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1"/>
  </bookViews>
  <sheets>
    <sheet name="P&amp;L STATUS" sheetId="1" r:id="rId1"/>
    <sheet name="DEC-19" sheetId="49" r:id="rId2"/>
    <sheet name="NOV-19" sheetId="48" r:id="rId3"/>
    <sheet name="OCT-19" sheetId="47" r:id="rId4"/>
    <sheet name="SEP-19" sheetId="46" r:id="rId5"/>
    <sheet name="AUG-19" sheetId="45" r:id="rId6"/>
    <sheet name="JULY-19" sheetId="44" r:id="rId7"/>
    <sheet name="JUNE-19" sheetId="43" r:id="rId8"/>
    <sheet name="MAY-19" sheetId="42" r:id="rId9"/>
    <sheet name="APR-19" sheetId="41" r:id="rId10"/>
    <sheet name="MAR-19" sheetId="40" r:id="rId11"/>
    <sheet name="FEB-19" sheetId="39" r:id="rId12"/>
    <sheet name="JAN-19" sheetId="2" r:id="rId13"/>
    <sheet name="DEC-18" sheetId="3" r:id="rId14"/>
    <sheet name="NOV-18" sheetId="4" r:id="rId15"/>
    <sheet name="OCT-18" sheetId="5" r:id="rId16"/>
    <sheet name="SEP-18" sheetId="6" r:id="rId17"/>
    <sheet name="AUG-18" sheetId="7" r:id="rId18"/>
    <sheet name="JULY-18" sheetId="8" r:id="rId19"/>
    <sheet name="JUNE-18" sheetId="9" r:id="rId20"/>
    <sheet name="MAY-18" sheetId="10" r:id="rId21"/>
    <sheet name="APR-18" sheetId="11" r:id="rId22"/>
    <sheet name="MAR-18" sheetId="12" r:id="rId23"/>
    <sheet name="FEB-18" sheetId="13" r:id="rId24"/>
    <sheet name="JAN-18" sheetId="14" r:id="rId25"/>
    <sheet name="DEC-17" sheetId="15" r:id="rId26"/>
    <sheet name="NOV-17" sheetId="16" r:id="rId27"/>
    <sheet name="OCT-17" sheetId="17" r:id="rId28"/>
    <sheet name="SEP-17" sheetId="18" r:id="rId29"/>
    <sheet name="AUG-17" sheetId="19" r:id="rId30"/>
    <sheet name="JULY-17" sheetId="20" r:id="rId31"/>
    <sheet name="JUNE-17" sheetId="21" r:id="rId32"/>
    <sheet name="MAY-17" sheetId="22" r:id="rId33"/>
    <sheet name="APR-17" sheetId="23" r:id="rId34"/>
    <sheet name="MAR-17" sheetId="24" r:id="rId35"/>
    <sheet name="FEB-17" sheetId="25" r:id="rId36"/>
    <sheet name="JAN-17" sheetId="26" r:id="rId37"/>
    <sheet name="DEC-16" sheetId="27" r:id="rId38"/>
    <sheet name="NOV-16" sheetId="28" r:id="rId39"/>
    <sheet name="OCT-16" sheetId="29" r:id="rId40"/>
    <sheet name="SEPT-16" sheetId="30" r:id="rId41"/>
    <sheet name="AUG-16" sheetId="31" r:id="rId42"/>
    <sheet name="JULY-16" sheetId="32" r:id="rId43"/>
    <sheet name="JUNE-16" sheetId="33" r:id="rId44"/>
    <sheet name="MAY'-16" sheetId="34" r:id="rId45"/>
    <sheet name="APR'-16" sheetId="35" r:id="rId46"/>
    <sheet name="MAR'16" sheetId="36" r:id="rId47"/>
    <sheet name="FEB'16" sheetId="37" r:id="rId48"/>
    <sheet name="JAN'16" sheetId="38" r:id="rId49"/>
  </sheets>
  <definedNames>
    <definedName name="_xlnm._FilterDatabase" localSheetId="47" hidden="1">'FEB''16'!$C$1:$C$64</definedName>
    <definedName name="_xlnm._FilterDatabase" localSheetId="48" hidden="1">'JAN''16'!$C$1:$C$52</definedName>
    <definedName name="_xlnm._FilterDatabase" localSheetId="46" hidden="1">'MAR''16'!$C$1:$C$39</definedName>
  </definedNames>
  <calcPr calcId="144525"/>
</workbook>
</file>

<file path=xl/sharedStrings.xml><?xml version="1.0" encoding="utf-8"?>
<sst xmlns="http://schemas.openxmlformats.org/spreadsheetml/2006/main" count="8425" uniqueCount="3187">
  <si>
    <t>EP-BASIC PERFORMANCE DATA</t>
  </si>
  <si>
    <t>MONTH</t>
  </si>
  <si>
    <t>ACCURACY</t>
  </si>
  <si>
    <t>PROFITS (Rs.)</t>
  </si>
  <si>
    <t>EQUITYPANDIT FINANCIAL SERVICES PVT. LTD.</t>
  </si>
  <si>
    <t>EP-BASIC PACKAGE PERFORMANCE  REPORT [DEC-2019]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</si>
  <si>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</si>
  <si>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</si>
  <si>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</si>
  <si>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</si>
  <si>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</si>
  <si>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</si>
  <si>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</si>
  <si>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</si>
  <si>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</si>
  <si>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IBULHSGFIN</t>
  </si>
  <si>
    <t>BUY</t>
  </si>
  <si>
    <t>299.50-304</t>
  </si>
  <si>
    <t>RBLBANK</t>
  </si>
  <si>
    <t>SELL</t>
  </si>
  <si>
    <t>363.30-361</t>
  </si>
  <si>
    <t>JUBLFOOD</t>
  </si>
  <si>
    <t xml:space="preserve">1629-1635 </t>
  </si>
  <si>
    <t xml:space="preserve">365.70-362.50 </t>
  </si>
  <si>
    <t>SRF</t>
  </si>
  <si>
    <t xml:space="preserve">3177-3167 </t>
  </si>
  <si>
    <t xml:space="preserve"> 371.70-374 </t>
  </si>
  <si>
    <t>SIEMENS</t>
  </si>
  <si>
    <t xml:space="preserve">1501.70-1508 </t>
  </si>
  <si>
    <t>TITAN</t>
  </si>
  <si>
    <t>1188.70-1193</t>
  </si>
  <si>
    <t>APOLLOHOSP</t>
  </si>
  <si>
    <t xml:space="preserve">1496.70-1503 </t>
  </si>
  <si>
    <t>BALKRISIND</t>
  </si>
  <si>
    <t>935-939</t>
  </si>
  <si>
    <t>1612-1617</t>
  </si>
  <si>
    <t xml:space="preserve">323.30-321 </t>
  </si>
  <si>
    <t xml:space="preserve"> 1567-1561</t>
  </si>
  <si>
    <t xml:space="preserve">329.70-332 </t>
  </si>
  <si>
    <t>INDIGO</t>
  </si>
  <si>
    <t>1349.70-1358</t>
  </si>
  <si>
    <t>TORNTPHARM</t>
  </si>
  <si>
    <t>1858.30-1864</t>
  </si>
  <si>
    <t>SRTRANSFIN</t>
  </si>
  <si>
    <t>1099.4-1105</t>
  </si>
  <si>
    <t>INFRATEL</t>
  </si>
  <si>
    <t xml:space="preserve">250.60-248 </t>
  </si>
  <si>
    <t>13/12/2019</t>
  </si>
  <si>
    <t xml:space="preserve">1610.50-1617 </t>
  </si>
  <si>
    <t>ESCORTS</t>
  </si>
  <si>
    <t xml:space="preserve">613.35-616 </t>
  </si>
  <si>
    <t>TOTAL PROFITS</t>
  </si>
  <si>
    <t>EP-BASIC PACKAGE PERFORMANCE  REPORT [NOV-2019]</t>
  </si>
  <si>
    <t xml:space="preserve">200-202 </t>
  </si>
  <si>
    <t>872.50-870</t>
  </si>
  <si>
    <t>1564-1560</t>
  </si>
  <si>
    <t>JUSTDIAL</t>
  </si>
  <si>
    <t xml:space="preserve">566.55-564 </t>
  </si>
  <si>
    <t xml:space="preserve">305.70-308 </t>
  </si>
  <si>
    <t>PEL</t>
  </si>
  <si>
    <t xml:space="preserve">1696.30-1686 </t>
  </si>
  <si>
    <t>1691.20-1697</t>
  </si>
  <si>
    <t xml:space="preserve">1577-1582 </t>
  </si>
  <si>
    <t>1449.30-1455</t>
  </si>
  <si>
    <t>SUNTV</t>
  </si>
  <si>
    <t xml:space="preserve"> 532-535 </t>
  </si>
  <si>
    <t>222.5-221</t>
  </si>
  <si>
    <t>1147.10-1143</t>
  </si>
  <si>
    <t>13/11/2019</t>
  </si>
  <si>
    <t>MFSL</t>
  </si>
  <si>
    <t xml:space="preserve">471.75-474 </t>
  </si>
  <si>
    <t>PVR</t>
  </si>
  <si>
    <t>1735.55-1730</t>
  </si>
  <si>
    <t>14/11/2019</t>
  </si>
  <si>
    <t>322.65-320</t>
  </si>
  <si>
    <t xml:space="preserve">485.70-488 </t>
  </si>
  <si>
    <t>15/11/2019</t>
  </si>
  <si>
    <t>215.75-217</t>
  </si>
  <si>
    <t>1396-1390</t>
  </si>
  <si>
    <t xml:space="preserve">476.30-474 </t>
  </si>
  <si>
    <t>18/11/2019</t>
  </si>
  <si>
    <t xml:space="preserve">234.30-236 </t>
  </si>
  <si>
    <t>489.15-491</t>
  </si>
  <si>
    <t>19/11/2019</t>
  </si>
  <si>
    <t>CHOLAFIN</t>
  </si>
  <si>
    <t>333.25-336</t>
  </si>
  <si>
    <t xml:space="preserve">1166.90-1170 </t>
  </si>
  <si>
    <t>20/11/2019</t>
  </si>
  <si>
    <t>1781-1787</t>
  </si>
  <si>
    <t>1606-1610</t>
  </si>
  <si>
    <t>492.15-495</t>
  </si>
  <si>
    <t>21/11/2019</t>
  </si>
  <si>
    <t>1785.15-1793</t>
  </si>
  <si>
    <t>22/11/2019</t>
  </si>
  <si>
    <t>334.50-332</t>
  </si>
  <si>
    <t>25/11/2019</t>
  </si>
  <si>
    <t>1148.40-1155</t>
  </si>
  <si>
    <t>1523.70-1529</t>
  </si>
  <si>
    <t>26/11/2019</t>
  </si>
  <si>
    <t>1511.30-1506</t>
  </si>
  <si>
    <t>27/11/2019</t>
  </si>
  <si>
    <t>AUROPHARMA</t>
  </si>
  <si>
    <t>455.75-458</t>
  </si>
  <si>
    <t xml:space="preserve">366.5-368.5 </t>
  </si>
  <si>
    <t>28/11/2019</t>
  </si>
  <si>
    <t xml:space="preserve">374-376 </t>
  </si>
  <si>
    <t>29/11/2019</t>
  </si>
  <si>
    <t>370.30-368</t>
  </si>
  <si>
    <t>1816.75-1823</t>
  </si>
  <si>
    <t xml:space="preserve">1604-1600 </t>
  </si>
  <si>
    <t>EP-BASIC PACKAGE PERFORMANCE  REPORT [OCT-2019]</t>
  </si>
  <si>
    <t>2713.50-2704</t>
  </si>
  <si>
    <t>BATAINDIA</t>
  </si>
  <si>
    <t>1710.30-1705</t>
  </si>
  <si>
    <t xml:space="preserve">606-608 </t>
  </si>
  <si>
    <t xml:space="preserve">2726-2736 </t>
  </si>
  <si>
    <t xml:space="preserve">325.70-328 </t>
  </si>
  <si>
    <t>1557.20-1562</t>
  </si>
  <si>
    <t xml:space="preserve">291.60-289 </t>
  </si>
  <si>
    <t>ZEEL</t>
  </si>
  <si>
    <t xml:space="preserve">225.15-229 </t>
  </si>
  <si>
    <t>ESCORT</t>
  </si>
  <si>
    <t>603.85-606</t>
  </si>
  <si>
    <t>298.45-296</t>
  </si>
  <si>
    <t xml:space="preserve">2677.95-2686 </t>
  </si>
  <si>
    <t>1329-1334</t>
  </si>
  <si>
    <t>283.30-281</t>
  </si>
  <si>
    <t>1594.20-1600</t>
  </si>
  <si>
    <t>14/10/2019</t>
  </si>
  <si>
    <t>1601.20-1605</t>
  </si>
  <si>
    <t>257.80-255</t>
  </si>
  <si>
    <t>15/10/2019</t>
  </si>
  <si>
    <t xml:space="preserve">245.30-243 </t>
  </si>
  <si>
    <t xml:space="preserve">1811-1816 </t>
  </si>
  <si>
    <t>16/10/2019</t>
  </si>
  <si>
    <t>1612.70-1617</t>
  </si>
  <si>
    <t>17/10/2019</t>
  </si>
  <si>
    <t>MUTHOOTFIN</t>
  </si>
  <si>
    <t>638.25-636</t>
  </si>
  <si>
    <t xml:space="preserve">277-279 </t>
  </si>
  <si>
    <t>STAR</t>
  </si>
  <si>
    <t>355.45-358</t>
  </si>
  <si>
    <t>18/10/2019</t>
  </si>
  <si>
    <t>GRASIM</t>
  </si>
  <si>
    <t xml:space="preserve">732.70-736 </t>
  </si>
  <si>
    <t>1645.90-1650</t>
  </si>
  <si>
    <t>22/10/2019</t>
  </si>
  <si>
    <t>1792.70-1798</t>
  </si>
  <si>
    <t>23/10/2019</t>
  </si>
  <si>
    <t>MCX</t>
  </si>
  <si>
    <t>1143.35-1150</t>
  </si>
  <si>
    <t>475.60-473</t>
  </si>
  <si>
    <t>24/10/2019</t>
  </si>
  <si>
    <t>MCDOWELL-N</t>
  </si>
  <si>
    <t>612.30-610</t>
  </si>
  <si>
    <t>25/10/2019</t>
  </si>
  <si>
    <t>1518.35-1512</t>
  </si>
  <si>
    <t>631.70-629</t>
  </si>
  <si>
    <t>29/10/2019</t>
  </si>
  <si>
    <t xml:space="preserve">264.90-267 </t>
  </si>
  <si>
    <t>30/10/2019</t>
  </si>
  <si>
    <t xml:space="preserve">2747-2735 </t>
  </si>
  <si>
    <t>1671.70-1677</t>
  </si>
  <si>
    <t>31/10/2019</t>
  </si>
  <si>
    <t>1675.70-1680</t>
  </si>
  <si>
    <t>TATAMOTORS</t>
  </si>
  <si>
    <t>179.95-182</t>
  </si>
  <si>
    <t>EP-BASIC PACKAGE PERFORMANCE  REPORT [SEP-2019]</t>
  </si>
  <si>
    <t>611-613</t>
  </si>
  <si>
    <t xml:space="preserve">1172-1168 </t>
  </si>
  <si>
    <t xml:space="preserve">503.85-506 </t>
  </si>
  <si>
    <t>1164-1160</t>
  </si>
  <si>
    <t>1616.25-1612</t>
  </si>
  <si>
    <t xml:space="preserve">1211-1215 </t>
  </si>
  <si>
    <t xml:space="preserve">1508-1513 </t>
  </si>
  <si>
    <t xml:space="preserve">1058.20-1061 </t>
  </si>
  <si>
    <t>1000.90-1005</t>
  </si>
  <si>
    <t xml:space="preserve">911.90-915 </t>
  </si>
  <si>
    <t>1009.40-1014</t>
  </si>
  <si>
    <t>HAVELLS</t>
  </si>
  <si>
    <t xml:space="preserve">665.5-667.5 </t>
  </si>
  <si>
    <t xml:space="preserve">1590-1595 </t>
  </si>
  <si>
    <t>519.65-522</t>
  </si>
  <si>
    <t xml:space="preserve">371.50-369 </t>
  </si>
  <si>
    <t>1236.5-1232</t>
  </si>
  <si>
    <t>13/09/2019</t>
  </si>
  <si>
    <t xml:space="preserve">933.10-930 </t>
  </si>
  <si>
    <t xml:space="preserve">356.30-354 </t>
  </si>
  <si>
    <t xml:space="preserve">1257-1262 </t>
  </si>
  <si>
    <t>16/09/2019</t>
  </si>
  <si>
    <t>2769-2790</t>
  </si>
  <si>
    <t>17/09/2019</t>
  </si>
  <si>
    <t>525.15-523</t>
  </si>
  <si>
    <t>18/09/2019</t>
  </si>
  <si>
    <t xml:space="preserve">1021.05-1017 </t>
  </si>
  <si>
    <t>19/09/2019</t>
  </si>
  <si>
    <t>506.40-504</t>
  </si>
  <si>
    <t xml:space="preserve">1260.30-1265 </t>
  </si>
  <si>
    <t>CENTURYTEX</t>
  </si>
  <si>
    <t>889.60-885</t>
  </si>
  <si>
    <t>20/09/2019</t>
  </si>
  <si>
    <t xml:space="preserve">906-903 </t>
  </si>
  <si>
    <t>1648.30-1654</t>
  </si>
  <si>
    <t>23/09/2019</t>
  </si>
  <si>
    <t>1824-1830</t>
  </si>
  <si>
    <t>24/09/2019</t>
  </si>
  <si>
    <t xml:space="preserve">392.30-390 </t>
  </si>
  <si>
    <t>MARICO</t>
  </si>
  <si>
    <t>391.40-392.5</t>
  </si>
  <si>
    <t>25/09/2019</t>
  </si>
  <si>
    <t xml:space="preserve">1464-1470 </t>
  </si>
  <si>
    <t xml:space="preserve">584.75-582 </t>
  </si>
  <si>
    <t>26/09/2019</t>
  </si>
  <si>
    <t>1848.40-1852</t>
  </si>
  <si>
    <t xml:space="preserve">1371-1366 </t>
  </si>
  <si>
    <t>INDUSINDBK</t>
  </si>
  <si>
    <t xml:space="preserve">1555.70-1562 </t>
  </si>
  <si>
    <t>27/09/2019</t>
  </si>
  <si>
    <t>1001.25-1005</t>
  </si>
  <si>
    <t xml:space="preserve">1521.70-1526 </t>
  </si>
  <si>
    <t>1725.70-1730</t>
  </si>
  <si>
    <t>30/09/2019</t>
  </si>
  <si>
    <t>1351.50-1347</t>
  </si>
  <si>
    <t>562.55-560.5</t>
  </si>
  <si>
    <t>EP-BASIC PACKAGE PERFORMANCE  REPORT [AUG-2019]</t>
  </si>
  <si>
    <t xml:space="preserve">467.85-470 </t>
  </si>
  <si>
    <t xml:space="preserve">393.70-396 </t>
  </si>
  <si>
    <t xml:space="preserve">1176-1171 </t>
  </si>
  <si>
    <t xml:space="preserve">1467-1462 </t>
  </si>
  <si>
    <t xml:space="preserve">630-628 </t>
  </si>
  <si>
    <t>612.50-611</t>
  </si>
  <si>
    <t>986.40-990</t>
  </si>
  <si>
    <t>468.95-471</t>
  </si>
  <si>
    <t>411.70-414</t>
  </si>
  <si>
    <t>1164.50-1160</t>
  </si>
  <si>
    <t xml:space="preserve">1155.80-1160 </t>
  </si>
  <si>
    <t xml:space="preserve">652-654 </t>
  </si>
  <si>
    <t xml:space="preserve">1525-1530 </t>
  </si>
  <si>
    <t xml:space="preserve">490.85-492 </t>
  </si>
  <si>
    <t>13/08/2019</t>
  </si>
  <si>
    <t xml:space="preserve">1429-1434 </t>
  </si>
  <si>
    <t xml:space="preserve">378.15-376 </t>
  </si>
  <si>
    <t>1150.50-1146</t>
  </si>
  <si>
    <t>14/8/2019</t>
  </si>
  <si>
    <t>1429-1434</t>
  </si>
  <si>
    <t>16/08/2019</t>
  </si>
  <si>
    <t xml:space="preserve">TVSMOTORS </t>
  </si>
  <si>
    <t>361.15-359</t>
  </si>
  <si>
    <t>454.75-452.50</t>
  </si>
  <si>
    <t>19/08/2019</t>
  </si>
  <si>
    <t>413.70-416</t>
  </si>
  <si>
    <t>20/08/2019</t>
  </si>
  <si>
    <t>1174.30-1180</t>
  </si>
  <si>
    <t>1024.60-1020</t>
  </si>
  <si>
    <t>455.65-453.50</t>
  </si>
  <si>
    <t>21/08/2019</t>
  </si>
  <si>
    <t>381.75-379</t>
  </si>
  <si>
    <t xml:space="preserve">1489-1494 </t>
  </si>
  <si>
    <t>22/08/2019</t>
  </si>
  <si>
    <t>1452.30-1448</t>
  </si>
  <si>
    <t xml:space="preserve">365.30-363 </t>
  </si>
  <si>
    <t>23/08/2019</t>
  </si>
  <si>
    <t>961.60-957</t>
  </si>
  <si>
    <t>446.85-449</t>
  </si>
  <si>
    <t>26/08/2019</t>
  </si>
  <si>
    <t>574.75-573</t>
  </si>
  <si>
    <t xml:space="preserve">653-651 </t>
  </si>
  <si>
    <t>27/08/2019</t>
  </si>
  <si>
    <t>UPL</t>
  </si>
  <si>
    <t xml:space="preserve">572.25-575 </t>
  </si>
  <si>
    <t xml:space="preserve">362.50-360 </t>
  </si>
  <si>
    <t>28/08/2019</t>
  </si>
  <si>
    <t xml:space="preserve">350-348 </t>
  </si>
  <si>
    <t>1499.50-1505</t>
  </si>
  <si>
    <t>29/08/2019</t>
  </si>
  <si>
    <t>615.60-618</t>
  </si>
  <si>
    <t>503.35-505.5</t>
  </si>
  <si>
    <t>30/08/2019</t>
  </si>
  <si>
    <t xml:space="preserve">519-521 </t>
  </si>
  <si>
    <t>1220-1224</t>
  </si>
  <si>
    <t>EP-BASIC PACKAGE PERFORMANCE  REPORT [JULY-2019]</t>
  </si>
  <si>
    <t xml:space="preserve">1971.70-1980 </t>
  </si>
  <si>
    <t>3002.80-2991</t>
  </si>
  <si>
    <t>VOLTAS</t>
  </si>
  <si>
    <t xml:space="preserve">650-652 </t>
  </si>
  <si>
    <t xml:space="preserve">575.85-578 </t>
  </si>
  <si>
    <t xml:space="preserve">1665-1660 </t>
  </si>
  <si>
    <t>COLPAL</t>
  </si>
  <si>
    <t>1155.40-1159</t>
  </si>
  <si>
    <t xml:space="preserve">1256-1260 </t>
  </si>
  <si>
    <t xml:space="preserve">576.45-579 </t>
  </si>
  <si>
    <t xml:space="preserve">1446.30-1442 </t>
  </si>
  <si>
    <t xml:space="preserve">875.90-879 </t>
  </si>
  <si>
    <t xml:space="preserve">476.50-474.50 </t>
  </si>
  <si>
    <t xml:space="preserve"> 1934.60-1925 </t>
  </si>
  <si>
    <t xml:space="preserve"> MCDOWELL-N</t>
  </si>
  <si>
    <t>568.40-566</t>
  </si>
  <si>
    <t xml:space="preserve">1201-1196 </t>
  </si>
  <si>
    <t xml:space="preserve"> 1237.30-1233</t>
  </si>
  <si>
    <t>1313-1308</t>
  </si>
  <si>
    <t xml:space="preserve">586-584 </t>
  </si>
  <si>
    <t xml:space="preserve">1729-1734 </t>
  </si>
  <si>
    <t xml:space="preserve">764.55-762 </t>
  </si>
  <si>
    <t>BEML</t>
  </si>
  <si>
    <t xml:space="preserve">924-928 </t>
  </si>
  <si>
    <t>15/07/2019</t>
  </si>
  <si>
    <t xml:space="preserve">1724-1718 </t>
  </si>
  <si>
    <t>UJJIVAN</t>
  </si>
  <si>
    <t>276.25-275</t>
  </si>
  <si>
    <t>16/07/2019</t>
  </si>
  <si>
    <t>724-726</t>
  </si>
  <si>
    <t>1229-1234</t>
  </si>
  <si>
    <t>17/07/2019</t>
  </si>
  <si>
    <t>1103.40-1108</t>
  </si>
  <si>
    <t>18/07/2019</t>
  </si>
  <si>
    <t xml:space="preserve">537.15-535 </t>
  </si>
  <si>
    <t>628.65-627</t>
  </si>
  <si>
    <t>19/07/2019</t>
  </si>
  <si>
    <t xml:space="preserve">360.30-358 </t>
  </si>
  <si>
    <t xml:space="preserve"> 1441-1435 </t>
  </si>
  <si>
    <t>22/07/2019</t>
  </si>
  <si>
    <t xml:space="preserve">489.15-487 </t>
  </si>
  <si>
    <t>23/07/2019</t>
  </si>
  <si>
    <t xml:space="preserve">348.30-346 </t>
  </si>
  <si>
    <t>502.45-505</t>
  </si>
  <si>
    <t>24/07/2019</t>
  </si>
  <si>
    <t>716.55-714</t>
  </si>
  <si>
    <t xml:space="preserve"> 491-489 </t>
  </si>
  <si>
    <t>25/07/2019</t>
  </si>
  <si>
    <t xml:space="preserve">1107-1102 </t>
  </si>
  <si>
    <t xml:space="preserve">828.10-825 </t>
  </si>
  <si>
    <t>723.95-726</t>
  </si>
  <si>
    <t>26/07/2019</t>
  </si>
  <si>
    <t xml:space="preserve">682-680 </t>
  </si>
  <si>
    <t>1750-1755</t>
  </si>
  <si>
    <t>29/07/2019</t>
  </si>
  <si>
    <t>991.80-996</t>
  </si>
  <si>
    <t>30/07/2019</t>
  </si>
  <si>
    <t>AXISBANK</t>
  </si>
  <si>
    <t xml:space="preserve">727.70-730 </t>
  </si>
  <si>
    <t>793.10-790</t>
  </si>
  <si>
    <t>31/07/2019</t>
  </si>
  <si>
    <t xml:space="preserve">465.15-467 </t>
  </si>
  <si>
    <t xml:space="preserve">407.70-410 </t>
  </si>
  <si>
    <t xml:space="preserve">360.45-358 </t>
  </si>
  <si>
    <t>EP-BASIC PACKAGE PERFORMANCE  REPORT [JUNE-2019]</t>
  </si>
  <si>
    <t>1703.40-1708</t>
  </si>
  <si>
    <t xml:space="preserve">1349-1355 </t>
  </si>
  <si>
    <t>BERGEPAINT</t>
  </si>
  <si>
    <t>333-335</t>
  </si>
  <si>
    <t>587.40-585</t>
  </si>
  <si>
    <t>737.55-735</t>
  </si>
  <si>
    <t xml:space="preserve">1100.40-1105 </t>
  </si>
  <si>
    <t xml:space="preserve">746.45-749 </t>
  </si>
  <si>
    <t>RAYMOND</t>
  </si>
  <si>
    <t>808.5-805</t>
  </si>
  <si>
    <t>1403.25-1408</t>
  </si>
  <si>
    <t>733.55-731</t>
  </si>
  <si>
    <t>GODFRYPHLP</t>
  </si>
  <si>
    <t>921.40-925</t>
  </si>
  <si>
    <t xml:space="preserve"> 1341-1345 </t>
  </si>
  <si>
    <t>13/06/2019</t>
  </si>
  <si>
    <t xml:space="preserve">745.15-743 </t>
  </si>
  <si>
    <t>1361-1356</t>
  </si>
  <si>
    <t>1052.40-1048</t>
  </si>
  <si>
    <t>14/06/2019</t>
  </si>
  <si>
    <t>570.15-568</t>
  </si>
  <si>
    <t>17/06/2019</t>
  </si>
  <si>
    <t>HINDPETRO</t>
  </si>
  <si>
    <t xml:space="preserve">297.25-296 </t>
  </si>
  <si>
    <t>18/06/2019</t>
  </si>
  <si>
    <t>1055-1059</t>
  </si>
  <si>
    <t>619.65-618</t>
  </si>
  <si>
    <t>19/06/2019</t>
  </si>
  <si>
    <t>LUPIN</t>
  </si>
  <si>
    <t xml:space="preserve">702.10-698 </t>
  </si>
  <si>
    <t>AJANTPHARM</t>
  </si>
  <si>
    <t xml:space="preserve">932-927 </t>
  </si>
  <si>
    <t>20/06/2019</t>
  </si>
  <si>
    <t>341.60-339</t>
  </si>
  <si>
    <t>RAMCOCEM</t>
  </si>
  <si>
    <t>799.60-783</t>
  </si>
  <si>
    <t xml:space="preserve">1280-1285 </t>
  </si>
  <si>
    <t>21/06/2019</t>
  </si>
  <si>
    <t>842.90-846</t>
  </si>
  <si>
    <t>24/06/2019</t>
  </si>
  <si>
    <t xml:space="preserve">518-516 </t>
  </si>
  <si>
    <t>KAJARIACER</t>
  </si>
  <si>
    <t xml:space="preserve">559.45-557 </t>
  </si>
  <si>
    <t>927.15-932</t>
  </si>
  <si>
    <t>25/06/2019</t>
  </si>
  <si>
    <t>542.15-540</t>
  </si>
  <si>
    <t xml:space="preserve">509-507 </t>
  </si>
  <si>
    <t>562.70-560</t>
  </si>
  <si>
    <t>26/06/2019</t>
  </si>
  <si>
    <t>586.55-589</t>
  </si>
  <si>
    <t>1251.85-1246</t>
  </si>
  <si>
    <t>27/06/2019</t>
  </si>
  <si>
    <t>562.35-565</t>
  </si>
  <si>
    <t>645.45-648</t>
  </si>
  <si>
    <t>28/06/2019</t>
  </si>
  <si>
    <t>1305.70-1310</t>
  </si>
  <si>
    <t>932.40-928</t>
  </si>
  <si>
    <t>EP-BASIC PACKAGE PERFORMANCE  REPORT [MAY-2019]</t>
  </si>
  <si>
    <t xml:space="preserve">583.90-586 </t>
  </si>
  <si>
    <t>586.20-589</t>
  </si>
  <si>
    <t>593.10-596</t>
  </si>
  <si>
    <t>GODFRYPHLF</t>
  </si>
  <si>
    <t>1105.50-1110</t>
  </si>
  <si>
    <t>1778-1784</t>
  </si>
  <si>
    <t>575.90-572</t>
  </si>
  <si>
    <t xml:space="preserve">922-918 </t>
  </si>
  <si>
    <t>881.50-876</t>
  </si>
  <si>
    <t>1353.30-1348</t>
  </si>
  <si>
    <t>669-665</t>
  </si>
  <si>
    <t>379.90-376</t>
  </si>
  <si>
    <t>1758.15-1753</t>
  </si>
  <si>
    <t>1357.60-1352</t>
  </si>
  <si>
    <t>1080.10-1076</t>
  </si>
  <si>
    <t>SRTRNSFIN</t>
  </si>
  <si>
    <t>1043.40-1048</t>
  </si>
  <si>
    <t>925.40-929</t>
  </si>
  <si>
    <t>567.50-570</t>
  </si>
  <si>
    <t>1020.80-1016</t>
  </si>
  <si>
    <t>13/05/2019</t>
  </si>
  <si>
    <t>999.60-995</t>
  </si>
  <si>
    <t>790.45-786</t>
  </si>
  <si>
    <t>14/05/2019</t>
  </si>
  <si>
    <t xml:space="preserve">1009.40-1014 </t>
  </si>
  <si>
    <t xml:space="preserve">573.40-576 </t>
  </si>
  <si>
    <t>15/05/2019</t>
  </si>
  <si>
    <t>576.35-579</t>
  </si>
  <si>
    <t>597.55-600</t>
  </si>
  <si>
    <t>546-549</t>
  </si>
  <si>
    <t>1708-1701</t>
  </si>
  <si>
    <t>16/05/2019</t>
  </si>
  <si>
    <t>1340-1345</t>
  </si>
  <si>
    <t>578.50-581</t>
  </si>
  <si>
    <t>17/05/2019</t>
  </si>
  <si>
    <t>599.15-602</t>
  </si>
  <si>
    <t>1033.40-1038</t>
  </si>
  <si>
    <t>20/05/2019</t>
  </si>
  <si>
    <t xml:space="preserve">356-354 </t>
  </si>
  <si>
    <t>CANBK</t>
  </si>
  <si>
    <t>266.85-268</t>
  </si>
  <si>
    <t>650.70-653</t>
  </si>
  <si>
    <t>21/05/2019</t>
  </si>
  <si>
    <t xml:space="preserve">606.45-609 </t>
  </si>
  <si>
    <t xml:space="preserve">351-349 </t>
  </si>
  <si>
    <t>623.40-625</t>
  </si>
  <si>
    <t>22/05/2019</t>
  </si>
  <si>
    <t xml:space="preserve">1287-1282 </t>
  </si>
  <si>
    <t>CANFINHOME</t>
  </si>
  <si>
    <t>345.45-347</t>
  </si>
  <si>
    <t>23/05/2019</t>
  </si>
  <si>
    <t xml:space="preserve">745.55-743 </t>
  </si>
  <si>
    <t>636-638</t>
  </si>
  <si>
    <t>24/05/2019</t>
  </si>
  <si>
    <t xml:space="preserve">716.55-714 </t>
  </si>
  <si>
    <t>961.95-965</t>
  </si>
  <si>
    <t>UBL</t>
  </si>
  <si>
    <t xml:space="preserve">1422.20-1426 </t>
  </si>
  <si>
    <t>27/05/2019</t>
  </si>
  <si>
    <t>696.45-699</t>
  </si>
  <si>
    <t>625.20-627</t>
  </si>
  <si>
    <t>28/05/2019</t>
  </si>
  <si>
    <t>1516-1511</t>
  </si>
  <si>
    <t xml:space="preserve">185.50-187 </t>
  </si>
  <si>
    <t>680.5-678</t>
  </si>
  <si>
    <t>29/05/2019</t>
  </si>
  <si>
    <t xml:space="preserve">1018.60-1014 </t>
  </si>
  <si>
    <t xml:space="preserve">1698-1692 </t>
  </si>
  <si>
    <t xml:space="preserve">706.45-709 </t>
  </si>
  <si>
    <t>30/05/2019</t>
  </si>
  <si>
    <t>1328.70-1333</t>
  </si>
  <si>
    <t xml:space="preserve">548-550 </t>
  </si>
  <si>
    <t>31/05/2019</t>
  </si>
  <si>
    <t>762.45-765</t>
  </si>
  <si>
    <t>EP-BASIC PACKAGE PERFORMANCE  REPORT [APRIL-2019]</t>
  </si>
  <si>
    <t xml:space="preserve">598.7-594 </t>
  </si>
  <si>
    <t>1389.6-1381</t>
  </si>
  <si>
    <t>BERGER PAINT</t>
  </si>
  <si>
    <t>333-336</t>
  </si>
  <si>
    <t>2410.5-2420</t>
  </si>
  <si>
    <t>1033-1044</t>
  </si>
  <si>
    <t>1247-1241</t>
  </si>
  <si>
    <t>613.90-616</t>
  </si>
  <si>
    <t>573.60-571</t>
  </si>
  <si>
    <t>1423.7-1429</t>
  </si>
  <si>
    <t xml:space="preserve">1416.2-1408 </t>
  </si>
  <si>
    <t>644-649</t>
  </si>
  <si>
    <t>AMARRAJABAT</t>
  </si>
  <si>
    <t xml:space="preserve">686.9-692 </t>
  </si>
  <si>
    <t>BHARATFIN</t>
  </si>
  <si>
    <t>1090-1085</t>
  </si>
  <si>
    <t xml:space="preserve">581.10-579.20 </t>
  </si>
  <si>
    <t>HINDUNILVR</t>
  </si>
  <si>
    <t>1695.30-1700</t>
  </si>
  <si>
    <t xml:space="preserve">332.5-335 </t>
  </si>
  <si>
    <t xml:space="preserve">1396-1390 </t>
  </si>
  <si>
    <t xml:space="preserve">621.30-624 </t>
  </si>
  <si>
    <t>1220.40-1227</t>
  </si>
  <si>
    <t>1412.80-1418</t>
  </si>
  <si>
    <t xml:space="preserve">1230.40-1236 </t>
  </si>
  <si>
    <t xml:space="preserve">1428.65-1435 </t>
  </si>
  <si>
    <t>TVSMOTOR</t>
  </si>
  <si>
    <t xml:space="preserve"> 497-500</t>
  </si>
  <si>
    <t>15/04/2019</t>
  </si>
  <si>
    <t>1282.50-1288</t>
  </si>
  <si>
    <t xml:space="preserve">795.15-799 </t>
  </si>
  <si>
    <t>BHARATFORG</t>
  </si>
  <si>
    <t>506.60-509</t>
  </si>
  <si>
    <t>16/04/2019</t>
  </si>
  <si>
    <t xml:space="preserve">838-843 </t>
  </si>
  <si>
    <t>1241.40-1246</t>
  </si>
  <si>
    <t>18/04/2019</t>
  </si>
  <si>
    <t xml:space="preserve">587.15-583 </t>
  </si>
  <si>
    <t>238.50-241</t>
  </si>
  <si>
    <t>22/04/2019</t>
  </si>
  <si>
    <t>1201.60-1195</t>
  </si>
  <si>
    <t xml:space="preserve"> 573.60-570</t>
  </si>
  <si>
    <t>23/04/2019</t>
  </si>
  <si>
    <t>BALKRISHIND</t>
  </si>
  <si>
    <t>942.50-937</t>
  </si>
  <si>
    <t xml:space="preserve">2464-2470 </t>
  </si>
  <si>
    <t>24/04/2019</t>
  </si>
  <si>
    <t xml:space="preserve">886.70-882 </t>
  </si>
  <si>
    <t xml:space="preserve">571-575 </t>
  </si>
  <si>
    <t>25/04/2019</t>
  </si>
  <si>
    <t>PIDILITIND</t>
  </si>
  <si>
    <t xml:space="preserve">1234-1240 </t>
  </si>
  <si>
    <t xml:space="preserve">1352-1358 </t>
  </si>
  <si>
    <t>943.40-948</t>
  </si>
  <si>
    <t>26/04/2019</t>
  </si>
  <si>
    <t>217.75-215</t>
  </si>
  <si>
    <t>1138.80-1133</t>
  </si>
  <si>
    <t>30/04/2019</t>
  </si>
  <si>
    <t>566.30-564</t>
  </si>
  <si>
    <t>1186.60-1182</t>
  </si>
  <si>
    <t>EP-BASIC PACKAGE PERFORMANCE  REPORT [MARCH-2019]</t>
  </si>
  <si>
    <t>551.70-558</t>
  </si>
  <si>
    <t>DIVISLAB</t>
  </si>
  <si>
    <t xml:space="preserve">1680-1694 </t>
  </si>
  <si>
    <t>YESBANK</t>
  </si>
  <si>
    <t>241.20-246</t>
  </si>
  <si>
    <t>RELINFRA</t>
  </si>
  <si>
    <t xml:space="preserve">141.55-146 </t>
  </si>
  <si>
    <t>GAIL</t>
  </si>
  <si>
    <t>350.50-354</t>
  </si>
  <si>
    <t>DHFL</t>
  </si>
  <si>
    <t xml:space="preserve">141.65-138 </t>
  </si>
  <si>
    <t xml:space="preserve">735.60-742 </t>
  </si>
  <si>
    <t>863.30-858</t>
  </si>
  <si>
    <t xml:space="preserve">325.25-329 </t>
  </si>
  <si>
    <t xml:space="preserve">633.30-627 </t>
  </si>
  <si>
    <t>1057.10-1048</t>
  </si>
  <si>
    <t>1053.10-1045</t>
  </si>
  <si>
    <t>13/03/2019</t>
  </si>
  <si>
    <t>343.25-348</t>
  </si>
  <si>
    <t xml:space="preserve">449.40-444 </t>
  </si>
  <si>
    <t>14/03/2019</t>
  </si>
  <si>
    <t xml:space="preserve">646.40-651 </t>
  </si>
  <si>
    <t>972.90-980</t>
  </si>
  <si>
    <t>15/03/2019</t>
  </si>
  <si>
    <t xml:space="preserve">1406-1414 </t>
  </si>
  <si>
    <t>613.60-609</t>
  </si>
  <si>
    <t>18/03/2019</t>
  </si>
  <si>
    <t>308.90-305</t>
  </si>
  <si>
    <t>874.70-865</t>
  </si>
  <si>
    <t>19/03/2019</t>
  </si>
  <si>
    <t>1414-1422</t>
  </si>
  <si>
    <t>20/03/2019</t>
  </si>
  <si>
    <t xml:space="preserve">334-338 </t>
  </si>
  <si>
    <t>JETAIRWAYS</t>
  </si>
  <si>
    <t>215.50-209.20</t>
  </si>
  <si>
    <t>1203.80-1195</t>
  </si>
  <si>
    <t>22/03/2019</t>
  </si>
  <si>
    <t xml:space="preserve">331.10-335 </t>
  </si>
  <si>
    <t>1122.70-1129</t>
  </si>
  <si>
    <t>26/03/2019</t>
  </si>
  <si>
    <t>KOTAKBANK</t>
  </si>
  <si>
    <t>1321.50-1328</t>
  </si>
  <si>
    <t>269-263</t>
  </si>
  <si>
    <t>27/03/2019</t>
  </si>
  <si>
    <t xml:space="preserve">1372-1380 </t>
  </si>
  <si>
    <t xml:space="preserve"> 429-430.50</t>
  </si>
  <si>
    <t>28/03/2019</t>
  </si>
  <si>
    <t>VGUARD</t>
  </si>
  <si>
    <t>226-228</t>
  </si>
  <si>
    <t>29/03/2019</t>
  </si>
  <si>
    <t>BAJFINANCE</t>
  </si>
  <si>
    <t>3023-3040</t>
  </si>
  <si>
    <t>EP-BASIC PACKAGE PERFORMANCE  REPORT [FEBRUARY-2019]</t>
  </si>
  <si>
    <t xml:space="preserve">2084.50-2094.50 </t>
  </si>
  <si>
    <t xml:space="preserve">1438.40-1444.40 </t>
  </si>
  <si>
    <t>MCDOWELL</t>
  </si>
  <si>
    <t>548.60-552.60</t>
  </si>
  <si>
    <t xml:space="preserve">1443.85-1449.85 </t>
  </si>
  <si>
    <t xml:space="preserve">1379-1384 </t>
  </si>
  <si>
    <t xml:space="preserve">471.75-467.75 </t>
  </si>
  <si>
    <t>PIDILITEIND</t>
  </si>
  <si>
    <t>1135.90-1142.90</t>
  </si>
  <si>
    <t>NIITTECH</t>
  </si>
  <si>
    <t>1334.20-1339.20</t>
  </si>
  <si>
    <t xml:space="preserve">805.50-808.50 </t>
  </si>
  <si>
    <t xml:space="preserve">2198.10-2204.10 </t>
  </si>
  <si>
    <t xml:space="preserve">482.90-484.90 </t>
  </si>
  <si>
    <t>WOCKPHARMA</t>
  </si>
  <si>
    <t xml:space="preserve"> 405.75-401.75</t>
  </si>
  <si>
    <t>523.50-520.50</t>
  </si>
  <si>
    <t>APOLLOTYRE</t>
  </si>
  <si>
    <t>205-207</t>
  </si>
  <si>
    <t>1397.35-1404</t>
  </si>
  <si>
    <t xml:space="preserve">802.50-805.50 </t>
  </si>
  <si>
    <t>385.70-388.70</t>
  </si>
  <si>
    <t xml:space="preserve"> 515.85-518.85</t>
  </si>
  <si>
    <t>13/02/2019</t>
  </si>
  <si>
    <t>2189-2180</t>
  </si>
  <si>
    <t xml:space="preserve">506.60-502.70 </t>
  </si>
  <si>
    <t xml:space="preserve"> 618-622</t>
  </si>
  <si>
    <t>14/02/2019</t>
  </si>
  <si>
    <t>TECHM</t>
  </si>
  <si>
    <t>811.20-814.20</t>
  </si>
  <si>
    <t>ADANIENT</t>
  </si>
  <si>
    <t xml:space="preserve">119-121 </t>
  </si>
  <si>
    <t>18/02/2019</t>
  </si>
  <si>
    <t xml:space="preserve"> 525.70-528.70 </t>
  </si>
  <si>
    <t xml:space="preserve">1324.10-1320.10 </t>
  </si>
  <si>
    <t>19/02/2019</t>
  </si>
  <si>
    <t xml:space="preserve"> 890.80-894.80 </t>
  </si>
  <si>
    <t>20/02/2019</t>
  </si>
  <si>
    <t xml:space="preserve">833.50-837.50 </t>
  </si>
  <si>
    <t>KSCL</t>
  </si>
  <si>
    <t xml:space="preserve">392.40-397 </t>
  </si>
  <si>
    <t>21/02/2019</t>
  </si>
  <si>
    <t xml:space="preserve">453.50-458 </t>
  </si>
  <si>
    <t>420.30-426</t>
  </si>
  <si>
    <t>22/02/2019</t>
  </si>
  <si>
    <t>1288-1272</t>
  </si>
  <si>
    <t>541.60-547</t>
  </si>
  <si>
    <t>25/02/2019</t>
  </si>
  <si>
    <t>1104-1115</t>
  </si>
  <si>
    <t xml:space="preserve">512.40-518 </t>
  </si>
  <si>
    <t>26/02/2019</t>
  </si>
  <si>
    <t xml:space="preserve">406.40-411 </t>
  </si>
  <si>
    <t>ADANIPORT</t>
  </si>
  <si>
    <t>317.50-314</t>
  </si>
  <si>
    <t>27/02/2019</t>
  </si>
  <si>
    <t>331-335</t>
  </si>
  <si>
    <t xml:space="preserve"> 511.40-519 </t>
  </si>
  <si>
    <t>28/02/2019</t>
  </si>
  <si>
    <t xml:space="preserve">1007.30-997 </t>
  </si>
  <si>
    <t>EP-BASIC PACKAGE PERFORMANCE  REPORT [JANUARY-2019]</t>
  </si>
  <si>
    <t>934.40-939.40</t>
  </si>
  <si>
    <t>BHARATFORGE</t>
  </si>
  <si>
    <t>505.30-501.30</t>
  </si>
  <si>
    <t>502.90-505.90</t>
  </si>
  <si>
    <t>2361.25-2371.25</t>
  </si>
  <si>
    <t xml:space="preserve">720-724 </t>
  </si>
  <si>
    <t>906.50-901.50</t>
  </si>
  <si>
    <t xml:space="preserve">1977-1968 </t>
  </si>
  <si>
    <t>CUMMINS</t>
  </si>
  <si>
    <t>832.15-827.15</t>
  </si>
  <si>
    <t>1392.75-1399.75</t>
  </si>
  <si>
    <t>250.70-254.70</t>
  </si>
  <si>
    <t xml:space="preserve">BUY </t>
  </si>
  <si>
    <t xml:space="preserve">696-700 </t>
  </si>
  <si>
    <t>279.65-275.65</t>
  </si>
  <si>
    <t>596.50-599.50</t>
  </si>
  <si>
    <t>1373.10-1365.10</t>
  </si>
  <si>
    <t>2047.90-2057.90</t>
  </si>
  <si>
    <t xml:space="preserve">893.30-898.30 </t>
  </si>
  <si>
    <t>842.65-848.65</t>
  </si>
  <si>
    <t>GODFREY</t>
  </si>
  <si>
    <t>898-891</t>
  </si>
  <si>
    <t>582-586</t>
  </si>
  <si>
    <t>16/01/2019</t>
  </si>
  <si>
    <t>ADANIPORTS</t>
  </si>
  <si>
    <t>387-390</t>
  </si>
  <si>
    <t xml:space="preserve">486.70-489.70 </t>
  </si>
  <si>
    <t>704.60-708.60</t>
  </si>
  <si>
    <t>18/01/2019</t>
  </si>
  <si>
    <t>RELCAPITAL</t>
  </si>
  <si>
    <t xml:space="preserve">219.20-224.20 </t>
  </si>
  <si>
    <t>21/01/2019</t>
  </si>
  <si>
    <t xml:space="preserve">591.25-594.25 </t>
  </si>
  <si>
    <t>TORNTPHARMA</t>
  </si>
  <si>
    <t>1890.20-1885.20</t>
  </si>
  <si>
    <t>KAJARIACEM</t>
  </si>
  <si>
    <t xml:space="preserve">530.40-525.40 </t>
  </si>
  <si>
    <t>22/01/2019</t>
  </si>
  <si>
    <t xml:space="preserve">2595-2585 </t>
  </si>
  <si>
    <t xml:space="preserve">2258.35-2250.35 </t>
  </si>
  <si>
    <t>23/01/2019</t>
  </si>
  <si>
    <t xml:space="preserve">1444.60-1440.60 </t>
  </si>
  <si>
    <t>24/01/2019</t>
  </si>
  <si>
    <t xml:space="preserve">546.25-549.25 </t>
  </si>
  <si>
    <t>25/01/2019</t>
  </si>
  <si>
    <t>1776.15-1783.15</t>
  </si>
  <si>
    <t>28/01/2019</t>
  </si>
  <si>
    <t>2019-2005</t>
  </si>
  <si>
    <t xml:space="preserve">519-522 </t>
  </si>
  <si>
    <t>531.60-534.60</t>
  </si>
  <si>
    <t>552.10-556.50</t>
  </si>
  <si>
    <t>872.90-876.90</t>
  </si>
  <si>
    <t>31/01/2019</t>
  </si>
  <si>
    <t xml:space="preserve">1158.65-1155.65 </t>
  </si>
  <si>
    <t>473.45-476.45</t>
  </si>
  <si>
    <t>EP-BASIC PACKAGE PERFORMANCE  REPORT [DECEMBER-2018]</t>
  </si>
  <si>
    <t xml:space="preserve">711.70-714.70 </t>
  </si>
  <si>
    <t>1163.35-1168.35</t>
  </si>
  <si>
    <t>1229.15-1225.15</t>
  </si>
  <si>
    <t xml:space="preserve">1240.85-1245.85 </t>
  </si>
  <si>
    <t xml:space="preserve"> 521.65-518.65 </t>
  </si>
  <si>
    <t>GLENMARK</t>
  </si>
  <si>
    <t>627.60-630.60</t>
  </si>
  <si>
    <t xml:space="preserve">582.65-580.65 </t>
  </si>
  <si>
    <t xml:space="preserve">1115.70-1119.70 </t>
  </si>
  <si>
    <t xml:space="preserve">1256-1250 </t>
  </si>
  <si>
    <t>1210-1215</t>
  </si>
  <si>
    <t xml:space="preserve"> 449.55-453.55</t>
  </si>
  <si>
    <t xml:space="preserve">703.10-707 </t>
  </si>
  <si>
    <t>1207.35-1214.35</t>
  </si>
  <si>
    <t xml:space="preserve">SELL </t>
  </si>
  <si>
    <t xml:space="preserve"> 867.15-861.15</t>
  </si>
  <si>
    <t>772.15-765.15</t>
  </si>
  <si>
    <t>696.35-699.35</t>
  </si>
  <si>
    <t>602-604.80</t>
  </si>
  <si>
    <t>802.50-804.50</t>
  </si>
  <si>
    <t xml:space="preserve"> 435.70-439.70 </t>
  </si>
  <si>
    <t>698.90-702.90</t>
  </si>
  <si>
    <t xml:space="preserve">215.85-218.85 </t>
  </si>
  <si>
    <t>TATACHEM</t>
  </si>
  <si>
    <t xml:space="preserve">693.70-696.70 </t>
  </si>
  <si>
    <t>2194.45-2204.45</t>
  </si>
  <si>
    <t>1125.70-1129.70</t>
  </si>
  <si>
    <t>257.70-261.70</t>
  </si>
  <si>
    <t xml:space="preserve"> 469.50-474.50 </t>
  </si>
  <si>
    <t>1197.65-1201.65</t>
  </si>
  <si>
    <t>524.40-529.40</t>
  </si>
  <si>
    <t xml:space="preserve">517.75-514.25 </t>
  </si>
  <si>
    <t xml:space="preserve">481.40-484.40 </t>
  </si>
  <si>
    <t>M AND M FIN</t>
  </si>
  <si>
    <t xml:space="preserve">476.80-479.80 </t>
  </si>
  <si>
    <t xml:space="preserve">298.30-302.30 </t>
  </si>
  <si>
    <t xml:space="preserve">1386.90-1391.90 </t>
  </si>
  <si>
    <t xml:space="preserve">517.75-515.50 </t>
  </si>
  <si>
    <t>705.40-701.40</t>
  </si>
  <si>
    <t>479.55-475.55</t>
  </si>
  <si>
    <t>616.4-612</t>
  </si>
  <si>
    <t>GODFREYPHILIP</t>
  </si>
  <si>
    <t>854.5-859</t>
  </si>
  <si>
    <t xml:space="preserve">487.7-492 </t>
  </si>
  <si>
    <t xml:space="preserve">497-494 </t>
  </si>
  <si>
    <t>685.30-680.30</t>
  </si>
  <si>
    <t>1948.80-1956.80</t>
  </si>
  <si>
    <t>671-666</t>
  </si>
  <si>
    <t xml:space="preserve">1999-2004 </t>
  </si>
  <si>
    <t>2032-2038</t>
  </si>
  <si>
    <t xml:space="preserve"> 925.40-929.40</t>
  </si>
  <si>
    <t>1145.30-1135.30</t>
  </si>
  <si>
    <t>EP-BASIC PACKAGE PERFORMANCE  REPORT [NOVEMBER-2018]</t>
  </si>
  <si>
    <t xml:space="preserve"> 513.45-515.45</t>
  </si>
  <si>
    <t>1127.30-1130</t>
  </si>
  <si>
    <t>386.45-389.45</t>
  </si>
  <si>
    <t>INDIANB</t>
  </si>
  <si>
    <t>260-261</t>
  </si>
  <si>
    <t>874-878</t>
  </si>
  <si>
    <t>488.5-491</t>
  </si>
  <si>
    <t>1962-1968</t>
  </si>
  <si>
    <t xml:space="preserve"> 411.4-414</t>
  </si>
  <si>
    <t>1069-1075</t>
  </si>
  <si>
    <t>619-624</t>
  </si>
  <si>
    <t>MINDTREE</t>
  </si>
  <si>
    <t xml:space="preserve">865.35-868.35 </t>
  </si>
  <si>
    <t>1033.95-1036.95</t>
  </si>
  <si>
    <t xml:space="preserve">1306-1302 </t>
  </si>
  <si>
    <t>HEXAWARE</t>
  </si>
  <si>
    <t>319.4-323</t>
  </si>
  <si>
    <t>972.50-976.25</t>
  </si>
  <si>
    <t>464.90-467.50</t>
  </si>
  <si>
    <t>GODREJCP</t>
  </si>
  <si>
    <t>729.35-733.35</t>
  </si>
  <si>
    <t xml:space="preserve">1322.85-1326.85 </t>
  </si>
  <si>
    <t>1327.50-1332.50</t>
  </si>
  <si>
    <t>TATAELXSI</t>
  </si>
  <si>
    <t>974.45-979.45</t>
  </si>
  <si>
    <t xml:space="preserve">865.90-869.90 </t>
  </si>
  <si>
    <t xml:space="preserve">466.50-470.50 </t>
  </si>
  <si>
    <t>573.60-570.60</t>
  </si>
  <si>
    <t xml:space="preserve">1556-1561 </t>
  </si>
  <si>
    <t>519.60-515.60</t>
  </si>
  <si>
    <t>585.70-589.70</t>
  </si>
  <si>
    <t xml:space="preserve">610-614 </t>
  </si>
  <si>
    <t xml:space="preserve"> 656.25-652.25</t>
  </si>
  <si>
    <t>305.50-301.50</t>
  </si>
  <si>
    <t xml:space="preserve">686.70-691.70 </t>
  </si>
  <si>
    <t>961.65-969.65</t>
  </si>
  <si>
    <t>1061.20-1067.20</t>
  </si>
  <si>
    <t>673-677</t>
  </si>
  <si>
    <t>712-719</t>
  </si>
  <si>
    <t>608-612</t>
  </si>
  <si>
    <t>490.10-486.10</t>
  </si>
  <si>
    <t>1101.35-1108.35</t>
  </si>
  <si>
    <t xml:space="preserve">500.8,504 </t>
  </si>
  <si>
    <t xml:space="preserve">1115.35-1119.35 </t>
  </si>
  <si>
    <t xml:space="preserve">654-657 </t>
  </si>
  <si>
    <t>968.50-972.50</t>
  </si>
  <si>
    <t xml:space="preserve">617-621 </t>
  </si>
  <si>
    <t>501.90-504.90</t>
  </si>
  <si>
    <t>309.30-305.30</t>
  </si>
  <si>
    <t>BIOCON</t>
  </si>
  <si>
    <t xml:space="preserve">618.75-622.75 </t>
  </si>
  <si>
    <t>EP-BASIC PACKAGE PERFORMANCE  REPORT [OCTOBER  2018]</t>
  </si>
  <si>
    <t>ARVIND</t>
  </si>
  <si>
    <t>314.25-312.25</t>
  </si>
  <si>
    <t xml:space="preserve">289.85-292 </t>
  </si>
  <si>
    <t>TATAGLOBAL</t>
  </si>
  <si>
    <t xml:space="preserve">235.30-237 </t>
  </si>
  <si>
    <t>327.15-329.70</t>
  </si>
  <si>
    <t xml:space="preserve">619.50-622.50 </t>
  </si>
  <si>
    <t>1074.80-1077.80</t>
  </si>
  <si>
    <t xml:space="preserve">1162-1155 </t>
  </si>
  <si>
    <t>JINDALSTEL</t>
  </si>
  <si>
    <t xml:space="preserve">185.50-183.50 </t>
  </si>
  <si>
    <t>715.10-711.50</t>
  </si>
  <si>
    <t>632.70-634.70</t>
  </si>
  <si>
    <t>M AND MFIN</t>
  </si>
  <si>
    <t xml:space="preserve">390.65-388.50 </t>
  </si>
  <si>
    <t xml:space="preserve">1088.25-1084.50 </t>
  </si>
  <si>
    <t>472.45-474.80</t>
  </si>
  <si>
    <t>613.10-610.10</t>
  </si>
  <si>
    <t xml:space="preserve">661.10-657.10 </t>
  </si>
  <si>
    <t xml:space="preserve"> 299-301</t>
  </si>
  <si>
    <t>381.70-384.70</t>
  </si>
  <si>
    <t xml:space="preserve"> 622-625</t>
  </si>
  <si>
    <t>REPCOHOME</t>
  </si>
  <si>
    <t>381.25-386</t>
  </si>
  <si>
    <t>BPCL</t>
  </si>
  <si>
    <t xml:space="preserve">268.15-271 </t>
  </si>
  <si>
    <t>MOTHERSUMI</t>
  </si>
  <si>
    <t>229.25-231.25</t>
  </si>
  <si>
    <t>988.50-992</t>
  </si>
  <si>
    <t>AJANTAPHARMA</t>
  </si>
  <si>
    <t>1039-1044.50</t>
  </si>
  <si>
    <t>481.50-484.50</t>
  </si>
  <si>
    <t>241-243.50</t>
  </si>
  <si>
    <t>662-664.50</t>
  </si>
  <si>
    <t>290.40-293.40</t>
  </si>
  <si>
    <t xml:space="preserve">381.65-384.65 </t>
  </si>
  <si>
    <t xml:space="preserve">718.55-715.55 </t>
  </si>
  <si>
    <t>641-638</t>
  </si>
  <si>
    <t>1153.45-1159.50</t>
  </si>
  <si>
    <t xml:space="preserve">1925-1932 </t>
  </si>
  <si>
    <t xml:space="preserve">238.35-242 </t>
  </si>
  <si>
    <t>366.60-369.80</t>
  </si>
  <si>
    <t xml:space="preserve">332-335 </t>
  </si>
  <si>
    <t>AJANTAPHARM</t>
  </si>
  <si>
    <t xml:space="preserve">976.55-970.55 </t>
  </si>
  <si>
    <t>402.85-404.85</t>
  </si>
  <si>
    <t xml:space="preserve">616-614.65 </t>
  </si>
  <si>
    <t>452.50-450.50</t>
  </si>
  <si>
    <t>321-322.50</t>
  </si>
  <si>
    <t>186.30-189.50</t>
  </si>
  <si>
    <t xml:space="preserve">611.20-609.20 </t>
  </si>
  <si>
    <t>432.15-434.50</t>
  </si>
  <si>
    <t>787.20-791.20</t>
  </si>
  <si>
    <t xml:space="preserve">614.50-617.50 </t>
  </si>
  <si>
    <t xml:space="preserve"> 498.35-500.50</t>
  </si>
  <si>
    <t xml:space="preserve">1172-1176 </t>
  </si>
  <si>
    <t>1097.30-1101.30</t>
  </si>
  <si>
    <t>EP-BASIC PACKAGE PERFORMANCE  REPORT [SEP 2018]</t>
  </si>
  <si>
    <t>1289-1295</t>
  </si>
  <si>
    <t>CESC</t>
  </si>
  <si>
    <t>1029-1035</t>
  </si>
  <si>
    <t xml:space="preserve">1185-1192 </t>
  </si>
  <si>
    <t>KPIT</t>
  </si>
  <si>
    <t>305-307</t>
  </si>
  <si>
    <t>MGL</t>
  </si>
  <si>
    <t>851.70-848</t>
  </si>
  <si>
    <t>1363-1370</t>
  </si>
  <si>
    <t>773.40-770</t>
  </si>
  <si>
    <t xml:space="preserve"> 640.90-644</t>
  </si>
  <si>
    <t xml:space="preserve">315.40-319 </t>
  </si>
  <si>
    <t>1332-1325</t>
  </si>
  <si>
    <t xml:space="preserve"> 772-768</t>
  </si>
  <si>
    <t>1416.80-1422</t>
  </si>
  <si>
    <t xml:space="preserve"> 313.60-316 </t>
  </si>
  <si>
    <t xml:space="preserve">943.70-947 </t>
  </si>
  <si>
    <t xml:space="preserve">446.75-444 </t>
  </si>
  <si>
    <t>1227-1220</t>
  </si>
  <si>
    <t>1008.30-1005</t>
  </si>
  <si>
    <t>940.40-935</t>
  </si>
  <si>
    <t>PETRONET</t>
  </si>
  <si>
    <t xml:space="preserve">238-236 </t>
  </si>
  <si>
    <t xml:space="preserve">1309.70-1313 </t>
  </si>
  <si>
    <t xml:space="preserve">1181-1185 </t>
  </si>
  <si>
    <t>668.45-671</t>
  </si>
  <si>
    <t>652-649</t>
  </si>
  <si>
    <t xml:space="preserve">1119-1125 </t>
  </si>
  <si>
    <t xml:space="preserve">1068.10-1071 </t>
  </si>
  <si>
    <t>AMARAJABAT</t>
  </si>
  <si>
    <t xml:space="preserve">794.45-800 </t>
  </si>
  <si>
    <t>EXIDEIND</t>
  </si>
  <si>
    <t>274.25-275.50</t>
  </si>
  <si>
    <t xml:space="preserve">1129.90-1125 </t>
  </si>
  <si>
    <t xml:space="preserve">751.10-748 </t>
  </si>
  <si>
    <t>387-389</t>
  </si>
  <si>
    <t>823.75-827</t>
  </si>
  <si>
    <t>CHENNPETRO</t>
  </si>
  <si>
    <t xml:space="preserve">286.60-284 </t>
  </si>
  <si>
    <t>644.70-666</t>
  </si>
  <si>
    <t>456.60-459</t>
  </si>
  <si>
    <t xml:space="preserve">727.80-732.80 </t>
  </si>
  <si>
    <t xml:space="preserve">367.45-369.50 </t>
  </si>
  <si>
    <t xml:space="preserve">228.70-226 </t>
  </si>
  <si>
    <t>INDIANBANK</t>
  </si>
  <si>
    <t>253-256</t>
  </si>
  <si>
    <t xml:space="preserve">88.75-485.50 </t>
  </si>
  <si>
    <t xml:space="preserve">1056-1060 </t>
  </si>
  <si>
    <t>674-678</t>
  </si>
  <si>
    <t>237-235</t>
  </si>
  <si>
    <t>HEROMOTOCO</t>
  </si>
  <si>
    <t>3135-3148</t>
  </si>
  <si>
    <t>ICICIPRULI</t>
  </si>
  <si>
    <t>348-350</t>
  </si>
  <si>
    <t xml:space="preserve">638-635 </t>
  </si>
  <si>
    <t xml:space="preserve">773.80-776 </t>
  </si>
  <si>
    <t xml:space="preserve">765.50-768 </t>
  </si>
  <si>
    <t xml:space="preserve">756-759 </t>
  </si>
  <si>
    <t>379-377</t>
  </si>
  <si>
    <t>598.10-596</t>
  </si>
  <si>
    <t>EP-BASIC PACKAGE PERFORMANCE  REPORT [AUG 2018]</t>
  </si>
  <si>
    <t>2704-2717</t>
  </si>
  <si>
    <t>DIVIS LAB</t>
  </si>
  <si>
    <t>1182.45-1201</t>
  </si>
  <si>
    <t xml:space="preserve">396.30-411 </t>
  </si>
  <si>
    <t>APOLLO HOSPITAL</t>
  </si>
  <si>
    <t>969.70-981</t>
  </si>
  <si>
    <t>TATA ELXSI</t>
  </si>
  <si>
    <t>1429.50-1441</t>
  </si>
  <si>
    <t>1463-1481</t>
  </si>
  <si>
    <t>HIND UNILEVER</t>
  </si>
  <si>
    <t>1763-1781</t>
  </si>
  <si>
    <t>JUBILANT FOOD</t>
  </si>
  <si>
    <t>1479.40-1501</t>
  </si>
  <si>
    <t>CAPF</t>
  </si>
  <si>
    <t>577.50-591</t>
  </si>
  <si>
    <t>BATA INDIA</t>
  </si>
  <si>
    <t>956.50-969</t>
  </si>
  <si>
    <t>MNM</t>
  </si>
  <si>
    <t>939.80-959</t>
  </si>
  <si>
    <t>1174.50-1191</t>
  </si>
  <si>
    <t>RELIANCE</t>
  </si>
  <si>
    <t>1202.10-1215</t>
  </si>
  <si>
    <t>654.50-661</t>
  </si>
  <si>
    <t>830.50-841</t>
  </si>
  <si>
    <t>883-886</t>
  </si>
  <si>
    <t>PCJEWELLER</t>
  </si>
  <si>
    <t>94.85-96.15</t>
  </si>
  <si>
    <t>623-626</t>
  </si>
  <si>
    <t>809-806</t>
  </si>
  <si>
    <t>602-604</t>
  </si>
  <si>
    <t>1295-1300</t>
  </si>
  <si>
    <t>TATAEXLSI</t>
  </si>
  <si>
    <t>1433-1437</t>
  </si>
  <si>
    <t>1313-1316</t>
  </si>
  <si>
    <t>TORENTPHARMA</t>
  </si>
  <si>
    <t>1714-1718</t>
  </si>
  <si>
    <t>1149.50-1152</t>
  </si>
  <si>
    <t>401.50-402.50</t>
  </si>
  <si>
    <t>846.90-850</t>
  </si>
  <si>
    <t>385.90-388</t>
  </si>
  <si>
    <t>490.35-492.50</t>
  </si>
  <si>
    <t>HINDALCO</t>
  </si>
  <si>
    <t xml:space="preserve"> 225-227</t>
  </si>
  <si>
    <t>1352.70-1357</t>
  </si>
  <si>
    <t>SBIN</t>
  </si>
  <si>
    <t>303-302</t>
  </si>
  <si>
    <t>792-797</t>
  </si>
  <si>
    <t>NCC</t>
  </si>
  <si>
    <t>98-97</t>
  </si>
  <si>
    <t>2911-2918</t>
  </si>
  <si>
    <t>426.15-424</t>
  </si>
  <si>
    <t xml:space="preserve">889.10-887 </t>
  </si>
  <si>
    <t xml:space="preserve">642.50-645 </t>
  </si>
  <si>
    <t>421.65-419.50</t>
  </si>
  <si>
    <t>637-640</t>
  </si>
  <si>
    <t>1545-1540</t>
  </si>
  <si>
    <t>1161-1168</t>
  </si>
  <si>
    <t>TATASTEEL</t>
  </si>
  <si>
    <t xml:space="preserve">604.80-607 </t>
  </si>
  <si>
    <t>372-374</t>
  </si>
  <si>
    <t xml:space="preserve">1460-1468 </t>
  </si>
  <si>
    <t xml:space="preserve">681.70-684 </t>
  </si>
  <si>
    <t xml:space="preserve">973.60-978 </t>
  </si>
  <si>
    <t>EP-BASIC PACKAGE PERFORMANCE  REPORT [JULY 2018]</t>
  </si>
  <si>
    <t>TECH MAH</t>
  </si>
  <si>
    <t>669.80-674-681</t>
  </si>
  <si>
    <t>620-618-611</t>
  </si>
  <si>
    <t xml:space="preserve"> ASIAN PAINTS</t>
  </si>
  <si>
    <t>1307-1316-1331</t>
  </si>
  <si>
    <t>TATA STEEL</t>
  </si>
  <si>
    <t>554-550.50-541</t>
  </si>
  <si>
    <t xml:space="preserve">WOCKHARD PHARMA </t>
  </si>
  <si>
    <t>648-652-661</t>
  </si>
  <si>
    <t>1092-1098-1111</t>
  </si>
  <si>
    <t>NBCC</t>
  </si>
  <si>
    <t>69.40-67.50-61</t>
  </si>
  <si>
    <t>RBL BANK</t>
  </si>
  <si>
    <t>576.60-581-589</t>
  </si>
  <si>
    <t>786.50-783-771</t>
  </si>
  <si>
    <t>646.60-643-635</t>
  </si>
  <si>
    <t>TCS</t>
  </si>
  <si>
    <t>1897-1905-1921</t>
  </si>
  <si>
    <t>937.20-941-955</t>
  </si>
  <si>
    <t>812.80-816-821</t>
  </si>
  <si>
    <t>1894-1902-1921</t>
  </si>
  <si>
    <t>BAJAJ FINSV</t>
  </si>
  <si>
    <t>6224-6239-6281</t>
  </si>
  <si>
    <t>1302-1311-1325</t>
  </si>
  <si>
    <t>295.70-299-305</t>
  </si>
  <si>
    <t>384-387-395</t>
  </si>
  <si>
    <t>1062.40-1069-1075</t>
  </si>
  <si>
    <t xml:space="preserve"> BAJAJ FINSV</t>
  </si>
  <si>
    <t>6349-6367-6411</t>
  </si>
  <si>
    <t>PNB</t>
  </si>
  <si>
    <t>73.60-65</t>
  </si>
  <si>
    <t xml:space="preserve"> SRTRANSFIN</t>
  </si>
  <si>
    <t>1253-1271</t>
  </si>
  <si>
    <t>HINDUNILEVER</t>
  </si>
  <si>
    <t>1763-1791</t>
  </si>
  <si>
    <t>1769-1791</t>
  </si>
  <si>
    <t>IOC</t>
  </si>
  <si>
    <t>162.20-171</t>
  </si>
  <si>
    <t>364-371</t>
  </si>
  <si>
    <t xml:space="preserve"> BALKRISHNA IND </t>
  </si>
  <si>
    <t>1167.80-1181</t>
  </si>
  <si>
    <t>ZEE ENT</t>
  </si>
  <si>
    <t>535.40-545</t>
  </si>
  <si>
    <t>GODREJ CP</t>
  </si>
  <si>
    <t>1329-1351</t>
  </si>
  <si>
    <t>1100.2-1115</t>
  </si>
  <si>
    <t xml:space="preserve">TATA STEEL </t>
  </si>
  <si>
    <t>492.2-481</t>
  </si>
  <si>
    <t>355.6-349</t>
  </si>
  <si>
    <t>1125.10-1135</t>
  </si>
  <si>
    <t>658.40-671</t>
  </si>
  <si>
    <t>1113-1101</t>
  </si>
  <si>
    <t xml:space="preserve">1464.20-1481 </t>
  </si>
  <si>
    <t>1345-1355</t>
  </si>
  <si>
    <t>1073.50-1070</t>
  </si>
  <si>
    <t>408.50-410</t>
  </si>
  <si>
    <t>607.60-610</t>
  </si>
  <si>
    <t>330.45-332.50</t>
  </si>
  <si>
    <t xml:space="preserve">638.70-642 </t>
  </si>
  <si>
    <t>624.5-628</t>
  </si>
  <si>
    <t>LICHSGFIN</t>
  </si>
  <si>
    <t>530.45-535</t>
  </si>
  <si>
    <t>GODREJIND</t>
  </si>
  <si>
    <t>621.35-625</t>
  </si>
  <si>
    <t>243.65-245</t>
  </si>
  <si>
    <t>810.50-813</t>
  </si>
  <si>
    <t>288.80-291</t>
  </si>
  <si>
    <t>DALMIABHA</t>
  </si>
  <si>
    <t>2564-2550</t>
  </si>
  <si>
    <t xml:space="preserve"> 632-635</t>
  </si>
  <si>
    <t>EP-BASIC PACKAGE PERFORMANCE  REPORT [JUNE 2018]</t>
  </si>
  <si>
    <t xml:space="preserve"> JSW STEEL</t>
  </si>
  <si>
    <t>338-340-345</t>
  </si>
  <si>
    <t xml:space="preserve"> NIIT TECH</t>
  </si>
  <si>
    <t>1120.50-1131-1141</t>
  </si>
  <si>
    <t>927-921-911</t>
  </si>
  <si>
    <t>2469-2459-2441</t>
  </si>
  <si>
    <t>SUN TV</t>
  </si>
  <si>
    <t>907-911-921</t>
  </si>
  <si>
    <t xml:space="preserve"> HDFC BANK</t>
  </si>
  <si>
    <t>2066-2071-2085</t>
  </si>
  <si>
    <t>2595-2611-2621</t>
  </si>
  <si>
    <t>ICICI BANK</t>
  </si>
  <si>
    <t>283.60-281-275</t>
  </si>
  <si>
    <t xml:space="preserve"> INDIA CEMENT</t>
  </si>
  <si>
    <t xml:space="preserve">113.10-111-105 </t>
  </si>
  <si>
    <t xml:space="preserve"> INDIAN BANK </t>
  </si>
  <si>
    <t>331-334-341</t>
  </si>
  <si>
    <t>921-925-931</t>
  </si>
  <si>
    <t>JUST DIAL</t>
  </si>
  <si>
    <t xml:space="preserve"> 553.40-557-565</t>
  </si>
  <si>
    <t>1247-1254-1265</t>
  </si>
  <si>
    <t>1755-1761-1775</t>
  </si>
  <si>
    <t>2702-2714-2741</t>
  </si>
  <si>
    <t>1039.40-1046-1061</t>
  </si>
  <si>
    <t>1803-1785-1771</t>
  </si>
  <si>
    <t>1007.40-1014-1025</t>
  </si>
  <si>
    <t>HDFC BANK</t>
  </si>
  <si>
    <t>2031-2025-2011</t>
  </si>
  <si>
    <t>SUN PHARMA</t>
  </si>
  <si>
    <t>565.60-562-555</t>
  </si>
  <si>
    <t>100-98.50-95</t>
  </si>
  <si>
    <t>HDFC</t>
  </si>
  <si>
    <t>1815-1809-1791</t>
  </si>
  <si>
    <t>871.10-865-855</t>
  </si>
  <si>
    <t xml:space="preserve"> ASHOK LEYLAND</t>
  </si>
  <si>
    <t xml:space="preserve"> 136.20-134-125 </t>
  </si>
  <si>
    <t xml:space="preserve">664.40-661-651 </t>
  </si>
  <si>
    <t>661.40-659-651</t>
  </si>
  <si>
    <t xml:space="preserve">593.40-597-611 </t>
  </si>
  <si>
    <t xml:space="preserve"> ICICI BANK</t>
  </si>
  <si>
    <t xml:space="preserve"> 299.90-301-311</t>
  </si>
  <si>
    <t>829.10-826-819</t>
  </si>
  <si>
    <t>631.40-627-615</t>
  </si>
  <si>
    <t>1033-1029-1021</t>
  </si>
  <si>
    <t xml:space="preserve">645.50-651-661 </t>
  </si>
  <si>
    <t>BAJ FINANCE</t>
  </si>
  <si>
    <t>2382-2388-2410</t>
  </si>
  <si>
    <t>787.40-785-775</t>
  </si>
  <si>
    <t>PIDILITE IND</t>
  </si>
  <si>
    <t>1053.80-1058-1065</t>
  </si>
  <si>
    <t>856.40-859-865</t>
  </si>
  <si>
    <t>REC LTD</t>
  </si>
  <si>
    <t>103.10-100-95</t>
  </si>
  <si>
    <t>1374-1369-1351</t>
  </si>
  <si>
    <t>GODREJ CONSUMER</t>
  </si>
  <si>
    <t>1226-1231-1241</t>
  </si>
  <si>
    <t>74.30-76-81</t>
  </si>
  <si>
    <t xml:space="preserve">646.70-643-635 </t>
  </si>
  <si>
    <t>639.60-647-631</t>
  </si>
  <si>
    <t>EP-BASIC PACKAGE PERFORMANCE  REPORT [MAY 2018]</t>
  </si>
  <si>
    <t>1069.20-1065-1051</t>
  </si>
  <si>
    <t xml:space="preserve"> KOTAK BANK</t>
  </si>
  <si>
    <t xml:space="preserve">1257-1261-1271 </t>
  </si>
  <si>
    <t>IGL</t>
  </si>
  <si>
    <t>282.10-279-271</t>
  </si>
  <si>
    <t xml:space="preserve"> PC JEWELLERS</t>
  </si>
  <si>
    <t xml:space="preserve">104.20-108-121 </t>
  </si>
  <si>
    <t>272.80-271-265</t>
  </si>
  <si>
    <t>BANK INDIA</t>
  </si>
  <si>
    <t>103.90-105.50-111</t>
  </si>
  <si>
    <t xml:space="preserve"> BATA INDIA</t>
  </si>
  <si>
    <t xml:space="preserve"> 787.40-791-811</t>
  </si>
  <si>
    <t>KOTAK BANK</t>
  </si>
  <si>
    <t>1238.20-1231-1221</t>
  </si>
  <si>
    <t>1486-1494-1511</t>
  </si>
  <si>
    <t xml:space="preserve"> PIDILITE INDS</t>
  </si>
  <si>
    <t xml:space="preserve"> 1095.80-1011-1021</t>
  </si>
  <si>
    <t>3462-3474-3491</t>
  </si>
  <si>
    <t>1978.90-1988-2001</t>
  </si>
  <si>
    <t>3487-3499-3521</t>
  </si>
  <si>
    <t>JINDAL STEEL</t>
  </si>
  <si>
    <t>265-267-275</t>
  </si>
  <si>
    <t>3513-3524-3551</t>
  </si>
  <si>
    <t>SAREGAMA</t>
  </si>
  <si>
    <t>802-811-841</t>
  </si>
  <si>
    <t>262.90-260-251</t>
  </si>
  <si>
    <t>1996-2004-2021</t>
  </si>
  <si>
    <t xml:space="preserve"> INDIAN BANK</t>
  </si>
  <si>
    <t>306-303-291</t>
  </si>
  <si>
    <t>304-301-291</t>
  </si>
  <si>
    <t>1276-1282-1301</t>
  </si>
  <si>
    <t>350.90-352-361</t>
  </si>
  <si>
    <t>2406-2394-2381</t>
  </si>
  <si>
    <t xml:space="preserve"> JUBILANTFOOD</t>
  </si>
  <si>
    <t>2400.10-2391-2371</t>
  </si>
  <si>
    <t>298-296-289</t>
  </si>
  <si>
    <t>1587-1594-1621</t>
  </si>
  <si>
    <t>2486-2495-2521</t>
  </si>
  <si>
    <t>1296-1301-1311</t>
  </si>
  <si>
    <t>2052.10-2044-2031</t>
  </si>
  <si>
    <t>2491-2501-2521</t>
  </si>
  <si>
    <t>2528-2551-2591</t>
  </si>
  <si>
    <t xml:space="preserve"> JUBILANT FOOD</t>
  </si>
  <si>
    <t>2503-2492-2481</t>
  </si>
  <si>
    <t xml:space="preserve"> 673.70-671-651</t>
  </si>
  <si>
    <t>2543-2554-2571</t>
  </si>
  <si>
    <t>SBI</t>
  </si>
  <si>
    <t xml:space="preserve">261.10-259-251 </t>
  </si>
  <si>
    <t>2546-2554-2571</t>
  </si>
  <si>
    <t>2602-2616-2641</t>
  </si>
  <si>
    <t>362-359-351</t>
  </si>
  <si>
    <t>360.50-358-351</t>
  </si>
  <si>
    <t>2696-2704-2721</t>
  </si>
  <si>
    <t>2667-2658-2641</t>
  </si>
  <si>
    <t>PIDILITE</t>
  </si>
  <si>
    <t>1131.40-1136-1145</t>
  </si>
  <si>
    <t xml:space="preserve">1132.90-1138-1145 </t>
  </si>
  <si>
    <t>398-396-389</t>
  </si>
  <si>
    <t>2705-2718-2731</t>
  </si>
  <si>
    <t>2639-2627-2591</t>
  </si>
  <si>
    <t>397-395-389</t>
  </si>
  <si>
    <t>2663-2674-2701</t>
  </si>
  <si>
    <t>2660-2681-2701</t>
  </si>
  <si>
    <t>263.10-260-255</t>
  </si>
  <si>
    <t>396.50-394-389</t>
  </si>
  <si>
    <t>EP-BASIC PACKAGE PERFORMANCE  REPORT [APRIL 2018]</t>
  </si>
  <si>
    <t>1088-1095-1111</t>
  </si>
  <si>
    <t>747.50-751-761</t>
  </si>
  <si>
    <t>BRITANNIA</t>
  </si>
  <si>
    <t>5090-5115-5131</t>
  </si>
  <si>
    <t xml:space="preserve">872.50-876-889 </t>
  </si>
  <si>
    <t>HEROMOTO</t>
  </si>
  <si>
    <t>3669.50-3689-3711</t>
  </si>
  <si>
    <t xml:space="preserve">BHARAT FORGE </t>
  </si>
  <si>
    <t xml:space="preserve">725.30-729-741 </t>
  </si>
  <si>
    <t>609.50-613-621</t>
  </si>
  <si>
    <t>248.60-247-241</t>
  </si>
  <si>
    <t>541-544-551</t>
  </si>
  <si>
    <t>286.40-288-295</t>
  </si>
  <si>
    <t>2345-2354-2371</t>
  </si>
  <si>
    <t>2323-2315-2299</t>
  </si>
  <si>
    <t>VEDL</t>
  </si>
  <si>
    <t xml:space="preserve"> 284.30-286-291</t>
  </si>
  <si>
    <t>2318-2311-2299</t>
  </si>
  <si>
    <t>2353-2364-2381</t>
  </si>
  <si>
    <t>2355-2367-2391</t>
  </si>
  <si>
    <t>2470-2462-2441</t>
  </si>
  <si>
    <t>BALKRISHNA INDUSTRIES</t>
  </si>
  <si>
    <t>1272-1277-1291</t>
  </si>
  <si>
    <t>2462-2474-2491</t>
  </si>
  <si>
    <t>LT</t>
  </si>
  <si>
    <t>1349-1357-1371</t>
  </si>
  <si>
    <t>2445-2457-2471</t>
  </si>
  <si>
    <t>433.60-429-421</t>
  </si>
  <si>
    <t>984-989-1001</t>
  </si>
  <si>
    <t>BALKRISHNA INDUSTRY</t>
  </si>
  <si>
    <t>1298-1309-1321</t>
  </si>
  <si>
    <t>1304-1311-1321</t>
  </si>
  <si>
    <t>IRB</t>
  </si>
  <si>
    <t>277-281-291</t>
  </si>
  <si>
    <t xml:space="preserve">1026.50-1034-1041 </t>
  </si>
  <si>
    <t xml:space="preserve"> BHARAT FORGE</t>
  </si>
  <si>
    <t>744-749-761</t>
  </si>
  <si>
    <t xml:space="preserve"> JUST DIAL</t>
  </si>
  <si>
    <t xml:space="preserve">449.40-459-471 </t>
  </si>
  <si>
    <t>2489-2505-2521</t>
  </si>
  <si>
    <t>98.40-97-91</t>
  </si>
  <si>
    <t>1188.50-1197-1211</t>
  </si>
  <si>
    <t>1584-1591-1611</t>
  </si>
  <si>
    <t>402.50-400-391</t>
  </si>
  <si>
    <t>2490-2482-2469</t>
  </si>
  <si>
    <t>390-388-381</t>
  </si>
  <si>
    <t xml:space="preserve">JINDAL STEEL </t>
  </si>
  <si>
    <t>256.40-259-265</t>
  </si>
  <si>
    <t xml:space="preserve"> 614.50-619-629 </t>
  </si>
  <si>
    <t>JSWSTEEL</t>
  </si>
  <si>
    <t>320.30-322-331</t>
  </si>
  <si>
    <t>2455-2445-2431</t>
  </si>
  <si>
    <t>3327-3345-3371</t>
  </si>
  <si>
    <t>ASHOK LEYLAND</t>
  </si>
  <si>
    <t xml:space="preserve">153.9-161 </t>
  </si>
  <si>
    <t>HCL TECH</t>
  </si>
  <si>
    <t>1076.50-1084-1101</t>
  </si>
  <si>
    <t>1652-1667-1691</t>
  </si>
  <si>
    <t>CENTURY TEX</t>
  </si>
  <si>
    <t>1251-1259-1271</t>
  </si>
  <si>
    <t>3414-3427-3441</t>
  </si>
  <si>
    <t>3430-3441-3451</t>
  </si>
  <si>
    <t>292.60-290-281</t>
  </si>
  <si>
    <t>988.20-997-1011</t>
  </si>
  <si>
    <t>2510-2499-2481</t>
  </si>
  <si>
    <t>1438-1449-1461</t>
  </si>
  <si>
    <t>DABUR</t>
  </si>
  <si>
    <t xml:space="preserve">368.90-371-379 </t>
  </si>
  <si>
    <t>3523-3534-3551</t>
  </si>
  <si>
    <t xml:space="preserve"> AXIS BANK</t>
  </si>
  <si>
    <t>521.70-518-509</t>
  </si>
  <si>
    <t>3522-3534-3551</t>
  </si>
  <si>
    <t>EP-BASIC PACKAGE PERFORMANCE  REPORT [MARCH 2018]</t>
  </si>
  <si>
    <t>2048-2054-2069</t>
  </si>
  <si>
    <t>2021-2014-2001</t>
  </si>
  <si>
    <t>308.40-310-315</t>
  </si>
  <si>
    <t>311-313-315</t>
  </si>
  <si>
    <t>598-594-581</t>
  </si>
  <si>
    <t>2001-1996-1981</t>
  </si>
  <si>
    <t xml:space="preserve">942.50-945-951 </t>
  </si>
  <si>
    <t>2009-2001-1991</t>
  </si>
  <si>
    <t>2003-1995-1981</t>
  </si>
  <si>
    <t xml:space="preserve">358.50-356-349 </t>
  </si>
  <si>
    <t>1293-1299-1311</t>
  </si>
  <si>
    <t>632.50-636-645</t>
  </si>
  <si>
    <t>1997-2004-2021</t>
  </si>
  <si>
    <t>599-597-591</t>
  </si>
  <si>
    <t>2013-2007-1991</t>
  </si>
  <si>
    <t>606-609-615</t>
  </si>
  <si>
    <t>2085-2097-2121</t>
  </si>
  <si>
    <t>223-225-231</t>
  </si>
  <si>
    <t>1870-1879-1891</t>
  </si>
  <si>
    <t>BHARAT FINANCE</t>
  </si>
  <si>
    <t>1072-1076-1089</t>
  </si>
  <si>
    <t>2075-2088-2111</t>
  </si>
  <si>
    <t>617.80-620.50-629</t>
  </si>
  <si>
    <t>914.50-919-929</t>
  </si>
  <si>
    <t>495-498-509</t>
  </si>
  <si>
    <t>2108-2114-2151</t>
  </si>
  <si>
    <t xml:space="preserve">JUBILANT FOOD </t>
  </si>
  <si>
    <t>2167-2175-2201</t>
  </si>
  <si>
    <t>2150-2142-2111</t>
  </si>
  <si>
    <t>2115-2124-2141</t>
  </si>
  <si>
    <t>2131-2122-2101</t>
  </si>
  <si>
    <t>885.50-889-901</t>
  </si>
  <si>
    <t>526-528-535</t>
  </si>
  <si>
    <t>807-811-821</t>
  </si>
  <si>
    <t>2245-2254-2281</t>
  </si>
  <si>
    <t>2252-2261-2289</t>
  </si>
  <si>
    <t>2254-2265-2281</t>
  </si>
  <si>
    <t>2262-2277-2291</t>
  </si>
  <si>
    <t>2273-2281-2301</t>
  </si>
  <si>
    <t>2297-2309-2341</t>
  </si>
  <si>
    <t>2380-2371-2341</t>
  </si>
  <si>
    <t>2374-2367-2349</t>
  </si>
  <si>
    <t xml:space="preserve"> 853.50-849-841 </t>
  </si>
  <si>
    <t>1310-1315-1321</t>
  </si>
  <si>
    <t>2308-2299-2281</t>
  </si>
  <si>
    <t>333-341</t>
  </si>
  <si>
    <t>1456.50-1464-1479</t>
  </si>
  <si>
    <t>EP-BASIC PACKAGE PERFORMANCE  REPORT [FEBRUARY 2018]</t>
  </si>
  <si>
    <t>779.50-782-801</t>
  </si>
  <si>
    <t>BHEL</t>
  </si>
  <si>
    <t>102.40-104-111</t>
  </si>
  <si>
    <t>2064-2071-2101</t>
  </si>
  <si>
    <t>1040-1044-1059</t>
  </si>
  <si>
    <t>1988-1980-9169</t>
  </si>
  <si>
    <t xml:space="preserve"> TECH MAH</t>
  </si>
  <si>
    <t>624.30-626-639</t>
  </si>
  <si>
    <t>1981-1988-2001</t>
  </si>
  <si>
    <t>289.90-292-301</t>
  </si>
  <si>
    <t>1919-1925-1941</t>
  </si>
  <si>
    <t>1877-1870-1851</t>
  </si>
  <si>
    <t>702.80-706-721</t>
  </si>
  <si>
    <t>1855-1845-1831</t>
  </si>
  <si>
    <t>1997-1989-1971</t>
  </si>
  <si>
    <t>1986-1969-1951</t>
  </si>
  <si>
    <t>2015-2021-2041</t>
  </si>
  <si>
    <t>1812-1820-1839</t>
  </si>
  <si>
    <t>1973-1979-1991</t>
  </si>
  <si>
    <t>1979-1985-2001</t>
  </si>
  <si>
    <t>2030-2042-2061</t>
  </si>
  <si>
    <t>525.50-528-539</t>
  </si>
  <si>
    <t>2050-2057-2075</t>
  </si>
  <si>
    <t>2037-2031-2011</t>
  </si>
  <si>
    <t>2032-2025-2011</t>
  </si>
  <si>
    <t>2065-2074-2091</t>
  </si>
  <si>
    <t>1998-1990-1971</t>
  </si>
  <si>
    <t>267-265-259</t>
  </si>
  <si>
    <t>1272.50-1267-1251</t>
  </si>
  <si>
    <t>2024-2035-2051</t>
  </si>
  <si>
    <t>2008-2016-2031</t>
  </si>
  <si>
    <t>922.50-926-935</t>
  </si>
  <si>
    <t>1982-1976-1961</t>
  </si>
  <si>
    <t>922.80-925-939</t>
  </si>
  <si>
    <t>1975-1971-1951</t>
  </si>
  <si>
    <t>1291.50-1297-1311</t>
  </si>
  <si>
    <t>1030.50-1035-1051</t>
  </si>
  <si>
    <t>1337.50-1345-1359</t>
  </si>
  <si>
    <t>110-108-105</t>
  </si>
  <si>
    <t>103-102-107</t>
  </si>
  <si>
    <t>2025-2029-2041</t>
  </si>
  <si>
    <t>2044-2051-2069</t>
  </si>
  <si>
    <t>EP-BASIC PACKAGE PERFORMANCE  REPORT [JANUARY 2018]</t>
  </si>
  <si>
    <t>335.90-337-345</t>
  </si>
  <si>
    <t>577.30-580-591</t>
  </si>
  <si>
    <t>835.30-831-819</t>
  </si>
  <si>
    <t>834.30-831-819</t>
  </si>
  <si>
    <t>ADANI ENT</t>
  </si>
  <si>
    <t>173.90-176-181</t>
  </si>
  <si>
    <t>1832-1840-1871</t>
  </si>
  <si>
    <t>789.40-792-801</t>
  </si>
  <si>
    <t>741.80-745-761</t>
  </si>
  <si>
    <t>243-241-231</t>
  </si>
  <si>
    <t>CEAT</t>
  </si>
  <si>
    <t>1987.80-1996-2011</t>
  </si>
  <si>
    <t>1890-1897-1921</t>
  </si>
  <si>
    <t>SUNPHARMA</t>
  </si>
  <si>
    <t xml:space="preserve"> 599.90-605-621</t>
  </si>
  <si>
    <t>605-609-621</t>
  </si>
  <si>
    <t>629-632-649</t>
  </si>
  <si>
    <t>1958.50-1966-1991</t>
  </si>
  <si>
    <t>1994.50-2009-2051</t>
  </si>
  <si>
    <t>864.30-867-875</t>
  </si>
  <si>
    <t>2014.40-2025-2051</t>
  </si>
  <si>
    <t>REL INFRA</t>
  </si>
  <si>
    <t>568.40-565-555</t>
  </si>
  <si>
    <t>862.80-866-881</t>
  </si>
  <si>
    <t>808-812-831</t>
  </si>
  <si>
    <t>4727.70-4739-4761</t>
  </si>
  <si>
    <t>823.40- 827-839</t>
  </si>
  <si>
    <t>641.50-647-661</t>
  </si>
  <si>
    <t>15/01/2018</t>
  </si>
  <si>
    <t xml:space="preserve">269.90-272-281 </t>
  </si>
  <si>
    <t xml:space="preserve"> 959.50-963-979 </t>
  </si>
  <si>
    <t>1349.50-1355-1369</t>
  </si>
  <si>
    <t>1351-1355-1369</t>
  </si>
  <si>
    <t>16/01/2018</t>
  </si>
  <si>
    <t>INDIA CEM</t>
  </si>
  <si>
    <t xml:space="preserve">205.40-208-215 </t>
  </si>
  <si>
    <t>17/01/2018</t>
  </si>
  <si>
    <t>ADANI PORT</t>
  </si>
  <si>
    <t>434-438-451</t>
  </si>
  <si>
    <t>342.30-344-351</t>
  </si>
  <si>
    <t>435-438-451</t>
  </si>
  <si>
    <t>18/01/2018</t>
  </si>
  <si>
    <t>1933-1940-1959</t>
  </si>
  <si>
    <t>19/01/2018</t>
  </si>
  <si>
    <t>555-557-561</t>
  </si>
  <si>
    <t>22/01/2018</t>
  </si>
  <si>
    <t>573.50-576-591</t>
  </si>
  <si>
    <t>576.10-581-601</t>
  </si>
  <si>
    <t>2179-2172-2161</t>
  </si>
  <si>
    <t>1885-1879-1869</t>
  </si>
  <si>
    <t xml:space="preserve"> 955.50-960-971</t>
  </si>
  <si>
    <t>23/01/2018</t>
  </si>
  <si>
    <t>777.50-780-791</t>
  </si>
  <si>
    <t>2281-2275-2251</t>
  </si>
  <si>
    <t xml:space="preserve"> TATA STEEL</t>
  </si>
  <si>
    <t>779.50-785-801</t>
  </si>
  <si>
    <t>24/01/2018</t>
  </si>
  <si>
    <t>205.20-207-215</t>
  </si>
  <si>
    <t>2282-2288-2311</t>
  </si>
  <si>
    <t>25/01/2018</t>
  </si>
  <si>
    <t>841.40-847-861</t>
  </si>
  <si>
    <t>2239-2231-2001</t>
  </si>
  <si>
    <t>29/01/2018</t>
  </si>
  <si>
    <t>772-776-791</t>
  </si>
  <si>
    <t>INFIBEAM</t>
  </si>
  <si>
    <t>160.90-162-169</t>
  </si>
  <si>
    <t>2167-2162-2141</t>
  </si>
  <si>
    <t>771-777-791</t>
  </si>
  <si>
    <t>30/01/2018</t>
  </si>
  <si>
    <t>2158-2167-2181</t>
  </si>
  <si>
    <t xml:space="preserve">351.60-350.20-345 </t>
  </si>
  <si>
    <t>31/01/2018</t>
  </si>
  <si>
    <t>2128-2120-2101</t>
  </si>
  <si>
    <t>EP-BASIC PACKAGE PERFORMANCE  REPORT [DECEMBER 2017]</t>
  </si>
  <si>
    <t>1672-1667-1651</t>
  </si>
  <si>
    <t>1230-1234-1249</t>
  </si>
  <si>
    <t>684.50-680-671</t>
  </si>
  <si>
    <t>287-285-271</t>
  </si>
  <si>
    <t>399-397-389</t>
  </si>
  <si>
    <t>389-391-401</t>
  </si>
  <si>
    <t>517-521-529</t>
  </si>
  <si>
    <t>335-337-345</t>
  </si>
  <si>
    <t>114.80-116-121</t>
  </si>
  <si>
    <t>511.30-515-531</t>
  </si>
  <si>
    <t>512.30-516-531</t>
  </si>
  <si>
    <t>313-311-301</t>
  </si>
  <si>
    <t>PC JEWELLERS</t>
  </si>
  <si>
    <t>409.50-411-421</t>
  </si>
  <si>
    <t>1660-1665-1681</t>
  </si>
  <si>
    <t>683.50-686-701</t>
  </si>
  <si>
    <t>AJANTA PHARMA</t>
  </si>
  <si>
    <t>1473.80-1479-1501</t>
  </si>
  <si>
    <t>3460-3469-3601</t>
  </si>
  <si>
    <t>299-301-311</t>
  </si>
  <si>
    <t>300-302-311</t>
  </si>
  <si>
    <t>318-320-329</t>
  </si>
  <si>
    <t>13/12/2017</t>
  </si>
  <si>
    <t>317.60-319-329</t>
  </si>
  <si>
    <t>914.50-918-931</t>
  </si>
  <si>
    <t>YES BANK</t>
  </si>
  <si>
    <t>309.80-301-291</t>
  </si>
  <si>
    <t>GMBREW</t>
  </si>
  <si>
    <t>920-929-961</t>
  </si>
  <si>
    <t>402.50-405-421</t>
  </si>
  <si>
    <t>14/12/2017</t>
  </si>
  <si>
    <t>312-310-301</t>
  </si>
  <si>
    <t>1178-1174-1161</t>
  </si>
  <si>
    <t>15/12/2017</t>
  </si>
  <si>
    <t>1756.80-1764-1781</t>
  </si>
  <si>
    <t>INFOSYS</t>
  </si>
  <si>
    <t>1023-1029-1049</t>
  </si>
  <si>
    <t>18/12/2017</t>
  </si>
  <si>
    <t>JET AIRWAYS</t>
  </si>
  <si>
    <t xml:space="preserve">708.30-711-721 </t>
  </si>
  <si>
    <t>19/12/2017</t>
  </si>
  <si>
    <t>731.30-735-751</t>
  </si>
  <si>
    <t>531-533-541</t>
  </si>
  <si>
    <t>734.30-737-751</t>
  </si>
  <si>
    <t>20/12/2017</t>
  </si>
  <si>
    <t>535-537-549</t>
  </si>
  <si>
    <t xml:space="preserve">332.90-335-341 </t>
  </si>
  <si>
    <t>530.90-534-549</t>
  </si>
  <si>
    <t>21/12/2017</t>
  </si>
  <si>
    <t xml:space="preserve"> 710.50-715-729</t>
  </si>
  <si>
    <t>1033-1039,-1051</t>
  </si>
  <si>
    <t>1035.80-1041-1051</t>
  </si>
  <si>
    <t>22/12/2017</t>
  </si>
  <si>
    <t>1965.80-1972-2001</t>
  </si>
  <si>
    <t>26/12/2017</t>
  </si>
  <si>
    <t>717.50-721-741</t>
  </si>
  <si>
    <t>TATA GLOBAL</t>
  </si>
  <si>
    <t>307.3-315</t>
  </si>
  <si>
    <t>27/12/2017</t>
  </si>
  <si>
    <t>833.30-836-851</t>
  </si>
  <si>
    <t xml:space="preserve"> DIVIS LAB</t>
  </si>
  <si>
    <t>1132-1138-1159</t>
  </si>
  <si>
    <t>564-568-579</t>
  </si>
  <si>
    <t>693.90-699-711</t>
  </si>
  <si>
    <t>28/12/2017</t>
  </si>
  <si>
    <t>334-336-341</t>
  </si>
  <si>
    <t>275.40-278-289</t>
  </si>
  <si>
    <t>335-337-349</t>
  </si>
  <si>
    <t>29/12/2017</t>
  </si>
  <si>
    <t xml:space="preserve"> 1481.50-1488-1501</t>
  </si>
  <si>
    <t>EP-BASIC PACKAGE PERFORMANCE  REPORT [NOVEMBER 2017]</t>
  </si>
  <si>
    <t>955.50-961-979</t>
  </si>
  <si>
    <t>954-961-979</t>
  </si>
  <si>
    <t xml:space="preserve"> BHARTI AIRTEL</t>
  </si>
  <si>
    <t>536.40-539-551</t>
  </si>
  <si>
    <t>1742-1749-1771</t>
  </si>
  <si>
    <t>1704.70-1714-1751</t>
  </si>
  <si>
    <t>355.30- 357-370</t>
  </si>
  <si>
    <t xml:space="preserve"> 1333.50-1341-1361 </t>
  </si>
  <si>
    <t>441-439-429</t>
  </si>
  <si>
    <t>101.70-103-109</t>
  </si>
  <si>
    <t>102.20-103-109</t>
  </si>
  <si>
    <t>1779-1789-1821</t>
  </si>
  <si>
    <t>1726.80-1737-1769</t>
  </si>
  <si>
    <t xml:space="preserve"> 521.50-520-509</t>
  </si>
  <si>
    <t>1780-1789-1821</t>
  </si>
  <si>
    <t>1797-1805-1831</t>
  </si>
  <si>
    <t>HCLTECH</t>
  </si>
  <si>
    <t>866.20-872-891</t>
  </si>
  <si>
    <t>436-433-421</t>
  </si>
  <si>
    <t>395-392-381</t>
  </si>
  <si>
    <t>433-431-421</t>
  </si>
  <si>
    <t>431-429-411</t>
  </si>
  <si>
    <t>315.40-317-329</t>
  </si>
  <si>
    <t>651-653-669</t>
  </si>
  <si>
    <t>BHARTI AIRTEL</t>
  </si>
  <si>
    <t xml:space="preserve"> 502.60-504-519</t>
  </si>
  <si>
    <t>504-506-519</t>
  </si>
  <si>
    <t>13/11/2017</t>
  </si>
  <si>
    <t>342-344-359</t>
  </si>
  <si>
    <t>191.90-193-201</t>
  </si>
  <si>
    <t>344-346-359</t>
  </si>
  <si>
    <t>14/11/2017</t>
  </si>
  <si>
    <t>694.50-698-711</t>
  </si>
  <si>
    <t xml:space="preserve">751.30-753-769 </t>
  </si>
  <si>
    <t>15/11/2017</t>
  </si>
  <si>
    <t>1738-1745-1759</t>
  </si>
  <si>
    <t>115.80-117-121</t>
  </si>
  <si>
    <t xml:space="preserve">1797.40-1808-1841 </t>
  </si>
  <si>
    <t>16/11/2017</t>
  </si>
  <si>
    <t>409-405-391</t>
  </si>
  <si>
    <t>3018-3029-3061</t>
  </si>
  <si>
    <t>3033.80-3045-3081</t>
  </si>
  <si>
    <t>17/11/2017</t>
  </si>
  <si>
    <t>3163-3175-3201</t>
  </si>
  <si>
    <t>194-192-181</t>
  </si>
  <si>
    <t>20/11/2017</t>
  </si>
  <si>
    <t>333-331-321</t>
  </si>
  <si>
    <t>STERTOOLS</t>
  </si>
  <si>
    <t>362-366-381</t>
  </si>
  <si>
    <t>21/11/2017</t>
  </si>
  <si>
    <t>419-421-431</t>
  </si>
  <si>
    <t xml:space="preserve"> HDFC LIFE</t>
  </si>
  <si>
    <t>369.80-374-389</t>
  </si>
  <si>
    <t>22/11/2017</t>
  </si>
  <si>
    <t>ACE</t>
  </si>
  <si>
    <t>145.80-149-152</t>
  </si>
  <si>
    <t xml:space="preserve"> ADANI PORTS</t>
  </si>
  <si>
    <t>412-415-429</t>
  </si>
  <si>
    <t>23/11/2017</t>
  </si>
  <si>
    <t>308-310-319</t>
  </si>
  <si>
    <t>979-984-1001</t>
  </si>
  <si>
    <t>24/11/2017</t>
  </si>
  <si>
    <t>RELIANCE INDUSTRIES</t>
  </si>
  <si>
    <t>957-960-979</t>
  </si>
  <si>
    <t>510.7-521</t>
  </si>
  <si>
    <t>511-513-521</t>
  </si>
  <si>
    <t xml:space="preserve"> ZUARI GLOBAL</t>
  </si>
  <si>
    <t>250.50-253-261</t>
  </si>
  <si>
    <t>27/11/2017</t>
  </si>
  <si>
    <t>120.90-122-129</t>
  </si>
  <si>
    <t>121.50-122-129</t>
  </si>
  <si>
    <t>29/11/2017</t>
  </si>
  <si>
    <t>327.90-331-339</t>
  </si>
  <si>
    <t>453-456-469</t>
  </si>
  <si>
    <t>454-456-469</t>
  </si>
  <si>
    <t>30/11/2017</t>
  </si>
  <si>
    <t>327-329-339</t>
  </si>
  <si>
    <t>NUCLEUS</t>
  </si>
  <si>
    <t>584.50-589-611</t>
  </si>
  <si>
    <t>348-350-359</t>
  </si>
  <si>
    <t>EP-BASIC PACKAGE PERFORMANCE  REPORT [OCTOBER 2017]</t>
  </si>
  <si>
    <t>1702.80-1697-1671</t>
  </si>
  <si>
    <t>410-408-399</t>
  </si>
  <si>
    <t xml:space="preserve"> 575.50-578-591</t>
  </si>
  <si>
    <t xml:space="preserve"> YES BANK</t>
  </si>
  <si>
    <t>364-366-379</t>
  </si>
  <si>
    <t>404.50-402-391</t>
  </si>
  <si>
    <t>366.50-368-379</t>
  </si>
  <si>
    <t>1754.50-1759-1791</t>
  </si>
  <si>
    <t>1543-1551-1571</t>
  </si>
  <si>
    <t>448-450-461</t>
  </si>
  <si>
    <t>547-545-531</t>
  </si>
  <si>
    <t>369-371-381</t>
  </si>
  <si>
    <t>696-694-681</t>
  </si>
  <si>
    <t>695-692-681</t>
  </si>
  <si>
    <t>374-376-389</t>
  </si>
  <si>
    <t xml:space="preserve">1762.20-1769-1791 </t>
  </si>
  <si>
    <t>1487.80-1495-1521</t>
  </si>
  <si>
    <t>1816-1822-1849</t>
  </si>
  <si>
    <t>1535.80-1541-1569</t>
  </si>
  <si>
    <t>1719.80-1712-1691</t>
  </si>
  <si>
    <t>1144-1149-1161</t>
  </si>
  <si>
    <t>13/10/2017</t>
  </si>
  <si>
    <t>322-324-339</t>
  </si>
  <si>
    <t>134-136-141</t>
  </si>
  <si>
    <t>324-326-339</t>
  </si>
  <si>
    <t>16/10/2017</t>
  </si>
  <si>
    <t>464-466-479</t>
  </si>
  <si>
    <t>548-550-561</t>
  </si>
  <si>
    <t>JINDALSTEEL</t>
  </si>
  <si>
    <t xml:space="preserve">168.90-170-179 </t>
  </si>
  <si>
    <t>17/10/2017</t>
  </si>
  <si>
    <t>542.30-544-559</t>
  </si>
  <si>
    <t xml:space="preserve"> 1802.50-1809-1831</t>
  </si>
  <si>
    <t>18/10/2017</t>
  </si>
  <si>
    <t>576-578-591</t>
  </si>
  <si>
    <t>364-362-351</t>
  </si>
  <si>
    <t>23/10/2017</t>
  </si>
  <si>
    <t>556-559-571</t>
  </si>
  <si>
    <t>24/10/2017</t>
  </si>
  <si>
    <t>578-581-591</t>
  </si>
  <si>
    <t>1597.20-1591-1579</t>
  </si>
  <si>
    <t>JSW STEEL</t>
  </si>
  <si>
    <t>266-268-279</t>
  </si>
  <si>
    <t>25/10/2017</t>
  </si>
  <si>
    <t>586-589-601</t>
  </si>
  <si>
    <t>589-592-601</t>
  </si>
  <si>
    <t>1811-1818-1839</t>
  </si>
  <si>
    <t>26/10/2017</t>
  </si>
  <si>
    <t>AXIS BANK</t>
  </si>
  <si>
    <t>474.70-473-461</t>
  </si>
  <si>
    <t>429-432-441</t>
  </si>
  <si>
    <t>479-483-501</t>
  </si>
  <si>
    <t>27/10/2017</t>
  </si>
  <si>
    <t>316-314-301</t>
  </si>
  <si>
    <t>202-200-191</t>
  </si>
  <si>
    <t>30/10/2017</t>
  </si>
  <si>
    <t>585-587-601</t>
  </si>
  <si>
    <t>539-541-551</t>
  </si>
  <si>
    <t>31/10/2017</t>
  </si>
  <si>
    <t>308.10-306-299</t>
  </si>
  <si>
    <t>318-322-331</t>
  </si>
  <si>
    <t>EP-BASIC PACKAGE PERFORMANCE  REPORT [SEPTEMBER 2017]</t>
  </si>
  <si>
    <t>452-450-441</t>
  </si>
  <si>
    <t>ACC</t>
  </si>
  <si>
    <t>1819.80-1826-1851</t>
  </si>
  <si>
    <t>449-447-439</t>
  </si>
  <si>
    <t>544.50-547-559</t>
  </si>
  <si>
    <t>545.50-547-559</t>
  </si>
  <si>
    <t xml:space="preserve">1045.40-1047.80-1059 </t>
  </si>
  <si>
    <t>1048.40-1051-1061</t>
  </si>
  <si>
    <t>533-535-549</t>
  </si>
  <si>
    <t>436-438-449</t>
  </si>
  <si>
    <t>534-536-549</t>
  </si>
  <si>
    <t>LIC HOUSING FIN</t>
  </si>
  <si>
    <t>680-682-691</t>
  </si>
  <si>
    <t>433-435-451</t>
  </si>
  <si>
    <t>775-777-789</t>
  </si>
  <si>
    <t>1752.20-1757-1781</t>
  </si>
  <si>
    <t>523-525-541</t>
  </si>
  <si>
    <t xml:space="preserve">116.20-117-124 </t>
  </si>
  <si>
    <t>439-441-451</t>
  </si>
  <si>
    <t>1175.50-1179-1191</t>
  </si>
  <si>
    <t>1210-1214-1231</t>
  </si>
  <si>
    <t>1819.40-1827-1859</t>
  </si>
  <si>
    <t>514-512-501</t>
  </si>
  <si>
    <t>OIL</t>
  </si>
  <si>
    <t>322-325-334</t>
  </si>
  <si>
    <t>1403.80-1409-1431</t>
  </si>
  <si>
    <t>1417.80-1422-1451</t>
  </si>
  <si>
    <t>1427.80-1431-1459</t>
  </si>
  <si>
    <t>13/09/2017</t>
  </si>
  <si>
    <t>1787.20-1792-1821</t>
  </si>
  <si>
    <t>441-443-451</t>
  </si>
  <si>
    <t>1794.20-1801-1831</t>
  </si>
  <si>
    <t>14/09/2017</t>
  </si>
  <si>
    <t>513-511-501</t>
  </si>
  <si>
    <t>426-422-411</t>
  </si>
  <si>
    <t>1234-1239-1251</t>
  </si>
  <si>
    <t>512-510-501</t>
  </si>
  <si>
    <t>15/09/2017</t>
  </si>
  <si>
    <t>503-505-511</t>
  </si>
  <si>
    <t>424-427-441</t>
  </si>
  <si>
    <t>1357-1352-1339</t>
  </si>
  <si>
    <t>1353-1349-1339</t>
  </si>
  <si>
    <t>18/09/2017</t>
  </si>
  <si>
    <t>1448.80-1454-1481</t>
  </si>
  <si>
    <t xml:space="preserve">841.50-844-859 </t>
  </si>
  <si>
    <t>1241-1245-1271</t>
  </si>
  <si>
    <t>417-415-401</t>
  </si>
  <si>
    <t>602-606-621</t>
  </si>
  <si>
    <t>19/09/2017</t>
  </si>
  <si>
    <t xml:space="preserve">416.50-429-439 </t>
  </si>
  <si>
    <t xml:space="preserve">1794.40-1798-1821 </t>
  </si>
  <si>
    <t>20/09/2017</t>
  </si>
  <si>
    <t>1246-1251-1269</t>
  </si>
  <si>
    <t>1769-1775-1811</t>
  </si>
  <si>
    <t>21/09/2017</t>
  </si>
  <si>
    <t>1230-1225-1201</t>
  </si>
  <si>
    <t>1228-1223-1201</t>
  </si>
  <si>
    <t>1394-1390-1371</t>
  </si>
  <si>
    <t>22/09/2017</t>
  </si>
  <si>
    <t>372-370-361</t>
  </si>
  <si>
    <t>368.50-366-351</t>
  </si>
  <si>
    <t>25/09/2017</t>
  </si>
  <si>
    <t>1176-1180-1201</t>
  </si>
  <si>
    <t>359-361-371</t>
  </si>
  <si>
    <t>1433.80-1439-1459</t>
  </si>
  <si>
    <t>26/09/2017</t>
  </si>
  <si>
    <t>360.60-363-371</t>
  </si>
  <si>
    <t>1167-1172-1191</t>
  </si>
  <si>
    <t>479-477-461</t>
  </si>
  <si>
    <t>27/09/2017</t>
  </si>
  <si>
    <t>1413-1420-1441</t>
  </si>
  <si>
    <t>358-356-341</t>
  </si>
  <si>
    <t>28/09/2017</t>
  </si>
  <si>
    <t>354.20-356-369</t>
  </si>
  <si>
    <t xml:space="preserve"> 456.60-454-441 </t>
  </si>
  <si>
    <t>29/09/2017</t>
  </si>
  <si>
    <t>463.80-461-441</t>
  </si>
  <si>
    <t>464-461-451</t>
  </si>
  <si>
    <t>463-461-451</t>
  </si>
  <si>
    <t>424-427-439</t>
  </si>
  <si>
    <t>EP-BASIC PACKAGE PERFORMANCE  REPORT [AUGUST 2017]</t>
  </si>
  <si>
    <t>1183-1180-1169</t>
  </si>
  <si>
    <t xml:space="preserve">RELIANCE INDUSTRIES </t>
  </si>
  <si>
    <t>1607-1602-1589</t>
  </si>
  <si>
    <t>1892.20-1896-1911</t>
  </si>
  <si>
    <t>1605-1600-1581</t>
  </si>
  <si>
    <t>481.90-483-489</t>
  </si>
  <si>
    <t>1295-1300-1319</t>
  </si>
  <si>
    <t xml:space="preserve">RELIANCE INFRA </t>
  </si>
  <si>
    <t>538-540-549</t>
  </si>
  <si>
    <t>1927.20-1932-1961</t>
  </si>
  <si>
    <t>1793.80-1799-1819</t>
  </si>
  <si>
    <t>1797.80-1804-1821</t>
  </si>
  <si>
    <t>1803.80-1811-1829</t>
  </si>
  <si>
    <t>1787.80-1783-1769</t>
  </si>
  <si>
    <t>1828.80-1835-1859</t>
  </si>
  <si>
    <t xml:space="preserve"> 1833.80-1839-1859 </t>
  </si>
  <si>
    <t>1270-1265-1251</t>
  </si>
  <si>
    <t>965.40-968-979</t>
  </si>
  <si>
    <t>1349-1354-1371</t>
  </si>
  <si>
    <t xml:space="preserve">1274.80-1281-1309 </t>
  </si>
  <si>
    <t>1277.80-1283-1309</t>
  </si>
  <si>
    <t>802-804-814</t>
  </si>
  <si>
    <t>804-802-794</t>
  </si>
  <si>
    <t>427-429-435</t>
  </si>
  <si>
    <t>739-742-751</t>
  </si>
  <si>
    <t xml:space="preserve"> RELCAPITAL</t>
  </si>
  <si>
    <t>742-744-751</t>
  </si>
  <si>
    <t>14/08/2017</t>
  </si>
  <si>
    <t>1312-1307-1295</t>
  </si>
  <si>
    <t>1258.80-1265-1289</t>
  </si>
  <si>
    <t>756-752-749</t>
  </si>
  <si>
    <t>1731-1737-1761</t>
  </si>
  <si>
    <t>1262.80-1269-1291</t>
  </si>
  <si>
    <t>16/08/2017</t>
  </si>
  <si>
    <t>1674.80-1669-1649</t>
  </si>
  <si>
    <t>17/08/2017</t>
  </si>
  <si>
    <t>1142-1145-1159</t>
  </si>
  <si>
    <t>1144-1148-1161</t>
  </si>
  <si>
    <t>18/08/2017</t>
  </si>
  <si>
    <t>1125-1122-1111</t>
  </si>
  <si>
    <t xml:space="preserve"> IOC</t>
  </si>
  <si>
    <t>435-437-449</t>
  </si>
  <si>
    <t>436-439-449</t>
  </si>
  <si>
    <t>21/08/2017</t>
  </si>
  <si>
    <t>794-792-783</t>
  </si>
  <si>
    <t>451-454-461</t>
  </si>
  <si>
    <t>1428-1434-1451</t>
  </si>
  <si>
    <t>22/08/2017</t>
  </si>
  <si>
    <t xml:space="preserve"> INFOSYS</t>
  </si>
  <si>
    <t>876-871-859</t>
  </si>
  <si>
    <t>1395-1399-1411</t>
  </si>
  <si>
    <t>508.90-510.70-517</t>
  </si>
  <si>
    <t>1132-1136-1149</t>
  </si>
  <si>
    <t>23/08/2017</t>
  </si>
  <si>
    <t>1642.20-1648-1661</t>
  </si>
  <si>
    <t>1370.10-1365-1351</t>
  </si>
  <si>
    <t>1364-1360-1351</t>
  </si>
  <si>
    <t xml:space="preserve">1647.20-1652-1671 </t>
  </si>
  <si>
    <t>24/08/2017</t>
  </si>
  <si>
    <t>429-431-439</t>
  </si>
  <si>
    <t>458-460-469</t>
  </si>
  <si>
    <t>1787.50-1782-1769</t>
  </si>
  <si>
    <t>28/08/2017</t>
  </si>
  <si>
    <t>937-932-911</t>
  </si>
  <si>
    <t>1142-1146-1161</t>
  </si>
  <si>
    <t>987.40-991-1001</t>
  </si>
  <si>
    <t>29/08/2017</t>
  </si>
  <si>
    <t>445-447-453</t>
  </si>
  <si>
    <t>30/08/2017</t>
  </si>
  <si>
    <t>1753-1758-1781</t>
  </si>
  <si>
    <t>513-515-525</t>
  </si>
  <si>
    <t>449.5-452-461</t>
  </si>
  <si>
    <t>450-452-461</t>
  </si>
  <si>
    <t>451-453-461</t>
  </si>
  <si>
    <t>31/08/2017</t>
  </si>
  <si>
    <t>881.50-885-901</t>
  </si>
  <si>
    <t>453-457-469</t>
  </si>
  <si>
    <t>EP-BASIC PACKAGE PERFORMANCE  REPORT [JULY 2017]</t>
  </si>
  <si>
    <t>1672.10-1668-1659</t>
  </si>
  <si>
    <t>973-978-989</t>
  </si>
  <si>
    <t>209.40-210.80-216</t>
  </si>
  <si>
    <t>1035-1039-1059</t>
  </si>
  <si>
    <t>209.80-210.90-216</t>
  </si>
  <si>
    <t>747-749-757</t>
  </si>
  <si>
    <t>1132.50-1137-1159</t>
  </si>
  <si>
    <t xml:space="preserve"> HDFC</t>
  </si>
  <si>
    <t>1652.90-1657-1669</t>
  </si>
  <si>
    <t>667.30-669.80-679</t>
  </si>
  <si>
    <t>1928-1933-1949</t>
  </si>
  <si>
    <t>2999-3006-3025</t>
  </si>
  <si>
    <t>1743-1747-1759</t>
  </si>
  <si>
    <t xml:space="preserve"> HINDPETRO</t>
  </si>
  <si>
    <t>337.05-335.20-329</t>
  </si>
  <si>
    <t xml:space="preserve"> IGL</t>
  </si>
  <si>
    <t>1065.20-1061-1049</t>
  </si>
  <si>
    <t xml:space="preserve">1089.10-1085-1069 </t>
  </si>
  <si>
    <t>1131.80-1135-1151</t>
  </si>
  <si>
    <t xml:space="preserve"> 1114.20-1110-1095</t>
  </si>
  <si>
    <t>1127.80-1132-1149</t>
  </si>
  <si>
    <t xml:space="preserve"> LT</t>
  </si>
  <si>
    <t>1173-1168-1149</t>
  </si>
  <si>
    <t>1100.10-1096-1081</t>
  </si>
  <si>
    <t>1173-1170-1159</t>
  </si>
  <si>
    <t xml:space="preserve">CEAT </t>
  </si>
  <si>
    <t>1885.20-1888-1901</t>
  </si>
  <si>
    <t>1118-1122-1141</t>
  </si>
  <si>
    <t>1180-1184-1195</t>
  </si>
  <si>
    <t xml:space="preserve"> 1880.20-1885-1911</t>
  </si>
  <si>
    <t xml:space="preserve">674.50-677-685 </t>
  </si>
  <si>
    <t>1793.80-1799-1821</t>
  </si>
  <si>
    <t>1182-1185-1201</t>
  </si>
  <si>
    <t>1291-1286-1271</t>
  </si>
  <si>
    <t xml:space="preserve">CENTURYTEX </t>
  </si>
  <si>
    <t>1149.20-1145-1129</t>
  </si>
  <si>
    <t xml:space="preserve"> VEDL</t>
  </si>
  <si>
    <t>272.80-274-279</t>
  </si>
  <si>
    <t>1755.80-1762-1791</t>
  </si>
  <si>
    <t>1190-1194-1209</t>
  </si>
  <si>
    <t>1849.20-1854-1869</t>
  </si>
  <si>
    <t>498.80-500.40-509</t>
  </si>
  <si>
    <t>1619.40-1627-1649</t>
  </si>
  <si>
    <t xml:space="preserve">1735.80-1742-1761 </t>
  </si>
  <si>
    <t>1153-1158-1171</t>
  </si>
  <si>
    <t>1170-1167-1159</t>
  </si>
  <si>
    <t>1152.20-1148-1129</t>
  </si>
  <si>
    <t xml:space="preserve">RELIANCE </t>
  </si>
  <si>
    <t>1892.20-1896-1921</t>
  </si>
  <si>
    <t>RELIANCE INDUSTIRES</t>
  </si>
  <si>
    <t>1615-1620-1641</t>
  </si>
  <si>
    <t>1188-1192-1211</t>
  </si>
  <si>
    <t>1664-1669-1691</t>
  </si>
  <si>
    <t>1697-1702-1721</t>
  </si>
  <si>
    <t>28/07/2017</t>
  </si>
  <si>
    <t xml:space="preserve"> ACC</t>
  </si>
  <si>
    <t>1746.80-1754-1779</t>
  </si>
  <si>
    <t>1864.20-1869-1889</t>
  </si>
  <si>
    <t>M &amp; M FINANCE</t>
  </si>
  <si>
    <t>407-409-415</t>
  </si>
  <si>
    <t>EP-BASIC PACKAGE PERFORMANCE  REPORT [JUNE 2017]</t>
  </si>
  <si>
    <t>1689.20-1692-1702</t>
  </si>
  <si>
    <t>1742.20-1745-1759</t>
  </si>
  <si>
    <t xml:space="preserve">1747.20-1750-1761 </t>
  </si>
  <si>
    <t>1835.20-1840-1861</t>
  </si>
  <si>
    <t>1073.50-1076-1091</t>
  </si>
  <si>
    <t>1887.20-1891-1911</t>
  </si>
  <si>
    <t xml:space="preserve">CESC </t>
  </si>
  <si>
    <t xml:space="preserve">913.40-912-905 </t>
  </si>
  <si>
    <t>1092.20-1089-1079</t>
  </si>
  <si>
    <t xml:space="preserve"> CEAT</t>
  </si>
  <si>
    <t>1871.80-1869-1859</t>
  </si>
  <si>
    <t>1917.20-1921-1939</t>
  </si>
  <si>
    <t>1902.20-1906-1921</t>
  </si>
  <si>
    <t>1108.80-1112-1121</t>
  </si>
  <si>
    <t xml:space="preserve">1887.80-1884-1871 </t>
  </si>
  <si>
    <t>1483.80-1489-1501</t>
  </si>
  <si>
    <t>1897-1892-1879</t>
  </si>
  <si>
    <t>1093.80-1097-1111</t>
  </si>
  <si>
    <t xml:space="preserve"> 1912.80-1916-1929</t>
  </si>
  <si>
    <t>1917.80-1920-1939</t>
  </si>
  <si>
    <t>1479.80-1486-1509</t>
  </si>
  <si>
    <t>1942.70-1946-1959</t>
  </si>
  <si>
    <t>1274-1279-1289</t>
  </si>
  <si>
    <t xml:space="preserve">683.50-680.40-671 </t>
  </si>
  <si>
    <t>1837.20-1833-1821</t>
  </si>
  <si>
    <t>1073.20-1069-1059</t>
  </si>
  <si>
    <t xml:space="preserve"> 957.10-953-941 </t>
  </si>
  <si>
    <t xml:space="preserve"> PVR</t>
  </si>
  <si>
    <t>1511.80-1516-1529</t>
  </si>
  <si>
    <t>1857.80-1862-1879</t>
  </si>
  <si>
    <t xml:space="preserve"> 1535.80-1541-1551</t>
  </si>
  <si>
    <t>1197.50-1201-1219</t>
  </si>
  <si>
    <t>VENKEY</t>
  </si>
  <si>
    <t xml:space="preserve">1497.50-1509-1571 </t>
  </si>
  <si>
    <t xml:space="preserve"> RELIANCE INDUSTRIES</t>
  </si>
  <si>
    <t>1379-1383-1399</t>
  </si>
  <si>
    <t>835.50-838-847</t>
  </si>
  <si>
    <t>1872.50-1869-1859</t>
  </si>
  <si>
    <t xml:space="preserve"> BPCL</t>
  </si>
  <si>
    <t>682.30-684-691</t>
  </si>
  <si>
    <t xml:space="preserve"> INDIGO</t>
  </si>
  <si>
    <t>1209.50-1214-1231</t>
  </si>
  <si>
    <t xml:space="preserve"> PIDILITE</t>
  </si>
  <si>
    <t>829.50-832-841</t>
  </si>
  <si>
    <t>1862.40-1859-1849</t>
  </si>
  <si>
    <t>885.60-884-873</t>
  </si>
  <si>
    <t xml:space="preserve">1565.20-1561-1549 </t>
  </si>
  <si>
    <t xml:space="preserve">934.10-931-921 </t>
  </si>
  <si>
    <t>PHILIPCARB</t>
  </si>
  <si>
    <t>575.50-579-591</t>
  </si>
  <si>
    <t xml:space="preserve"> HCL TECH</t>
  </si>
  <si>
    <t>849.20-852-861</t>
  </si>
  <si>
    <t xml:space="preserve"> 1519.50-1523-1539</t>
  </si>
  <si>
    <t xml:space="preserve"> 1876.20-1880-1891</t>
  </si>
  <si>
    <t xml:space="preserve"> 1603.80-1609-1629</t>
  </si>
  <si>
    <t>1874.80-1871-1859</t>
  </si>
  <si>
    <t xml:space="preserve"> IGL </t>
  </si>
  <si>
    <t>1104.80-1109-1129</t>
  </si>
  <si>
    <t xml:space="preserve">HDFC </t>
  </si>
  <si>
    <t>1706-1711-1721</t>
  </si>
  <si>
    <t xml:space="preserve">1822.80-1819-1801 </t>
  </si>
  <si>
    <t xml:space="preserve">1308.80-1315-1331 </t>
  </si>
  <si>
    <t>1705-1700-1689</t>
  </si>
  <si>
    <t>1698-1694-1681</t>
  </si>
  <si>
    <t xml:space="preserve"> 1775.20-1780-1799 </t>
  </si>
  <si>
    <t>2386-2394-2419</t>
  </si>
  <si>
    <t xml:space="preserve"> TATA STEEL </t>
  </si>
  <si>
    <t>519-521-529</t>
  </si>
  <si>
    <t>1817.80-1814-1799</t>
  </si>
  <si>
    <t xml:space="preserve"> 1832.20-1835-1849</t>
  </si>
  <si>
    <t>528.90-530.80-539</t>
  </si>
  <si>
    <t>937-933-921</t>
  </si>
  <si>
    <t xml:space="preserve"> ITC</t>
  </si>
  <si>
    <t>318.20-320-326</t>
  </si>
  <si>
    <t>AVANTIFEED</t>
  </si>
  <si>
    <t>1526-1534-1569</t>
  </si>
  <si>
    <t>EP-BASIC PACKAGE PERFORMANCE  REPORT [MAY 2017]</t>
  </si>
  <si>
    <t xml:space="preserve"> UPL</t>
  </si>
  <si>
    <t>809.70-808.10-804</t>
  </si>
  <si>
    <t xml:space="preserve"> 1743.10-1740-1731</t>
  </si>
  <si>
    <t>1039.10-1036-1027</t>
  </si>
  <si>
    <t>740.30-741.90-749</t>
  </si>
  <si>
    <t>1064.60-1068-1078</t>
  </si>
  <si>
    <t>1722.10-1719-1711</t>
  </si>
  <si>
    <t>820.30-821.90-829</t>
  </si>
  <si>
    <t>434-435-442</t>
  </si>
  <si>
    <t>579.80-576-567</t>
  </si>
  <si>
    <t xml:space="preserve">297.30-298.80-304 </t>
  </si>
  <si>
    <t>547-546-539</t>
  </si>
  <si>
    <t>1726.10-1723-1714</t>
  </si>
  <si>
    <t>361.30-362.80-369</t>
  </si>
  <si>
    <t>302.50-303.50-308</t>
  </si>
  <si>
    <t>1632.20-1635-1647</t>
  </si>
  <si>
    <t>1702.10-1699-1689</t>
  </si>
  <si>
    <t>1634.20-1637-1647</t>
  </si>
  <si>
    <t>1640.20-1644-1654</t>
  </si>
  <si>
    <t>653.05-651.50-643</t>
  </si>
  <si>
    <t>1032.50-1035-1047</t>
  </si>
  <si>
    <t>1038.50-1041-1049</t>
  </si>
  <si>
    <t xml:space="preserve">1014.80-1017.80-1029 </t>
  </si>
  <si>
    <t>1678.20-1679-1689</t>
  </si>
  <si>
    <t>1661.80-1659-1651</t>
  </si>
  <si>
    <t>1016.80-1019-1029</t>
  </si>
  <si>
    <t>664-665-672</t>
  </si>
  <si>
    <t>805.90-808-817</t>
  </si>
  <si>
    <t xml:space="preserve">806.90-819-817 </t>
  </si>
  <si>
    <t>1693-1691-1682</t>
  </si>
  <si>
    <t>536.20-537.80-544</t>
  </si>
  <si>
    <t>835.30-836.90-844</t>
  </si>
  <si>
    <t>299.90-301-305</t>
  </si>
  <si>
    <t>978-975-962</t>
  </si>
  <si>
    <t>1266-1269-1281</t>
  </si>
  <si>
    <t>3547.50-3558-3574</t>
  </si>
  <si>
    <t xml:space="preserve">998.20-995-984 </t>
  </si>
  <si>
    <t xml:space="preserve">983.60-981.40-975 </t>
  </si>
  <si>
    <t>995.20-992-982</t>
  </si>
  <si>
    <t>840.30-841.80-847</t>
  </si>
  <si>
    <t>987.40-989.80-995</t>
  </si>
  <si>
    <t>1045-1048-1061</t>
  </si>
  <si>
    <t xml:space="preserve">975.10-973.40-962 </t>
  </si>
  <si>
    <t>1667.20-1669-1679</t>
  </si>
  <si>
    <t>981.40-983-991</t>
  </si>
  <si>
    <t>1730.20-1734-1749</t>
  </si>
  <si>
    <t>1548.80-1553-1569</t>
  </si>
  <si>
    <t>1837.20-1840-1855</t>
  </si>
  <si>
    <t xml:space="preserve">1846.20-1849-1861 </t>
  </si>
  <si>
    <t>864.60-862.40-853</t>
  </si>
  <si>
    <t>1797.80-1793-1781</t>
  </si>
  <si>
    <t>862.60-860-851</t>
  </si>
  <si>
    <t>1792.80-1789-1779</t>
  </si>
  <si>
    <t xml:space="preserve"> UPL </t>
  </si>
  <si>
    <t xml:space="preserve">794.60-792-782 </t>
  </si>
  <si>
    <t>1787.80-1784-1769</t>
  </si>
  <si>
    <t>871.60-870.20-864</t>
  </si>
  <si>
    <t xml:space="preserve"> CESC</t>
  </si>
  <si>
    <t>892.60-890-885</t>
  </si>
  <si>
    <t>1699.80-1694-1679</t>
  </si>
  <si>
    <t>1697.80-1694-1681</t>
  </si>
  <si>
    <t xml:space="preserve">1000.10-996-982 </t>
  </si>
  <si>
    <t xml:space="preserve">1745.20-1749-1761 </t>
  </si>
  <si>
    <t>TATA MOTORS</t>
  </si>
  <si>
    <t xml:space="preserve">462-460.40-455 </t>
  </si>
  <si>
    <t xml:space="preserve">858.60-857-848 </t>
  </si>
  <si>
    <t>1717.80-1715-1701</t>
  </si>
  <si>
    <t>877.60-876-869</t>
  </si>
  <si>
    <t>1697.80-1694-1679</t>
  </si>
  <si>
    <t>1657.80-1654-1649</t>
  </si>
  <si>
    <t>896.40-899-907</t>
  </si>
  <si>
    <t>906.40-909-919</t>
  </si>
  <si>
    <t xml:space="preserve"> HIND PETRO</t>
  </si>
  <si>
    <t>506.40-508-514</t>
  </si>
  <si>
    <t xml:space="preserve">1697.20-1702-1712 </t>
  </si>
  <si>
    <t>1698.20-1702-1712</t>
  </si>
  <si>
    <t>904.40-906-915</t>
  </si>
  <si>
    <t>894.60-892-882</t>
  </si>
  <si>
    <t>1662.80,1659,1649</t>
  </si>
  <si>
    <t>1664.20-1668-1678</t>
  </si>
  <si>
    <t>892.40-894-901</t>
  </si>
  <si>
    <t>1662.20-1665-1679</t>
  </si>
  <si>
    <t>1038.50-1041-1054</t>
  </si>
  <si>
    <t xml:space="preserve">893.40-895-902 </t>
  </si>
  <si>
    <t>1692.20-1695-1712</t>
  </si>
  <si>
    <t>864.30-866-875</t>
  </si>
  <si>
    <t>1077.80-1081-1095</t>
  </si>
  <si>
    <t>912.40-914.80-922</t>
  </si>
  <si>
    <t>EP-BASIC PACKAGE PERFORMANCE  REPORT [APRIL 2017]</t>
  </si>
  <si>
    <t>1008.40-1009.90-1015</t>
  </si>
  <si>
    <t xml:space="preserve"> DMART</t>
  </si>
  <si>
    <t>635-632-624</t>
  </si>
  <si>
    <t xml:space="preserve"> PHILIPCARB</t>
  </si>
  <si>
    <t xml:space="preserve">348.40-350-356 </t>
  </si>
  <si>
    <t>411-412-415</t>
  </si>
  <si>
    <t>825-829-844</t>
  </si>
  <si>
    <t xml:space="preserve">861.40-863-872 </t>
  </si>
  <si>
    <t>TATA CHEM</t>
  </si>
  <si>
    <t>616-617-624</t>
  </si>
  <si>
    <t>HESTERBIO</t>
  </si>
  <si>
    <t>895-899.90-915</t>
  </si>
  <si>
    <t>1075-1072-1062</t>
  </si>
  <si>
    <t>1759-1764-1781</t>
  </si>
  <si>
    <t>ZUARI</t>
  </si>
  <si>
    <t>436.90-438-446</t>
  </si>
  <si>
    <t>1392.20-1395-1407</t>
  </si>
  <si>
    <t>PNB HOUSING</t>
  </si>
  <si>
    <t>1223-1229-1244</t>
  </si>
  <si>
    <t xml:space="preserve"> BAJAJ AUTO</t>
  </si>
  <si>
    <t>2846-2854-2890</t>
  </si>
  <si>
    <t>355.90-357-362</t>
  </si>
  <si>
    <t>539.40-541-547</t>
  </si>
  <si>
    <t>PHILIP CARB</t>
  </si>
  <si>
    <t xml:space="preserve">373.50-377-386 </t>
  </si>
  <si>
    <t xml:space="preserve">399.30-400.90-406 </t>
  </si>
  <si>
    <t xml:space="preserve">1565.80-1569.90-1582 </t>
  </si>
  <si>
    <t>1083.50-1081-1072</t>
  </si>
  <si>
    <t>1027.10-1024-1014</t>
  </si>
  <si>
    <t>1548.80-1554-1564</t>
  </si>
  <si>
    <t>1677.10-1673-1665</t>
  </si>
  <si>
    <t xml:space="preserve"> LIC HOUSING FINANCE</t>
  </si>
  <si>
    <t>636.40 -637.90-644</t>
  </si>
  <si>
    <t xml:space="preserve">459-457.40-454 </t>
  </si>
  <si>
    <t>1012.10-1008-998</t>
  </si>
  <si>
    <t xml:space="preserve">982.5-978.5-970 </t>
  </si>
  <si>
    <t xml:space="preserve"> 735.80-737.90-747</t>
  </si>
  <si>
    <t>756.30-757.80-765</t>
  </si>
  <si>
    <t>488.70-487.20-482</t>
  </si>
  <si>
    <t>886.40-888-895</t>
  </si>
  <si>
    <t>1546.80-1544-1537</t>
  </si>
  <si>
    <t>400.40-401.90-4011</t>
  </si>
  <si>
    <t xml:space="preserve"> PHILIP CARB</t>
  </si>
  <si>
    <t>414.40-416-424</t>
  </si>
  <si>
    <t>907.40-909-918</t>
  </si>
  <si>
    <t>909.90-912-921</t>
  </si>
  <si>
    <t>921.90-924-934</t>
  </si>
  <si>
    <t>1562.80-1567-1579</t>
  </si>
  <si>
    <t>1452.20-1455-1467</t>
  </si>
  <si>
    <t xml:space="preserve"> CESC </t>
  </si>
  <si>
    <t xml:space="preserve"> 913.60-912-907</t>
  </si>
  <si>
    <t xml:space="preserve">1437.10-1434-1422 </t>
  </si>
  <si>
    <t xml:space="preserve"> BUY</t>
  </si>
  <si>
    <t xml:space="preserve">925.40-927-938 </t>
  </si>
  <si>
    <t>926.40-928-938</t>
  </si>
  <si>
    <t>1065.40-1067-1078</t>
  </si>
  <si>
    <t>1023.80-1028-1037</t>
  </si>
  <si>
    <t>1081.40-1084-1095</t>
  </si>
  <si>
    <t>1071.40-1073-1084</t>
  </si>
  <si>
    <t>1629.80-1635-1651</t>
  </si>
  <si>
    <t>1342.20-1338-327</t>
  </si>
  <si>
    <t>928.60-927-921</t>
  </si>
  <si>
    <t xml:space="preserve"> LUPIN</t>
  </si>
  <si>
    <t xml:space="preserve">1327.20-1323.20-1312 </t>
  </si>
  <si>
    <t>EP-BASIC PACKAGE PERFORMANCE  REPORT [MARCH 2017]</t>
  </si>
  <si>
    <t>726-727.90-733.4</t>
  </si>
  <si>
    <t>1205-1207.40,1209</t>
  </si>
  <si>
    <t xml:space="preserve">823-821.20-817 </t>
  </si>
  <si>
    <t>COAL INDIA</t>
  </si>
  <si>
    <t>319-318-316</t>
  </si>
  <si>
    <t>ABIRLANOVA</t>
  </si>
  <si>
    <t xml:space="preserve">1473.90-1477.90-1485 </t>
  </si>
  <si>
    <t>8KMILES</t>
  </si>
  <si>
    <t>660-663-670</t>
  </si>
  <si>
    <t>512.20-511.40-509</t>
  </si>
  <si>
    <t>706.30-707.70-709.40</t>
  </si>
  <si>
    <t>528.10-529.40-531</t>
  </si>
  <si>
    <t>1159-1163-1169</t>
  </si>
  <si>
    <t>JUBILANT LIFE</t>
  </si>
  <si>
    <t>696-691-685</t>
  </si>
  <si>
    <t xml:space="preserve">1442.20-144.90-1451 </t>
  </si>
  <si>
    <t>PANAMAPETRO</t>
  </si>
  <si>
    <t xml:space="preserve">150.85-151.90-155 </t>
  </si>
  <si>
    <t xml:space="preserve"> INFRATEL</t>
  </si>
  <si>
    <t>305-307-309</t>
  </si>
  <si>
    <t>UNICHEMLAB</t>
  </si>
  <si>
    <t>266-267-270</t>
  </si>
  <si>
    <t>RAIN</t>
  </si>
  <si>
    <t>105.60-106.20-108</t>
  </si>
  <si>
    <t>734.75-735.25-738</t>
  </si>
  <si>
    <t xml:space="preserve">BHARAT FINANCE </t>
  </si>
  <si>
    <t xml:space="preserve">802.50-801-797 </t>
  </si>
  <si>
    <t xml:space="preserve">736.75-737.50-740 </t>
  </si>
  <si>
    <t>499-498-495</t>
  </si>
  <si>
    <t>933.60-932-927</t>
  </si>
  <si>
    <t xml:space="preserve">254.50-253.80-252 </t>
  </si>
  <si>
    <t xml:space="preserve"> GAIL</t>
  </si>
  <si>
    <t>529-530-533</t>
  </si>
  <si>
    <t xml:space="preserve">518.20-590.40-523 </t>
  </si>
  <si>
    <t>740.75-741.50-744</t>
  </si>
  <si>
    <t>393.55-392.4-390</t>
  </si>
  <si>
    <t>750.75-751.50-754</t>
  </si>
  <si>
    <t>SRIPIPES</t>
  </si>
  <si>
    <t>346.50-348-354</t>
  </si>
  <si>
    <t xml:space="preserve">878.90-876.20-872 </t>
  </si>
  <si>
    <t>MAHINDRA AND MAHINDRA</t>
  </si>
  <si>
    <t>1297-1294-1282</t>
  </si>
  <si>
    <t xml:space="preserve">362.10-361-359 </t>
  </si>
  <si>
    <t xml:space="preserve"> DHFL</t>
  </si>
  <si>
    <t>333.50-334-336</t>
  </si>
  <si>
    <t>LICHOUSING FINANCE</t>
  </si>
  <si>
    <t xml:space="preserve"> 572.40-574-577 </t>
  </si>
  <si>
    <t xml:space="preserve">GLENMARK </t>
  </si>
  <si>
    <t>900-897-892</t>
  </si>
  <si>
    <t xml:space="preserve"> 584.70-583-578</t>
  </si>
  <si>
    <t xml:space="preserve">464.40-465.40-469 </t>
  </si>
  <si>
    <t>346-345.40-343.20</t>
  </si>
  <si>
    <t>ADANI PORTS</t>
  </si>
  <si>
    <t xml:space="preserve">321.60-322.20-325 </t>
  </si>
  <si>
    <t>190.50-191-193</t>
  </si>
  <si>
    <t>ITC</t>
  </si>
  <si>
    <t>286.70-287.50-289</t>
  </si>
  <si>
    <t xml:space="preserve"> 837.50-835.20-832</t>
  </si>
  <si>
    <t>1055.50-1057-1063</t>
  </si>
  <si>
    <t>447.75-448.50-451</t>
  </si>
  <si>
    <t>822-821.20-817</t>
  </si>
  <si>
    <t>1042.50-1044-1049</t>
  </si>
  <si>
    <t xml:space="preserve"> MAHINDRA AND MAHINDRA FINANCE</t>
  </si>
  <si>
    <t>317.60-318.20-320</t>
  </si>
  <si>
    <t>1034-1032.20-1028</t>
  </si>
  <si>
    <t>363.50-364-366</t>
  </si>
  <si>
    <t>1552-1549-1542</t>
  </si>
  <si>
    <t>1036.50-1035-1030</t>
  </si>
  <si>
    <t>723.70-725.60-729</t>
  </si>
  <si>
    <t>448-447-443</t>
  </si>
  <si>
    <t>425.50-423.50-419</t>
  </si>
  <si>
    <t>1087-1084-1076</t>
  </si>
  <si>
    <t>312-311-308</t>
  </si>
  <si>
    <t>1482.50-1485-1491</t>
  </si>
  <si>
    <t xml:space="preserve">1314.20-1316.80-1321 </t>
  </si>
  <si>
    <t>1014.50-1016-1021</t>
  </si>
  <si>
    <t>LIC HOUSING FINANCE</t>
  </si>
  <si>
    <t>605-606.90-611</t>
  </si>
  <si>
    <t>1010.90-1012.50-1018</t>
  </si>
  <si>
    <t xml:space="preserve">400.40-401.50-405 </t>
  </si>
  <si>
    <t>873.80-871-866</t>
  </si>
  <si>
    <t>592-593-597</t>
  </si>
  <si>
    <t>367.20-368.40-372</t>
  </si>
  <si>
    <t>593-594-599</t>
  </si>
  <si>
    <t>827-825.20-820</t>
  </si>
  <si>
    <t xml:space="preserve">1047.50-1050.50-1058 </t>
  </si>
  <si>
    <t>396.50-397.50-400</t>
  </si>
  <si>
    <t>535.70-537-540</t>
  </si>
  <si>
    <t xml:space="preserve"> VOLTAS</t>
  </si>
  <si>
    <t>424.90-426-430</t>
  </si>
  <si>
    <t>WHIRLPOOL</t>
  </si>
  <si>
    <t>1239.90-1245-1259</t>
  </si>
  <si>
    <t>238.70-239.70-242</t>
  </si>
  <si>
    <t>617-618-624</t>
  </si>
  <si>
    <t>728.80-730-735</t>
  </si>
  <si>
    <t>1437.10-1434-1425</t>
  </si>
  <si>
    <t xml:space="preserve">544.30-545.50-550 </t>
  </si>
  <si>
    <t>EP-BASIC PACKAGE PERFORMANCE  REPORT [FEBRUARY 2017]</t>
  </si>
  <si>
    <t xml:space="preserve">193.4-192 </t>
  </si>
  <si>
    <t>MARUTI</t>
  </si>
  <si>
    <t xml:space="preserve">5963-5982 </t>
  </si>
  <si>
    <t>290.6-292.20</t>
  </si>
  <si>
    <t xml:space="preserve"> BUY </t>
  </si>
  <si>
    <t>1004.5-1015</t>
  </si>
  <si>
    <t>381.6-383</t>
  </si>
  <si>
    <t>273.9- 275</t>
  </si>
  <si>
    <t>751.5-754</t>
  </si>
  <si>
    <t>637.5-642</t>
  </si>
  <si>
    <t>917.5-923</t>
  </si>
  <si>
    <t>491-493</t>
  </si>
  <si>
    <t>1203-1208</t>
  </si>
  <si>
    <t>982-985</t>
  </si>
  <si>
    <t xml:space="preserve"> ESCORT </t>
  </si>
  <si>
    <t xml:space="preserve">385.5-389 </t>
  </si>
  <si>
    <t xml:space="preserve">676.2-673 </t>
  </si>
  <si>
    <t>916.9-921</t>
  </si>
  <si>
    <t>677.4-674</t>
  </si>
  <si>
    <t>LAURUSLABS</t>
  </si>
  <si>
    <t>547-552</t>
  </si>
  <si>
    <t>395.3-398</t>
  </si>
  <si>
    <t>HIND PETRO</t>
  </si>
  <si>
    <t>554.3-557</t>
  </si>
  <si>
    <t>CIPLA</t>
  </si>
  <si>
    <t xml:space="preserve">621.7-625 </t>
  </si>
  <si>
    <t>1015-1019</t>
  </si>
  <si>
    <t>BANK BARODA</t>
  </si>
  <si>
    <t xml:space="preserve">188-190 </t>
  </si>
  <si>
    <t xml:space="preserve">400.95-403 </t>
  </si>
  <si>
    <t xml:space="preserve"> ESCORTS</t>
  </si>
  <si>
    <t>393-398</t>
  </si>
  <si>
    <t>564.4-566</t>
  </si>
  <si>
    <t xml:space="preserve">723.5- 728 </t>
  </si>
  <si>
    <t>478.2-476</t>
  </si>
  <si>
    <t>819-822</t>
  </si>
  <si>
    <t xml:space="preserve">JUST DIAL </t>
  </si>
  <si>
    <t>418.8-423</t>
  </si>
  <si>
    <t>248.4-246.70</t>
  </si>
  <si>
    <t xml:space="preserve">428.7-435 </t>
  </si>
  <si>
    <t>464.55-463</t>
  </si>
  <si>
    <t>463-461</t>
  </si>
  <si>
    <t xml:space="preserve">436.9-439.70 </t>
  </si>
  <si>
    <t>667.5-663</t>
  </si>
  <si>
    <t xml:space="preserve">BANK BARODA </t>
  </si>
  <si>
    <t>175.4-174</t>
  </si>
  <si>
    <t>1442.5-1449</t>
  </si>
  <si>
    <t xml:space="preserve">773-778 </t>
  </si>
  <si>
    <t xml:space="preserve"> VENKEY</t>
  </si>
  <si>
    <t>848-854</t>
  </si>
  <si>
    <t>489-491</t>
  </si>
  <si>
    <t>952.5-958</t>
  </si>
  <si>
    <t>627.2-623</t>
  </si>
  <si>
    <t xml:space="preserve">624.2-621 </t>
  </si>
  <si>
    <t>721.6-718</t>
  </si>
  <si>
    <t>1059-1064</t>
  </si>
  <si>
    <t>CENTUREYTEX</t>
  </si>
  <si>
    <t xml:space="preserve">906.2-902 </t>
  </si>
  <si>
    <t xml:space="preserve">493.3-490.40 </t>
  </si>
  <si>
    <t xml:space="preserve">532.8-530.40 </t>
  </si>
  <si>
    <t>SBBJ</t>
  </si>
  <si>
    <t>743.1-738 .70</t>
  </si>
  <si>
    <t>720.9-723.40</t>
  </si>
  <si>
    <t xml:space="preserve"> UJJIVAN</t>
  </si>
  <si>
    <t xml:space="preserve">422.2-427 </t>
  </si>
  <si>
    <t>421.2-423.70</t>
  </si>
  <si>
    <t xml:space="preserve"> 867.40-868.90-873</t>
  </si>
  <si>
    <t>1118-1116.50-1112</t>
  </si>
  <si>
    <t xml:space="preserve">1054.50-1060-1067 </t>
  </si>
  <si>
    <t xml:space="preserve"> 1208.40-1212-1218</t>
  </si>
  <si>
    <t>1013-1016-1022</t>
  </si>
  <si>
    <t>6069.90-6080-6095</t>
  </si>
  <si>
    <t>496.50-498-499.90</t>
  </si>
  <si>
    <t>391.50-392.20-394</t>
  </si>
  <si>
    <t xml:space="preserve">1035.20-1033.40-1030.20 </t>
  </si>
  <si>
    <t xml:space="preserve">699.10-698.30-697 </t>
  </si>
  <si>
    <t>IBUL HOUSING</t>
  </si>
  <si>
    <t xml:space="preserve">867.10-865.20-862 </t>
  </si>
  <si>
    <t>AVANTI FEED</t>
  </si>
  <si>
    <t>669.90-673-676</t>
  </si>
  <si>
    <t xml:space="preserve">381-382.20-385 </t>
  </si>
  <si>
    <t xml:space="preserve">1177.50-1179.90-1184 </t>
  </si>
  <si>
    <t>1533-1538-1547</t>
  </si>
  <si>
    <t xml:space="preserve"> IOC </t>
  </si>
  <si>
    <t>383-382.30-381</t>
  </si>
  <si>
    <t xml:space="preserve">AMARARAJA BATTERY </t>
  </si>
  <si>
    <t>871.90-874.90-879</t>
  </si>
  <si>
    <t>1141.50-1144-1149</t>
  </si>
  <si>
    <t>COALINDIA</t>
  </si>
  <si>
    <t xml:space="preserve">320.10-319.20-318.20 </t>
  </si>
  <si>
    <t>EP-BASIC PACKAGE PERFORMANCE  REPORT [JANUARY 2017]</t>
  </si>
  <si>
    <t>5360-5374-5390</t>
  </si>
  <si>
    <t>LIC HOUSING</t>
  </si>
  <si>
    <t xml:space="preserve">531.45-533.35-535.75 </t>
  </si>
  <si>
    <t>508.7-507-505</t>
  </si>
  <si>
    <t>IB HOUSING</t>
  </si>
  <si>
    <t>668.65-671-674</t>
  </si>
  <si>
    <t>BEL</t>
  </si>
  <si>
    <t xml:space="preserve">1416.5-1421-1426.50 </t>
  </si>
  <si>
    <t xml:space="preserve"> MINDTREE</t>
  </si>
  <si>
    <t>525.2-526.9-529</t>
  </si>
  <si>
    <t xml:space="preserve">1784-1789-1795 </t>
  </si>
  <si>
    <t>1453.5-1458-1464</t>
  </si>
  <si>
    <t>420.75-421.75-423</t>
  </si>
  <si>
    <t xml:space="preserve">ONGC </t>
  </si>
  <si>
    <t>205.45-206-206.75</t>
  </si>
  <si>
    <t>411-412.3-414</t>
  </si>
  <si>
    <t xml:space="preserve"> IBULHSGFIN </t>
  </si>
  <si>
    <t xml:space="preserve"> 683-687-691</t>
  </si>
  <si>
    <t xml:space="preserve">534-532.5-528 </t>
  </si>
  <si>
    <t>CEATLTD</t>
  </si>
  <si>
    <t>1197.5-1199.8-1110</t>
  </si>
  <si>
    <t>744-747-755</t>
  </si>
  <si>
    <t xml:space="preserve"> LICHSGFIN</t>
  </si>
  <si>
    <t>518-516-512</t>
  </si>
  <si>
    <t>538.5-539.8-545</t>
  </si>
  <si>
    <t>1226.5-1222-1210</t>
  </si>
  <si>
    <t xml:space="preserve">SRTRANSFIN </t>
  </si>
  <si>
    <t>967.8-972-980</t>
  </si>
  <si>
    <t>702-704.5-710</t>
  </si>
  <si>
    <t>1566-1570-1585</t>
  </si>
  <si>
    <t>399-397.5-392</t>
  </si>
  <si>
    <t xml:space="preserve">818.5-816-812 </t>
  </si>
  <si>
    <t>818.5-816-812</t>
  </si>
  <si>
    <t>1536-1530-1520</t>
  </si>
  <si>
    <t xml:space="preserve"> 888.5-892-898 </t>
  </si>
  <si>
    <t xml:space="preserve"> MCX </t>
  </si>
  <si>
    <t xml:space="preserve"> 1197-1192-1185</t>
  </si>
  <si>
    <t xml:space="preserve"> 832-828-823</t>
  </si>
  <si>
    <t>TATA SPONGE</t>
  </si>
  <si>
    <t>622-625-628</t>
  </si>
  <si>
    <t xml:space="preserve"> HAVELLS</t>
  </si>
  <si>
    <t>380.75-381.75-383</t>
  </si>
  <si>
    <t>1227.3-1230-1233.5</t>
  </si>
  <si>
    <t xml:space="preserve">1216-1221-1230 </t>
  </si>
  <si>
    <t>JBFIND</t>
  </si>
  <si>
    <t>249-247.5-245</t>
  </si>
  <si>
    <t>INDUSIND BANK</t>
  </si>
  <si>
    <t xml:space="preserve">1233.7-1237-1245 </t>
  </si>
  <si>
    <t>244-243.3-242.3</t>
  </si>
  <si>
    <t>243.5-242.8-242</t>
  </si>
  <si>
    <t>1224-1228-1235</t>
  </si>
  <si>
    <t xml:space="preserve">BAJAJ FINSERV </t>
  </si>
  <si>
    <t xml:space="preserve">3114-3106-3090 </t>
  </si>
  <si>
    <t>BAJAJ FINSERV</t>
  </si>
  <si>
    <t>3134-3142-3160</t>
  </si>
  <si>
    <t>TORRENT POWER</t>
  </si>
  <si>
    <t xml:space="preserve">195.5-196.2-197 </t>
  </si>
  <si>
    <t>CASTROL INDIA</t>
  </si>
  <si>
    <t>404.95-406.5-408.5</t>
  </si>
  <si>
    <t xml:space="preserve">869-865-860 </t>
  </si>
  <si>
    <t xml:space="preserve">391-392.5-395 </t>
  </si>
  <si>
    <t xml:space="preserve">TORRENT PHARMA </t>
  </si>
  <si>
    <t>1296-1291-1285</t>
  </si>
  <si>
    <t xml:space="preserve">SRIRAM TRANSPORT </t>
  </si>
  <si>
    <t xml:space="preserve">917.3-914-910 </t>
  </si>
  <si>
    <t xml:space="preserve">496-499 </t>
  </si>
  <si>
    <t xml:space="preserve">500.9-504 </t>
  </si>
  <si>
    <t>365.8-368</t>
  </si>
  <si>
    <t>1173.5-1168</t>
  </si>
  <si>
    <t xml:space="preserve">TATA COMM </t>
  </si>
  <si>
    <t>707.3-712</t>
  </si>
  <si>
    <t xml:space="preserve">473.5-476 </t>
  </si>
  <si>
    <t>197.6-199</t>
  </si>
  <si>
    <t>255.9-258</t>
  </si>
  <si>
    <t>1315-1325</t>
  </si>
  <si>
    <t>965-969</t>
  </si>
  <si>
    <t xml:space="preserve"> CENTURY TEX</t>
  </si>
  <si>
    <t>851.8-856</t>
  </si>
  <si>
    <t>1368.5-1375</t>
  </si>
  <si>
    <t xml:space="preserve">1624.4-1634 </t>
  </si>
  <si>
    <t>653.5- 657</t>
  </si>
  <si>
    <t xml:space="preserve"> DLF</t>
  </si>
  <si>
    <t>139.1-140.20</t>
  </si>
  <si>
    <t>382 .40-384</t>
  </si>
  <si>
    <t xml:space="preserve"> IBULL HOUSING</t>
  </si>
  <si>
    <t>778.5-784</t>
  </si>
  <si>
    <t>376.3-374</t>
  </si>
  <si>
    <t>1162.5-1156</t>
  </si>
  <si>
    <t>288.5-291</t>
  </si>
  <si>
    <t xml:space="preserve">IGL </t>
  </si>
  <si>
    <t>947.2-943</t>
  </si>
  <si>
    <t xml:space="preserve"> IDEA</t>
  </si>
  <si>
    <t>110-112</t>
  </si>
  <si>
    <t>369.2-367</t>
  </si>
  <si>
    <t>EP-BASIC PACKAGE PERFORMANCE  REPORT [DECEMBER 2016]</t>
  </si>
  <si>
    <t xml:space="preserve">JET AIRWAYS </t>
  </si>
  <si>
    <t xml:space="preserve"> 378.5-376.5- 374</t>
  </si>
  <si>
    <t xml:space="preserve">654.35-656-658 </t>
  </si>
  <si>
    <t>TATA METALIKS</t>
  </si>
  <si>
    <t>315.3-313.5-311</t>
  </si>
  <si>
    <t>757-749.5-752.5</t>
  </si>
  <si>
    <t>TATA MOTOR DVR</t>
  </si>
  <si>
    <t>289.25-288.3-287.1</t>
  </si>
  <si>
    <t>752-754.5-757.75</t>
  </si>
  <si>
    <t>1934-1942-1952</t>
  </si>
  <si>
    <t>CENTURY TEXTILE</t>
  </si>
  <si>
    <t>790.90-792.90-795</t>
  </si>
  <si>
    <t>TORRENT PHARMA</t>
  </si>
  <si>
    <t>1354-1359-1365</t>
  </si>
  <si>
    <t>255.5-256.2-257</t>
  </si>
  <si>
    <t>541.5-543.5-546</t>
  </si>
  <si>
    <t>1211-1214-1217.5</t>
  </si>
  <si>
    <t>578.5-576-573</t>
  </si>
  <si>
    <t xml:space="preserve"> BEML</t>
  </si>
  <si>
    <t xml:space="preserve">922-926-931 </t>
  </si>
  <si>
    <t xml:space="preserve">598.5-596.5-594 </t>
  </si>
  <si>
    <t>1222.3-1225-1228.5</t>
  </si>
  <si>
    <t xml:space="preserve">MCX </t>
  </si>
  <si>
    <t xml:space="preserve">1344-1349-1355 </t>
  </si>
  <si>
    <t>578.5-576.5-574</t>
  </si>
  <si>
    <t>252-252.70-253.45</t>
  </si>
  <si>
    <t xml:space="preserve">507.25-508.25-509.50 </t>
  </si>
  <si>
    <t xml:space="preserve">YES BANK </t>
  </si>
  <si>
    <t>1197.3-1200-1203.5</t>
  </si>
  <si>
    <t>548.1-546.25-544</t>
  </si>
  <si>
    <t>644.6-642.1-639</t>
  </si>
  <si>
    <t>1063-1067-1072</t>
  </si>
  <si>
    <t>608.6-606.8-604.5</t>
  </si>
  <si>
    <t>1271-1274-1277.75</t>
  </si>
  <si>
    <t>353.9-352.5-330.75</t>
  </si>
  <si>
    <t>921-923-925.50</t>
  </si>
  <si>
    <t xml:space="preserve">PC JEWELLERS </t>
  </si>
  <si>
    <t xml:space="preserve">371-372.5-374.5 </t>
  </si>
  <si>
    <t>956.3-953-949</t>
  </si>
  <si>
    <t>1610-1617-1625</t>
  </si>
  <si>
    <t>900.5-898-892</t>
  </si>
  <si>
    <t>1237.5-1234-1225</t>
  </si>
  <si>
    <t xml:space="preserve">IBULHSGFIN </t>
  </si>
  <si>
    <t>642-639-632</t>
  </si>
  <si>
    <t xml:space="preserve">BHARATFORGE </t>
  </si>
  <si>
    <t xml:space="preserve">957-953-945 </t>
  </si>
  <si>
    <t xml:space="preserve"> 2837-2827-2815</t>
  </si>
  <si>
    <t>BHARAT FORGE</t>
  </si>
  <si>
    <t>929.3-926-922</t>
  </si>
  <si>
    <t xml:space="preserve">TATA SPONGE </t>
  </si>
  <si>
    <t>558.5-556.5-553</t>
  </si>
  <si>
    <t>556.5-558.50-563</t>
  </si>
  <si>
    <t>479.25-478.25-477</t>
  </si>
  <si>
    <t xml:space="preserve">212.80-213.25-213.75 </t>
  </si>
  <si>
    <t>288.70-287.2-285.70</t>
  </si>
  <si>
    <t xml:space="preserve">209.65-209.25-208.75 </t>
  </si>
  <si>
    <t>WOCKHARD</t>
  </si>
  <si>
    <t xml:space="preserve"> SELL </t>
  </si>
  <si>
    <t>637.3-634-630</t>
  </si>
  <si>
    <t xml:space="preserve">629.3-626-622 </t>
  </si>
  <si>
    <t>263.6-264.4-265.5</t>
  </si>
  <si>
    <t xml:space="preserve">1154.3-1157.1162 </t>
  </si>
  <si>
    <t>391.25-392.25-393.5</t>
  </si>
  <si>
    <t xml:space="preserve">551.5-553.5-556 </t>
  </si>
  <si>
    <t>878.6-876.75-874.5</t>
  </si>
  <si>
    <t>CADILA</t>
  </si>
  <si>
    <t>348.85-350-351.75</t>
  </si>
  <si>
    <t>887.6-884-880</t>
  </si>
  <si>
    <t xml:space="preserve">ENGINEERS INDIA </t>
  </si>
  <si>
    <t xml:space="preserve">151.7-151.3-150.5 </t>
  </si>
  <si>
    <t>EP-BASIC PACKAGE PERFORMANCE  REPORT [NOVEMBER 2016]</t>
  </si>
  <si>
    <t>1233.8-1236.7-1240.5</t>
  </si>
  <si>
    <t>983.8-986.7-989</t>
  </si>
  <si>
    <t>441.85-440.25-438.5</t>
  </si>
  <si>
    <t>1052.7-1056-1060</t>
  </si>
  <si>
    <t>222.6-223-223.5</t>
  </si>
  <si>
    <t>223.35-222.90-222.40</t>
  </si>
  <si>
    <t>1904-1909-1915</t>
  </si>
  <si>
    <t xml:space="preserve"> IB HOUSING</t>
  </si>
  <si>
    <t>788-785.5-782</t>
  </si>
  <si>
    <t>SRIRAM TRANSPORT</t>
  </si>
  <si>
    <t>1014-1010.25-1006</t>
  </si>
  <si>
    <t xml:space="preserve">562-564.5-568 </t>
  </si>
  <si>
    <t>901.4-903.5-905.75</t>
  </si>
  <si>
    <t>JUBILANT INDUSTRIES</t>
  </si>
  <si>
    <t xml:space="preserve">282.2-283.7-286 </t>
  </si>
  <si>
    <t>786.1-783.6-780.5</t>
  </si>
  <si>
    <t xml:space="preserve"> AJANTA PHARMA</t>
  </si>
  <si>
    <t>1896-1891-1885</t>
  </si>
  <si>
    <t>983-987-992</t>
  </si>
  <si>
    <t xml:space="preserve">340.75-341.75-343.5 </t>
  </si>
  <si>
    <t>702-704.5-708</t>
  </si>
  <si>
    <t>1104.5-1108.5-1114</t>
  </si>
  <si>
    <t>1768-1772-1777</t>
  </si>
  <si>
    <t>707-709.5-713</t>
  </si>
  <si>
    <t>BAJAJ AUTO</t>
  </si>
  <si>
    <t>2652-2644-2634</t>
  </si>
  <si>
    <t>TVS MOTOR</t>
  </si>
  <si>
    <t>360.75-361.75-363</t>
  </si>
  <si>
    <t>220.35-220.75-221.5</t>
  </si>
  <si>
    <t>806-803-800</t>
  </si>
  <si>
    <t>PC JEWELLER</t>
  </si>
  <si>
    <t>345-347-354</t>
  </si>
  <si>
    <t>326-324-315</t>
  </si>
  <si>
    <t>304.75-305.75-306.90</t>
  </si>
  <si>
    <t>708.5-711-713.5</t>
  </si>
  <si>
    <t>238.5-237.8-237</t>
  </si>
  <si>
    <t xml:space="preserve">528-525-521 </t>
  </si>
  <si>
    <t>310.25-309.25-308</t>
  </si>
  <si>
    <t xml:space="preserve">299.25-298.25-296 </t>
  </si>
  <si>
    <t>1804-1809-1815</t>
  </si>
  <si>
    <t>296.25-295.25-294</t>
  </si>
  <si>
    <t>883-887-892</t>
  </si>
  <si>
    <t>748.5-746.6-744.1</t>
  </si>
  <si>
    <t>802.3-799-795</t>
  </si>
  <si>
    <t>1172.7-1170-1166</t>
  </si>
  <si>
    <t>700.6-698.6-696</t>
  </si>
  <si>
    <t>2862-2852-2840</t>
  </si>
  <si>
    <t>RELIANCE CAPITAL</t>
  </si>
  <si>
    <t>410.25-409-407.1</t>
  </si>
  <si>
    <t xml:space="preserve">438.75-437.2-435.25 </t>
  </si>
  <si>
    <t>295.75-296.75-297.90</t>
  </si>
  <si>
    <t>WOCKHARD PHARMA</t>
  </si>
  <si>
    <t>688.3-691.7-696</t>
  </si>
  <si>
    <t xml:space="preserve"> TATA METALIKS</t>
  </si>
  <si>
    <t>316.5-318-320</t>
  </si>
  <si>
    <t xml:space="preserve">325-327-330 </t>
  </si>
  <si>
    <t xml:space="preserve">529-532-536 </t>
  </si>
  <si>
    <t>262.5-263.25-264.65</t>
  </si>
  <si>
    <t xml:space="preserve">1503-1507-1512 </t>
  </si>
  <si>
    <t>240.6-241.25-242</t>
  </si>
  <si>
    <t>1913.5-1922-1932</t>
  </si>
  <si>
    <t>705.6-707.5-710</t>
  </si>
  <si>
    <t>252.85-253.6-254.3</t>
  </si>
  <si>
    <t xml:space="preserve">326.75-327.75-329 </t>
  </si>
  <si>
    <t xml:space="preserve">1261.3-1264-1268 </t>
  </si>
  <si>
    <t>EP-BASIC PACKAGE PERFORMANCE  REPORT [OCTOBER 2016]</t>
  </si>
  <si>
    <t>MT EDUCARE</t>
  </si>
  <si>
    <t>146.75-148-149.50</t>
  </si>
  <si>
    <t>1364.3-1367-1371</t>
  </si>
  <si>
    <t>AURO PHARMA</t>
  </si>
  <si>
    <t xml:space="preserve">884.8-887.7-891.5 </t>
  </si>
  <si>
    <t xml:space="preserve">ARVIND </t>
  </si>
  <si>
    <t>357.5-358.5-359.75</t>
  </si>
  <si>
    <t xml:space="preserve"> TVS MOTOR</t>
  </si>
  <si>
    <t>376.6-375.6-374.35</t>
  </si>
  <si>
    <t>1906-1910-1915</t>
  </si>
  <si>
    <t xml:space="preserve"> MARUTI</t>
  </si>
  <si>
    <t>5752-5767-5885</t>
  </si>
  <si>
    <t>PERSISTENT</t>
  </si>
  <si>
    <t>692.4-690-686</t>
  </si>
  <si>
    <t>ATLAS CYCLE</t>
  </si>
  <si>
    <t>323.1-324.7-326.5</t>
  </si>
  <si>
    <t xml:space="preserve">387.25-388.25-389.25 </t>
  </si>
  <si>
    <t>853-850.5-847.4</t>
  </si>
  <si>
    <t>JKIL</t>
  </si>
  <si>
    <t>227.60-228.60-230</t>
  </si>
  <si>
    <t xml:space="preserve"> RANE BRAKE</t>
  </si>
  <si>
    <t xml:space="preserve">1238-1233-1226 </t>
  </si>
  <si>
    <t xml:space="preserve"> TATA MOTOR DVR</t>
  </si>
  <si>
    <t>364.6-365.6-366.75</t>
  </si>
  <si>
    <t xml:space="preserve">201.75-202.10-202.65 </t>
  </si>
  <si>
    <t>SUNIL HITEC</t>
  </si>
  <si>
    <t xml:space="preserve">364.5-366.5-369.5 </t>
  </si>
  <si>
    <t xml:space="preserve">1328-1333-1339 </t>
  </si>
  <si>
    <t xml:space="preserve"> REPCO HOME </t>
  </si>
  <si>
    <t>797-801-807</t>
  </si>
  <si>
    <t xml:space="preserve">1346.7-1343.8-1341.1 </t>
  </si>
  <si>
    <t xml:space="preserve">398.5-396.75-394 </t>
  </si>
  <si>
    <t xml:space="preserve"> PETRONET</t>
  </si>
  <si>
    <t xml:space="preserve">384.55-385.2-386 </t>
  </si>
  <si>
    <t xml:space="preserve"> KSCL</t>
  </si>
  <si>
    <t>420.5-421.8-423.4</t>
  </si>
  <si>
    <t>442.5-440.5-438</t>
  </si>
  <si>
    <t>TATAMOTOR DVR</t>
  </si>
  <si>
    <t xml:space="preserve">358.15-359.1-360.35 </t>
  </si>
  <si>
    <t xml:space="preserve"> 1382.3-1385-1388.5</t>
  </si>
  <si>
    <t>MAHARASHTRA SCHOOTER</t>
  </si>
  <si>
    <t>2138-2146-2159</t>
  </si>
  <si>
    <t xml:space="preserve">632-635-639 </t>
  </si>
  <si>
    <t>934.5-932.6-930.1</t>
  </si>
  <si>
    <t xml:space="preserve">907.905-902.5 </t>
  </si>
  <si>
    <t xml:space="preserve">431-432.5-434.5 </t>
  </si>
  <si>
    <t>441-442.5-444.5</t>
  </si>
  <si>
    <t xml:space="preserve">439.5-441.5-444 </t>
  </si>
  <si>
    <t xml:space="preserve">ZEEL </t>
  </si>
  <si>
    <t xml:space="preserve"> 506-504.6-502.75 </t>
  </si>
  <si>
    <t>DCM SHRIRAM</t>
  </si>
  <si>
    <t xml:space="preserve">246-247.5-249.50 </t>
  </si>
  <si>
    <t>511-512.4-514</t>
  </si>
  <si>
    <t xml:space="preserve">663-666-670 </t>
  </si>
  <si>
    <t>1094-1090-1086</t>
  </si>
  <si>
    <t>508.5-509.9-511.50</t>
  </si>
  <si>
    <t xml:space="preserve"> JAY BHARAT MARUTI </t>
  </si>
  <si>
    <t xml:space="preserve"> 289.4-291-294 </t>
  </si>
  <si>
    <t>1162.7-1166-1170</t>
  </si>
  <si>
    <t xml:space="preserve">681.35-683-685 </t>
  </si>
  <si>
    <t xml:space="preserve"> TATA COMM</t>
  </si>
  <si>
    <t>671.5-670-668.1</t>
  </si>
  <si>
    <t xml:space="preserve">622-624.5-628 </t>
  </si>
  <si>
    <t>404.75-405.75-407</t>
  </si>
  <si>
    <t>1244.35-1241.5-1238</t>
  </si>
  <si>
    <t>GUJARAT ALKALIES</t>
  </si>
  <si>
    <t>397.85-399.85-402.75</t>
  </si>
  <si>
    <t>812.3-815-818.75</t>
  </si>
  <si>
    <t xml:space="preserve">455.5-453.5-451 </t>
  </si>
  <si>
    <t>888.6-886.75-884.5</t>
  </si>
  <si>
    <t xml:space="preserve">1205.3-1208-1212 </t>
  </si>
  <si>
    <t>308-308.80-309.80</t>
  </si>
  <si>
    <t>1284-1289-1295</t>
  </si>
  <si>
    <t>IG PTEROCHEMICAL</t>
  </si>
  <si>
    <t>296-297.5-299.5</t>
  </si>
  <si>
    <t>THIRUMALAI CHEMICALS</t>
  </si>
  <si>
    <t>858-864-871</t>
  </si>
  <si>
    <t>907.4-909.2-911.50</t>
  </si>
  <si>
    <t>EP-BASIC PACKAGE PERFORMANCE  REPORT [SEPTEMBER 2016]</t>
  </si>
  <si>
    <t xml:space="preserve">1220-1217-1212.50 </t>
  </si>
  <si>
    <t xml:space="preserve">461.3-462.7-464.2 </t>
  </si>
  <si>
    <t>1219.7-1223-1227</t>
  </si>
  <si>
    <t xml:space="preserve">LALPATHLAB </t>
  </si>
  <si>
    <t>1177.50-1183-1190</t>
  </si>
  <si>
    <t>SUNILHITEC</t>
  </si>
  <si>
    <t xml:space="preserve"> 218-219.5-222 </t>
  </si>
  <si>
    <t>PC JEWELLWERS</t>
  </si>
  <si>
    <t>477-478.5-480.50</t>
  </si>
  <si>
    <t>481.1-482.5-484</t>
  </si>
  <si>
    <t>268.65-269.3-270.1</t>
  </si>
  <si>
    <t xml:space="preserve"> SRF</t>
  </si>
  <si>
    <t>1753-1757-1762</t>
  </si>
  <si>
    <t xml:space="preserve">5372-5386-5402 </t>
  </si>
  <si>
    <t xml:space="preserve">481-482.5-484 </t>
  </si>
  <si>
    <t>331.85-330.85-329.60</t>
  </si>
  <si>
    <t>991-995-1000</t>
  </si>
  <si>
    <t xml:space="preserve">842.7-846-850 </t>
  </si>
  <si>
    <t>1053-1057-1062</t>
  </si>
  <si>
    <t xml:space="preserve">776-773.5-770.25 </t>
  </si>
  <si>
    <t xml:space="preserve">1026-1029-1032.90 </t>
  </si>
  <si>
    <t>THIRUMALAI CHEMICALS LTD</t>
  </si>
  <si>
    <t xml:space="preserve">526.5-528.50-532 </t>
  </si>
  <si>
    <t xml:space="preserve">1037-1033-1028 </t>
  </si>
  <si>
    <t xml:space="preserve">1043-1047-1052 </t>
  </si>
  <si>
    <t>1078.2-1081.2-1085</t>
  </si>
  <si>
    <t xml:space="preserve"> 579.40-581.40-586 </t>
  </si>
  <si>
    <t xml:space="preserve">691.70-693.50-695.70 </t>
  </si>
  <si>
    <t>1089.3-1092-1095.5</t>
  </si>
  <si>
    <t xml:space="preserve">362.30-363.30-364.50 </t>
  </si>
  <si>
    <t>JUBLIANT FOOD</t>
  </si>
  <si>
    <t>1025.6-1021.6-1051.6</t>
  </si>
  <si>
    <t>3480.5-3470.50-3455</t>
  </si>
  <si>
    <t>1144.35-1147.35-1151.65</t>
  </si>
  <si>
    <t xml:space="preserve"> SRIRAM TRANSPORT</t>
  </si>
  <si>
    <t>1158.7-1161.6-1166</t>
  </si>
  <si>
    <t>902.70-906-910</t>
  </si>
  <si>
    <t>HERO MOTOCO</t>
  </si>
  <si>
    <t>3508-3518-3530</t>
  </si>
  <si>
    <t xml:space="preserve">410.75-411.70-412.90 </t>
  </si>
  <si>
    <t>AMAR RAJA BATTERIES</t>
  </si>
  <si>
    <t>1024.3-1021-1017</t>
  </si>
  <si>
    <t>HITECH GEARS</t>
  </si>
  <si>
    <t>356.35-360</t>
  </si>
  <si>
    <t>515.1-516.5-518</t>
  </si>
  <si>
    <t xml:space="preserve">841.5-843.5-846 </t>
  </si>
  <si>
    <t>844.2-846.2-848.7</t>
  </si>
  <si>
    <t>1043-1047-1052</t>
  </si>
  <si>
    <t>498-495.50-492.50</t>
  </si>
  <si>
    <t>862.5-864.5-867</t>
  </si>
  <si>
    <t xml:space="preserve">865.6-867.5-870 </t>
  </si>
  <si>
    <t>RUBY MILLS</t>
  </si>
  <si>
    <t>477-479.5-482.90</t>
  </si>
  <si>
    <t xml:space="preserve">AJANTA PHARMA </t>
  </si>
  <si>
    <t xml:space="preserve">2085-2090-2096 </t>
  </si>
  <si>
    <t xml:space="preserve"> BYKE HOSPITALITY </t>
  </si>
  <si>
    <t>194-196..05</t>
  </si>
  <si>
    <t>CAPRI GLOBAL</t>
  </si>
  <si>
    <t>313.5-311.5-307.1</t>
  </si>
  <si>
    <t>TATASPONGE</t>
  </si>
  <si>
    <t>606.5-611-618</t>
  </si>
  <si>
    <t>621.3-623-625</t>
  </si>
  <si>
    <t xml:space="preserve">TATA METALIKS </t>
  </si>
  <si>
    <t>401.5-403.5-406</t>
  </si>
  <si>
    <t xml:space="preserve">MOTHERSON SUMI </t>
  </si>
  <si>
    <t>315.65-316.4- 317.4</t>
  </si>
  <si>
    <t xml:space="preserve">MARUTI </t>
  </si>
  <si>
    <t>5390-5377-5360</t>
  </si>
  <si>
    <t>EP-BASIC PACKAGE PERFORMANCE  REPORT [AUGUST 2016]</t>
  </si>
  <si>
    <t>1324.7-1328-1332</t>
  </si>
  <si>
    <t xml:space="preserve"> BAJAJ FINANCE</t>
  </si>
  <si>
    <t>11219-11245-11300</t>
  </si>
  <si>
    <t>305.6-306.3-307.3</t>
  </si>
  <si>
    <t>1237.3-1240-1244</t>
  </si>
  <si>
    <t>588-585-576</t>
  </si>
  <si>
    <t>563.5-560-555</t>
  </si>
  <si>
    <t>2359-2351-2341</t>
  </si>
  <si>
    <t>2258.75-2251-2241</t>
  </si>
  <si>
    <t>AMAR RAJA</t>
  </si>
  <si>
    <t>902.7-906-910</t>
  </si>
  <si>
    <t xml:space="preserve">INDO-NATIONAL LTD </t>
  </si>
  <si>
    <t>991-996-1010</t>
  </si>
  <si>
    <t>602-605-610</t>
  </si>
  <si>
    <t>803.4-805.90-809.5</t>
  </si>
  <si>
    <t>MAHAMAYA</t>
  </si>
  <si>
    <t>301.5-304-307</t>
  </si>
  <si>
    <t>APOLLO TYRE</t>
  </si>
  <si>
    <t xml:space="preserve">179.2-179.90-180.75 </t>
  </si>
  <si>
    <t>920-923.5-927.5</t>
  </si>
  <si>
    <t>431.90-435-439.50</t>
  </si>
  <si>
    <t xml:space="preserve">418.90-417.5-416 </t>
  </si>
  <si>
    <t>2172.50-2164-2152</t>
  </si>
  <si>
    <t>586-583.5-580.1</t>
  </si>
  <si>
    <t xml:space="preserve">806.5-810-816 </t>
  </si>
  <si>
    <t>PERSISTANT</t>
  </si>
  <si>
    <t>677-680-685</t>
  </si>
  <si>
    <t xml:space="preserve">UPPER GANGES </t>
  </si>
  <si>
    <t>344-342-338</t>
  </si>
  <si>
    <t>817.3-814-810</t>
  </si>
  <si>
    <t>GM BREW</t>
  </si>
  <si>
    <t>543-547-553</t>
  </si>
  <si>
    <t>1503.2--1507-1512</t>
  </si>
  <si>
    <t xml:space="preserve">1223.2-1227-1232 </t>
  </si>
  <si>
    <t>394.2-393-391.1</t>
  </si>
  <si>
    <t>3308-3318-3330</t>
  </si>
  <si>
    <t>TATA MOTOR</t>
  </si>
  <si>
    <t>514.1-515.5-517</t>
  </si>
  <si>
    <t xml:space="preserve">SUN PHARMA </t>
  </si>
  <si>
    <t>794-797-801.5</t>
  </si>
  <si>
    <t>602.5-606-610</t>
  </si>
  <si>
    <t>UPPERGANGES</t>
  </si>
  <si>
    <t>357-360-364</t>
  </si>
  <si>
    <t xml:space="preserve"> STAR</t>
  </si>
  <si>
    <t>1016.75-1013-1008</t>
  </si>
  <si>
    <t>UPPER GANGES</t>
  </si>
  <si>
    <t>419-422-426</t>
  </si>
  <si>
    <t>341-339.55-337.65</t>
  </si>
  <si>
    <t>KTK BANK</t>
  </si>
  <si>
    <t xml:space="preserve">146.35-146.80-147.25 </t>
  </si>
  <si>
    <t>770.1-767-762.75</t>
  </si>
  <si>
    <t xml:space="preserve">898-903-910 </t>
  </si>
  <si>
    <t>1999-2004-2010</t>
  </si>
  <si>
    <t xml:space="preserve">951.30-947.30-942.50 </t>
  </si>
  <si>
    <t>1351.3-1354.3-1358</t>
  </si>
  <si>
    <t>378.5-379.5-380.75</t>
  </si>
  <si>
    <t>882.5-878-872</t>
  </si>
  <si>
    <t xml:space="preserve">174.65-174.25-173.75 </t>
  </si>
  <si>
    <t>JUBILANT LIFE SCIENCE</t>
  </si>
  <si>
    <t>532-535-539.50</t>
  </si>
  <si>
    <t>3483-3493-3507</t>
  </si>
  <si>
    <t>384.70-385.60-387</t>
  </si>
  <si>
    <t xml:space="preserve">VOLTAS </t>
  </si>
  <si>
    <t>390.80-391.80-393</t>
  </si>
  <si>
    <t>29/08/016</t>
  </si>
  <si>
    <t>1065-1069-1074</t>
  </si>
  <si>
    <t xml:space="preserve">UNIPLY </t>
  </si>
  <si>
    <t>241.90-244-252.65</t>
  </si>
  <si>
    <t xml:space="preserve">MAHAMAYA STEEL </t>
  </si>
  <si>
    <t>386.5-389-394.30</t>
  </si>
  <si>
    <t xml:space="preserve">LIC HOUSING </t>
  </si>
  <si>
    <t xml:space="preserve">572.2-574-576.4 </t>
  </si>
  <si>
    <t>TATA ELAXI</t>
  </si>
  <si>
    <t>1565-1558-1550</t>
  </si>
  <si>
    <t>835.7-839-843</t>
  </si>
  <si>
    <t>953.2-957-962</t>
  </si>
  <si>
    <t>3463-3473-3585</t>
  </si>
  <si>
    <t>916.75-918.60-921</t>
  </si>
  <si>
    <t>626-629-633.50</t>
  </si>
  <si>
    <t>EP-BASIC PACKAGE PERFORMANCE  REPORT [JULY 2016]</t>
  </si>
  <si>
    <t>676.15-678.50-681.40</t>
  </si>
  <si>
    <t>683.65-686-690</t>
  </si>
  <si>
    <t>138.90-139.40-140</t>
  </si>
  <si>
    <t>VENKEYS</t>
  </si>
  <si>
    <t>472.50-476-480</t>
  </si>
  <si>
    <t>325.56-326.65-327.85</t>
  </si>
  <si>
    <t>688.5-690.4-692.25</t>
  </si>
  <si>
    <t>689.6-691.5-694</t>
  </si>
  <si>
    <t>451-454-464.25</t>
  </si>
  <si>
    <t>1625-1630-1636</t>
  </si>
  <si>
    <t>973-980-990</t>
  </si>
  <si>
    <t>1191.4-1195-1200</t>
  </si>
  <si>
    <t>152.7-153.2-153.90</t>
  </si>
  <si>
    <t>1196.4-1200-1205</t>
  </si>
  <si>
    <t>SHEMAROO</t>
  </si>
  <si>
    <t>361.5-363.75-367</t>
  </si>
  <si>
    <t>373.55-374.5-375.75</t>
  </si>
  <si>
    <t>1562.7-1566-1570</t>
  </si>
  <si>
    <t>TATAMOTOR</t>
  </si>
  <si>
    <t>488.2-489.5-491.25</t>
  </si>
  <si>
    <t>1189.7-1193.7-1198.5</t>
  </si>
  <si>
    <t>561.5-559.5-557</t>
  </si>
  <si>
    <t>676.5-674.7-672.2</t>
  </si>
  <si>
    <t>952.7-956-960</t>
  </si>
  <si>
    <t>461.5-458-452</t>
  </si>
  <si>
    <t>956-960-966</t>
  </si>
  <si>
    <t>1634-1639-1646</t>
  </si>
  <si>
    <t>782-784.5-787.5</t>
  </si>
  <si>
    <t>580.75-583.25-587</t>
  </si>
  <si>
    <t>160.35-160.8-161.3</t>
  </si>
  <si>
    <t>TATAMETALIKS</t>
  </si>
  <si>
    <t>393-395.5-399</t>
  </si>
  <si>
    <t>637-640-645</t>
  </si>
  <si>
    <t>479.8-483-488</t>
  </si>
  <si>
    <t>388.90-387.6-385.6</t>
  </si>
  <si>
    <t>638-635-628</t>
  </si>
  <si>
    <t>1644-1649-1659</t>
  </si>
  <si>
    <t>170.35-170.80-171.3</t>
  </si>
  <si>
    <t>340.8-341.8-343.8</t>
  </si>
  <si>
    <t>1652.7-1656-1660</t>
  </si>
  <si>
    <t>993.2-997-1002</t>
  </si>
  <si>
    <t xml:space="preserve">PCJEWELLERS </t>
  </si>
  <si>
    <t>418.90-417.50-415.75</t>
  </si>
  <si>
    <t xml:space="preserve">SATIN CREDIT CARE </t>
  </si>
  <si>
    <t>657-660-667</t>
  </si>
  <si>
    <t>SATIN CREDIT CARE</t>
  </si>
  <si>
    <t>661.5-664.5-669</t>
  </si>
  <si>
    <t>AMARRAJA</t>
  </si>
  <si>
    <t>909.7-913-917.5</t>
  </si>
  <si>
    <t>1396-1391-1385</t>
  </si>
  <si>
    <t>598.7-597-595</t>
  </si>
  <si>
    <t>1692.7-1696-1700</t>
  </si>
  <si>
    <t>828.4-830.3-833</t>
  </si>
  <si>
    <t>390.1-392.4-394</t>
  </si>
  <si>
    <t>1015.2-1018.5-1024.5</t>
  </si>
  <si>
    <t xml:space="preserve"> CENTURY TEXTILE</t>
  </si>
  <si>
    <t>703.5-705.3-708</t>
  </si>
  <si>
    <t xml:space="preserve">438.5-436-443 </t>
  </si>
  <si>
    <t>EP-BASIC PACKAGE PERFORMANCE  REPORT [JUNE 2016]</t>
  </si>
  <si>
    <t>611.4-614.4-619</t>
  </si>
  <si>
    <t>573.25-571-568.25</t>
  </si>
  <si>
    <t>938-948-958</t>
  </si>
  <si>
    <t>2808-2818-2830</t>
  </si>
  <si>
    <t>702.5-700.7-698.5</t>
  </si>
  <si>
    <t>IBULHSG</t>
  </si>
  <si>
    <t>764-766.5-769.5</t>
  </si>
  <si>
    <t>BRITIANNIA</t>
  </si>
  <si>
    <t>2779-2800-2820</t>
  </si>
  <si>
    <t>845-850-855</t>
  </si>
  <si>
    <t>2798-2808-2820</t>
  </si>
  <si>
    <t>1208.5-1212-1217.50</t>
  </si>
  <si>
    <t>558.5-562-565</t>
  </si>
  <si>
    <t>2443.7-2436-2426</t>
  </si>
  <si>
    <t>TATAMOTORDVR</t>
  </si>
  <si>
    <t>324.35-325.30-326.50</t>
  </si>
  <si>
    <t>2788-2800-2820</t>
  </si>
  <si>
    <t>617-620-624</t>
  </si>
  <si>
    <t>MOTHERSON SUMI</t>
  </si>
  <si>
    <t>293.1-294.3-296</t>
  </si>
  <si>
    <t>554-551-547</t>
  </si>
  <si>
    <t>302.25-303.2-304.5</t>
  </si>
  <si>
    <t>451.7-453-454.6</t>
  </si>
  <si>
    <t>115.65-116.15-117.75</t>
  </si>
  <si>
    <t>711-713.5-716.5</t>
  </si>
  <si>
    <t>118.05-118.55-119.15</t>
  </si>
  <si>
    <t>303.25-302.3-301.10</t>
  </si>
  <si>
    <t>847.75-844.85-841.5</t>
  </si>
  <si>
    <t>341.65-343-345</t>
  </si>
  <si>
    <t>124.15-124.65-125.25</t>
  </si>
  <si>
    <t>2634-2650-2670</t>
  </si>
  <si>
    <t>316.9-317.8-319</t>
  </si>
  <si>
    <t>1242-1236-1220</t>
  </si>
  <si>
    <t>658-661-665</t>
  </si>
  <si>
    <t>485.1-486.4-488</t>
  </si>
  <si>
    <t>324.25-325.15-326.30</t>
  </si>
  <si>
    <t>ICIL</t>
  </si>
  <si>
    <t>636-633-629</t>
  </si>
  <si>
    <t>2598-2608-2620</t>
  </si>
  <si>
    <t>1035-1025-1010</t>
  </si>
  <si>
    <t>660-665-675</t>
  </si>
  <si>
    <t>2493.7-2486-2476</t>
  </si>
  <si>
    <t>127.80-128.30-128.90</t>
  </si>
  <si>
    <t>313.95-315.40-317.40</t>
  </si>
  <si>
    <t>544-549-555</t>
  </si>
  <si>
    <t>422-426-430</t>
  </si>
  <si>
    <t>844-849-854</t>
  </si>
  <si>
    <t>625-628-633</t>
  </si>
  <si>
    <t>291.4-292.3-293.5</t>
  </si>
  <si>
    <t>MPHASIS</t>
  </si>
  <si>
    <t>570.25-567-562.50</t>
  </si>
  <si>
    <t>345.20-346.80-348.70</t>
  </si>
  <si>
    <t>128.4-128.9-129.5</t>
  </si>
  <si>
    <t>1186.80-1190-1195</t>
  </si>
  <si>
    <t>EP-BASIC PACKAGE PERFORMANCE  REPORT [MAY 2016]</t>
  </si>
  <si>
    <t>1185-1190-1200</t>
  </si>
  <si>
    <t>586.8-590-595</t>
  </si>
  <si>
    <t>ADVANTA</t>
  </si>
  <si>
    <t>589-592-597</t>
  </si>
  <si>
    <t>423.4-425-428</t>
  </si>
  <si>
    <t>236.90-235.90-234.70</t>
  </si>
  <si>
    <t>1136-1142-1152</t>
  </si>
  <si>
    <t>563-560-555</t>
  </si>
  <si>
    <t>1155-1160-1170</t>
  </si>
  <si>
    <t>330.5-329.5-328.3</t>
  </si>
  <si>
    <t>912.2-909.3-905.5</t>
  </si>
  <si>
    <t>1027.3-1024-1020</t>
  </si>
  <si>
    <t>582-585-589</t>
  </si>
  <si>
    <t>289.6-290.6-291.8</t>
  </si>
  <si>
    <t>608.5-610.5-613</t>
  </si>
  <si>
    <t>616.25-618.75-621.90</t>
  </si>
  <si>
    <t>929.5-939-949</t>
  </si>
  <si>
    <t>1164-1170-1180</t>
  </si>
  <si>
    <t>PCJEWELLERS</t>
  </si>
  <si>
    <t>330.1-328.1-325.1</t>
  </si>
  <si>
    <t>212.95-211.95-210.75</t>
  </si>
  <si>
    <t>411-416-420</t>
  </si>
  <si>
    <t>2896.3-2704-2714</t>
  </si>
  <si>
    <t>662-666-675</t>
  </si>
  <si>
    <t>SKSMICRO</t>
  </si>
  <si>
    <t>593.8-596-600</t>
  </si>
  <si>
    <t>1894.7-1888-1880</t>
  </si>
  <si>
    <t>2721.3-2729-2739</t>
  </si>
  <si>
    <t>276-275.05-273.85</t>
  </si>
  <si>
    <t>548-545-541</t>
  </si>
  <si>
    <t>923.75-918-912</t>
  </si>
  <si>
    <t>656-660-664</t>
  </si>
  <si>
    <t>2617.7-2610-2600</t>
  </si>
  <si>
    <t>742.90-745.90-748.8</t>
  </si>
  <si>
    <t>640.6-644-649</t>
  </si>
  <si>
    <t>1122.7-1126-1130</t>
  </si>
  <si>
    <t>939.8-946-956</t>
  </si>
  <si>
    <t>591.1-588.1-584.1</t>
  </si>
  <si>
    <t>291.4-290.5-289.2</t>
  </si>
  <si>
    <t>366.1-364-362</t>
  </si>
  <si>
    <t>913-917-922</t>
  </si>
  <si>
    <t>647.5-654-660</t>
  </si>
  <si>
    <t>147.50-146.8-146</t>
  </si>
  <si>
    <t>441.6-444-448</t>
  </si>
  <si>
    <t>426.6-429-434</t>
  </si>
  <si>
    <t>ABB</t>
  </si>
  <si>
    <t>1235-1245-1265</t>
  </si>
  <si>
    <t>831.4-836-840</t>
  </si>
  <si>
    <t>345.5-348-352</t>
  </si>
  <si>
    <t>913-920-930</t>
  </si>
  <si>
    <t>FINCABLES</t>
  </si>
  <si>
    <t>345.75-348-351</t>
  </si>
  <si>
    <t>2406.3-2414-2424</t>
  </si>
  <si>
    <t>375.2-374.25-373</t>
  </si>
  <si>
    <t>738-735.5-732.5</t>
  </si>
  <si>
    <t>589-592-596</t>
  </si>
  <si>
    <t>763-766-769</t>
  </si>
  <si>
    <t>EP-BASIC PACKAGE PERFORMANCE  REPORT [APRIL 2016]</t>
  </si>
  <si>
    <t>1266-1259-1249</t>
  </si>
  <si>
    <t>361.3-364-370</t>
  </si>
  <si>
    <t>326.55-327.55-328.80</t>
  </si>
  <si>
    <t>457.5-454-450</t>
  </si>
  <si>
    <t>1094.50-1099.90-1108</t>
  </si>
  <si>
    <t>JUBLIANTFOOD</t>
  </si>
  <si>
    <t>1268.2-1262-1254</t>
  </si>
  <si>
    <t>RELAXO</t>
  </si>
  <si>
    <t>497-494-490</t>
  </si>
  <si>
    <t>458.10-455-451</t>
  </si>
  <si>
    <t>LIBERTY SHOE</t>
  </si>
  <si>
    <t>177.90-176.50-175</t>
  </si>
  <si>
    <t>207.9-209-212</t>
  </si>
  <si>
    <t>361.2-363.5-368</t>
  </si>
  <si>
    <t>658-655-650</t>
  </si>
  <si>
    <t>1302-1308-1320</t>
  </si>
  <si>
    <t>551.80-554-557</t>
  </si>
  <si>
    <t>CONCOR</t>
  </si>
  <si>
    <t>1278.5-1283-1290</t>
  </si>
  <si>
    <t>668.2-665-660</t>
  </si>
  <si>
    <t>1428.8-1435-1445</t>
  </si>
  <si>
    <t>NATCOPHARMA</t>
  </si>
  <si>
    <t>447.50-450-456</t>
  </si>
  <si>
    <t>984-989-995</t>
  </si>
  <si>
    <t>TORRENTPOWER</t>
  </si>
  <si>
    <t>225.50-224-222</t>
  </si>
  <si>
    <t>1464-1470-1480</t>
  </si>
  <si>
    <t>672.8-675-680</t>
  </si>
  <si>
    <t>MAJESCO</t>
  </si>
  <si>
    <t>623-627-632</t>
  </si>
  <si>
    <t>584.35- 586.85-589.90</t>
  </si>
  <si>
    <t>549.5- 554- 558</t>
  </si>
  <si>
    <t>2244-2236-2226</t>
  </si>
  <si>
    <t>370.5-374-380</t>
  </si>
  <si>
    <t>907-900-880</t>
  </si>
  <si>
    <t>622-626-630</t>
  </si>
  <si>
    <t>222.85-221.50-219.50</t>
  </si>
  <si>
    <t>358.3-362-367</t>
  </si>
  <si>
    <t>556.5-560-565</t>
  </si>
  <si>
    <t>482.4-486-491</t>
  </si>
  <si>
    <t>634.90-639-644</t>
  </si>
  <si>
    <t>168.9-170.3-172</t>
  </si>
  <si>
    <t>TORRENTPHARMA</t>
  </si>
  <si>
    <t>1474.50-1479.50-1486</t>
  </si>
  <si>
    <t>230.90-232.40-234</t>
  </si>
  <si>
    <t>627.3-629.5-632.5</t>
  </si>
  <si>
    <t>646.70-649-652.50</t>
  </si>
  <si>
    <t>1007.8-1014-1024</t>
  </si>
  <si>
    <t>722-726-730</t>
  </si>
  <si>
    <t>566.5-570-575</t>
  </si>
  <si>
    <t>531-534-538</t>
  </si>
  <si>
    <t>733-730-725</t>
  </si>
  <si>
    <t>1143.75-1138-1132.2</t>
  </si>
  <si>
    <t>1985-1992-2000</t>
  </si>
  <si>
    <t>340.75-341.75-343</t>
  </si>
  <si>
    <t>544.5-548-552</t>
  </si>
  <si>
    <t>934.80-930.50-926</t>
  </si>
  <si>
    <t>1130.5-1126-1123</t>
  </si>
  <si>
    <t>363.5-361-357</t>
  </si>
  <si>
    <t>363.2-361-357</t>
  </si>
  <si>
    <t>355.3-353-348</t>
  </si>
  <si>
    <t>IBHSG</t>
  </si>
  <si>
    <t>677.50-680-683.20</t>
  </si>
  <si>
    <t>574.70-577.25-581.50</t>
  </si>
  <si>
    <t>1063-1068-1080</t>
  </si>
  <si>
    <t>408.1-409.35-411</t>
  </si>
  <si>
    <t>RUSHIL DÉCOR</t>
  </si>
  <si>
    <t>279.5-281-283.50</t>
  </si>
  <si>
    <t>944-950-960</t>
  </si>
  <si>
    <t>635.80-638.30-641.50</t>
  </si>
  <si>
    <t>466.5-470-475</t>
  </si>
  <si>
    <t>426.5-430-435</t>
  </si>
  <si>
    <t>601.5-604-609</t>
  </si>
  <si>
    <t>3849-3860-3880</t>
  </si>
  <si>
    <t>JINDALRILL</t>
  </si>
  <si>
    <t>183.5-185.5-188</t>
  </si>
  <si>
    <t>632-636-642</t>
  </si>
  <si>
    <t>585.45-588.45-592.50</t>
  </si>
  <si>
    <t>2343-2335-2310</t>
  </si>
  <si>
    <t>622.50-620.40-617.50</t>
  </si>
  <si>
    <t>678-675-670</t>
  </si>
  <si>
    <t>EP-BASIC PACKAGE PERFORMANCE  REPORT [MARCH 2016]</t>
  </si>
  <si>
    <t>896.50, 902, 908</t>
  </si>
  <si>
    <t>601.70, 604, 607.20</t>
  </si>
  <si>
    <t>1177.50, 1182, 1189</t>
  </si>
  <si>
    <t>981, 987, 1000</t>
  </si>
  <si>
    <t>404.60, 407.60, 412</t>
  </si>
  <si>
    <t>344.70, 342, 338</t>
  </si>
  <si>
    <t>858, 865, 880</t>
  </si>
  <si>
    <t>1089, 1095, 1125</t>
  </si>
  <si>
    <t>357.50, 360, 363.50</t>
  </si>
  <si>
    <t>WELSPUNIND</t>
  </si>
  <si>
    <t>847, 842, 830</t>
  </si>
  <si>
    <t>533, 539, 550</t>
  </si>
  <si>
    <t>369, 373, 378</t>
  </si>
  <si>
    <t>536.3, 541, 550</t>
  </si>
  <si>
    <t>ASIANPAINT</t>
  </si>
  <si>
    <t>880.5, 888, 900</t>
  </si>
  <si>
    <t>471.5, 474, 480</t>
  </si>
  <si>
    <t>303.3, 300.3, 296</t>
  </si>
  <si>
    <t>1451.50, 1456.50, 1463</t>
  </si>
  <si>
    <t>454.35, 456.35, 458.85</t>
  </si>
  <si>
    <t>TATAELXI</t>
  </si>
  <si>
    <t>1985, 1995, 2015</t>
  </si>
  <si>
    <t>433.75, 431.75, 429.25</t>
  </si>
  <si>
    <t>466.5, 464, 460</t>
  </si>
  <si>
    <t>474, 477, 484</t>
  </si>
  <si>
    <t>1149, 1168, 1175</t>
  </si>
  <si>
    <t>937.50, 934, 930</t>
  </si>
  <si>
    <t>967, 960, 940</t>
  </si>
  <si>
    <t>2791, 2780, 2760</t>
  </si>
  <si>
    <t>353.50, 356, 360</t>
  </si>
  <si>
    <t>945, 940, 934</t>
  </si>
  <si>
    <t>905.10, 901.50, 897.50</t>
  </si>
  <si>
    <t>341.40 , 339 , 336</t>
  </si>
  <si>
    <t xml:space="preserve">334.05 , 331.75 , 328.75 </t>
  </si>
  <si>
    <t>927-923-918</t>
  </si>
  <si>
    <t>822.4 , 829 , 840</t>
  </si>
  <si>
    <t xml:space="preserve">953 , 957 , 962 </t>
  </si>
  <si>
    <t xml:space="preserve">MCDOWELL </t>
  </si>
  <si>
    <t>2586 , 2578 , 2568</t>
  </si>
  <si>
    <t>DREDGING</t>
  </si>
  <si>
    <t>383.90 , 387 , 390</t>
  </si>
  <si>
    <t>343.50 , 341 , 338</t>
  </si>
  <si>
    <t>1033 , 1040 , 1060</t>
  </si>
  <si>
    <t>1082 , 1090 , 1100</t>
  </si>
  <si>
    <t>VOLTEMP</t>
  </si>
  <si>
    <t>797 , 793 , 788</t>
  </si>
  <si>
    <t>1255 , 1262 , 1270</t>
  </si>
  <si>
    <t>223 , 221.50 , 219</t>
  </si>
  <si>
    <t>IGARSHI</t>
  </si>
  <si>
    <t>553.95 , 557 , 561</t>
  </si>
  <si>
    <t>921 , 927 , 935</t>
  </si>
  <si>
    <t>1374.10 , 1369 , 1363</t>
  </si>
  <si>
    <t>635.4 , 633 , 630</t>
  </si>
  <si>
    <t>221 , 222.5 , 224.50</t>
  </si>
  <si>
    <t>1215.5 , 1210 , 1200</t>
  </si>
  <si>
    <t>2563 , 2550 , 2520</t>
  </si>
  <si>
    <t>SRFTRANSFIN</t>
  </si>
  <si>
    <t>943.5 , 947 , 954</t>
  </si>
  <si>
    <t>2633 , 2649 , 2660</t>
  </si>
  <si>
    <t>798 , 801 , 805</t>
  </si>
  <si>
    <t>466.90 , 470 , 474</t>
  </si>
  <si>
    <t>2514-2506-2496</t>
  </si>
  <si>
    <t>1910-1920-1930</t>
  </si>
  <si>
    <t>1324-1330-1350</t>
  </si>
  <si>
    <t>231-232.5-235</t>
  </si>
  <si>
    <t>EP-BASIC PACKAGE PERFORMANCE  REPORT [FEBRUARY 2016]</t>
  </si>
  <si>
    <t>817.4, 822, 830</t>
  </si>
  <si>
    <t>618, 615, 610</t>
  </si>
  <si>
    <t>GODFREPHILIP</t>
  </si>
  <si>
    <t>1300.50, 1294, 1284</t>
  </si>
  <si>
    <t>422, 425, 430</t>
  </si>
  <si>
    <t>273.25, 272.75, 271</t>
  </si>
  <si>
    <t>1063, 1070, 1090</t>
  </si>
  <si>
    <t>603, 607, 612</t>
  </si>
  <si>
    <t>2404, 2414, 2430</t>
  </si>
  <si>
    <t>540, 536, 531</t>
  </si>
  <si>
    <t>557, 553, 548</t>
  </si>
  <si>
    <t>2171, 2158, 2140</t>
  </si>
  <si>
    <t>EROSMEDIA</t>
  </si>
  <si>
    <t>189.50, 187.50, 185</t>
  </si>
  <si>
    <t>1356.3, 1352, 1345</t>
  </si>
  <si>
    <t>CCLPRODUCTS</t>
  </si>
  <si>
    <t>167.75, 166, 164.5</t>
  </si>
  <si>
    <t>518.30, 516, 513.50</t>
  </si>
  <si>
    <t>561.50, 557.50, 552.50</t>
  </si>
  <si>
    <t>2119, 2107, 2090</t>
  </si>
  <si>
    <t>599.30, 597, 594</t>
  </si>
  <si>
    <t>1153.7, 1158, 1164</t>
  </si>
  <si>
    <t>RIIL</t>
  </si>
  <si>
    <t>417, 4220, 425</t>
  </si>
  <si>
    <t>TVTODAY</t>
  </si>
  <si>
    <t>301.50, 303.50, 306</t>
  </si>
  <si>
    <t>497, 493, 488</t>
  </si>
  <si>
    <t>966, 961, 955</t>
  </si>
  <si>
    <t>339, 336, 330</t>
  </si>
  <si>
    <t>1084, 1089, 1096</t>
  </si>
  <si>
    <t>946, 941, 935</t>
  </si>
  <si>
    <t>926, 921, 915</t>
  </si>
  <si>
    <t>167, 165.50, 163</t>
  </si>
  <si>
    <t>441.20, 442.60, 444.50</t>
  </si>
  <si>
    <t>787.50, 784, 780</t>
  </si>
  <si>
    <t>1275.2, 1270, 1240</t>
  </si>
  <si>
    <t>763.5, 758, 745</t>
  </si>
  <si>
    <t>382.5, 385, 389</t>
  </si>
  <si>
    <t>1010, 1018, 1030</t>
  </si>
  <si>
    <t xml:space="preserve"> </t>
  </si>
  <si>
    <t>163, 164.50, 167</t>
  </si>
  <si>
    <t>1025, 1033, 1045</t>
  </si>
  <si>
    <t>995.50, 990, 980</t>
  </si>
  <si>
    <t>494.50, 491, 487</t>
  </si>
  <si>
    <t>SADBAV</t>
  </si>
  <si>
    <t>215.40, 214, 212</t>
  </si>
  <si>
    <t>518.30, 516.20, 513.50</t>
  </si>
  <si>
    <t>149, 147.50, 145.50</t>
  </si>
  <si>
    <t>1293.50, 1298, 1305</t>
  </si>
  <si>
    <t>329, 327.7, 326</t>
  </si>
  <si>
    <t>936, 941, 947</t>
  </si>
  <si>
    <t>337.95, 339.25, 340.95</t>
  </si>
  <si>
    <t xml:space="preserve">KSCL </t>
  </si>
  <si>
    <t>372, 375, 378</t>
  </si>
  <si>
    <t>1353.50, 1358, 1365</t>
  </si>
  <si>
    <t>747, 744, 740</t>
  </si>
  <si>
    <t>985.50, 988, 980</t>
  </si>
  <si>
    <t>903.50, 909, 915</t>
  </si>
  <si>
    <t>386.50, 389, 392</t>
  </si>
  <si>
    <t>378.50, 377, 374.30</t>
  </si>
  <si>
    <t>510.30, 508.20, 506</t>
  </si>
  <si>
    <t>588.5, 585.5, 580</t>
  </si>
  <si>
    <t>227, 225.50, 223.50</t>
  </si>
  <si>
    <t>1256.50, 1251, 1245</t>
  </si>
  <si>
    <t>368, 365, 361</t>
  </si>
  <si>
    <t>163.2, 164, 166</t>
  </si>
  <si>
    <t>1639, 1646, 4655</t>
  </si>
  <si>
    <t>1304.50, 1310, 1316</t>
  </si>
  <si>
    <t>EP-BASIC PACKAGE PERFORMANCE  REPORT [JANUARY 2016]</t>
  </si>
  <si>
    <t>443.4, 446, 449</t>
  </si>
  <si>
    <t>708, 712, 720</t>
  </si>
  <si>
    <t>1380, 1384, 1390</t>
  </si>
  <si>
    <t>750, 755, 762</t>
  </si>
  <si>
    <t>897, 885</t>
  </si>
  <si>
    <t>598.8, 596, 590</t>
  </si>
  <si>
    <t>747, 752, 760</t>
  </si>
  <si>
    <t>2183, 2173, 2160</t>
  </si>
  <si>
    <t>1405, 1414, 1430</t>
  </si>
  <si>
    <t>1264, 1269, 1273</t>
  </si>
  <si>
    <t>519.9, 523, 528</t>
  </si>
  <si>
    <t>754.8, 760, 768</t>
  </si>
  <si>
    <t>227, 229, 232</t>
  </si>
  <si>
    <t>843, 855</t>
  </si>
  <si>
    <t>MAX</t>
  </si>
  <si>
    <t>497.5, 490</t>
  </si>
  <si>
    <t>1216.2, 1211, 1229</t>
  </si>
  <si>
    <t>ESSDEE</t>
  </si>
  <si>
    <t>215.5, 213.5, 210</t>
  </si>
  <si>
    <t>453, 450, 445</t>
  </si>
  <si>
    <t>2095.2, 2087, 2060</t>
  </si>
  <si>
    <t>1406, 1412, 1420</t>
  </si>
  <si>
    <t>1420, 1428, 1440</t>
  </si>
  <si>
    <t>844, 840, 835</t>
  </si>
  <si>
    <t>830, 820</t>
  </si>
  <si>
    <t>416, 421</t>
  </si>
  <si>
    <t>883, 895</t>
  </si>
  <si>
    <t>1341, 1335, 1328</t>
  </si>
  <si>
    <t>1335, 1315</t>
  </si>
  <si>
    <t>812, 807, 800</t>
  </si>
  <si>
    <t>1303.80, 1308, 1314</t>
  </si>
  <si>
    <t>LALPATHLAB</t>
  </si>
  <si>
    <t>719, 713, 703</t>
  </si>
  <si>
    <t>1706, 1714, 1724</t>
  </si>
  <si>
    <t>1200, 1207, 1220</t>
  </si>
  <si>
    <t>742, 746, 751</t>
  </si>
  <si>
    <t>893, 890.5, 886</t>
  </si>
  <si>
    <t>1094, 1099, 1120</t>
  </si>
  <si>
    <t>1255, 1263, 1275</t>
  </si>
  <si>
    <t>1090, 1084, 1070</t>
  </si>
  <si>
    <t>1231, 1256</t>
  </si>
  <si>
    <t>1808, 1840</t>
  </si>
  <si>
    <t>2843, 2875</t>
  </si>
  <si>
    <t>819, 800</t>
  </si>
  <si>
    <t>1109, 1104, 1097</t>
  </si>
  <si>
    <t>943, 947, 952</t>
  </si>
  <si>
    <t>KITEX</t>
  </si>
  <si>
    <t>427.5, 431, 436</t>
  </si>
  <si>
    <t>399, 402, 406</t>
  </si>
  <si>
    <t>2027, 2037, 2050</t>
  </si>
  <si>
    <t>853, 859, 870</t>
  </si>
  <si>
    <t>603, 606, 610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</si>
</sst>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dd/mm/yyyy;@"/>
    <numFmt numFmtId="178" formatCode="m/d/yyyy;@"/>
    <numFmt numFmtId="179" formatCode="_ * #,##0_ ;_ * \-#,##0_ ;_ * &quot;-&quot;_ ;_ @_ "/>
    <numFmt numFmtId="180" formatCode="dd\-mmm\-yy"/>
  </numFmts>
  <fonts count="33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8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9" borderId="32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0" fillId="5" borderId="3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23" borderId="3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6" borderId="3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16" borderId="35" applyNumberFormat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/>
    <xf numFmtId="0" fontId="18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58" fontId="4" fillId="0" borderId="11" xfId="0" applyNumberFormat="1" applyFont="1" applyBorder="1" applyAlignment="1">
      <alignment horizontal="center"/>
    </xf>
    <xf numFmtId="58" fontId="4" fillId="0" borderId="12" xfId="0" applyNumberFormat="1" applyFont="1" applyBorder="1" applyAlignment="1">
      <alignment horizontal="center"/>
    </xf>
    <xf numFmtId="58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58" fontId="4" fillId="0" borderId="15" xfId="0" applyNumberFormat="1" applyFont="1" applyBorder="1" applyAlignment="1">
      <alignment horizontal="center"/>
    </xf>
    <xf numFmtId="5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2" borderId="10" xfId="32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7" fillId="3" borderId="10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10" xfId="6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8" fontId="4" fillId="0" borderId="8" xfId="0" applyNumberFormat="1" applyFont="1" applyBorder="1" applyAlignment="1">
      <alignment horizontal="center"/>
    </xf>
    <xf numFmtId="58" fontId="4" fillId="0" borderId="10" xfId="0" applyNumberFormat="1" applyFont="1" applyBorder="1" applyAlignment="1">
      <alignment horizontal="center"/>
    </xf>
    <xf numFmtId="58" fontId="4" fillId="0" borderId="17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9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58" fontId="9" fillId="0" borderId="9" xfId="0" applyNumberFormat="1" applyFont="1" applyBorder="1" applyAlignment="1">
      <alignment horizont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5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58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58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7" fontId="10" fillId="0" borderId="10" xfId="32" applyNumberFormat="1" applyFont="1" applyFill="1" applyBorder="1" applyAlignment="1">
      <alignment horizontal="center" vertical="top"/>
    </xf>
    <xf numFmtId="0" fontId="10" fillId="0" borderId="10" xfId="32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10" xfId="32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distributed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2" borderId="28" xfId="32" applyFont="1" applyFill="1" applyBorder="1" applyAlignment="1">
      <alignment horizontal="left"/>
    </xf>
    <xf numFmtId="0" fontId="0" fillId="0" borderId="0" xfId="0" applyBorder="1"/>
    <xf numFmtId="0" fontId="0" fillId="0" borderId="29" xfId="0" applyBorder="1"/>
    <xf numFmtId="0" fontId="11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58" fontId="10" fillId="0" borderId="11" xfId="0" applyNumberFormat="1" applyFont="1" applyFill="1" applyBorder="1" applyAlignment="1">
      <alignment horizontal="center" vertical="center"/>
    </xf>
    <xf numFmtId="178" fontId="0" fillId="0" borderId="0" xfId="0" applyNumberFormat="1"/>
    <xf numFmtId="178" fontId="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10" xfId="0" applyNumberFormat="1" applyFont="1" applyBorder="1" applyAlignment="1">
      <alignment horizontal="right"/>
    </xf>
    <xf numFmtId="178" fontId="10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78" fontId="11" fillId="4" borderId="10" xfId="0" applyNumberFormat="1" applyFont="1" applyFill="1" applyBorder="1" applyAlignment="1">
      <alignment horizontal="right" vertical="center"/>
    </xf>
    <xf numFmtId="0" fontId="0" fillId="0" borderId="0" xfId="0" applyFill="1"/>
    <xf numFmtId="0" fontId="13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17" fontId="6" fillId="2" borderId="10" xfId="0" applyNumberFormat="1" applyFont="1" applyFill="1" applyBorder="1" applyAlignment="1">
      <alignment horizontal="center"/>
    </xf>
    <xf numFmtId="0" fontId="7" fillId="0" borderId="10" xfId="0" applyFont="1" applyBorder="1"/>
    <xf numFmtId="9" fontId="7" fillId="0" borderId="10" xfId="0" applyNumberFormat="1" applyFont="1" applyBorder="1"/>
    <xf numFmtId="0" fontId="0" fillId="2" borderId="0" xfId="0" applyFill="1"/>
    <xf numFmtId="9" fontId="7" fillId="0" borderId="10" xfId="0" applyNumberFormat="1" applyFont="1" applyFill="1" applyBorder="1" applyAlignment="1"/>
    <xf numFmtId="0" fontId="7" fillId="0" borderId="10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FF0000"/>
                </a:solidFill>
              </a:rPr>
              <a:t>ACCURACY </a:t>
            </a:r>
            <a:r>
              <a:rPr lang="en-IN" altLang="en-US" b="1">
                <a:solidFill>
                  <a:srgbClr val="FF0000"/>
                </a:solidFill>
              </a:rPr>
              <a:t>(%.)</a:t>
            </a:r>
            <a:endParaRPr lang="en-IN" altLang="en-US" b="1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  <c:pt idx="8" c:formatCode="mmm\-yy">
                  <c:v>43525</c:v>
                </c:pt>
                <c:pt idx="9" c:formatCode="mmm\-yy">
                  <c:v>43497</c:v>
                </c:pt>
                <c:pt idx="10" c:formatCode="mmm\-yy">
                  <c:v>43466</c:v>
                </c:pt>
                <c:pt idx="11" c:formatCode="mmm\-yy">
                  <c:v>43435</c:v>
                </c:pt>
                <c:pt idx="12" c:formatCode="mmm\-yy">
                  <c:v>43405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0.73</c:v>
                </c:pt>
                <c:pt idx="1">
                  <c:v>0.66</c:v>
                </c:pt>
                <c:pt idx="2">
                  <c:v>0.6</c:v>
                </c:pt>
                <c:pt idx="3">
                  <c:v>0.78</c:v>
                </c:pt>
                <c:pt idx="4">
                  <c:v>0.73</c:v>
                </c:pt>
                <c:pt idx="5">
                  <c:v>0.7</c:v>
                </c:pt>
                <c:pt idx="6">
                  <c:v>0.69</c:v>
                </c:pt>
                <c:pt idx="7">
                  <c:v>0.82</c:v>
                </c:pt>
                <c:pt idx="8">
                  <c:v>0.69</c:v>
                </c:pt>
                <c:pt idx="9">
                  <c:v>0.62</c:v>
                </c:pt>
                <c:pt idx="10">
                  <c:v>0.71</c:v>
                </c:pt>
                <c:pt idx="11">
                  <c:v>0.64</c:v>
                </c:pt>
                <c:pt idx="12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328"/>
        <c:axId val="61751680"/>
      </c:barChart>
      <c:catAx>
        <c:axId val="5515532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1680"/>
        <c:crosses val="autoZero"/>
        <c:auto val="0"/>
        <c:lblAlgn val="ctr"/>
        <c:lblOffset val="100"/>
        <c:noMultiLvlLbl val="0"/>
      </c:catAx>
      <c:valAx>
        <c:axId val="617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  <c:pt idx="8" c:formatCode="mmm\-yy">
                  <c:v>43525</c:v>
                </c:pt>
                <c:pt idx="9" c:formatCode="mmm\-yy">
                  <c:v>43497</c:v>
                </c:pt>
                <c:pt idx="10" c:formatCode="mmm\-yy">
                  <c:v>43466</c:v>
                </c:pt>
                <c:pt idx="11" c:formatCode="mmm\-yy">
                  <c:v>43435</c:v>
                </c:pt>
                <c:pt idx="12" c:formatCode="mmm\-yy">
                  <c:v>43405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64293</c:v>
                </c:pt>
                <c:pt idx="1">
                  <c:v>47330</c:v>
                </c:pt>
                <c:pt idx="2">
                  <c:v>34090</c:v>
                </c:pt>
                <c:pt idx="3">
                  <c:v>67755</c:v>
                </c:pt>
                <c:pt idx="4">
                  <c:v>77907</c:v>
                </c:pt>
                <c:pt idx="5">
                  <c:v>57740</c:v>
                </c:pt>
                <c:pt idx="6">
                  <c:v>75600</c:v>
                </c:pt>
                <c:pt idx="7">
                  <c:v>90160</c:v>
                </c:pt>
                <c:pt idx="8">
                  <c:v>49651</c:v>
                </c:pt>
                <c:pt idx="9">
                  <c:v>46351</c:v>
                </c:pt>
                <c:pt idx="10">
                  <c:v>47473</c:v>
                </c:pt>
                <c:pt idx="11">
                  <c:v>67143</c:v>
                </c:pt>
                <c:pt idx="12">
                  <c:v>72805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68864"/>
        <c:axId val="63477632"/>
      </c:barChart>
      <c:catAx>
        <c:axId val="6286886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477632"/>
        <c:crosses val="autoZero"/>
        <c:auto val="0"/>
        <c:lblAlgn val="ctr"/>
        <c:lblOffset val="100"/>
        <c:noMultiLvlLbl val="0"/>
      </c:catAx>
      <c:valAx>
        <c:axId val="634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8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12065</xdr:colOff>
      <xdr:row>8</xdr:row>
      <xdr:rowOff>9525</xdr:rowOff>
    </xdr:from>
    <xdr:to>
      <xdr:col>13</xdr:col>
      <xdr:colOff>11430</xdr:colOff>
      <xdr:row>22</xdr:row>
      <xdr:rowOff>123825</xdr:rowOff>
    </xdr:to>
    <xdr:graphicFrame>
      <xdr:nvGraphicFramePr>
        <xdr:cNvPr id="7" name="Chart 6"/>
        <xdr:cNvGraphicFramePr/>
      </xdr:nvGraphicFramePr>
      <xdr:xfrm>
        <a:off x="859790" y="1676400"/>
        <a:ext cx="7371715" cy="2781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26</xdr:row>
      <xdr:rowOff>0</xdr:rowOff>
    </xdr:from>
    <xdr:to>
      <xdr:col>13</xdr:col>
      <xdr:colOff>2540</xdr:colOff>
      <xdr:row>41</xdr:row>
      <xdr:rowOff>28575</xdr:rowOff>
    </xdr:to>
    <xdr:graphicFrame>
      <xdr:nvGraphicFramePr>
        <xdr:cNvPr id="8" name="Chart 7"/>
        <xdr:cNvGraphicFramePr/>
      </xdr:nvGraphicFramePr>
      <xdr:xfrm>
        <a:off x="859790" y="5095875"/>
        <a:ext cx="7362825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V42"/>
  <sheetViews>
    <sheetView workbookViewId="0">
      <selection activeCell="C24" sqref="C24"/>
    </sheetView>
  </sheetViews>
  <sheetFormatPr defaultColWidth="9" defaultRowHeight="15"/>
  <cols>
    <col min="1" max="1" width="12.7142857142857" customWidth="1"/>
    <col min="8" max="14" width="9.42857142857143"/>
    <col min="15" max="15" width="10.4285714285714" style="107"/>
    <col min="16" max="16" width="10.4285714285714"/>
  </cols>
  <sheetData>
    <row r="2" ht="26.25" spans="1:7">
      <c r="A2" s="108" t="s">
        <v>0</v>
      </c>
      <c r="B2" s="108"/>
      <c r="C2" s="108"/>
      <c r="D2" s="108"/>
      <c r="E2" s="108"/>
      <c r="F2" s="108"/>
      <c r="G2" s="108"/>
    </row>
    <row r="4" spans="1:48">
      <c r="A4" s="109" t="s">
        <v>1</v>
      </c>
      <c r="B4" s="110">
        <v>43770</v>
      </c>
      <c r="C4" s="110">
        <v>43739</v>
      </c>
      <c r="D4" s="110">
        <v>43709</v>
      </c>
      <c r="E4" s="110">
        <v>43678</v>
      </c>
      <c r="F4" s="110">
        <v>43647</v>
      </c>
      <c r="G4" s="110">
        <v>43617</v>
      </c>
      <c r="H4" s="110">
        <v>43586</v>
      </c>
      <c r="I4" s="110">
        <v>43556</v>
      </c>
      <c r="J4" s="110">
        <v>43525</v>
      </c>
      <c r="K4" s="110">
        <v>43497</v>
      </c>
      <c r="L4" s="110">
        <v>43466</v>
      </c>
      <c r="M4" s="110">
        <v>43435</v>
      </c>
      <c r="N4" s="110">
        <v>43405</v>
      </c>
      <c r="O4" s="110">
        <v>43374</v>
      </c>
      <c r="P4" s="110">
        <v>43344</v>
      </c>
      <c r="Q4" s="110">
        <v>43313</v>
      </c>
      <c r="R4" s="110">
        <v>43282</v>
      </c>
      <c r="S4" s="110">
        <v>43252</v>
      </c>
      <c r="T4" s="110">
        <v>43221</v>
      </c>
      <c r="U4" s="110">
        <v>43191</v>
      </c>
      <c r="V4" s="110">
        <v>43160</v>
      </c>
      <c r="W4" s="110">
        <v>43132</v>
      </c>
      <c r="X4" s="110">
        <v>43101</v>
      </c>
      <c r="Y4" s="110">
        <v>43070</v>
      </c>
      <c r="Z4" s="110">
        <v>43040</v>
      </c>
      <c r="AA4" s="110">
        <v>43009</v>
      </c>
      <c r="AB4" s="110">
        <v>42979</v>
      </c>
      <c r="AC4" s="110">
        <v>42948</v>
      </c>
      <c r="AD4" s="110">
        <v>42917</v>
      </c>
      <c r="AE4" s="110">
        <v>42887</v>
      </c>
      <c r="AF4" s="110">
        <v>42856</v>
      </c>
      <c r="AG4" s="110">
        <v>42826</v>
      </c>
      <c r="AH4" s="110">
        <v>42795</v>
      </c>
      <c r="AI4" s="110">
        <v>42767</v>
      </c>
      <c r="AJ4" s="110">
        <v>42736</v>
      </c>
      <c r="AK4" s="110">
        <v>42705</v>
      </c>
      <c r="AL4" s="110">
        <v>42675</v>
      </c>
      <c r="AM4" s="110">
        <v>42644</v>
      </c>
      <c r="AN4" s="110">
        <v>42614</v>
      </c>
      <c r="AO4" s="110">
        <v>42583</v>
      </c>
      <c r="AP4" s="110">
        <v>42552</v>
      </c>
      <c r="AQ4" s="110">
        <v>42522</v>
      </c>
      <c r="AR4" s="110">
        <v>42491</v>
      </c>
      <c r="AS4" s="110">
        <v>42461</v>
      </c>
      <c r="AT4" s="110">
        <v>42430</v>
      </c>
      <c r="AU4" s="110">
        <v>42401</v>
      </c>
      <c r="AV4" s="110">
        <v>42370</v>
      </c>
    </row>
    <row r="5" spans="1:48">
      <c r="A5" s="111" t="s">
        <v>2</v>
      </c>
      <c r="B5" s="112">
        <v>0.73</v>
      </c>
      <c r="C5" s="112">
        <v>0.66</v>
      </c>
      <c r="D5" s="112">
        <v>0.6</v>
      </c>
      <c r="E5" s="112">
        <v>0.78</v>
      </c>
      <c r="F5" s="112">
        <v>0.73</v>
      </c>
      <c r="G5" s="112">
        <v>0.7</v>
      </c>
      <c r="H5" s="112">
        <v>0.69</v>
      </c>
      <c r="I5" s="112">
        <v>0.82</v>
      </c>
      <c r="J5" s="112">
        <v>0.69</v>
      </c>
      <c r="K5" s="112">
        <v>0.62</v>
      </c>
      <c r="L5" s="112">
        <v>0.71</v>
      </c>
      <c r="M5" s="112">
        <v>0.64</v>
      </c>
      <c r="N5" s="112">
        <v>0.6</v>
      </c>
      <c r="O5" s="112">
        <v>0.77</v>
      </c>
      <c r="P5" s="112">
        <v>0.73</v>
      </c>
      <c r="Q5" s="112">
        <v>0.7</v>
      </c>
      <c r="R5" s="112">
        <v>0.88</v>
      </c>
      <c r="S5" s="112">
        <v>0.93</v>
      </c>
      <c r="T5" s="112">
        <v>0.92</v>
      </c>
      <c r="U5" s="112">
        <v>0.87</v>
      </c>
      <c r="V5" s="112">
        <v>0.87</v>
      </c>
      <c r="W5" s="112">
        <v>0.98</v>
      </c>
      <c r="X5" s="112">
        <v>0.94</v>
      </c>
      <c r="Y5" s="112">
        <v>0.9</v>
      </c>
      <c r="Z5" s="112">
        <v>0.9</v>
      </c>
      <c r="AA5" s="112">
        <v>0.98</v>
      </c>
      <c r="AB5" s="112">
        <v>0.98</v>
      </c>
      <c r="AC5" s="112">
        <v>1</v>
      </c>
      <c r="AD5" s="112">
        <v>0.94</v>
      </c>
      <c r="AE5" s="112">
        <v>1</v>
      </c>
      <c r="AF5" s="112">
        <v>0.95</v>
      </c>
      <c r="AG5" s="112">
        <v>0.98</v>
      </c>
      <c r="AH5" s="112">
        <v>0.89</v>
      </c>
      <c r="AI5" s="112">
        <v>0.77</v>
      </c>
      <c r="AJ5" s="112">
        <v>0.9</v>
      </c>
      <c r="AK5" s="112">
        <v>0.81</v>
      </c>
      <c r="AL5" s="112">
        <v>0.91</v>
      </c>
      <c r="AM5" s="112">
        <v>0.84</v>
      </c>
      <c r="AN5" s="112">
        <v>0.94</v>
      </c>
      <c r="AO5" s="114">
        <v>0.93</v>
      </c>
      <c r="AP5" s="114">
        <v>0.9</v>
      </c>
      <c r="AQ5" s="114">
        <v>0.82</v>
      </c>
      <c r="AR5" s="114">
        <v>0.87</v>
      </c>
      <c r="AS5" s="114">
        <v>0.87</v>
      </c>
      <c r="AT5" s="114">
        <v>0.95</v>
      </c>
      <c r="AU5" s="114">
        <v>0.82</v>
      </c>
      <c r="AV5" s="114">
        <v>0.96</v>
      </c>
    </row>
    <row r="6" spans="1:48">
      <c r="A6" s="111" t="s">
        <v>3</v>
      </c>
      <c r="B6" s="111">
        <v>64293</v>
      </c>
      <c r="C6" s="111">
        <v>47330</v>
      </c>
      <c r="D6" s="111">
        <v>34090</v>
      </c>
      <c r="E6" s="111">
        <v>67755</v>
      </c>
      <c r="F6" s="111">
        <v>77907</v>
      </c>
      <c r="G6" s="111">
        <v>57740</v>
      </c>
      <c r="H6" s="111">
        <v>75600</v>
      </c>
      <c r="I6" s="111">
        <v>90160</v>
      </c>
      <c r="J6" s="111">
        <v>49651</v>
      </c>
      <c r="K6" s="111">
        <v>46351</v>
      </c>
      <c r="L6" s="111">
        <v>47473</v>
      </c>
      <c r="M6" s="111">
        <v>67143</v>
      </c>
      <c r="N6" s="111">
        <v>72805</v>
      </c>
      <c r="O6" s="111">
        <v>97468</v>
      </c>
      <c r="P6" s="111">
        <v>85455</v>
      </c>
      <c r="Q6" s="111">
        <v>48643</v>
      </c>
      <c r="R6" s="111">
        <v>135081</v>
      </c>
      <c r="S6" s="111">
        <v>108075</v>
      </c>
      <c r="T6" s="111">
        <v>177194</v>
      </c>
      <c r="U6" s="111">
        <v>144684</v>
      </c>
      <c r="V6" s="111">
        <v>145228</v>
      </c>
      <c r="W6" s="111">
        <v>172080</v>
      </c>
      <c r="X6" s="111">
        <v>219493</v>
      </c>
      <c r="Y6" s="111">
        <v>101623</v>
      </c>
      <c r="Z6" s="111">
        <v>141230</v>
      </c>
      <c r="AA6" s="111">
        <v>171088</v>
      </c>
      <c r="AB6" s="111">
        <v>200874</v>
      </c>
      <c r="AC6" s="111">
        <v>220956</v>
      </c>
      <c r="AD6" s="111">
        <v>128645</v>
      </c>
      <c r="AE6" s="111">
        <v>198315</v>
      </c>
      <c r="AF6" s="111">
        <v>245270</v>
      </c>
      <c r="AG6" s="111">
        <v>177385</v>
      </c>
      <c r="AH6" s="111">
        <v>128980</v>
      </c>
      <c r="AI6" s="111">
        <v>112245</v>
      </c>
      <c r="AJ6" s="111">
        <v>192323</v>
      </c>
      <c r="AK6" s="111">
        <v>127305</v>
      </c>
      <c r="AL6" s="111">
        <v>169740</v>
      </c>
      <c r="AM6" s="111">
        <v>149230</v>
      </c>
      <c r="AN6" s="111">
        <v>131675</v>
      </c>
      <c r="AO6" s="115">
        <v>156720</v>
      </c>
      <c r="AP6" s="115">
        <v>161135</v>
      </c>
      <c r="AQ6" s="115">
        <v>92370</v>
      </c>
      <c r="AR6" s="115">
        <v>136131</v>
      </c>
      <c r="AS6" s="115">
        <v>132920</v>
      </c>
      <c r="AT6" s="115">
        <v>159700</v>
      </c>
      <c r="AU6" s="115">
        <v>125328</v>
      </c>
      <c r="AV6" s="115">
        <v>203130</v>
      </c>
    </row>
    <row r="8" spans="1:14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>
      <c r="A9" s="113"/>
      <c r="N9" s="113"/>
    </row>
    <row r="10" spans="1:14">
      <c r="A10" s="113"/>
      <c r="N10" s="113"/>
    </row>
    <row r="11" spans="1:14">
      <c r="A11" s="113"/>
      <c r="N11" s="113"/>
    </row>
    <row r="12" spans="1:14">
      <c r="A12" s="113"/>
      <c r="N12" s="113"/>
    </row>
    <row r="13" spans="1:14">
      <c r="A13" s="113"/>
      <c r="N13" s="113"/>
    </row>
    <row r="14" spans="1:14">
      <c r="A14" s="113"/>
      <c r="N14" s="113"/>
    </row>
    <row r="15" spans="1:14">
      <c r="A15" s="113"/>
      <c r="N15" s="113"/>
    </row>
    <row r="16" spans="1:14">
      <c r="A16" s="113"/>
      <c r="N16" s="113"/>
    </row>
    <row r="17" spans="1:14">
      <c r="A17" s="113"/>
      <c r="N17" s="113"/>
    </row>
    <row r="18" spans="1:14">
      <c r="A18" s="113"/>
      <c r="N18" s="113"/>
    </row>
    <row r="19" spans="1:14">
      <c r="A19" s="113"/>
      <c r="N19" s="113"/>
    </row>
    <row r="20" spans="1:14">
      <c r="A20" s="113"/>
      <c r="N20" s="113"/>
    </row>
    <row r="21" spans="1:14">
      <c r="A21" s="113"/>
      <c r="N21" s="113"/>
    </row>
    <row r="22" spans="1:14">
      <c r="A22" s="113"/>
      <c r="N22" s="113"/>
    </row>
    <row r="23" spans="1:14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6" spans="1:14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>
      <c r="A27" s="113"/>
      <c r="N27" s="113"/>
    </row>
    <row r="28" spans="1:14">
      <c r="A28" s="113"/>
      <c r="N28" s="113"/>
    </row>
    <row r="29" spans="1:14">
      <c r="A29" s="113"/>
      <c r="N29" s="113"/>
    </row>
    <row r="30" spans="1:14">
      <c r="A30" s="113"/>
      <c r="N30" s="113"/>
    </row>
    <row r="31" spans="1:14">
      <c r="A31" s="113"/>
      <c r="N31" s="113"/>
    </row>
    <row r="32" spans="1:14">
      <c r="A32" s="113"/>
      <c r="N32" s="113"/>
    </row>
    <row r="33" spans="1:14">
      <c r="A33" s="113"/>
      <c r="N33" s="113"/>
    </row>
    <row r="34" spans="1:14">
      <c r="A34" s="113"/>
      <c r="N34" s="113"/>
    </row>
    <row r="35" spans="1:14">
      <c r="A35" s="113"/>
      <c r="N35" s="113"/>
    </row>
    <row r="36" spans="1:14">
      <c r="A36" s="113"/>
      <c r="N36" s="113"/>
    </row>
    <row r="37" spans="1:14">
      <c r="A37" s="113"/>
      <c r="N37" s="113"/>
    </row>
    <row r="38" spans="1:14">
      <c r="A38" s="113"/>
      <c r="N38" s="113"/>
    </row>
    <row r="39" spans="1:14">
      <c r="A39" s="113"/>
      <c r="N39" s="113"/>
    </row>
    <row r="40" spans="1:14">
      <c r="A40" s="113"/>
      <c r="N40" s="113"/>
    </row>
    <row r="41" spans="1:14">
      <c r="A41" s="113"/>
      <c r="N41" s="113"/>
    </row>
    <row r="42" spans="1:14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</sheetData>
  <mergeCells count="1">
    <mergeCell ref="A2:G2"/>
  </mergeCells>
  <pageMargins left="0.699305555555556" right="0.699305555555556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478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6">
        <v>43500</v>
      </c>
      <c r="B4" s="10" t="s">
        <v>56</v>
      </c>
      <c r="C4" s="10" t="s">
        <v>19</v>
      </c>
      <c r="D4" s="10">
        <v>1400</v>
      </c>
      <c r="E4" s="10">
        <v>600</v>
      </c>
      <c r="F4" s="10">
        <v>601.8</v>
      </c>
      <c r="G4" s="10" t="s">
        <v>479</v>
      </c>
      <c r="H4" s="10">
        <v>594</v>
      </c>
      <c r="I4" s="10">
        <f t="shared" ref="I4:I9" si="0">(E4-H4)*D4</f>
        <v>8400</v>
      </c>
      <c r="J4" s="59"/>
    </row>
    <row r="5" spans="1:10">
      <c r="A5" s="97">
        <v>43500</v>
      </c>
      <c r="B5" s="39" t="s">
        <v>39</v>
      </c>
      <c r="C5" s="39" t="s">
        <v>19</v>
      </c>
      <c r="D5" s="39">
        <v>600</v>
      </c>
      <c r="E5" s="39">
        <v>1393</v>
      </c>
      <c r="F5" s="39">
        <v>1397</v>
      </c>
      <c r="G5" s="39" t="s">
        <v>480</v>
      </c>
      <c r="H5" s="39">
        <v>1397</v>
      </c>
      <c r="I5" s="39">
        <f t="shared" si="0"/>
        <v>-2400</v>
      </c>
      <c r="J5" s="59"/>
    </row>
    <row r="6" spans="1:10">
      <c r="A6" s="96">
        <v>43500</v>
      </c>
      <c r="B6" s="50" t="s">
        <v>481</v>
      </c>
      <c r="C6" s="10" t="s">
        <v>16</v>
      </c>
      <c r="D6" s="50">
        <v>2200</v>
      </c>
      <c r="E6" s="50">
        <v>332</v>
      </c>
      <c r="F6" s="50">
        <v>331</v>
      </c>
      <c r="G6" s="70" t="s">
        <v>482</v>
      </c>
      <c r="H6" s="50">
        <v>333</v>
      </c>
      <c r="I6" s="10">
        <f t="shared" ref="I6:I8" si="1">(H6-E6)*D6</f>
        <v>2200</v>
      </c>
      <c r="J6" s="59"/>
    </row>
    <row r="7" spans="1:10">
      <c r="A7" s="96">
        <v>43528</v>
      </c>
      <c r="B7" s="10" t="s">
        <v>24</v>
      </c>
      <c r="C7" s="10" t="s">
        <v>16</v>
      </c>
      <c r="D7" s="10">
        <v>500</v>
      </c>
      <c r="E7" s="10">
        <v>2406.5</v>
      </c>
      <c r="F7" s="10">
        <v>2402</v>
      </c>
      <c r="G7" s="10" t="s">
        <v>483</v>
      </c>
      <c r="H7" s="10">
        <v>2410.5</v>
      </c>
      <c r="I7" s="10">
        <f t="shared" si="1"/>
        <v>2000</v>
      </c>
      <c r="J7" s="59"/>
    </row>
    <row r="8" spans="1:10">
      <c r="A8" s="96">
        <v>43528</v>
      </c>
      <c r="B8" s="50" t="s">
        <v>303</v>
      </c>
      <c r="C8" s="10" t="s">
        <v>16</v>
      </c>
      <c r="D8" s="50">
        <v>700</v>
      </c>
      <c r="E8" s="50">
        <v>1030</v>
      </c>
      <c r="F8" s="50">
        <v>1027</v>
      </c>
      <c r="G8" s="70" t="s">
        <v>484</v>
      </c>
      <c r="H8" s="50">
        <v>1033</v>
      </c>
      <c r="I8" s="10">
        <f t="shared" si="1"/>
        <v>2100</v>
      </c>
      <c r="J8" s="91"/>
    </row>
    <row r="9" spans="1:10">
      <c r="A9" s="97">
        <v>43559</v>
      </c>
      <c r="B9" s="52" t="s">
        <v>31</v>
      </c>
      <c r="C9" s="39" t="s">
        <v>19</v>
      </c>
      <c r="D9" s="52">
        <v>500</v>
      </c>
      <c r="E9" s="52">
        <v>1251</v>
      </c>
      <c r="F9" s="52">
        <v>1255.5</v>
      </c>
      <c r="G9" s="71" t="s">
        <v>485</v>
      </c>
      <c r="H9" s="52">
        <v>1255.5</v>
      </c>
      <c r="I9" s="39">
        <f t="shared" si="0"/>
        <v>-2250</v>
      </c>
      <c r="J9" s="73"/>
    </row>
    <row r="10" spans="1:10">
      <c r="A10" s="96">
        <v>43559</v>
      </c>
      <c r="B10" s="50" t="s">
        <v>387</v>
      </c>
      <c r="C10" s="10" t="s">
        <v>16</v>
      </c>
      <c r="D10" s="50">
        <v>1300</v>
      </c>
      <c r="E10" s="50">
        <v>612.5</v>
      </c>
      <c r="F10" s="50">
        <v>610.7</v>
      </c>
      <c r="G10" s="70" t="s">
        <v>486</v>
      </c>
      <c r="H10" s="50">
        <v>613.9</v>
      </c>
      <c r="I10" s="10">
        <f t="shared" ref="I10:I15" si="2">(H10-E10)*D10</f>
        <v>1819.99999999997</v>
      </c>
      <c r="J10" s="73"/>
    </row>
    <row r="11" spans="1:10">
      <c r="A11" s="96">
        <v>43559</v>
      </c>
      <c r="B11" s="50" t="s">
        <v>56</v>
      </c>
      <c r="C11" s="10" t="s">
        <v>19</v>
      </c>
      <c r="D11" s="50">
        <v>1400</v>
      </c>
      <c r="E11" s="50">
        <v>575</v>
      </c>
      <c r="F11" s="50">
        <v>576.8</v>
      </c>
      <c r="G11" s="70" t="s">
        <v>487</v>
      </c>
      <c r="H11" s="50">
        <v>573.6</v>
      </c>
      <c r="I11" s="10">
        <f t="shared" ref="I11:I17" si="3">(E11-H11)*D11</f>
        <v>1959.99999999997</v>
      </c>
      <c r="J11" s="73"/>
    </row>
    <row r="12" spans="1:10">
      <c r="A12" s="96">
        <v>43589</v>
      </c>
      <c r="B12" s="50" t="s">
        <v>112</v>
      </c>
      <c r="C12" s="10" t="s">
        <v>16</v>
      </c>
      <c r="D12" s="50">
        <v>550</v>
      </c>
      <c r="E12" s="50">
        <v>1420</v>
      </c>
      <c r="F12" s="50">
        <v>1416</v>
      </c>
      <c r="G12" s="70" t="s">
        <v>488</v>
      </c>
      <c r="H12" s="50">
        <v>1423.7</v>
      </c>
      <c r="I12" s="10">
        <f t="shared" si="2"/>
        <v>2035.00000000003</v>
      </c>
      <c r="J12" s="59"/>
    </row>
    <row r="13" spans="1:10">
      <c r="A13" s="96">
        <v>43589</v>
      </c>
      <c r="B13" s="50" t="s">
        <v>21</v>
      </c>
      <c r="C13" s="10" t="s">
        <v>19</v>
      </c>
      <c r="D13" s="50">
        <v>500</v>
      </c>
      <c r="E13" s="50">
        <v>1420.2</v>
      </c>
      <c r="F13" s="50">
        <v>1425</v>
      </c>
      <c r="G13" s="70" t="s">
        <v>489</v>
      </c>
      <c r="H13" s="50">
        <v>1416.2</v>
      </c>
      <c r="I13" s="10">
        <f t="shared" si="3"/>
        <v>2000</v>
      </c>
      <c r="J13" s="59"/>
    </row>
    <row r="14" spans="1:10">
      <c r="A14" s="97">
        <v>43681</v>
      </c>
      <c r="B14" s="52" t="s">
        <v>64</v>
      </c>
      <c r="C14" s="39" t="s">
        <v>16</v>
      </c>
      <c r="D14" s="52">
        <v>1000</v>
      </c>
      <c r="E14" s="52">
        <v>642</v>
      </c>
      <c r="F14" s="52">
        <v>639.9</v>
      </c>
      <c r="G14" s="71" t="s">
        <v>490</v>
      </c>
      <c r="H14" s="52">
        <v>639.9</v>
      </c>
      <c r="I14" s="39">
        <f t="shared" si="2"/>
        <v>-2100.00000000002</v>
      </c>
      <c r="J14" s="59"/>
    </row>
    <row r="15" spans="1:10">
      <c r="A15" s="97">
        <v>43681</v>
      </c>
      <c r="B15" s="52" t="s">
        <v>491</v>
      </c>
      <c r="C15" s="39" t="s">
        <v>16</v>
      </c>
      <c r="D15" s="52">
        <v>700</v>
      </c>
      <c r="E15" s="52">
        <v>684</v>
      </c>
      <c r="F15" s="52">
        <v>681</v>
      </c>
      <c r="G15" s="71" t="s">
        <v>492</v>
      </c>
      <c r="H15" s="52">
        <v>681</v>
      </c>
      <c r="I15" s="39">
        <f t="shared" si="2"/>
        <v>-2100</v>
      </c>
      <c r="J15" s="59"/>
    </row>
    <row r="16" spans="1:10">
      <c r="A16" s="96">
        <v>43712</v>
      </c>
      <c r="B16" s="50" t="s">
        <v>493</v>
      </c>
      <c r="C16" s="10" t="s">
        <v>19</v>
      </c>
      <c r="D16" s="50">
        <v>500</v>
      </c>
      <c r="E16" s="50">
        <v>1095</v>
      </c>
      <c r="F16" s="50">
        <v>1101</v>
      </c>
      <c r="G16" s="70" t="s">
        <v>494</v>
      </c>
      <c r="H16" s="50">
        <v>1090</v>
      </c>
      <c r="I16" s="10">
        <f t="shared" si="3"/>
        <v>2500</v>
      </c>
      <c r="J16" s="59"/>
    </row>
    <row r="17" spans="1:10">
      <c r="A17" s="96">
        <v>43712</v>
      </c>
      <c r="B17" s="50" t="s">
        <v>56</v>
      </c>
      <c r="C17" s="10" t="s">
        <v>19</v>
      </c>
      <c r="D17" s="50">
        <v>1400</v>
      </c>
      <c r="E17" s="50">
        <v>582.5</v>
      </c>
      <c r="F17" s="50">
        <v>584.3</v>
      </c>
      <c r="G17" s="70" t="s">
        <v>495</v>
      </c>
      <c r="H17" s="50">
        <v>581.1</v>
      </c>
      <c r="I17" s="10">
        <f t="shared" si="3"/>
        <v>1959.99999999997</v>
      </c>
      <c r="J17" s="59"/>
    </row>
    <row r="18" spans="1:10">
      <c r="A18" s="96">
        <v>43742</v>
      </c>
      <c r="B18" s="50" t="s">
        <v>496</v>
      </c>
      <c r="C18" s="10" t="s">
        <v>16</v>
      </c>
      <c r="D18" s="50">
        <v>600</v>
      </c>
      <c r="E18" s="50">
        <v>1692</v>
      </c>
      <c r="F18" s="50">
        <v>1688</v>
      </c>
      <c r="G18" s="70" t="s">
        <v>497</v>
      </c>
      <c r="H18" s="50">
        <v>1695.3</v>
      </c>
      <c r="I18" s="10">
        <f t="shared" ref="I18:I31" si="4">(H18-E18)*D18</f>
        <v>1979.99999999997</v>
      </c>
      <c r="J18" s="59"/>
    </row>
    <row r="19" spans="1:10">
      <c r="A19" s="96">
        <v>43742</v>
      </c>
      <c r="B19" s="50" t="s">
        <v>307</v>
      </c>
      <c r="C19" s="10" t="s">
        <v>16</v>
      </c>
      <c r="D19" s="50">
        <v>1600</v>
      </c>
      <c r="E19" s="50">
        <v>331.25</v>
      </c>
      <c r="F19" s="50">
        <v>329.75</v>
      </c>
      <c r="G19" s="70" t="s">
        <v>498</v>
      </c>
      <c r="H19" s="50">
        <v>332.5</v>
      </c>
      <c r="I19" s="10">
        <f t="shared" si="4"/>
        <v>2000</v>
      </c>
      <c r="J19" s="59"/>
    </row>
    <row r="20" spans="1:10">
      <c r="A20" s="96">
        <v>43773</v>
      </c>
      <c r="B20" s="50" t="s">
        <v>21</v>
      </c>
      <c r="C20" s="10" t="s">
        <v>19</v>
      </c>
      <c r="D20" s="50">
        <v>500</v>
      </c>
      <c r="E20" s="50">
        <v>1400</v>
      </c>
      <c r="F20" s="50">
        <v>1405</v>
      </c>
      <c r="G20" s="70" t="s">
        <v>499</v>
      </c>
      <c r="H20" s="50">
        <v>1396</v>
      </c>
      <c r="I20" s="10">
        <f>(E20-H20)*D20</f>
        <v>2000</v>
      </c>
      <c r="J20" s="59"/>
    </row>
    <row r="21" spans="1:10">
      <c r="A21" s="97">
        <v>43773</v>
      </c>
      <c r="B21" s="52" t="s">
        <v>283</v>
      </c>
      <c r="C21" s="39" t="s">
        <v>16</v>
      </c>
      <c r="D21" s="52">
        <v>1000</v>
      </c>
      <c r="E21" s="52">
        <v>619.3</v>
      </c>
      <c r="F21" s="52">
        <v>616.9</v>
      </c>
      <c r="G21" s="71" t="s">
        <v>500</v>
      </c>
      <c r="H21" s="52">
        <v>616.9</v>
      </c>
      <c r="I21" s="39">
        <f t="shared" si="4"/>
        <v>-2399.99999999998</v>
      </c>
      <c r="J21" s="59"/>
    </row>
    <row r="22" spans="1:10">
      <c r="A22" s="96">
        <v>43773</v>
      </c>
      <c r="B22" s="50" t="s">
        <v>43</v>
      </c>
      <c r="C22" s="10" t="s">
        <v>16</v>
      </c>
      <c r="D22" s="50">
        <v>600</v>
      </c>
      <c r="E22" s="50">
        <v>1217</v>
      </c>
      <c r="F22" s="50">
        <v>1213</v>
      </c>
      <c r="G22" s="70" t="s">
        <v>501</v>
      </c>
      <c r="H22" s="50">
        <v>1220.4</v>
      </c>
      <c r="I22" s="10">
        <f t="shared" si="4"/>
        <v>2040.00000000005</v>
      </c>
      <c r="J22" s="59"/>
    </row>
    <row r="23" spans="1:10">
      <c r="A23" s="96">
        <v>43773</v>
      </c>
      <c r="B23" s="50" t="s">
        <v>460</v>
      </c>
      <c r="C23" s="10" t="s">
        <v>16</v>
      </c>
      <c r="D23" s="50">
        <v>700</v>
      </c>
      <c r="E23" s="50">
        <v>1409.8</v>
      </c>
      <c r="F23" s="50">
        <v>1406.8</v>
      </c>
      <c r="G23" s="70" t="s">
        <v>502</v>
      </c>
      <c r="H23" s="50">
        <v>1418</v>
      </c>
      <c r="I23" s="10">
        <f t="shared" si="4"/>
        <v>5740.00000000003</v>
      </c>
      <c r="J23" s="59"/>
    </row>
    <row r="24" spans="1:10">
      <c r="A24" s="97">
        <v>43803</v>
      </c>
      <c r="B24" s="52" t="s">
        <v>43</v>
      </c>
      <c r="C24" s="39" t="s">
        <v>16</v>
      </c>
      <c r="D24" s="52">
        <v>600</v>
      </c>
      <c r="E24" s="52">
        <v>1227</v>
      </c>
      <c r="F24" s="52">
        <v>1223</v>
      </c>
      <c r="G24" s="71" t="s">
        <v>503</v>
      </c>
      <c r="H24" s="52">
        <v>1223</v>
      </c>
      <c r="I24" s="39">
        <f t="shared" si="4"/>
        <v>-2400</v>
      </c>
      <c r="J24" s="59"/>
    </row>
    <row r="25" spans="1:10">
      <c r="A25" s="96">
        <v>43803</v>
      </c>
      <c r="B25" s="50" t="s">
        <v>460</v>
      </c>
      <c r="C25" s="10" t="s">
        <v>16</v>
      </c>
      <c r="D25" s="50">
        <v>700</v>
      </c>
      <c r="E25" s="50">
        <v>1425.65</v>
      </c>
      <c r="F25" s="50">
        <v>1422.25</v>
      </c>
      <c r="G25" s="70" t="s">
        <v>504</v>
      </c>
      <c r="H25" s="50">
        <v>1428.65</v>
      </c>
      <c r="I25" s="10">
        <f t="shared" si="4"/>
        <v>2100</v>
      </c>
      <c r="J25" s="59"/>
    </row>
    <row r="26" spans="1:10">
      <c r="A26" s="96">
        <v>43803</v>
      </c>
      <c r="B26" s="50" t="s">
        <v>505</v>
      </c>
      <c r="C26" s="10" t="s">
        <v>16</v>
      </c>
      <c r="D26" s="50">
        <v>1000</v>
      </c>
      <c r="E26" s="50">
        <v>495</v>
      </c>
      <c r="F26" s="50">
        <v>492.5</v>
      </c>
      <c r="G26" s="70" t="s">
        <v>506</v>
      </c>
      <c r="H26" s="50">
        <v>498.5</v>
      </c>
      <c r="I26" s="10">
        <f t="shared" si="4"/>
        <v>3500</v>
      </c>
      <c r="J26" s="59"/>
    </row>
    <row r="27" spans="1:10">
      <c r="A27" s="96" t="s">
        <v>507</v>
      </c>
      <c r="B27" s="50" t="s">
        <v>31</v>
      </c>
      <c r="C27" s="10" t="s">
        <v>16</v>
      </c>
      <c r="D27" s="50">
        <v>500</v>
      </c>
      <c r="E27" s="50">
        <v>1278.5</v>
      </c>
      <c r="F27" s="50">
        <v>1273.5</v>
      </c>
      <c r="G27" s="70" t="s">
        <v>508</v>
      </c>
      <c r="H27" s="50">
        <v>1282.5</v>
      </c>
      <c r="I27" s="10">
        <f t="shared" si="4"/>
        <v>2000</v>
      </c>
      <c r="J27" s="59"/>
    </row>
    <row r="28" spans="1:10">
      <c r="A28" s="97" t="s">
        <v>507</v>
      </c>
      <c r="B28" s="52" t="s">
        <v>49</v>
      </c>
      <c r="C28" s="39" t="s">
        <v>16</v>
      </c>
      <c r="D28" s="52">
        <v>1100</v>
      </c>
      <c r="E28" s="52">
        <v>793.25</v>
      </c>
      <c r="F28" s="52">
        <v>791</v>
      </c>
      <c r="G28" s="71" t="s">
        <v>509</v>
      </c>
      <c r="H28" s="52">
        <v>791</v>
      </c>
      <c r="I28" s="39">
        <f t="shared" si="4"/>
        <v>-2475</v>
      </c>
      <c r="J28" s="59"/>
    </row>
    <row r="29" spans="1:10">
      <c r="A29" s="96" t="s">
        <v>507</v>
      </c>
      <c r="B29" s="50" t="s">
        <v>510</v>
      </c>
      <c r="C29" s="10" t="s">
        <v>16</v>
      </c>
      <c r="D29" s="50">
        <v>1200</v>
      </c>
      <c r="E29" s="50">
        <v>504.9</v>
      </c>
      <c r="F29" s="50">
        <v>502.9</v>
      </c>
      <c r="G29" s="70" t="s">
        <v>511</v>
      </c>
      <c r="H29" s="50">
        <v>506.6</v>
      </c>
      <c r="I29" s="10">
        <f t="shared" si="4"/>
        <v>2040.00000000005</v>
      </c>
      <c r="J29" s="59"/>
    </row>
    <row r="30" spans="1:10">
      <c r="A30" s="96" t="s">
        <v>512</v>
      </c>
      <c r="B30" s="50" t="s">
        <v>374</v>
      </c>
      <c r="C30" s="10" t="s">
        <v>16</v>
      </c>
      <c r="D30" s="50">
        <v>700</v>
      </c>
      <c r="E30" s="50">
        <v>835</v>
      </c>
      <c r="F30" s="50">
        <v>831.5</v>
      </c>
      <c r="G30" s="70" t="s">
        <v>513</v>
      </c>
      <c r="H30" s="50">
        <v>838</v>
      </c>
      <c r="I30" s="10">
        <f t="shared" si="4"/>
        <v>2100</v>
      </c>
      <c r="J30" s="59"/>
    </row>
    <row r="31" spans="1:10">
      <c r="A31" s="96" t="s">
        <v>512</v>
      </c>
      <c r="B31" s="50" t="s">
        <v>43</v>
      </c>
      <c r="C31" s="10" t="s">
        <v>16</v>
      </c>
      <c r="D31" s="50">
        <v>600</v>
      </c>
      <c r="E31" s="50">
        <v>1238</v>
      </c>
      <c r="F31" s="50">
        <v>1234</v>
      </c>
      <c r="G31" s="70" t="s">
        <v>514</v>
      </c>
      <c r="H31" s="50">
        <v>1241.4</v>
      </c>
      <c r="I31" s="10">
        <f t="shared" si="4"/>
        <v>2040.00000000005</v>
      </c>
      <c r="J31" s="59"/>
    </row>
    <row r="32" spans="1:10">
      <c r="A32" s="96" t="s">
        <v>515</v>
      </c>
      <c r="B32" s="50" t="s">
        <v>56</v>
      </c>
      <c r="C32" s="10" t="s">
        <v>19</v>
      </c>
      <c r="D32" s="50">
        <v>1400</v>
      </c>
      <c r="E32" s="50">
        <v>588.55</v>
      </c>
      <c r="F32" s="50">
        <v>590.35</v>
      </c>
      <c r="G32" s="70" t="s">
        <v>516</v>
      </c>
      <c r="H32" s="50">
        <v>583</v>
      </c>
      <c r="I32" s="10">
        <f t="shared" ref="I32:I36" si="5">(E32-H32)*D32</f>
        <v>7769.99999999994</v>
      </c>
      <c r="J32" s="59"/>
    </row>
    <row r="33" spans="1:10">
      <c r="A33" s="96" t="s">
        <v>515</v>
      </c>
      <c r="B33" s="50" t="s">
        <v>165</v>
      </c>
      <c r="C33" s="10" t="s">
        <v>16</v>
      </c>
      <c r="D33" s="50">
        <v>2000</v>
      </c>
      <c r="E33" s="50">
        <v>237.5</v>
      </c>
      <c r="F33" s="50">
        <v>236.25</v>
      </c>
      <c r="G33" s="70" t="s">
        <v>517</v>
      </c>
      <c r="H33" s="50">
        <v>238.5</v>
      </c>
      <c r="I33" s="10">
        <f>(H33-E33)*D33</f>
        <v>2000</v>
      </c>
      <c r="J33" s="59"/>
    </row>
    <row r="34" spans="1:10">
      <c r="A34" s="96" t="s">
        <v>518</v>
      </c>
      <c r="B34" s="50" t="s">
        <v>43</v>
      </c>
      <c r="C34" s="10" t="s">
        <v>19</v>
      </c>
      <c r="D34" s="50">
        <v>600</v>
      </c>
      <c r="E34" s="50">
        <v>1205</v>
      </c>
      <c r="F34" s="50">
        <v>1209</v>
      </c>
      <c r="G34" s="70" t="s">
        <v>519</v>
      </c>
      <c r="H34" s="50">
        <v>1195</v>
      </c>
      <c r="I34" s="10">
        <f t="shared" si="5"/>
        <v>6000</v>
      </c>
      <c r="J34" s="59"/>
    </row>
    <row r="35" spans="1:10">
      <c r="A35" s="96" t="s">
        <v>518</v>
      </c>
      <c r="B35" s="50" t="s">
        <v>56</v>
      </c>
      <c r="C35" s="10" t="s">
        <v>19</v>
      </c>
      <c r="D35" s="50">
        <v>1400</v>
      </c>
      <c r="E35" s="50">
        <v>575</v>
      </c>
      <c r="F35" s="50">
        <v>576.8</v>
      </c>
      <c r="G35" s="70" t="s">
        <v>520</v>
      </c>
      <c r="H35" s="50">
        <v>570</v>
      </c>
      <c r="I35" s="10">
        <f t="shared" si="5"/>
        <v>7000</v>
      </c>
      <c r="J35" s="59"/>
    </row>
    <row r="36" spans="1:10">
      <c r="A36" s="96" t="s">
        <v>521</v>
      </c>
      <c r="B36" s="50" t="s">
        <v>522</v>
      </c>
      <c r="C36" s="10" t="s">
        <v>19</v>
      </c>
      <c r="D36" s="50">
        <v>800</v>
      </c>
      <c r="E36" s="50">
        <v>945</v>
      </c>
      <c r="F36" s="50">
        <v>948</v>
      </c>
      <c r="G36" s="70" t="s">
        <v>523</v>
      </c>
      <c r="H36" s="50">
        <v>942.5</v>
      </c>
      <c r="I36" s="10">
        <f t="shared" si="5"/>
        <v>2000</v>
      </c>
      <c r="J36" s="59"/>
    </row>
    <row r="37" spans="1:10">
      <c r="A37" s="96" t="s">
        <v>521</v>
      </c>
      <c r="B37" s="50" t="s">
        <v>24</v>
      </c>
      <c r="C37" s="10" t="s">
        <v>16</v>
      </c>
      <c r="D37" s="50">
        <v>500</v>
      </c>
      <c r="E37" s="50">
        <v>2460</v>
      </c>
      <c r="F37" s="50">
        <v>2455</v>
      </c>
      <c r="G37" s="70" t="s">
        <v>524</v>
      </c>
      <c r="H37" s="50">
        <v>2464</v>
      </c>
      <c r="I37" s="10">
        <f t="shared" ref="I37:I42" si="6">(H37-E37)*D37</f>
        <v>2000</v>
      </c>
      <c r="J37" s="59"/>
    </row>
    <row r="38" spans="1:10">
      <c r="A38" s="96" t="s">
        <v>525</v>
      </c>
      <c r="B38" s="50" t="s">
        <v>198</v>
      </c>
      <c r="C38" s="10" t="s">
        <v>19</v>
      </c>
      <c r="D38" s="50">
        <v>600</v>
      </c>
      <c r="E38" s="50">
        <v>890</v>
      </c>
      <c r="F38" s="50">
        <v>894</v>
      </c>
      <c r="G38" s="70" t="s">
        <v>526</v>
      </c>
      <c r="H38" s="50">
        <v>886.7</v>
      </c>
      <c r="I38" s="10">
        <f>(E38-H38)*D38</f>
        <v>1979.99999999997</v>
      </c>
      <c r="J38" s="59"/>
    </row>
    <row r="39" spans="1:10">
      <c r="A39" s="96" t="s">
        <v>525</v>
      </c>
      <c r="B39" s="50" t="s">
        <v>56</v>
      </c>
      <c r="C39" s="10" t="s">
        <v>16</v>
      </c>
      <c r="D39" s="50">
        <v>1400</v>
      </c>
      <c r="E39" s="50">
        <v>569.6</v>
      </c>
      <c r="F39" s="50">
        <v>567.8</v>
      </c>
      <c r="G39" s="70" t="s">
        <v>527</v>
      </c>
      <c r="H39" s="50">
        <v>571</v>
      </c>
      <c r="I39" s="10">
        <f t="shared" si="6"/>
        <v>1959.99999999997</v>
      </c>
      <c r="J39" s="59"/>
    </row>
    <row r="40" spans="1:10">
      <c r="A40" s="97" t="s">
        <v>528</v>
      </c>
      <c r="B40" s="52" t="s">
        <v>529</v>
      </c>
      <c r="C40" s="39" t="s">
        <v>16</v>
      </c>
      <c r="D40" s="52">
        <v>500</v>
      </c>
      <c r="E40" s="52">
        <v>1230</v>
      </c>
      <c r="F40" s="52">
        <v>1225</v>
      </c>
      <c r="G40" s="71" t="s">
        <v>530</v>
      </c>
      <c r="H40" s="52">
        <v>1225</v>
      </c>
      <c r="I40" s="39">
        <f t="shared" si="6"/>
        <v>-2500</v>
      </c>
      <c r="J40" s="59"/>
    </row>
    <row r="41" spans="1:10">
      <c r="A41" s="96" t="s">
        <v>528</v>
      </c>
      <c r="B41" s="50" t="s">
        <v>21</v>
      </c>
      <c r="C41" s="10" t="s">
        <v>16</v>
      </c>
      <c r="D41" s="50">
        <v>500</v>
      </c>
      <c r="E41" s="50">
        <v>1348</v>
      </c>
      <c r="F41" s="50">
        <v>1343</v>
      </c>
      <c r="G41" s="70" t="s">
        <v>531</v>
      </c>
      <c r="H41" s="50">
        <v>1352</v>
      </c>
      <c r="I41" s="10">
        <f t="shared" si="6"/>
        <v>2000</v>
      </c>
      <c r="J41" s="59"/>
    </row>
    <row r="42" spans="1:10">
      <c r="A42" s="96" t="s">
        <v>528</v>
      </c>
      <c r="B42" s="50" t="s">
        <v>198</v>
      </c>
      <c r="C42" s="10" t="s">
        <v>16</v>
      </c>
      <c r="D42" s="50">
        <v>600</v>
      </c>
      <c r="E42" s="50">
        <v>940</v>
      </c>
      <c r="F42" s="50">
        <v>936</v>
      </c>
      <c r="G42" s="70" t="s">
        <v>532</v>
      </c>
      <c r="H42" s="50">
        <v>948</v>
      </c>
      <c r="I42" s="10">
        <f t="shared" si="6"/>
        <v>4800</v>
      </c>
      <c r="J42" s="59"/>
    </row>
    <row r="43" spans="1:10">
      <c r="A43" s="96" t="s">
        <v>533</v>
      </c>
      <c r="B43" s="50" t="s">
        <v>165</v>
      </c>
      <c r="C43" s="10" t="s">
        <v>19</v>
      </c>
      <c r="D43" s="50">
        <v>2000</v>
      </c>
      <c r="E43" s="50">
        <v>218.75</v>
      </c>
      <c r="F43" s="50">
        <v>220</v>
      </c>
      <c r="G43" s="70" t="s">
        <v>534</v>
      </c>
      <c r="H43" s="50">
        <v>215</v>
      </c>
      <c r="I43" s="10">
        <f t="shared" ref="I43:I46" si="7">(E43-H43)*D43</f>
        <v>7500</v>
      </c>
      <c r="J43" s="59"/>
    </row>
    <row r="44" spans="1:10">
      <c r="A44" s="96" t="s">
        <v>533</v>
      </c>
      <c r="B44" s="50" t="s">
        <v>43</v>
      </c>
      <c r="C44" s="10" t="s">
        <v>19</v>
      </c>
      <c r="D44" s="50">
        <v>600</v>
      </c>
      <c r="E44" s="50">
        <v>1142.2</v>
      </c>
      <c r="F44" s="50">
        <v>1146.2</v>
      </c>
      <c r="G44" s="70" t="s">
        <v>535</v>
      </c>
      <c r="H44" s="50">
        <v>1138.8</v>
      </c>
      <c r="I44" s="10">
        <f t="shared" si="7"/>
        <v>2040.00000000005</v>
      </c>
      <c r="J44" s="59"/>
    </row>
    <row r="45" spans="1:10">
      <c r="A45" s="96" t="s">
        <v>536</v>
      </c>
      <c r="B45" s="50" t="s">
        <v>56</v>
      </c>
      <c r="C45" s="10" t="s">
        <v>19</v>
      </c>
      <c r="D45" s="50">
        <v>1400</v>
      </c>
      <c r="E45" s="50">
        <v>567.7</v>
      </c>
      <c r="F45" s="50">
        <v>569.5</v>
      </c>
      <c r="G45" s="70" t="s">
        <v>537</v>
      </c>
      <c r="H45" s="50">
        <v>564</v>
      </c>
      <c r="I45" s="10">
        <f t="shared" si="7"/>
        <v>5180.00000000006</v>
      </c>
      <c r="J45" s="59"/>
    </row>
    <row r="46" spans="1:10">
      <c r="A46" s="96" t="s">
        <v>536</v>
      </c>
      <c r="B46" s="50" t="s">
        <v>43</v>
      </c>
      <c r="C46" s="10" t="s">
        <v>19</v>
      </c>
      <c r="D46" s="50">
        <v>600</v>
      </c>
      <c r="E46" s="50">
        <v>1190</v>
      </c>
      <c r="F46" s="50">
        <v>1194</v>
      </c>
      <c r="G46" s="70" t="s">
        <v>538</v>
      </c>
      <c r="H46" s="50">
        <v>1186.6</v>
      </c>
      <c r="I46" s="10">
        <f t="shared" si="7"/>
        <v>2040.00000000005</v>
      </c>
      <c r="J46" s="59"/>
    </row>
    <row r="47" spans="1:10">
      <c r="A47" s="96"/>
      <c r="B47" s="50"/>
      <c r="C47" s="10"/>
      <c r="D47" s="50"/>
      <c r="E47" s="50"/>
      <c r="F47" s="50"/>
      <c r="G47" s="70"/>
      <c r="H47" s="50"/>
      <c r="I47" s="10"/>
      <c r="J47" s="59"/>
    </row>
    <row r="48" spans="7:10">
      <c r="G48" s="20" t="s">
        <v>51</v>
      </c>
      <c r="H48" s="74"/>
      <c r="I48" s="29">
        <f>SUM(I4:I47)</f>
        <v>90160.0000000001</v>
      </c>
      <c r="J48" s="75"/>
    </row>
    <row r="49" spans="7:10">
      <c r="G49" s="59"/>
      <c r="H49" s="59"/>
      <c r="I49" s="76"/>
      <c r="J49" s="77"/>
    </row>
    <row r="50" spans="7:10">
      <c r="G50" s="20" t="s">
        <v>2</v>
      </c>
      <c r="H50" s="74"/>
      <c r="I50" s="31">
        <f>35/43</f>
        <v>0.813953488372093</v>
      </c>
      <c r="J50" s="75"/>
    </row>
    <row r="51" spans="10:10">
      <c r="J51" s="75"/>
    </row>
  </sheetData>
  <mergeCells count="3">
    <mergeCell ref="A1:I1"/>
    <mergeCell ref="A2:I2"/>
    <mergeCell ref="G50:H5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539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6">
        <v>43468</v>
      </c>
      <c r="B4" s="10" t="s">
        <v>387</v>
      </c>
      <c r="C4" s="10" t="s">
        <v>16</v>
      </c>
      <c r="D4" s="10">
        <v>1300</v>
      </c>
      <c r="E4" s="10">
        <v>550</v>
      </c>
      <c r="F4" s="10">
        <v>548</v>
      </c>
      <c r="G4" s="10" t="s">
        <v>540</v>
      </c>
      <c r="H4" s="10">
        <v>554</v>
      </c>
      <c r="I4" s="10">
        <f t="shared" ref="I4:I8" si="0">(H4-E4)*D4</f>
        <v>5200</v>
      </c>
      <c r="J4" s="59"/>
    </row>
    <row r="5" spans="1:10">
      <c r="A5" s="97">
        <v>43588</v>
      </c>
      <c r="B5" s="39" t="s">
        <v>541</v>
      </c>
      <c r="C5" s="39" t="s">
        <v>16</v>
      </c>
      <c r="D5" s="39">
        <v>400</v>
      </c>
      <c r="E5" s="39">
        <v>1675</v>
      </c>
      <c r="F5" s="39">
        <v>1669</v>
      </c>
      <c r="G5" s="39" t="s">
        <v>542</v>
      </c>
      <c r="H5" s="39">
        <v>1669</v>
      </c>
      <c r="I5" s="39">
        <f t="shared" si="0"/>
        <v>-2400</v>
      </c>
      <c r="J5" s="59"/>
    </row>
    <row r="6" spans="1:10">
      <c r="A6" s="97">
        <v>43588</v>
      </c>
      <c r="B6" s="52" t="s">
        <v>543</v>
      </c>
      <c r="C6" s="39" t="s">
        <v>16</v>
      </c>
      <c r="D6" s="52">
        <v>1750</v>
      </c>
      <c r="E6" s="52">
        <v>240</v>
      </c>
      <c r="F6" s="52">
        <v>238.7</v>
      </c>
      <c r="G6" s="71" t="s">
        <v>544</v>
      </c>
      <c r="H6" s="52">
        <v>238.7</v>
      </c>
      <c r="I6" s="39">
        <f t="shared" si="0"/>
        <v>-2275.00000000002</v>
      </c>
      <c r="J6" s="59"/>
    </row>
    <row r="7" spans="1:10">
      <c r="A7" s="96">
        <v>43619</v>
      </c>
      <c r="B7" s="10" t="s">
        <v>545</v>
      </c>
      <c r="C7" s="10" t="s">
        <v>16</v>
      </c>
      <c r="D7" s="10">
        <v>1300</v>
      </c>
      <c r="E7" s="10">
        <v>140</v>
      </c>
      <c r="F7" s="10">
        <v>138</v>
      </c>
      <c r="G7" s="10" t="s">
        <v>546</v>
      </c>
      <c r="H7" s="10">
        <v>141.55</v>
      </c>
      <c r="I7" s="10">
        <f t="shared" si="0"/>
        <v>2015.00000000001</v>
      </c>
      <c r="J7" s="59"/>
    </row>
    <row r="8" spans="1:10">
      <c r="A8" s="97">
        <v>43649</v>
      </c>
      <c r="B8" s="52" t="s">
        <v>547</v>
      </c>
      <c r="C8" s="39" t="s">
        <v>16</v>
      </c>
      <c r="D8" s="52">
        <v>2667</v>
      </c>
      <c r="E8" s="52">
        <v>349.5</v>
      </c>
      <c r="F8" s="52">
        <v>348.5</v>
      </c>
      <c r="G8" s="71" t="s">
        <v>548</v>
      </c>
      <c r="H8" s="52">
        <v>348.5</v>
      </c>
      <c r="I8" s="39">
        <f t="shared" si="0"/>
        <v>-2667</v>
      </c>
      <c r="J8" s="91"/>
    </row>
    <row r="9" spans="1:10">
      <c r="A9" s="96">
        <v>43649</v>
      </c>
      <c r="B9" s="50" t="s">
        <v>549</v>
      </c>
      <c r="C9" s="10" t="s">
        <v>19</v>
      </c>
      <c r="D9" s="50">
        <v>1500</v>
      </c>
      <c r="E9" s="50">
        <v>143</v>
      </c>
      <c r="F9" s="50">
        <v>144.8</v>
      </c>
      <c r="G9" s="70" t="s">
        <v>550</v>
      </c>
      <c r="H9" s="50">
        <v>139</v>
      </c>
      <c r="I9" s="10">
        <f t="shared" ref="I9:I15" si="1">(E9-H9)*D9</f>
        <v>6000</v>
      </c>
      <c r="J9" s="73"/>
    </row>
    <row r="10" spans="1:10">
      <c r="A10" s="96">
        <v>43649</v>
      </c>
      <c r="B10" s="50" t="s">
        <v>338</v>
      </c>
      <c r="C10" s="10" t="s">
        <v>16</v>
      </c>
      <c r="D10" s="50">
        <v>1200</v>
      </c>
      <c r="E10" s="50">
        <v>734</v>
      </c>
      <c r="F10" s="50">
        <v>732</v>
      </c>
      <c r="G10" s="70" t="s">
        <v>551</v>
      </c>
      <c r="H10" s="50">
        <v>737</v>
      </c>
      <c r="I10" s="10">
        <f>(H10-E10)*D10</f>
        <v>3600</v>
      </c>
      <c r="J10" s="73"/>
    </row>
    <row r="11" spans="1:10">
      <c r="A11" s="99">
        <v>43680</v>
      </c>
      <c r="B11" s="52" t="s">
        <v>268</v>
      </c>
      <c r="C11" s="39" t="s">
        <v>19</v>
      </c>
      <c r="D11" s="52">
        <v>1200</v>
      </c>
      <c r="E11" s="52">
        <v>865</v>
      </c>
      <c r="F11" s="52">
        <v>867</v>
      </c>
      <c r="G11" s="71" t="s">
        <v>552</v>
      </c>
      <c r="H11" s="52">
        <v>867</v>
      </c>
      <c r="I11" s="39">
        <f t="shared" si="1"/>
        <v>-2400</v>
      </c>
      <c r="J11" s="73"/>
    </row>
    <row r="12" spans="1:10">
      <c r="A12" s="96">
        <v>43772</v>
      </c>
      <c r="B12" s="50" t="s">
        <v>307</v>
      </c>
      <c r="C12" s="10" t="s">
        <v>16</v>
      </c>
      <c r="D12" s="50">
        <v>1600</v>
      </c>
      <c r="E12" s="50">
        <v>324</v>
      </c>
      <c r="F12" s="50">
        <v>322.5</v>
      </c>
      <c r="G12" s="70" t="s">
        <v>553</v>
      </c>
      <c r="H12" s="50">
        <v>329</v>
      </c>
      <c r="I12" s="10">
        <f>(H12-E12)*D12</f>
        <v>8000</v>
      </c>
      <c r="J12" s="59"/>
    </row>
    <row r="13" spans="1:10">
      <c r="A13" s="97">
        <v>43802</v>
      </c>
      <c r="B13" s="52" t="s">
        <v>18</v>
      </c>
      <c r="C13" s="39" t="s">
        <v>19</v>
      </c>
      <c r="D13" s="52">
        <v>1200</v>
      </c>
      <c r="E13" s="52">
        <v>635</v>
      </c>
      <c r="F13" s="52">
        <v>637.05</v>
      </c>
      <c r="G13" s="71" t="s">
        <v>554</v>
      </c>
      <c r="H13" s="52">
        <v>637.05</v>
      </c>
      <c r="I13" s="39">
        <f t="shared" si="1"/>
        <v>-2459.99999999995</v>
      </c>
      <c r="J13" s="59"/>
    </row>
    <row r="14" spans="1:10">
      <c r="A14" s="96">
        <v>43802</v>
      </c>
      <c r="B14" s="50" t="s">
        <v>358</v>
      </c>
      <c r="C14" s="10" t="s">
        <v>19</v>
      </c>
      <c r="D14" s="50">
        <v>700</v>
      </c>
      <c r="E14" s="50">
        <v>1060</v>
      </c>
      <c r="F14" s="50">
        <v>1064</v>
      </c>
      <c r="G14" s="70" t="s">
        <v>555</v>
      </c>
      <c r="H14" s="50">
        <v>1057.1</v>
      </c>
      <c r="I14" s="10">
        <f t="shared" si="1"/>
        <v>2030.00000000006</v>
      </c>
      <c r="J14" s="59"/>
    </row>
    <row r="15" spans="1:10">
      <c r="A15" s="97">
        <v>43802</v>
      </c>
      <c r="B15" s="52" t="s">
        <v>358</v>
      </c>
      <c r="C15" s="39" t="s">
        <v>19</v>
      </c>
      <c r="D15" s="52">
        <v>700</v>
      </c>
      <c r="E15" s="52">
        <v>1056</v>
      </c>
      <c r="F15" s="52">
        <v>1060</v>
      </c>
      <c r="G15" s="71" t="s">
        <v>556</v>
      </c>
      <c r="H15" s="52">
        <v>1060</v>
      </c>
      <c r="I15" s="39">
        <f t="shared" si="1"/>
        <v>-2800</v>
      </c>
      <c r="J15" s="59"/>
    </row>
    <row r="16" spans="1:10">
      <c r="A16" s="96" t="s">
        <v>557</v>
      </c>
      <c r="B16" s="50" t="s">
        <v>307</v>
      </c>
      <c r="C16" s="10" t="s">
        <v>16</v>
      </c>
      <c r="D16" s="50">
        <v>1600</v>
      </c>
      <c r="E16" s="50">
        <v>342</v>
      </c>
      <c r="F16" s="50">
        <v>340.4</v>
      </c>
      <c r="G16" s="70" t="s">
        <v>558</v>
      </c>
      <c r="H16" s="50">
        <v>343.25</v>
      </c>
      <c r="I16" s="10">
        <f t="shared" ref="I16:I20" si="2">(H16-E16)*D16</f>
        <v>2000</v>
      </c>
      <c r="J16" s="59"/>
    </row>
    <row r="17" spans="1:10">
      <c r="A17" s="96" t="s">
        <v>557</v>
      </c>
      <c r="B17" s="50" t="s">
        <v>119</v>
      </c>
      <c r="C17" s="10" t="s">
        <v>19</v>
      </c>
      <c r="D17" s="50">
        <v>1300</v>
      </c>
      <c r="E17" s="50">
        <v>451</v>
      </c>
      <c r="F17" s="50">
        <v>452.1</v>
      </c>
      <c r="G17" s="70" t="s">
        <v>559</v>
      </c>
      <c r="H17" s="50">
        <v>449.4</v>
      </c>
      <c r="I17" s="10">
        <f t="shared" ref="I17:I23" si="3">(E17-H17)*D17</f>
        <v>2080.00000000003</v>
      </c>
      <c r="J17" s="59"/>
    </row>
    <row r="18" spans="1:10">
      <c r="A18" s="96" t="s">
        <v>560</v>
      </c>
      <c r="B18" s="50" t="s">
        <v>56</v>
      </c>
      <c r="C18" s="10" t="s">
        <v>16</v>
      </c>
      <c r="D18" s="50">
        <v>1400</v>
      </c>
      <c r="E18" s="50">
        <v>645</v>
      </c>
      <c r="F18" s="50">
        <v>643</v>
      </c>
      <c r="G18" s="70" t="s">
        <v>561</v>
      </c>
      <c r="H18" s="50">
        <v>649</v>
      </c>
      <c r="I18" s="10">
        <f t="shared" si="2"/>
        <v>5600</v>
      </c>
      <c r="J18" s="59"/>
    </row>
    <row r="19" spans="1:10">
      <c r="A19" s="96" t="s">
        <v>560</v>
      </c>
      <c r="B19" s="50" t="s">
        <v>303</v>
      </c>
      <c r="C19" s="10" t="s">
        <v>16</v>
      </c>
      <c r="D19" s="50">
        <v>700</v>
      </c>
      <c r="E19" s="50">
        <v>970</v>
      </c>
      <c r="F19" s="50">
        <v>966.5</v>
      </c>
      <c r="G19" s="70" t="s">
        <v>562</v>
      </c>
      <c r="H19" s="50">
        <v>972.9</v>
      </c>
      <c r="I19" s="10">
        <f t="shared" si="2"/>
        <v>2029.99999999998</v>
      </c>
      <c r="J19" s="59"/>
    </row>
    <row r="20" spans="1:10">
      <c r="A20" s="97" t="s">
        <v>563</v>
      </c>
      <c r="B20" s="52" t="s">
        <v>84</v>
      </c>
      <c r="C20" s="39" t="s">
        <v>16</v>
      </c>
      <c r="D20" s="52">
        <v>500</v>
      </c>
      <c r="E20" s="52">
        <v>1402</v>
      </c>
      <c r="F20" s="52">
        <v>1396.5</v>
      </c>
      <c r="G20" s="71" t="s">
        <v>564</v>
      </c>
      <c r="H20" s="52">
        <v>1396.5</v>
      </c>
      <c r="I20" s="39">
        <f t="shared" si="2"/>
        <v>-2750</v>
      </c>
      <c r="J20" s="59"/>
    </row>
    <row r="21" spans="1:10">
      <c r="A21" s="96" t="s">
        <v>563</v>
      </c>
      <c r="B21" s="50" t="s">
        <v>56</v>
      </c>
      <c r="C21" s="10" t="s">
        <v>19</v>
      </c>
      <c r="D21" s="50">
        <v>1400</v>
      </c>
      <c r="E21" s="50">
        <v>615</v>
      </c>
      <c r="F21" s="50">
        <v>617.1</v>
      </c>
      <c r="G21" s="70" t="s">
        <v>565</v>
      </c>
      <c r="H21" s="50">
        <v>613.6</v>
      </c>
      <c r="I21" s="10">
        <f t="shared" si="3"/>
        <v>1959.99999999997</v>
      </c>
      <c r="J21" s="59"/>
    </row>
    <row r="22" spans="1:10">
      <c r="A22" s="96" t="s">
        <v>566</v>
      </c>
      <c r="B22" s="50" t="s">
        <v>452</v>
      </c>
      <c r="C22" s="10" t="s">
        <v>19</v>
      </c>
      <c r="D22" s="50">
        <v>1800</v>
      </c>
      <c r="E22" s="50">
        <v>310</v>
      </c>
      <c r="F22" s="50">
        <v>311.5</v>
      </c>
      <c r="G22" s="70" t="s">
        <v>567</v>
      </c>
      <c r="H22" s="50">
        <v>308.9</v>
      </c>
      <c r="I22" s="10">
        <f t="shared" si="3"/>
        <v>1980.00000000004</v>
      </c>
      <c r="J22" s="59"/>
    </row>
    <row r="23" spans="1:10">
      <c r="A23" s="96" t="s">
        <v>566</v>
      </c>
      <c r="B23" s="50" t="s">
        <v>198</v>
      </c>
      <c r="C23" s="10" t="s">
        <v>19</v>
      </c>
      <c r="D23" s="50">
        <v>600</v>
      </c>
      <c r="E23" s="50">
        <v>878</v>
      </c>
      <c r="F23" s="50">
        <v>883</v>
      </c>
      <c r="G23" s="70" t="s">
        <v>568</v>
      </c>
      <c r="H23" s="50">
        <v>872</v>
      </c>
      <c r="I23" s="10">
        <f t="shared" si="3"/>
        <v>3600</v>
      </c>
      <c r="J23" s="59"/>
    </row>
    <row r="24" spans="1:10">
      <c r="A24" s="96" t="s">
        <v>569</v>
      </c>
      <c r="B24" s="50" t="s">
        <v>21</v>
      </c>
      <c r="C24" s="10" t="s">
        <v>16</v>
      </c>
      <c r="D24" s="50">
        <v>500</v>
      </c>
      <c r="E24" s="50">
        <v>1410</v>
      </c>
      <c r="F24" s="50">
        <v>1404.5</v>
      </c>
      <c r="G24" s="70" t="s">
        <v>570</v>
      </c>
      <c r="H24" s="50">
        <v>1418</v>
      </c>
      <c r="I24" s="10">
        <f t="shared" ref="I24:I30" si="4">(H24-E24)*D24</f>
        <v>4000</v>
      </c>
      <c r="J24" s="59"/>
    </row>
    <row r="25" spans="1:10">
      <c r="A25" s="97" t="s">
        <v>571</v>
      </c>
      <c r="B25" s="52" t="s">
        <v>45</v>
      </c>
      <c r="C25" s="39" t="s">
        <v>16</v>
      </c>
      <c r="D25" s="52">
        <v>2000</v>
      </c>
      <c r="E25" s="52">
        <v>333</v>
      </c>
      <c r="F25" s="52">
        <v>331.6</v>
      </c>
      <c r="G25" s="71" t="s">
        <v>572</v>
      </c>
      <c r="H25" s="52">
        <v>331.6</v>
      </c>
      <c r="I25" s="39">
        <f t="shared" si="4"/>
        <v>-2799.99999999995</v>
      </c>
      <c r="J25" s="59"/>
    </row>
    <row r="26" spans="1:10">
      <c r="A26" s="96" t="s">
        <v>571</v>
      </c>
      <c r="B26" s="50" t="s">
        <v>573</v>
      </c>
      <c r="C26" s="10" t="s">
        <v>19</v>
      </c>
      <c r="D26" s="50">
        <v>2200</v>
      </c>
      <c r="E26" s="50">
        <v>216.5</v>
      </c>
      <c r="F26" s="50">
        <v>217.9</v>
      </c>
      <c r="G26" s="70" t="s">
        <v>574</v>
      </c>
      <c r="H26" s="50">
        <v>215.5</v>
      </c>
      <c r="I26" s="10">
        <f t="shared" ref="I26:I31" si="5">(E26-H26)*D26</f>
        <v>2200</v>
      </c>
      <c r="J26" s="59"/>
    </row>
    <row r="27" spans="1:10">
      <c r="A27" s="96" t="s">
        <v>571</v>
      </c>
      <c r="B27" s="50" t="s">
        <v>43</v>
      </c>
      <c r="C27" s="10" t="s">
        <v>19</v>
      </c>
      <c r="D27" s="50">
        <v>600</v>
      </c>
      <c r="E27" s="50">
        <v>1207</v>
      </c>
      <c r="F27" s="50">
        <v>1211.5</v>
      </c>
      <c r="G27" s="70" t="s">
        <v>575</v>
      </c>
      <c r="H27" s="50">
        <v>1201</v>
      </c>
      <c r="I27" s="10">
        <f t="shared" si="5"/>
        <v>3600</v>
      </c>
      <c r="J27" s="59"/>
    </row>
    <row r="28" spans="1:10">
      <c r="A28" s="96" t="s">
        <v>576</v>
      </c>
      <c r="B28" s="50" t="s">
        <v>452</v>
      </c>
      <c r="C28" s="10" t="s">
        <v>16</v>
      </c>
      <c r="D28" s="50">
        <v>1800</v>
      </c>
      <c r="E28" s="50">
        <v>330</v>
      </c>
      <c r="F28" s="50">
        <v>328.5</v>
      </c>
      <c r="G28" s="70" t="s">
        <v>577</v>
      </c>
      <c r="H28" s="50">
        <v>333</v>
      </c>
      <c r="I28" s="10">
        <f t="shared" ref="I28:I35" si="6">(H28-E28)*D28</f>
        <v>5400</v>
      </c>
      <c r="J28" s="59"/>
    </row>
    <row r="29" spans="1:10">
      <c r="A29" s="96" t="s">
        <v>576</v>
      </c>
      <c r="B29" s="50" t="s">
        <v>29</v>
      </c>
      <c r="C29" s="10" t="s">
        <v>16</v>
      </c>
      <c r="D29" s="50">
        <v>750</v>
      </c>
      <c r="E29" s="50">
        <v>1120</v>
      </c>
      <c r="F29" s="50">
        <v>1116</v>
      </c>
      <c r="G29" s="70" t="s">
        <v>578</v>
      </c>
      <c r="H29" s="50">
        <v>1122.7</v>
      </c>
      <c r="I29" s="10">
        <f t="shared" si="4"/>
        <v>2025.00000000003</v>
      </c>
      <c r="J29" s="59"/>
    </row>
    <row r="30" spans="1:10">
      <c r="A30" s="97" t="s">
        <v>579</v>
      </c>
      <c r="B30" s="52" t="s">
        <v>580</v>
      </c>
      <c r="C30" s="39" t="s">
        <v>16</v>
      </c>
      <c r="D30" s="52">
        <v>800</v>
      </c>
      <c r="E30" s="52">
        <v>1319</v>
      </c>
      <c r="F30" s="52">
        <v>1316.5</v>
      </c>
      <c r="G30" s="71" t="s">
        <v>581</v>
      </c>
      <c r="H30" s="52">
        <v>1316.5</v>
      </c>
      <c r="I30" s="39">
        <f t="shared" si="4"/>
        <v>-2000</v>
      </c>
      <c r="J30" s="59"/>
    </row>
    <row r="31" spans="1:10">
      <c r="A31" s="96" t="s">
        <v>579</v>
      </c>
      <c r="B31" s="50" t="s">
        <v>573</v>
      </c>
      <c r="C31" s="10" t="s">
        <v>19</v>
      </c>
      <c r="D31" s="50">
        <v>2200</v>
      </c>
      <c r="E31" s="50">
        <v>270</v>
      </c>
      <c r="F31" s="50">
        <v>270.3</v>
      </c>
      <c r="G31" s="70" t="s">
        <v>582</v>
      </c>
      <c r="H31" s="50">
        <v>269</v>
      </c>
      <c r="I31" s="10">
        <f t="shared" si="5"/>
        <v>2200</v>
      </c>
      <c r="J31" s="59"/>
    </row>
    <row r="32" spans="1:10">
      <c r="A32" s="96" t="s">
        <v>583</v>
      </c>
      <c r="B32" s="50" t="s">
        <v>112</v>
      </c>
      <c r="C32" s="10" t="s">
        <v>16</v>
      </c>
      <c r="D32" s="50">
        <v>550</v>
      </c>
      <c r="E32" s="50">
        <v>1368</v>
      </c>
      <c r="F32" s="50">
        <v>1364</v>
      </c>
      <c r="G32" s="70" t="s">
        <v>584</v>
      </c>
      <c r="H32" s="50">
        <v>1368.15</v>
      </c>
      <c r="I32" s="10">
        <f t="shared" si="6"/>
        <v>82.50000000005</v>
      </c>
      <c r="J32" s="59"/>
    </row>
    <row r="33" spans="1:10">
      <c r="A33" s="97" t="s">
        <v>583</v>
      </c>
      <c r="B33" s="52" t="s">
        <v>119</v>
      </c>
      <c r="C33" s="39" t="s">
        <v>16</v>
      </c>
      <c r="D33" s="52">
        <v>1300</v>
      </c>
      <c r="E33" s="52">
        <v>427.5</v>
      </c>
      <c r="F33" s="52">
        <v>425.5</v>
      </c>
      <c r="G33" s="71" t="s">
        <v>585</v>
      </c>
      <c r="H33" s="52">
        <v>425.5</v>
      </c>
      <c r="I33" s="39">
        <f t="shared" si="6"/>
        <v>-2600</v>
      </c>
      <c r="J33" s="59"/>
    </row>
    <row r="34" spans="1:10">
      <c r="A34" s="96" t="s">
        <v>586</v>
      </c>
      <c r="B34" s="50" t="s">
        <v>587</v>
      </c>
      <c r="C34" s="10" t="s">
        <v>16</v>
      </c>
      <c r="D34" s="50">
        <v>3000</v>
      </c>
      <c r="E34" s="50">
        <v>225</v>
      </c>
      <c r="F34" s="50">
        <v>224</v>
      </c>
      <c r="G34" s="70" t="s">
        <v>588</v>
      </c>
      <c r="H34" s="50">
        <v>227.4</v>
      </c>
      <c r="I34" s="10">
        <f t="shared" si="6"/>
        <v>7200.00000000002</v>
      </c>
      <c r="J34" s="59"/>
    </row>
    <row r="35" spans="1:10">
      <c r="A35" s="96" t="s">
        <v>589</v>
      </c>
      <c r="B35" s="50" t="s">
        <v>590</v>
      </c>
      <c r="C35" s="10" t="s">
        <v>16</v>
      </c>
      <c r="D35" s="50">
        <v>250</v>
      </c>
      <c r="E35" s="50">
        <v>3015</v>
      </c>
      <c r="F35" s="50">
        <v>3005</v>
      </c>
      <c r="G35" s="70" t="s">
        <v>591</v>
      </c>
      <c r="H35" s="50">
        <v>3023</v>
      </c>
      <c r="I35" s="10">
        <f t="shared" si="6"/>
        <v>2000</v>
      </c>
      <c r="J35" s="59"/>
    </row>
    <row r="36" spans="1:10">
      <c r="A36" s="98"/>
      <c r="B36" s="50"/>
      <c r="C36" s="10"/>
      <c r="D36" s="50"/>
      <c r="E36" s="50"/>
      <c r="F36" s="50"/>
      <c r="G36" s="70"/>
      <c r="H36" s="50"/>
      <c r="I36" s="10"/>
      <c r="J36" s="59"/>
    </row>
    <row r="37" spans="7:10">
      <c r="G37" s="20" t="s">
        <v>51</v>
      </c>
      <c r="H37" s="74"/>
      <c r="I37" s="29">
        <f>SUM(I4:I36)</f>
        <v>49650.5000000003</v>
      </c>
      <c r="J37" s="75"/>
    </row>
    <row r="38" spans="7:10">
      <c r="G38" s="59"/>
      <c r="H38" s="59"/>
      <c r="I38" s="76"/>
      <c r="J38" s="77"/>
    </row>
    <row r="39" spans="7:10">
      <c r="G39" s="20" t="s">
        <v>2</v>
      </c>
      <c r="H39" s="74"/>
      <c r="I39" s="31">
        <f>22/32</f>
        <v>0.6875</v>
      </c>
      <c r="J39" s="75"/>
    </row>
    <row r="40" spans="10:10">
      <c r="J40" s="75"/>
    </row>
  </sheetData>
  <mergeCells count="3">
    <mergeCell ref="A1:I1"/>
    <mergeCell ref="A2:I2"/>
    <mergeCell ref="G39:H3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592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6">
        <v>43467</v>
      </c>
      <c r="B4" s="10" t="s">
        <v>59</v>
      </c>
      <c r="C4" s="10" t="s">
        <v>16</v>
      </c>
      <c r="D4" s="10">
        <v>302</v>
      </c>
      <c r="E4" s="10">
        <v>2077.5</v>
      </c>
      <c r="F4" s="10">
        <v>2070.85</v>
      </c>
      <c r="G4" s="10" t="s">
        <v>593</v>
      </c>
      <c r="H4" s="10">
        <v>2084.5</v>
      </c>
      <c r="I4" s="10">
        <f t="shared" ref="I4:I8" si="0">(H4-E4)*D4</f>
        <v>2114</v>
      </c>
      <c r="J4" s="59"/>
    </row>
    <row r="5" spans="1:10">
      <c r="A5" s="96">
        <v>43467</v>
      </c>
      <c r="B5" s="10" t="s">
        <v>460</v>
      </c>
      <c r="C5" s="10" t="s">
        <v>16</v>
      </c>
      <c r="D5" s="10">
        <v>700</v>
      </c>
      <c r="E5" s="10">
        <v>1435.5</v>
      </c>
      <c r="F5" s="10">
        <v>1432.6</v>
      </c>
      <c r="G5" s="10" t="s">
        <v>594</v>
      </c>
      <c r="H5" s="10">
        <v>1438.4</v>
      </c>
      <c r="I5" s="10">
        <f t="shared" si="0"/>
        <v>2030.00000000006</v>
      </c>
      <c r="J5" s="59"/>
    </row>
    <row r="6" spans="1:10">
      <c r="A6" s="96">
        <v>43557</v>
      </c>
      <c r="B6" s="50" t="s">
        <v>595</v>
      </c>
      <c r="C6" s="10" t="s">
        <v>16</v>
      </c>
      <c r="D6" s="50">
        <v>1250</v>
      </c>
      <c r="E6" s="50">
        <v>547</v>
      </c>
      <c r="F6" s="50">
        <v>545.4</v>
      </c>
      <c r="G6" s="70" t="s">
        <v>596</v>
      </c>
      <c r="H6" s="50">
        <v>551.5</v>
      </c>
      <c r="I6" s="10">
        <f t="shared" si="0"/>
        <v>5625</v>
      </c>
      <c r="J6" s="59"/>
    </row>
    <row r="7" spans="1:10">
      <c r="A7" s="97">
        <v>43557</v>
      </c>
      <c r="B7" s="52" t="s">
        <v>460</v>
      </c>
      <c r="C7" s="39" t="s">
        <v>16</v>
      </c>
      <c r="D7" s="52">
        <v>700</v>
      </c>
      <c r="E7" s="52">
        <v>1441</v>
      </c>
      <c r="F7" s="52">
        <v>1438.1</v>
      </c>
      <c r="G7" s="71" t="s">
        <v>597</v>
      </c>
      <c r="H7" s="52">
        <v>1438.1</v>
      </c>
      <c r="I7" s="39">
        <f t="shared" si="0"/>
        <v>-2030.00000000006</v>
      </c>
      <c r="J7" s="59"/>
    </row>
    <row r="8" spans="1:10">
      <c r="A8" s="96">
        <v>43557</v>
      </c>
      <c r="B8" s="50" t="s">
        <v>21</v>
      </c>
      <c r="C8" s="10" t="s">
        <v>16</v>
      </c>
      <c r="D8" s="50">
        <v>500</v>
      </c>
      <c r="E8" s="50">
        <v>1375</v>
      </c>
      <c r="F8" s="50">
        <v>1371</v>
      </c>
      <c r="G8" s="70" t="s">
        <v>598</v>
      </c>
      <c r="H8" s="50">
        <v>1379</v>
      </c>
      <c r="I8" s="10">
        <f t="shared" si="0"/>
        <v>2000</v>
      </c>
      <c r="J8" s="91"/>
    </row>
    <row r="9" spans="1:10">
      <c r="A9" s="96">
        <v>43587</v>
      </c>
      <c r="B9" s="50" t="s">
        <v>56</v>
      </c>
      <c r="C9" s="10" t="s">
        <v>19</v>
      </c>
      <c r="D9" s="50">
        <v>1400</v>
      </c>
      <c r="E9" s="50">
        <v>473.2</v>
      </c>
      <c r="F9" s="50">
        <v>474.65</v>
      </c>
      <c r="G9" s="70" t="s">
        <v>599</v>
      </c>
      <c r="H9" s="50">
        <v>467.75</v>
      </c>
      <c r="I9" s="10">
        <f>(E9-H9)*D9</f>
        <v>7629.99999999998</v>
      </c>
      <c r="J9" s="73"/>
    </row>
    <row r="10" spans="1:10">
      <c r="A10" s="97">
        <v>43618</v>
      </c>
      <c r="B10" s="52" t="s">
        <v>600</v>
      </c>
      <c r="C10" s="39" t="s">
        <v>16</v>
      </c>
      <c r="D10" s="52">
        <v>500</v>
      </c>
      <c r="E10" s="52">
        <v>1131.9</v>
      </c>
      <c r="F10" s="52">
        <v>1127.9</v>
      </c>
      <c r="G10" s="71" t="s">
        <v>601</v>
      </c>
      <c r="H10" s="52">
        <v>1127.9</v>
      </c>
      <c r="I10" s="39">
        <f t="shared" ref="I10:I14" si="1">(H10-E10)*D10</f>
        <v>-2000</v>
      </c>
      <c r="J10" s="73"/>
    </row>
    <row r="11" spans="1:10">
      <c r="A11" s="98">
        <v>43618</v>
      </c>
      <c r="B11" s="50" t="s">
        <v>602</v>
      </c>
      <c r="C11" s="10" t="s">
        <v>16</v>
      </c>
      <c r="D11" s="50">
        <v>750</v>
      </c>
      <c r="E11" s="50">
        <v>1331.5</v>
      </c>
      <c r="F11" s="50">
        <v>1328.8</v>
      </c>
      <c r="G11" s="70" t="s">
        <v>603</v>
      </c>
      <c r="H11" s="50">
        <v>1334.2</v>
      </c>
      <c r="I11" s="10">
        <f t="shared" si="1"/>
        <v>2025.00000000003</v>
      </c>
      <c r="J11" s="73"/>
    </row>
    <row r="12" spans="1:10">
      <c r="A12" s="99">
        <v>43618</v>
      </c>
      <c r="B12" s="52" t="s">
        <v>268</v>
      </c>
      <c r="C12" s="39" t="s">
        <v>16</v>
      </c>
      <c r="D12" s="52">
        <v>1200</v>
      </c>
      <c r="E12" s="52">
        <v>803.8</v>
      </c>
      <c r="F12" s="52">
        <v>802.1</v>
      </c>
      <c r="G12" s="71" t="s">
        <v>604</v>
      </c>
      <c r="H12" s="52">
        <v>802.1</v>
      </c>
      <c r="I12" s="39">
        <f t="shared" si="1"/>
        <v>-2039.99999999992</v>
      </c>
      <c r="J12" s="59"/>
    </row>
    <row r="13" spans="1:10">
      <c r="A13" s="99">
        <v>43648</v>
      </c>
      <c r="B13" s="52" t="s">
        <v>59</v>
      </c>
      <c r="C13" s="39" t="s">
        <v>16</v>
      </c>
      <c r="D13" s="52">
        <v>302</v>
      </c>
      <c r="E13" s="52">
        <v>2191.5</v>
      </c>
      <c r="F13" s="52">
        <v>2184.85</v>
      </c>
      <c r="G13" s="71" t="s">
        <v>605</v>
      </c>
      <c r="H13" s="52">
        <v>2184.85</v>
      </c>
      <c r="I13" s="39">
        <f t="shared" si="1"/>
        <v>-2008.30000000003</v>
      </c>
      <c r="J13" s="59"/>
    </row>
    <row r="14" spans="1:10">
      <c r="A14" s="98">
        <v>43648</v>
      </c>
      <c r="B14" s="50" t="s">
        <v>56</v>
      </c>
      <c r="C14" s="10" t="s">
        <v>16</v>
      </c>
      <c r="D14" s="50">
        <v>1400</v>
      </c>
      <c r="E14" s="50">
        <v>481.5</v>
      </c>
      <c r="F14" s="50">
        <v>480.05</v>
      </c>
      <c r="G14" s="70" t="s">
        <v>606</v>
      </c>
      <c r="H14" s="50">
        <v>482.9</v>
      </c>
      <c r="I14" s="10">
        <f t="shared" si="1"/>
        <v>1959.99999999997</v>
      </c>
      <c r="J14" s="59"/>
    </row>
    <row r="15" spans="1:10">
      <c r="A15" s="98">
        <v>43679</v>
      </c>
      <c r="B15" s="50" t="s">
        <v>607</v>
      </c>
      <c r="C15" s="10" t="s">
        <v>19</v>
      </c>
      <c r="D15" s="50">
        <v>900</v>
      </c>
      <c r="E15" s="50">
        <v>408</v>
      </c>
      <c r="F15" s="50">
        <v>410.25</v>
      </c>
      <c r="G15" s="70" t="s">
        <v>608</v>
      </c>
      <c r="H15" s="50">
        <v>405.75</v>
      </c>
      <c r="I15" s="10">
        <f>(E15-H15)*D15</f>
        <v>2025</v>
      </c>
      <c r="J15" s="59"/>
    </row>
    <row r="16" spans="1:10">
      <c r="A16" s="98">
        <v>43679</v>
      </c>
      <c r="B16" s="50" t="s">
        <v>64</v>
      </c>
      <c r="C16" s="10" t="s">
        <v>19</v>
      </c>
      <c r="D16" s="50">
        <v>1000</v>
      </c>
      <c r="E16" s="50">
        <v>525.5</v>
      </c>
      <c r="F16" s="50">
        <v>527.5</v>
      </c>
      <c r="G16" s="70" t="s">
        <v>609</v>
      </c>
      <c r="H16" s="50">
        <v>523.5</v>
      </c>
      <c r="I16" s="10">
        <f>(E16-H16)*D16</f>
        <v>2000</v>
      </c>
      <c r="J16" s="59"/>
    </row>
    <row r="17" spans="1:10">
      <c r="A17" s="99">
        <v>43771</v>
      </c>
      <c r="B17" s="52" t="s">
        <v>610</v>
      </c>
      <c r="C17" s="39" t="s">
        <v>16</v>
      </c>
      <c r="D17" s="52">
        <v>2000</v>
      </c>
      <c r="E17" s="52">
        <v>204</v>
      </c>
      <c r="F17" s="52">
        <v>203</v>
      </c>
      <c r="G17" s="71" t="s">
        <v>611</v>
      </c>
      <c r="H17" s="52">
        <v>203</v>
      </c>
      <c r="I17" s="39">
        <f t="shared" ref="I17:I21" si="2">(H17-E17)*D17</f>
        <v>-2000</v>
      </c>
      <c r="J17" s="59"/>
    </row>
    <row r="18" spans="1:10">
      <c r="A18" s="99">
        <v>43771</v>
      </c>
      <c r="B18" s="52" t="s">
        <v>460</v>
      </c>
      <c r="C18" s="39" t="s">
        <v>16</v>
      </c>
      <c r="D18" s="52">
        <v>700</v>
      </c>
      <c r="E18" s="52">
        <v>1394</v>
      </c>
      <c r="F18" s="52">
        <v>1390.65</v>
      </c>
      <c r="G18" s="71" t="s">
        <v>612</v>
      </c>
      <c r="H18" s="52">
        <v>1390.65</v>
      </c>
      <c r="I18" s="39">
        <f t="shared" si="2"/>
        <v>-2344.99999999994</v>
      </c>
      <c r="J18" s="59"/>
    </row>
    <row r="19" spans="1:10">
      <c r="A19" s="98">
        <v>43771</v>
      </c>
      <c r="B19" s="50" t="s">
        <v>33</v>
      </c>
      <c r="C19" s="10" t="s">
        <v>16</v>
      </c>
      <c r="D19" s="50">
        <v>800</v>
      </c>
      <c r="E19" s="50">
        <v>800</v>
      </c>
      <c r="F19" s="50">
        <v>797.5</v>
      </c>
      <c r="G19" s="70" t="s">
        <v>613</v>
      </c>
      <c r="H19" s="50">
        <v>805.5</v>
      </c>
      <c r="I19" s="10">
        <f t="shared" si="2"/>
        <v>4400</v>
      </c>
      <c r="J19" s="59"/>
    </row>
    <row r="20" spans="1:10">
      <c r="A20" s="98">
        <v>43801</v>
      </c>
      <c r="B20" s="50" t="s">
        <v>69</v>
      </c>
      <c r="C20" s="10" t="s">
        <v>16</v>
      </c>
      <c r="D20" s="50">
        <v>1200</v>
      </c>
      <c r="E20" s="50">
        <v>384</v>
      </c>
      <c r="F20" s="50">
        <v>382.3</v>
      </c>
      <c r="G20" s="70" t="s">
        <v>614</v>
      </c>
      <c r="H20" s="50">
        <v>385.7</v>
      </c>
      <c r="I20" s="10">
        <f t="shared" si="2"/>
        <v>2039.99999999999</v>
      </c>
      <c r="J20" s="59"/>
    </row>
    <row r="21" spans="1:10">
      <c r="A21" s="98">
        <v>43801</v>
      </c>
      <c r="B21" s="50" t="s">
        <v>137</v>
      </c>
      <c r="C21" s="10" t="s">
        <v>16</v>
      </c>
      <c r="D21" s="50">
        <v>1500</v>
      </c>
      <c r="E21" s="50">
        <v>514.5</v>
      </c>
      <c r="F21" s="50">
        <v>513.05</v>
      </c>
      <c r="G21" s="70" t="s">
        <v>615</v>
      </c>
      <c r="H21" s="50">
        <v>515.85</v>
      </c>
      <c r="I21" s="10">
        <f t="shared" si="2"/>
        <v>2025.00000000003</v>
      </c>
      <c r="J21" s="59"/>
    </row>
    <row r="22" spans="1:10">
      <c r="A22" s="99" t="s">
        <v>616</v>
      </c>
      <c r="B22" s="52" t="s">
        <v>24</v>
      </c>
      <c r="C22" s="39" t="s">
        <v>19</v>
      </c>
      <c r="D22" s="52">
        <v>500</v>
      </c>
      <c r="E22" s="52">
        <v>2193</v>
      </c>
      <c r="F22" s="52">
        <v>2197</v>
      </c>
      <c r="G22" s="71" t="s">
        <v>617</v>
      </c>
      <c r="H22" s="52">
        <v>2197</v>
      </c>
      <c r="I22" s="39">
        <f>(E22-H22)*D22</f>
        <v>-2000</v>
      </c>
      <c r="J22" s="59"/>
    </row>
    <row r="23" spans="1:10">
      <c r="A23" s="99" t="s">
        <v>616</v>
      </c>
      <c r="B23" s="52" t="s">
        <v>387</v>
      </c>
      <c r="C23" s="39" t="s">
        <v>19</v>
      </c>
      <c r="D23" s="52">
        <v>1300</v>
      </c>
      <c r="E23" s="52">
        <v>508.2</v>
      </c>
      <c r="F23" s="52">
        <v>509.8</v>
      </c>
      <c r="G23" s="71" t="s">
        <v>618</v>
      </c>
      <c r="H23" s="52">
        <v>509.8</v>
      </c>
      <c r="I23" s="39">
        <f>(E23-H23)*D23</f>
        <v>-2080.00000000003</v>
      </c>
      <c r="J23" s="59"/>
    </row>
    <row r="24" spans="1:10">
      <c r="A24" s="98" t="s">
        <v>616</v>
      </c>
      <c r="B24" s="50" t="s">
        <v>49</v>
      </c>
      <c r="C24" s="10" t="s">
        <v>16</v>
      </c>
      <c r="D24" s="50">
        <v>1100</v>
      </c>
      <c r="E24" s="50">
        <v>616</v>
      </c>
      <c r="F24" s="50">
        <v>614</v>
      </c>
      <c r="G24" s="70" t="s">
        <v>619</v>
      </c>
      <c r="H24" s="50">
        <v>622</v>
      </c>
      <c r="I24" s="10">
        <f t="shared" ref="I24:I27" si="3">(H24-E24)*D24</f>
        <v>6600</v>
      </c>
      <c r="J24" s="59"/>
    </row>
    <row r="25" spans="1:10">
      <c r="A25" s="99" t="s">
        <v>620</v>
      </c>
      <c r="B25" s="52" t="s">
        <v>621</v>
      </c>
      <c r="C25" s="39" t="s">
        <v>16</v>
      </c>
      <c r="D25" s="52">
        <v>1200</v>
      </c>
      <c r="E25" s="52">
        <v>809.5</v>
      </c>
      <c r="F25" s="52">
        <v>807.8</v>
      </c>
      <c r="G25" s="71" t="s">
        <v>622</v>
      </c>
      <c r="H25" s="52">
        <v>807.8</v>
      </c>
      <c r="I25" s="39">
        <f t="shared" si="3"/>
        <v>-2040.00000000005</v>
      </c>
      <c r="J25" s="59"/>
    </row>
    <row r="26" spans="1:10">
      <c r="A26" s="98" t="s">
        <v>620</v>
      </c>
      <c r="B26" s="50" t="s">
        <v>623</v>
      </c>
      <c r="C26" s="10" t="s">
        <v>16</v>
      </c>
      <c r="D26" s="50">
        <v>2000</v>
      </c>
      <c r="E26" s="50">
        <v>118</v>
      </c>
      <c r="F26" s="50">
        <v>117</v>
      </c>
      <c r="G26" s="70" t="s">
        <v>624</v>
      </c>
      <c r="H26" s="50">
        <v>118</v>
      </c>
      <c r="I26" s="10">
        <f t="shared" si="3"/>
        <v>0</v>
      </c>
      <c r="J26" s="59"/>
    </row>
    <row r="27" spans="1:10">
      <c r="A27" s="99" t="s">
        <v>625</v>
      </c>
      <c r="B27" s="52" t="s">
        <v>137</v>
      </c>
      <c r="C27" s="39" t="s">
        <v>16</v>
      </c>
      <c r="D27" s="52">
        <v>1500</v>
      </c>
      <c r="E27" s="52">
        <v>524.35</v>
      </c>
      <c r="F27" s="52">
        <v>523</v>
      </c>
      <c r="G27" s="71" t="s">
        <v>626</v>
      </c>
      <c r="H27" s="52">
        <v>523</v>
      </c>
      <c r="I27" s="39">
        <f t="shared" si="3"/>
        <v>-2025.00000000003</v>
      </c>
      <c r="J27" s="59"/>
    </row>
    <row r="28" spans="1:10">
      <c r="A28" s="99" t="s">
        <v>625</v>
      </c>
      <c r="B28" s="52" t="s">
        <v>460</v>
      </c>
      <c r="C28" s="39" t="s">
        <v>19</v>
      </c>
      <c r="D28" s="52">
        <v>700</v>
      </c>
      <c r="E28" s="52">
        <v>1327</v>
      </c>
      <c r="F28" s="52">
        <v>1330</v>
      </c>
      <c r="G28" s="71" t="s">
        <v>627</v>
      </c>
      <c r="H28" s="52">
        <v>1330</v>
      </c>
      <c r="I28" s="39">
        <f>(E28-H28)*D28</f>
        <v>-2100</v>
      </c>
      <c r="J28" s="59"/>
    </row>
    <row r="29" spans="1:10">
      <c r="A29" s="98" t="s">
        <v>628</v>
      </c>
      <c r="B29" s="50" t="s">
        <v>358</v>
      </c>
      <c r="C29" s="10" t="s">
        <v>16</v>
      </c>
      <c r="D29" s="50">
        <v>700</v>
      </c>
      <c r="E29" s="50">
        <v>887.95</v>
      </c>
      <c r="F29" s="50">
        <v>885.05</v>
      </c>
      <c r="G29" s="70" t="s">
        <v>629</v>
      </c>
      <c r="H29" s="50">
        <v>894</v>
      </c>
      <c r="I29" s="10">
        <f t="shared" ref="I29:I33" si="4">(H29-E29)*D29</f>
        <v>4234.99999999997</v>
      </c>
      <c r="J29" s="59"/>
    </row>
    <row r="30" spans="1:10">
      <c r="A30" s="99" t="s">
        <v>630</v>
      </c>
      <c r="B30" s="52" t="s">
        <v>33</v>
      </c>
      <c r="C30" s="39" t="s">
        <v>16</v>
      </c>
      <c r="D30" s="52">
        <v>800</v>
      </c>
      <c r="E30" s="52">
        <v>831</v>
      </c>
      <c r="F30" s="52">
        <v>828.5</v>
      </c>
      <c r="G30" s="71" t="s">
        <v>631</v>
      </c>
      <c r="H30" s="52">
        <v>828.5</v>
      </c>
      <c r="I30" s="39">
        <f t="shared" si="4"/>
        <v>-2000</v>
      </c>
      <c r="J30" s="59"/>
    </row>
    <row r="31" spans="1:10">
      <c r="A31" s="98" t="s">
        <v>630</v>
      </c>
      <c r="B31" s="50" t="s">
        <v>632</v>
      </c>
      <c r="C31" s="10" t="s">
        <v>16</v>
      </c>
      <c r="D31" s="50">
        <v>1500</v>
      </c>
      <c r="E31" s="50">
        <v>391</v>
      </c>
      <c r="F31" s="50">
        <v>389.5</v>
      </c>
      <c r="G31" s="70" t="s">
        <v>633</v>
      </c>
      <c r="H31" s="50">
        <v>397</v>
      </c>
      <c r="I31" s="10">
        <f t="shared" si="4"/>
        <v>9000</v>
      </c>
      <c r="J31" s="59"/>
    </row>
    <row r="32" spans="1:10">
      <c r="A32" s="98" t="s">
        <v>634</v>
      </c>
      <c r="B32" s="50" t="s">
        <v>119</v>
      </c>
      <c r="C32" s="10" t="s">
        <v>16</v>
      </c>
      <c r="D32" s="50">
        <v>1300</v>
      </c>
      <c r="E32" s="50">
        <v>452</v>
      </c>
      <c r="F32" s="50">
        <v>450</v>
      </c>
      <c r="G32" s="70" t="s">
        <v>635</v>
      </c>
      <c r="H32" s="50">
        <v>453.5</v>
      </c>
      <c r="I32" s="10">
        <f t="shared" si="4"/>
        <v>1950</v>
      </c>
      <c r="J32" s="59"/>
    </row>
    <row r="33" spans="1:10">
      <c r="A33" s="98" t="s">
        <v>634</v>
      </c>
      <c r="B33" s="50" t="s">
        <v>632</v>
      </c>
      <c r="C33" s="10" t="s">
        <v>16</v>
      </c>
      <c r="D33" s="50">
        <v>1500</v>
      </c>
      <c r="E33" s="50">
        <v>419</v>
      </c>
      <c r="F33" s="50">
        <v>417.3</v>
      </c>
      <c r="G33" s="70" t="s">
        <v>636</v>
      </c>
      <c r="H33" s="50">
        <v>420.3</v>
      </c>
      <c r="I33" s="10">
        <f t="shared" si="4"/>
        <v>1950.00000000002</v>
      </c>
      <c r="J33" s="59"/>
    </row>
    <row r="34" spans="1:10">
      <c r="A34" s="99" t="s">
        <v>637</v>
      </c>
      <c r="B34" s="52" t="s">
        <v>21</v>
      </c>
      <c r="C34" s="39" t="s">
        <v>19</v>
      </c>
      <c r="D34" s="52">
        <v>500</v>
      </c>
      <c r="E34" s="52">
        <v>1292</v>
      </c>
      <c r="F34" s="52">
        <v>1297</v>
      </c>
      <c r="G34" s="71" t="s">
        <v>638</v>
      </c>
      <c r="H34" s="52">
        <v>1297</v>
      </c>
      <c r="I34" s="39">
        <f>(E34-H34)*D34</f>
        <v>-2500</v>
      </c>
      <c r="J34" s="59"/>
    </row>
    <row r="35" spans="1:10">
      <c r="A35" s="99" t="s">
        <v>637</v>
      </c>
      <c r="B35" s="52" t="s">
        <v>595</v>
      </c>
      <c r="C35" s="39" t="s">
        <v>16</v>
      </c>
      <c r="D35" s="52">
        <v>1250</v>
      </c>
      <c r="E35" s="52">
        <v>540</v>
      </c>
      <c r="F35" s="52">
        <v>538</v>
      </c>
      <c r="G35" s="71" t="s">
        <v>639</v>
      </c>
      <c r="H35" s="52">
        <v>538</v>
      </c>
      <c r="I35" s="39">
        <f t="shared" ref="I35:I38" si="5">(H35-E35)*D35</f>
        <v>-2500</v>
      </c>
      <c r="J35" s="59"/>
    </row>
    <row r="36" spans="1:10">
      <c r="A36" s="98" t="s">
        <v>640</v>
      </c>
      <c r="B36" s="50" t="s">
        <v>43</v>
      </c>
      <c r="C36" s="10" t="s">
        <v>16</v>
      </c>
      <c r="D36" s="50">
        <v>600</v>
      </c>
      <c r="E36" s="50">
        <v>1100</v>
      </c>
      <c r="F36" s="50">
        <v>1095</v>
      </c>
      <c r="G36" s="70" t="s">
        <v>641</v>
      </c>
      <c r="H36" s="50">
        <v>1104</v>
      </c>
      <c r="I36" s="10">
        <f t="shared" si="5"/>
        <v>2400</v>
      </c>
      <c r="J36" s="59"/>
    </row>
    <row r="37" spans="1:10">
      <c r="A37" s="99" t="s">
        <v>640</v>
      </c>
      <c r="B37" s="52" t="s">
        <v>56</v>
      </c>
      <c r="C37" s="39" t="s">
        <v>16</v>
      </c>
      <c r="D37" s="52">
        <v>1400</v>
      </c>
      <c r="E37" s="52">
        <v>511</v>
      </c>
      <c r="F37" s="52">
        <v>509</v>
      </c>
      <c r="G37" s="71" t="s">
        <v>642</v>
      </c>
      <c r="H37" s="52">
        <v>509</v>
      </c>
      <c r="I37" s="39">
        <f t="shared" si="5"/>
        <v>-2800</v>
      </c>
      <c r="J37" s="59"/>
    </row>
    <row r="38" spans="1:10">
      <c r="A38" s="98" t="s">
        <v>643</v>
      </c>
      <c r="B38" s="50" t="s">
        <v>632</v>
      </c>
      <c r="C38" s="10" t="s">
        <v>16</v>
      </c>
      <c r="D38" s="50">
        <v>1500</v>
      </c>
      <c r="E38" s="50">
        <v>405</v>
      </c>
      <c r="F38" s="50">
        <v>403.2</v>
      </c>
      <c r="G38" s="70" t="s">
        <v>644</v>
      </c>
      <c r="H38" s="50">
        <v>406.4</v>
      </c>
      <c r="I38" s="10">
        <f t="shared" si="5"/>
        <v>2099.99999999997</v>
      </c>
      <c r="J38" s="59"/>
    </row>
    <row r="39" spans="1:10">
      <c r="A39" s="98" t="s">
        <v>643</v>
      </c>
      <c r="B39" s="50" t="s">
        <v>645</v>
      </c>
      <c r="C39" s="10" t="s">
        <v>19</v>
      </c>
      <c r="D39" s="50">
        <v>2500</v>
      </c>
      <c r="E39" s="50">
        <v>318.5</v>
      </c>
      <c r="F39" s="50">
        <v>319.5</v>
      </c>
      <c r="G39" s="70" t="s">
        <v>646</v>
      </c>
      <c r="H39" s="50">
        <v>317.5</v>
      </c>
      <c r="I39" s="10">
        <f>(E39-H39)*D39</f>
        <v>2500</v>
      </c>
      <c r="J39" s="59"/>
    </row>
    <row r="40" spans="1:10">
      <c r="A40" s="98" t="s">
        <v>647</v>
      </c>
      <c r="B40" s="50" t="s">
        <v>645</v>
      </c>
      <c r="C40" s="10" t="s">
        <v>16</v>
      </c>
      <c r="D40" s="50">
        <v>2500</v>
      </c>
      <c r="E40" s="50">
        <v>330</v>
      </c>
      <c r="F40" s="50">
        <v>328.8</v>
      </c>
      <c r="G40" s="70" t="s">
        <v>648</v>
      </c>
      <c r="H40" s="50">
        <v>332</v>
      </c>
      <c r="I40" s="10">
        <f>(H40-E40)*D40</f>
        <v>5000</v>
      </c>
      <c r="J40" s="59"/>
    </row>
    <row r="41" spans="1:10">
      <c r="A41" s="98" t="s">
        <v>647</v>
      </c>
      <c r="B41" s="50" t="s">
        <v>56</v>
      </c>
      <c r="C41" s="10" t="s">
        <v>16</v>
      </c>
      <c r="D41" s="50">
        <v>1400</v>
      </c>
      <c r="E41" s="50">
        <v>510</v>
      </c>
      <c r="F41" s="50">
        <v>508</v>
      </c>
      <c r="G41" s="70" t="s">
        <v>649</v>
      </c>
      <c r="H41" s="50">
        <v>511.4</v>
      </c>
      <c r="I41" s="10">
        <f>(H41-E41)*D41</f>
        <v>1959.99999999997</v>
      </c>
      <c r="J41" s="59"/>
    </row>
    <row r="42" spans="1:10">
      <c r="A42" s="98" t="s">
        <v>650</v>
      </c>
      <c r="B42" s="50" t="s">
        <v>29</v>
      </c>
      <c r="C42" s="10" t="s">
        <v>19</v>
      </c>
      <c r="D42" s="50">
        <v>750</v>
      </c>
      <c r="E42" s="50">
        <v>1010</v>
      </c>
      <c r="F42" s="50">
        <v>1013.3</v>
      </c>
      <c r="G42" s="70" t="s">
        <v>651</v>
      </c>
      <c r="H42" s="50">
        <v>1003</v>
      </c>
      <c r="I42" s="10">
        <f>(E42-H42)*D42</f>
        <v>5250</v>
      </c>
      <c r="J42" s="59"/>
    </row>
    <row r="43" spans="1:10">
      <c r="A43" s="98"/>
      <c r="B43" s="50"/>
      <c r="C43" s="10"/>
      <c r="D43" s="50"/>
      <c r="E43" s="50"/>
      <c r="F43" s="50"/>
      <c r="G43" s="70"/>
      <c r="H43" s="50"/>
      <c r="I43" s="10"/>
      <c r="J43" s="59"/>
    </row>
    <row r="44" spans="1:10">
      <c r="A44" s="98"/>
      <c r="B44" s="50"/>
      <c r="C44" s="50"/>
      <c r="D44" s="50"/>
      <c r="E44" s="50"/>
      <c r="F44" s="50"/>
      <c r="G44" s="70"/>
      <c r="H44" s="50"/>
      <c r="I44" s="10"/>
      <c r="J44" s="59"/>
    </row>
    <row r="45" spans="7:10">
      <c r="G45" s="20" t="s">
        <v>51</v>
      </c>
      <c r="H45" s="74"/>
      <c r="I45" s="29">
        <f>SUM(I4:I44)</f>
        <v>46350.6999999999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24/39</f>
        <v>0.615384615384615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opLeftCell="A31" workbookViewId="0">
      <selection activeCell="L20" sqref="L20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652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6">
        <v>43466</v>
      </c>
      <c r="B4" s="10" t="s">
        <v>33</v>
      </c>
      <c r="C4" s="10" t="s">
        <v>16</v>
      </c>
      <c r="D4" s="10">
        <v>800</v>
      </c>
      <c r="E4" s="10">
        <v>931.9</v>
      </c>
      <c r="F4" s="10">
        <v>929.4</v>
      </c>
      <c r="G4" s="10" t="s">
        <v>653</v>
      </c>
      <c r="H4" s="10">
        <v>934.4</v>
      </c>
      <c r="I4" s="10">
        <f t="shared" ref="I4:I8" si="0">(H4-E4)*D4</f>
        <v>2000</v>
      </c>
      <c r="J4" s="59"/>
    </row>
    <row r="5" spans="1:10">
      <c r="A5" s="97">
        <v>43466</v>
      </c>
      <c r="B5" s="39" t="s">
        <v>654</v>
      </c>
      <c r="C5" s="39" t="s">
        <v>19</v>
      </c>
      <c r="D5" s="39">
        <v>1200</v>
      </c>
      <c r="E5" s="39">
        <v>507</v>
      </c>
      <c r="F5" s="39">
        <v>508.7</v>
      </c>
      <c r="G5" s="39" t="s">
        <v>655</v>
      </c>
      <c r="H5" s="39">
        <v>508.7</v>
      </c>
      <c r="I5" s="39">
        <f t="shared" ref="I5:I11" si="1">(E5-H5)*D5</f>
        <v>-2039.99999999999</v>
      </c>
      <c r="J5" s="59"/>
    </row>
    <row r="6" spans="1:10">
      <c r="A6" s="96">
        <v>43467</v>
      </c>
      <c r="B6" s="50" t="s">
        <v>56</v>
      </c>
      <c r="C6" s="10" t="s">
        <v>16</v>
      </c>
      <c r="D6" s="50">
        <v>1400</v>
      </c>
      <c r="E6" s="50">
        <v>501.45</v>
      </c>
      <c r="F6" s="50">
        <v>500</v>
      </c>
      <c r="G6" s="70" t="s">
        <v>656</v>
      </c>
      <c r="H6" s="50">
        <v>504.5</v>
      </c>
      <c r="I6" s="10">
        <f t="shared" si="0"/>
        <v>4270.00000000002</v>
      </c>
      <c r="J6" s="59"/>
    </row>
    <row r="7" spans="1:10">
      <c r="A7" s="97">
        <v>43468</v>
      </c>
      <c r="B7" s="52" t="s">
        <v>59</v>
      </c>
      <c r="C7" s="39" t="s">
        <v>16</v>
      </c>
      <c r="D7" s="52">
        <v>302</v>
      </c>
      <c r="E7" s="52">
        <v>2354.6</v>
      </c>
      <c r="F7" s="52">
        <v>2347.95</v>
      </c>
      <c r="G7" s="71" t="s">
        <v>657</v>
      </c>
      <c r="H7" s="52">
        <v>2347.5</v>
      </c>
      <c r="I7" s="39">
        <f t="shared" si="0"/>
        <v>-2144.19999999997</v>
      </c>
      <c r="J7" s="59"/>
    </row>
    <row r="8" spans="1:10">
      <c r="A8" s="96">
        <v>43468</v>
      </c>
      <c r="B8" s="50" t="s">
        <v>49</v>
      </c>
      <c r="C8" s="10" t="s">
        <v>16</v>
      </c>
      <c r="D8" s="50">
        <v>1100</v>
      </c>
      <c r="E8" s="50">
        <v>718</v>
      </c>
      <c r="F8" s="50">
        <v>716</v>
      </c>
      <c r="G8" s="70" t="s">
        <v>658</v>
      </c>
      <c r="H8" s="50">
        <v>722.3</v>
      </c>
      <c r="I8" s="10">
        <f t="shared" si="0"/>
        <v>4729.99999999995</v>
      </c>
      <c r="J8" s="91"/>
    </row>
    <row r="9" spans="1:10">
      <c r="A9" s="96">
        <v>43468</v>
      </c>
      <c r="B9" s="50" t="s">
        <v>33</v>
      </c>
      <c r="C9" s="10" t="s">
        <v>19</v>
      </c>
      <c r="D9" s="50">
        <v>800</v>
      </c>
      <c r="E9" s="50">
        <v>909</v>
      </c>
      <c r="F9" s="50">
        <v>911.5</v>
      </c>
      <c r="G9" s="70" t="s">
        <v>659</v>
      </c>
      <c r="H9" s="50">
        <v>906.5</v>
      </c>
      <c r="I9" s="10">
        <f t="shared" si="1"/>
        <v>2000</v>
      </c>
      <c r="J9" s="73"/>
    </row>
    <row r="10" spans="1:10">
      <c r="A10" s="96">
        <v>43468</v>
      </c>
      <c r="B10" s="50" t="s">
        <v>24</v>
      </c>
      <c r="C10" s="10" t="s">
        <v>19</v>
      </c>
      <c r="D10" s="50">
        <v>500</v>
      </c>
      <c r="E10" s="50">
        <v>1981</v>
      </c>
      <c r="F10" s="50">
        <v>1985</v>
      </c>
      <c r="G10" s="70" t="s">
        <v>660</v>
      </c>
      <c r="H10" s="50">
        <v>1977</v>
      </c>
      <c r="I10" s="10">
        <f t="shared" si="1"/>
        <v>2000</v>
      </c>
      <c r="J10" s="73"/>
    </row>
    <row r="11" spans="1:10">
      <c r="A11" s="98">
        <v>43469</v>
      </c>
      <c r="B11" s="50" t="s">
        <v>661</v>
      </c>
      <c r="C11" s="10" t="s">
        <v>19</v>
      </c>
      <c r="D11" s="50">
        <v>700</v>
      </c>
      <c r="E11" s="50">
        <v>835</v>
      </c>
      <c r="F11" s="50">
        <v>837.85</v>
      </c>
      <c r="G11" s="70" t="s">
        <v>662</v>
      </c>
      <c r="H11" s="50">
        <v>832.15</v>
      </c>
      <c r="I11" s="10">
        <f t="shared" si="1"/>
        <v>1995.00000000002</v>
      </c>
      <c r="J11" s="73"/>
    </row>
    <row r="12" spans="1:10">
      <c r="A12" s="98">
        <v>43472</v>
      </c>
      <c r="B12" s="50" t="s">
        <v>460</v>
      </c>
      <c r="C12" s="10" t="s">
        <v>16</v>
      </c>
      <c r="D12" s="50">
        <v>700</v>
      </c>
      <c r="E12" s="50">
        <v>1389.9</v>
      </c>
      <c r="F12" s="50">
        <v>1387</v>
      </c>
      <c r="G12" s="70" t="s">
        <v>663</v>
      </c>
      <c r="H12" s="50">
        <v>1392.75</v>
      </c>
      <c r="I12" s="10">
        <f t="shared" ref="I12:I14" si="2">(H12-E12)*D12</f>
        <v>1994.99999999994</v>
      </c>
      <c r="J12" s="59"/>
    </row>
    <row r="13" spans="1:10">
      <c r="A13" s="98">
        <v>43472</v>
      </c>
      <c r="B13" s="50" t="s">
        <v>573</v>
      </c>
      <c r="C13" s="10" t="s">
        <v>16</v>
      </c>
      <c r="D13" s="50">
        <v>2000</v>
      </c>
      <c r="E13" s="50">
        <v>249.7</v>
      </c>
      <c r="F13" s="50">
        <v>249.7</v>
      </c>
      <c r="G13" s="70" t="s">
        <v>664</v>
      </c>
      <c r="H13" s="50">
        <v>250.7</v>
      </c>
      <c r="I13" s="10">
        <f t="shared" si="2"/>
        <v>2000</v>
      </c>
      <c r="J13" s="59"/>
    </row>
    <row r="14" spans="1:10">
      <c r="A14" s="98">
        <v>43473</v>
      </c>
      <c r="B14" s="50" t="s">
        <v>179</v>
      </c>
      <c r="C14" s="10" t="s">
        <v>665</v>
      </c>
      <c r="D14" s="50">
        <v>1000</v>
      </c>
      <c r="E14" s="50">
        <v>694</v>
      </c>
      <c r="F14" s="50">
        <v>692</v>
      </c>
      <c r="G14" s="70" t="s">
        <v>666</v>
      </c>
      <c r="H14" s="50">
        <v>696</v>
      </c>
      <c r="I14" s="10">
        <f t="shared" si="2"/>
        <v>2000</v>
      </c>
      <c r="J14" s="59"/>
    </row>
    <row r="15" spans="1:10">
      <c r="A15" s="98">
        <v>43473</v>
      </c>
      <c r="B15" s="50" t="s">
        <v>452</v>
      </c>
      <c r="C15" s="10" t="s">
        <v>19</v>
      </c>
      <c r="D15" s="50">
        <v>1800</v>
      </c>
      <c r="E15" s="50">
        <v>280.8</v>
      </c>
      <c r="F15" s="50">
        <v>281.95</v>
      </c>
      <c r="G15" s="70" t="s">
        <v>667</v>
      </c>
      <c r="H15" s="50">
        <v>279.65</v>
      </c>
      <c r="I15" s="10">
        <f>(E15-H15)*D15</f>
        <v>2070.00000000006</v>
      </c>
      <c r="J15" s="59"/>
    </row>
    <row r="16" spans="1:10">
      <c r="A16" s="99">
        <v>43474</v>
      </c>
      <c r="B16" s="52" t="s">
        <v>64</v>
      </c>
      <c r="C16" s="39" t="s">
        <v>16</v>
      </c>
      <c r="D16" s="52">
        <v>1000</v>
      </c>
      <c r="E16" s="52">
        <v>594.5</v>
      </c>
      <c r="F16" s="52">
        <v>592.5</v>
      </c>
      <c r="G16" s="71" t="s">
        <v>668</v>
      </c>
      <c r="H16" s="52">
        <v>592.5</v>
      </c>
      <c r="I16" s="39">
        <f>(H16-E16)*D16</f>
        <v>-2000</v>
      </c>
      <c r="J16" s="59"/>
    </row>
    <row r="17" spans="1:10">
      <c r="A17" s="98">
        <v>43475</v>
      </c>
      <c r="B17" s="50" t="s">
        <v>460</v>
      </c>
      <c r="C17" s="10" t="s">
        <v>19</v>
      </c>
      <c r="D17" s="50">
        <v>700</v>
      </c>
      <c r="E17" s="50">
        <v>1376</v>
      </c>
      <c r="F17" s="50">
        <v>1378.85</v>
      </c>
      <c r="G17" s="70" t="s">
        <v>669</v>
      </c>
      <c r="H17" s="50">
        <v>1370.5</v>
      </c>
      <c r="I17" s="10">
        <f>(E17-H17)*D17</f>
        <v>3850</v>
      </c>
      <c r="J17" s="59"/>
    </row>
    <row r="18" spans="1:10">
      <c r="A18" s="99">
        <v>43475</v>
      </c>
      <c r="B18" s="52" t="s">
        <v>24</v>
      </c>
      <c r="C18" s="39" t="s">
        <v>16</v>
      </c>
      <c r="D18" s="52">
        <v>500</v>
      </c>
      <c r="E18" s="52">
        <v>2043.9</v>
      </c>
      <c r="F18" s="52">
        <v>2039.9</v>
      </c>
      <c r="G18" s="71" t="s">
        <v>670</v>
      </c>
      <c r="H18" s="52">
        <v>2039.9</v>
      </c>
      <c r="I18" s="39">
        <f t="shared" ref="I18:I27" si="3">(H18-E18)*D18</f>
        <v>-2000</v>
      </c>
      <c r="J18" s="59"/>
    </row>
    <row r="19" spans="1:10">
      <c r="A19" s="98">
        <v>43476</v>
      </c>
      <c r="B19" s="50" t="s">
        <v>33</v>
      </c>
      <c r="C19" s="10" t="s">
        <v>16</v>
      </c>
      <c r="D19" s="50">
        <v>800</v>
      </c>
      <c r="E19" s="50">
        <v>890.8</v>
      </c>
      <c r="F19" s="50">
        <v>888.3</v>
      </c>
      <c r="G19" s="70" t="s">
        <v>671</v>
      </c>
      <c r="H19" s="50">
        <v>896</v>
      </c>
      <c r="I19" s="10">
        <f t="shared" si="3"/>
        <v>4160.00000000004</v>
      </c>
      <c r="J19" s="59"/>
    </row>
    <row r="20" spans="1:10">
      <c r="A20" s="98">
        <v>43476</v>
      </c>
      <c r="B20" s="50" t="s">
        <v>374</v>
      </c>
      <c r="C20" s="10" t="s">
        <v>16</v>
      </c>
      <c r="D20" s="50">
        <v>700</v>
      </c>
      <c r="E20" s="50">
        <v>839.8</v>
      </c>
      <c r="F20" s="50">
        <v>836.9</v>
      </c>
      <c r="G20" s="70" t="s">
        <v>672</v>
      </c>
      <c r="H20" s="50">
        <v>841</v>
      </c>
      <c r="I20" s="10">
        <f t="shared" si="3"/>
        <v>840.000000000032</v>
      </c>
      <c r="J20" s="59"/>
    </row>
    <row r="21" spans="1:10">
      <c r="A21" s="98">
        <v>43479</v>
      </c>
      <c r="B21" s="50" t="s">
        <v>673</v>
      </c>
      <c r="C21" s="10" t="s">
        <v>19</v>
      </c>
      <c r="D21" s="50">
        <v>700</v>
      </c>
      <c r="E21" s="50">
        <v>901</v>
      </c>
      <c r="F21" s="50">
        <v>904</v>
      </c>
      <c r="G21" s="70" t="s">
        <v>674</v>
      </c>
      <c r="H21" s="50">
        <v>898</v>
      </c>
      <c r="I21" s="10">
        <f>(E21-H21)*D21</f>
        <v>2100</v>
      </c>
      <c r="J21" s="59"/>
    </row>
    <row r="22" spans="1:10">
      <c r="A22" s="99">
        <v>43480</v>
      </c>
      <c r="B22" s="52" t="s">
        <v>64</v>
      </c>
      <c r="C22" s="39" t="s">
        <v>16</v>
      </c>
      <c r="D22" s="52">
        <v>1000</v>
      </c>
      <c r="E22" s="52">
        <v>580</v>
      </c>
      <c r="F22" s="52">
        <v>578</v>
      </c>
      <c r="G22" s="71" t="s">
        <v>675</v>
      </c>
      <c r="H22" s="52">
        <v>578</v>
      </c>
      <c r="I22" s="39">
        <f t="shared" si="3"/>
        <v>-2000</v>
      </c>
      <c r="J22" s="59"/>
    </row>
    <row r="23" spans="1:10">
      <c r="A23" s="99" t="s">
        <v>676</v>
      </c>
      <c r="B23" s="52" t="s">
        <v>677</v>
      </c>
      <c r="C23" s="39" t="s">
        <v>16</v>
      </c>
      <c r="D23" s="52">
        <v>2000</v>
      </c>
      <c r="E23" s="52">
        <v>386</v>
      </c>
      <c r="F23" s="52">
        <v>385</v>
      </c>
      <c r="G23" s="71" t="s">
        <v>678</v>
      </c>
      <c r="H23" s="52">
        <v>385</v>
      </c>
      <c r="I23" s="39">
        <f t="shared" si="3"/>
        <v>-2000</v>
      </c>
      <c r="J23" s="59"/>
    </row>
    <row r="24" spans="1:10">
      <c r="A24" s="99" t="s">
        <v>676</v>
      </c>
      <c r="B24" s="52" t="s">
        <v>56</v>
      </c>
      <c r="C24" s="39" t="s">
        <v>16</v>
      </c>
      <c r="D24" s="52">
        <v>1400</v>
      </c>
      <c r="E24" s="52">
        <v>485</v>
      </c>
      <c r="F24" s="52">
        <v>483.3</v>
      </c>
      <c r="G24" s="71" t="s">
        <v>679</v>
      </c>
      <c r="H24" s="52">
        <v>483.3</v>
      </c>
      <c r="I24" s="39">
        <f t="shared" si="3"/>
        <v>-2379.99999999998</v>
      </c>
      <c r="J24" s="59"/>
    </row>
    <row r="25" spans="1:10">
      <c r="A25" s="98">
        <v>43482</v>
      </c>
      <c r="B25" s="50" t="s">
        <v>621</v>
      </c>
      <c r="C25" s="10" t="s">
        <v>16</v>
      </c>
      <c r="D25" s="50">
        <v>1200</v>
      </c>
      <c r="E25" s="50">
        <v>702.9</v>
      </c>
      <c r="F25" s="50">
        <v>701.2</v>
      </c>
      <c r="G25" s="70" t="s">
        <v>680</v>
      </c>
      <c r="H25" s="50">
        <v>706.8</v>
      </c>
      <c r="I25" s="10">
        <f t="shared" si="3"/>
        <v>4679.99999999997</v>
      </c>
      <c r="J25" s="59"/>
    </row>
    <row r="26" spans="1:10">
      <c r="A26" s="99" t="s">
        <v>681</v>
      </c>
      <c r="B26" s="52" t="s">
        <v>682</v>
      </c>
      <c r="C26" s="39" t="s">
        <v>16</v>
      </c>
      <c r="D26" s="52">
        <v>1500</v>
      </c>
      <c r="E26" s="52">
        <v>217.8</v>
      </c>
      <c r="F26" s="52">
        <v>216.45</v>
      </c>
      <c r="G26" s="71" t="s">
        <v>683</v>
      </c>
      <c r="H26" s="52">
        <v>216.45</v>
      </c>
      <c r="I26" s="39">
        <f t="shared" si="3"/>
        <v>-2025.00000000003</v>
      </c>
      <c r="J26" s="59"/>
    </row>
    <row r="27" spans="1:10">
      <c r="A27" s="98" t="s">
        <v>684</v>
      </c>
      <c r="B27" s="50" t="s">
        <v>595</v>
      </c>
      <c r="C27" s="10" t="s">
        <v>16</v>
      </c>
      <c r="D27" s="50">
        <v>1250</v>
      </c>
      <c r="E27" s="50">
        <v>589.6</v>
      </c>
      <c r="F27" s="50">
        <v>588</v>
      </c>
      <c r="G27" s="70" t="s">
        <v>685</v>
      </c>
      <c r="H27" s="50">
        <v>593.8</v>
      </c>
      <c r="I27" s="10">
        <f t="shared" si="3"/>
        <v>5249.99999999991</v>
      </c>
      <c r="J27" s="59"/>
    </row>
    <row r="28" spans="1:10">
      <c r="A28" s="98" t="s">
        <v>684</v>
      </c>
      <c r="B28" s="50" t="s">
        <v>686</v>
      </c>
      <c r="C28" s="10" t="s">
        <v>19</v>
      </c>
      <c r="D28" s="50">
        <v>500</v>
      </c>
      <c r="E28" s="50">
        <v>1894.2</v>
      </c>
      <c r="F28" s="50">
        <v>1898.2</v>
      </c>
      <c r="G28" s="70" t="s">
        <v>687</v>
      </c>
      <c r="H28" s="50">
        <v>1888</v>
      </c>
      <c r="I28" s="10">
        <f t="shared" ref="I28:I32" si="4">(E28-H28)*D28</f>
        <v>3100.00000000002</v>
      </c>
      <c r="J28" s="59"/>
    </row>
    <row r="29" spans="1:10">
      <c r="A29" s="98" t="s">
        <v>684</v>
      </c>
      <c r="B29" s="50" t="s">
        <v>688</v>
      </c>
      <c r="C29" s="10" t="s">
        <v>19</v>
      </c>
      <c r="D29" s="50">
        <v>1300</v>
      </c>
      <c r="E29" s="50">
        <v>532</v>
      </c>
      <c r="F29" s="50">
        <v>533.55</v>
      </c>
      <c r="G29" s="70" t="s">
        <v>689</v>
      </c>
      <c r="H29" s="50">
        <v>530.4</v>
      </c>
      <c r="I29" s="10">
        <f t="shared" si="4"/>
        <v>2080.00000000003</v>
      </c>
      <c r="J29" s="59"/>
    </row>
    <row r="30" spans="1:10">
      <c r="A30" s="99" t="s">
        <v>690</v>
      </c>
      <c r="B30" s="52" t="s">
        <v>590</v>
      </c>
      <c r="C30" s="39" t="s">
        <v>19</v>
      </c>
      <c r="D30" s="52">
        <v>250</v>
      </c>
      <c r="E30" s="52">
        <v>2603</v>
      </c>
      <c r="F30" s="52">
        <v>2611</v>
      </c>
      <c r="G30" s="71" t="s">
        <v>691</v>
      </c>
      <c r="H30" s="52">
        <v>2611</v>
      </c>
      <c r="I30" s="39">
        <f t="shared" si="4"/>
        <v>-2000</v>
      </c>
      <c r="J30" s="59"/>
    </row>
    <row r="31" spans="1:10">
      <c r="A31" s="99" t="s">
        <v>690</v>
      </c>
      <c r="B31" s="52" t="s">
        <v>59</v>
      </c>
      <c r="C31" s="39" t="s">
        <v>19</v>
      </c>
      <c r="D31" s="52">
        <v>302</v>
      </c>
      <c r="E31" s="52">
        <v>2265</v>
      </c>
      <c r="F31" s="52">
        <v>2271.65</v>
      </c>
      <c r="G31" s="71" t="s">
        <v>692</v>
      </c>
      <c r="H31" s="52">
        <v>2271.65</v>
      </c>
      <c r="I31" s="39">
        <f t="shared" si="4"/>
        <v>-2008.30000000003</v>
      </c>
      <c r="J31" s="59"/>
    </row>
    <row r="32" spans="1:10">
      <c r="A32" s="99" t="s">
        <v>693</v>
      </c>
      <c r="B32" s="52" t="s">
        <v>460</v>
      </c>
      <c r="C32" s="39" t="s">
        <v>19</v>
      </c>
      <c r="D32" s="52">
        <v>700</v>
      </c>
      <c r="E32" s="52">
        <v>1447.5</v>
      </c>
      <c r="F32" s="52">
        <v>1450.35</v>
      </c>
      <c r="G32" s="71" t="s">
        <v>694</v>
      </c>
      <c r="H32" s="52">
        <v>1450.35</v>
      </c>
      <c r="I32" s="39">
        <f t="shared" si="4"/>
        <v>-1994.99999999994</v>
      </c>
      <c r="J32" s="59"/>
    </row>
    <row r="33" spans="1:10">
      <c r="A33" s="98" t="s">
        <v>695</v>
      </c>
      <c r="B33" s="50" t="s">
        <v>137</v>
      </c>
      <c r="C33" s="10" t="s">
        <v>16</v>
      </c>
      <c r="D33" s="50">
        <v>1500</v>
      </c>
      <c r="E33" s="50">
        <v>544.9</v>
      </c>
      <c r="F33" s="50">
        <v>543.6</v>
      </c>
      <c r="G33" s="70" t="s">
        <v>696</v>
      </c>
      <c r="H33" s="50">
        <v>549.25</v>
      </c>
      <c r="I33" s="10">
        <f t="shared" ref="I33:I35" si="5">(H33-E33)*D33</f>
        <v>6525.00000000003</v>
      </c>
      <c r="J33" s="59"/>
    </row>
    <row r="34" spans="1:10">
      <c r="A34" s="98" t="s">
        <v>697</v>
      </c>
      <c r="B34" s="50" t="s">
        <v>496</v>
      </c>
      <c r="C34" s="10" t="s">
        <v>16</v>
      </c>
      <c r="D34" s="50">
        <v>600</v>
      </c>
      <c r="E34" s="50">
        <v>1772.9</v>
      </c>
      <c r="F34" s="50">
        <v>1769.55</v>
      </c>
      <c r="G34" s="70" t="s">
        <v>698</v>
      </c>
      <c r="H34" s="50">
        <v>1776.15</v>
      </c>
      <c r="I34" s="10">
        <f t="shared" si="5"/>
        <v>1950</v>
      </c>
      <c r="J34" s="59"/>
    </row>
    <row r="35" spans="1:10">
      <c r="A35" s="98" t="s">
        <v>699</v>
      </c>
      <c r="B35" s="50" t="s">
        <v>24</v>
      </c>
      <c r="C35" s="10" t="s">
        <v>19</v>
      </c>
      <c r="D35" s="50">
        <v>500</v>
      </c>
      <c r="E35" s="50">
        <v>2023</v>
      </c>
      <c r="F35" s="50">
        <v>2027</v>
      </c>
      <c r="G35" s="70" t="s">
        <v>700</v>
      </c>
      <c r="H35" s="50">
        <v>2019</v>
      </c>
      <c r="I35" s="10">
        <f>(E35-H35)*D35</f>
        <v>2000</v>
      </c>
      <c r="J35" s="59"/>
    </row>
    <row r="36" spans="1:10">
      <c r="A36" s="99" t="s">
        <v>699</v>
      </c>
      <c r="B36" s="52" t="s">
        <v>64</v>
      </c>
      <c r="C36" s="39" t="s">
        <v>16</v>
      </c>
      <c r="D36" s="52">
        <v>1000</v>
      </c>
      <c r="E36" s="52">
        <v>517</v>
      </c>
      <c r="F36" s="52">
        <v>515</v>
      </c>
      <c r="G36" s="71" t="s">
        <v>701</v>
      </c>
      <c r="H36" s="52">
        <v>515</v>
      </c>
      <c r="I36" s="39">
        <f t="shared" ref="I36:I39" si="6">(H36-E36)*D36</f>
        <v>-2000</v>
      </c>
      <c r="J36" s="59"/>
    </row>
    <row r="37" spans="1:10">
      <c r="A37" s="98">
        <v>43494</v>
      </c>
      <c r="B37" s="50" t="s">
        <v>64</v>
      </c>
      <c r="C37" s="10" t="s">
        <v>16</v>
      </c>
      <c r="D37" s="50">
        <v>1000</v>
      </c>
      <c r="E37" s="50">
        <v>529.6</v>
      </c>
      <c r="F37" s="50">
        <v>527.6</v>
      </c>
      <c r="G37" s="70" t="s">
        <v>702</v>
      </c>
      <c r="H37" s="50">
        <v>531.6</v>
      </c>
      <c r="I37" s="10">
        <f t="shared" si="6"/>
        <v>2000</v>
      </c>
      <c r="J37" s="59"/>
    </row>
    <row r="38" spans="1:10">
      <c r="A38" s="98">
        <v>43494</v>
      </c>
      <c r="B38" s="50" t="s">
        <v>595</v>
      </c>
      <c r="C38" s="10" t="s">
        <v>16</v>
      </c>
      <c r="D38" s="50">
        <v>1500</v>
      </c>
      <c r="E38" s="50">
        <v>550.5</v>
      </c>
      <c r="F38" s="50">
        <v>548.9</v>
      </c>
      <c r="G38" s="70" t="s">
        <v>703</v>
      </c>
      <c r="H38" s="50">
        <v>552.1</v>
      </c>
      <c r="I38" s="10">
        <f t="shared" si="6"/>
        <v>2400.00000000003</v>
      </c>
      <c r="J38" s="59"/>
    </row>
    <row r="39" spans="1:10">
      <c r="A39" s="98">
        <v>43494</v>
      </c>
      <c r="B39" s="50" t="s">
        <v>374</v>
      </c>
      <c r="C39" s="10" t="s">
        <v>16</v>
      </c>
      <c r="D39" s="50">
        <v>700</v>
      </c>
      <c r="E39" s="50">
        <v>870</v>
      </c>
      <c r="F39" s="50">
        <v>867.1</v>
      </c>
      <c r="G39" s="70" t="s">
        <v>704</v>
      </c>
      <c r="H39" s="50">
        <v>872.9</v>
      </c>
      <c r="I39" s="10">
        <f t="shared" si="6"/>
        <v>2029.99999999998</v>
      </c>
      <c r="J39" s="59"/>
    </row>
    <row r="40" spans="1:10">
      <c r="A40" s="98" t="s">
        <v>705</v>
      </c>
      <c r="B40" s="50" t="s">
        <v>39</v>
      </c>
      <c r="C40" s="10" t="s">
        <v>19</v>
      </c>
      <c r="D40" s="50">
        <v>600</v>
      </c>
      <c r="E40" s="50">
        <v>1162</v>
      </c>
      <c r="F40" s="50">
        <v>1165.35</v>
      </c>
      <c r="G40" s="70" t="s">
        <v>706</v>
      </c>
      <c r="H40" s="50">
        <v>1158.65</v>
      </c>
      <c r="I40" s="10">
        <f>(E40-H40)*D40</f>
        <v>2009.99999999995</v>
      </c>
      <c r="J40" s="59"/>
    </row>
    <row r="41" spans="1:10">
      <c r="A41" s="98" t="s">
        <v>705</v>
      </c>
      <c r="B41" s="50" t="s">
        <v>56</v>
      </c>
      <c r="C41" s="10" t="s">
        <v>16</v>
      </c>
      <c r="D41" s="50">
        <v>1400</v>
      </c>
      <c r="E41" s="50">
        <v>472</v>
      </c>
      <c r="F41" s="50">
        <v>470.55</v>
      </c>
      <c r="G41" s="70" t="s">
        <v>707</v>
      </c>
      <c r="H41" s="50">
        <v>473.45</v>
      </c>
      <c r="I41" s="10">
        <f>(H41-E41)*D41</f>
        <v>2029.99999999998</v>
      </c>
      <c r="J41" s="59"/>
    </row>
    <row r="42" spans="1:10">
      <c r="A42" s="98"/>
      <c r="B42" s="50"/>
      <c r="C42" s="10"/>
      <c r="D42" s="50"/>
      <c r="E42" s="50"/>
      <c r="F42" s="50"/>
      <c r="G42" s="70"/>
      <c r="H42" s="50"/>
      <c r="I42" s="10"/>
      <c r="J42" s="59"/>
    </row>
    <row r="43" spans="1:10">
      <c r="A43" s="98"/>
      <c r="B43" s="50"/>
      <c r="C43" s="50"/>
      <c r="D43" s="50"/>
      <c r="E43" s="50"/>
      <c r="F43" s="50"/>
      <c r="G43" s="70"/>
      <c r="H43" s="50"/>
      <c r="I43" s="10"/>
      <c r="J43" s="59"/>
    </row>
    <row r="44" spans="7:10">
      <c r="G44" s="20" t="s">
        <v>51</v>
      </c>
      <c r="H44" s="74"/>
      <c r="I44" s="29">
        <f>SUM(I4:I43)</f>
        <v>47472.5</v>
      </c>
      <c r="J44" s="75"/>
    </row>
    <row r="45" spans="7:10">
      <c r="G45" s="59"/>
      <c r="H45" s="59"/>
      <c r="I45" s="76"/>
      <c r="J45" s="77"/>
    </row>
    <row r="46" spans="7:10">
      <c r="G46" s="20" t="s">
        <v>2</v>
      </c>
      <c r="H46" s="74"/>
      <c r="I46" s="31">
        <f>27/38</f>
        <v>0.710526315789474</v>
      </c>
      <c r="J46" s="75"/>
    </row>
    <row r="47" spans="10:10">
      <c r="J47" s="75"/>
    </row>
  </sheetData>
  <mergeCells count="3">
    <mergeCell ref="A1:I1"/>
    <mergeCell ref="A2:I2"/>
    <mergeCell ref="G46:H4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37" workbookViewId="0">
      <selection activeCell="I59" sqref="I59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708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43437</v>
      </c>
      <c r="B4" s="10" t="s">
        <v>621</v>
      </c>
      <c r="C4" s="10" t="s">
        <v>16</v>
      </c>
      <c r="D4" s="10">
        <v>1200</v>
      </c>
      <c r="E4" s="10">
        <v>710</v>
      </c>
      <c r="F4" s="10">
        <v>708.3</v>
      </c>
      <c r="G4" s="10" t="s">
        <v>709</v>
      </c>
      <c r="H4" s="10">
        <v>711.7</v>
      </c>
      <c r="I4" s="10">
        <f t="shared" ref="I4:I7" si="0">(H4-E4)*D4</f>
        <v>2040.00000000005</v>
      </c>
      <c r="J4" s="59"/>
    </row>
    <row r="5" spans="1:10">
      <c r="A5" s="35">
        <v>43437</v>
      </c>
      <c r="B5" s="10" t="s">
        <v>43</v>
      </c>
      <c r="C5" s="10" t="s">
        <v>16</v>
      </c>
      <c r="D5" s="10">
        <v>600</v>
      </c>
      <c r="E5" s="10">
        <v>1160</v>
      </c>
      <c r="F5" s="10">
        <v>1156.65</v>
      </c>
      <c r="G5" s="10" t="s">
        <v>710</v>
      </c>
      <c r="H5" s="10">
        <v>1168.35</v>
      </c>
      <c r="I5" s="10">
        <f t="shared" si="0"/>
        <v>5009.99999999995</v>
      </c>
      <c r="J5" s="59"/>
    </row>
    <row r="6" spans="1:10">
      <c r="A6" s="35">
        <v>43438</v>
      </c>
      <c r="B6" s="50" t="s">
        <v>460</v>
      </c>
      <c r="C6" s="10" t="s">
        <v>19</v>
      </c>
      <c r="D6" s="50">
        <v>700</v>
      </c>
      <c r="E6" s="50">
        <v>1232</v>
      </c>
      <c r="F6" s="50">
        <v>1235.15</v>
      </c>
      <c r="G6" s="70" t="s">
        <v>711</v>
      </c>
      <c r="H6" s="50">
        <v>1229.15</v>
      </c>
      <c r="I6" s="10">
        <f t="shared" ref="I6:I10" si="1">(E6-H6)*D6</f>
        <v>1994.99999999994</v>
      </c>
      <c r="J6" s="59"/>
    </row>
    <row r="7" spans="1:10">
      <c r="A7" s="38">
        <v>43438</v>
      </c>
      <c r="B7" s="52" t="s">
        <v>460</v>
      </c>
      <c r="C7" s="39" t="s">
        <v>16</v>
      </c>
      <c r="D7" s="52">
        <v>700</v>
      </c>
      <c r="E7" s="52">
        <v>1238</v>
      </c>
      <c r="F7" s="52">
        <v>1234.9</v>
      </c>
      <c r="G7" s="71" t="s">
        <v>712</v>
      </c>
      <c r="H7" s="52">
        <v>1234.9</v>
      </c>
      <c r="I7" s="39">
        <f t="shared" si="0"/>
        <v>-2169.99999999994</v>
      </c>
      <c r="J7" s="59"/>
    </row>
    <row r="8" spans="1:10">
      <c r="A8" s="51">
        <v>43438</v>
      </c>
      <c r="B8" s="52" t="s">
        <v>632</v>
      </c>
      <c r="C8" s="39" t="s">
        <v>19</v>
      </c>
      <c r="D8" s="52">
        <v>1500</v>
      </c>
      <c r="E8" s="52">
        <v>523</v>
      </c>
      <c r="F8" s="52">
        <v>524.35</v>
      </c>
      <c r="G8" s="71" t="s">
        <v>713</v>
      </c>
      <c r="H8" s="52">
        <v>524.35</v>
      </c>
      <c r="I8" s="39">
        <f t="shared" si="1"/>
        <v>-2025.00000000003</v>
      </c>
      <c r="J8" s="91"/>
    </row>
    <row r="9" spans="1:10">
      <c r="A9" s="51">
        <v>43439</v>
      </c>
      <c r="B9" s="52" t="s">
        <v>714</v>
      </c>
      <c r="C9" s="39" t="s">
        <v>16</v>
      </c>
      <c r="D9" s="52">
        <v>1000</v>
      </c>
      <c r="E9" s="52">
        <v>625.6</v>
      </c>
      <c r="F9" s="52">
        <v>623.6</v>
      </c>
      <c r="G9" s="71" t="s">
        <v>715</v>
      </c>
      <c r="H9" s="52">
        <v>623.6</v>
      </c>
      <c r="I9" s="39">
        <f t="shared" ref="I9:I16" si="2">(H9-E9)*D9</f>
        <v>-2000</v>
      </c>
      <c r="J9" s="73"/>
    </row>
    <row r="10" spans="1:10">
      <c r="A10" s="49">
        <v>43439</v>
      </c>
      <c r="B10" s="50" t="s">
        <v>64</v>
      </c>
      <c r="C10" s="10" t="s">
        <v>19</v>
      </c>
      <c r="D10" s="50">
        <v>1000</v>
      </c>
      <c r="E10" s="50">
        <v>584.65</v>
      </c>
      <c r="F10" s="50">
        <v>586.65</v>
      </c>
      <c r="G10" s="70" t="s">
        <v>716</v>
      </c>
      <c r="H10" s="50">
        <v>582.65</v>
      </c>
      <c r="I10" s="10">
        <f t="shared" si="1"/>
        <v>2000</v>
      </c>
      <c r="J10" s="73"/>
    </row>
    <row r="11" spans="1:10">
      <c r="A11" s="49">
        <v>43439</v>
      </c>
      <c r="B11" s="50" t="s">
        <v>602</v>
      </c>
      <c r="C11" s="10" t="s">
        <v>16</v>
      </c>
      <c r="D11" s="50">
        <v>750</v>
      </c>
      <c r="E11" s="50">
        <v>1113</v>
      </c>
      <c r="F11" s="50">
        <v>1110.3</v>
      </c>
      <c r="G11" s="70" t="s">
        <v>717</v>
      </c>
      <c r="H11" s="50">
        <v>1119.7</v>
      </c>
      <c r="I11" s="10">
        <f t="shared" si="2"/>
        <v>5025.00000000003</v>
      </c>
      <c r="J11" s="73"/>
    </row>
    <row r="12" spans="1:10">
      <c r="A12" s="51">
        <v>43440</v>
      </c>
      <c r="B12" s="52" t="s">
        <v>84</v>
      </c>
      <c r="C12" s="39" t="s">
        <v>19</v>
      </c>
      <c r="D12" s="52">
        <v>500</v>
      </c>
      <c r="E12" s="52">
        <v>1260</v>
      </c>
      <c r="F12" s="52">
        <v>1264</v>
      </c>
      <c r="G12" s="71" t="s">
        <v>718</v>
      </c>
      <c r="H12" s="52">
        <v>1264</v>
      </c>
      <c r="I12" s="39">
        <f>(E12-H12)*D12</f>
        <v>-2000</v>
      </c>
      <c r="J12" s="59"/>
    </row>
    <row r="13" spans="1:10">
      <c r="A13" s="49">
        <v>43440</v>
      </c>
      <c r="B13" s="50" t="s">
        <v>460</v>
      </c>
      <c r="C13" s="10" t="s">
        <v>16</v>
      </c>
      <c r="D13" s="50">
        <v>700</v>
      </c>
      <c r="E13" s="50">
        <v>1207.2</v>
      </c>
      <c r="F13" s="50">
        <v>1204.3</v>
      </c>
      <c r="G13" s="70" t="s">
        <v>719</v>
      </c>
      <c r="H13" s="50">
        <v>1215</v>
      </c>
      <c r="I13" s="10">
        <f t="shared" si="2"/>
        <v>5459.99999999997</v>
      </c>
      <c r="J13" s="59"/>
    </row>
    <row r="14" spans="1:10">
      <c r="A14" s="49">
        <v>43441</v>
      </c>
      <c r="B14" s="50" t="s">
        <v>137</v>
      </c>
      <c r="C14" s="10" t="s">
        <v>16</v>
      </c>
      <c r="D14" s="50">
        <v>1500</v>
      </c>
      <c r="E14" s="50">
        <v>448.2</v>
      </c>
      <c r="F14" s="50">
        <v>446.85</v>
      </c>
      <c r="G14" s="70" t="s">
        <v>720</v>
      </c>
      <c r="H14" s="50">
        <v>449.55</v>
      </c>
      <c r="I14" s="10">
        <f t="shared" si="2"/>
        <v>2025.00000000003</v>
      </c>
      <c r="J14" s="59"/>
    </row>
    <row r="15" spans="1:10">
      <c r="A15" s="49">
        <v>43441</v>
      </c>
      <c r="B15" s="50" t="s">
        <v>621</v>
      </c>
      <c r="C15" s="10" t="s">
        <v>16</v>
      </c>
      <c r="D15" s="50">
        <v>1200</v>
      </c>
      <c r="E15" s="50">
        <v>701.4</v>
      </c>
      <c r="F15" s="50">
        <v>699.7</v>
      </c>
      <c r="G15" s="70" t="s">
        <v>721</v>
      </c>
      <c r="H15" s="50">
        <v>703.1</v>
      </c>
      <c r="I15" s="10">
        <f t="shared" si="2"/>
        <v>2040.00000000005</v>
      </c>
      <c r="J15" s="59"/>
    </row>
    <row r="16" spans="1:10">
      <c r="A16" s="51">
        <v>43444</v>
      </c>
      <c r="B16" s="52" t="s">
        <v>460</v>
      </c>
      <c r="C16" s="39" t="s">
        <v>16</v>
      </c>
      <c r="D16" s="52">
        <v>700</v>
      </c>
      <c r="E16" s="52">
        <v>1204.5</v>
      </c>
      <c r="F16" s="52">
        <v>1201.6</v>
      </c>
      <c r="G16" s="71" t="s">
        <v>722</v>
      </c>
      <c r="H16" s="52">
        <v>1201.6</v>
      </c>
      <c r="I16" s="39">
        <f t="shared" si="2"/>
        <v>-2030.00000000006</v>
      </c>
      <c r="J16" s="59"/>
    </row>
    <row r="17" spans="1:10">
      <c r="A17" s="49">
        <v>43444</v>
      </c>
      <c r="B17" s="50" t="s">
        <v>358</v>
      </c>
      <c r="C17" s="10" t="s">
        <v>723</v>
      </c>
      <c r="D17" s="50">
        <v>700</v>
      </c>
      <c r="E17" s="50">
        <v>870</v>
      </c>
      <c r="F17" s="50">
        <v>872.85</v>
      </c>
      <c r="G17" s="70" t="s">
        <v>724</v>
      </c>
      <c r="H17" s="50">
        <v>867.15</v>
      </c>
      <c r="I17" s="10">
        <f>(E17-H17)*D17</f>
        <v>1995.00000000002</v>
      </c>
      <c r="J17" s="59"/>
    </row>
    <row r="18" spans="1:10">
      <c r="A18" s="49">
        <v>43444</v>
      </c>
      <c r="B18" s="50" t="s">
        <v>661</v>
      </c>
      <c r="C18" s="10" t="s">
        <v>723</v>
      </c>
      <c r="D18" s="50">
        <v>700</v>
      </c>
      <c r="E18" s="50">
        <v>775</v>
      </c>
      <c r="F18" s="50">
        <v>777.85</v>
      </c>
      <c r="G18" s="70" t="s">
        <v>725</v>
      </c>
      <c r="H18" s="50">
        <v>772.15</v>
      </c>
      <c r="I18" s="10">
        <f>(E18-H18)*D18</f>
        <v>1995.00000000002</v>
      </c>
      <c r="J18" s="59"/>
    </row>
    <row r="19" spans="1:10">
      <c r="A19" s="49">
        <v>43445</v>
      </c>
      <c r="B19" s="50" t="s">
        <v>621</v>
      </c>
      <c r="C19" s="10" t="s">
        <v>16</v>
      </c>
      <c r="D19" s="50">
        <v>1200</v>
      </c>
      <c r="E19" s="50">
        <v>694.65</v>
      </c>
      <c r="F19" s="50">
        <v>692.95</v>
      </c>
      <c r="G19" s="70" t="s">
        <v>726</v>
      </c>
      <c r="H19" s="50">
        <v>698.5</v>
      </c>
      <c r="I19" s="10">
        <f t="shared" ref="I19:I36" si="3">(H19-E19)*D19</f>
        <v>4620.00000000003</v>
      </c>
      <c r="J19" s="59"/>
    </row>
    <row r="20" spans="1:10">
      <c r="A20" s="49">
        <v>43445</v>
      </c>
      <c r="B20" s="50" t="s">
        <v>49</v>
      </c>
      <c r="C20" s="10" t="s">
        <v>16</v>
      </c>
      <c r="D20" s="50">
        <v>1100</v>
      </c>
      <c r="E20" s="50">
        <v>600</v>
      </c>
      <c r="F20" s="50">
        <v>598</v>
      </c>
      <c r="G20" s="70" t="s">
        <v>727</v>
      </c>
      <c r="H20" s="50">
        <v>604.8</v>
      </c>
      <c r="I20" s="10">
        <f t="shared" si="3"/>
        <v>5279.99999999995</v>
      </c>
      <c r="J20" s="59"/>
    </row>
    <row r="21" spans="1:10">
      <c r="A21" s="49">
        <v>43446</v>
      </c>
      <c r="B21" s="50" t="s">
        <v>354</v>
      </c>
      <c r="C21" s="10" t="s">
        <v>16</v>
      </c>
      <c r="D21" s="50">
        <v>800</v>
      </c>
      <c r="E21" s="50">
        <v>800</v>
      </c>
      <c r="F21" s="50">
        <v>797.5</v>
      </c>
      <c r="G21" s="70" t="s">
        <v>728</v>
      </c>
      <c r="H21" s="50">
        <v>802.5</v>
      </c>
      <c r="I21" s="10">
        <f t="shared" si="3"/>
        <v>2000</v>
      </c>
      <c r="J21" s="59"/>
    </row>
    <row r="22" spans="1:10">
      <c r="A22" s="51">
        <v>43446</v>
      </c>
      <c r="B22" s="52" t="s">
        <v>69</v>
      </c>
      <c r="C22" s="39" t="s">
        <v>16</v>
      </c>
      <c r="D22" s="52">
        <v>1200</v>
      </c>
      <c r="E22" s="52">
        <v>434</v>
      </c>
      <c r="F22" s="52">
        <v>432.3</v>
      </c>
      <c r="G22" s="71" t="s">
        <v>729</v>
      </c>
      <c r="H22" s="52">
        <v>432.3</v>
      </c>
      <c r="I22" s="39">
        <f t="shared" si="3"/>
        <v>-2039.99999999999</v>
      </c>
      <c r="J22" s="59"/>
    </row>
    <row r="23" spans="1:10">
      <c r="A23" s="51">
        <v>43446</v>
      </c>
      <c r="B23" s="52" t="s">
        <v>179</v>
      </c>
      <c r="C23" s="39" t="s">
        <v>16</v>
      </c>
      <c r="D23" s="52">
        <v>1000</v>
      </c>
      <c r="E23" s="52">
        <v>696.9</v>
      </c>
      <c r="F23" s="52">
        <v>694.9</v>
      </c>
      <c r="G23" s="71" t="s">
        <v>730</v>
      </c>
      <c r="H23" s="52">
        <v>696</v>
      </c>
      <c r="I23" s="39">
        <f t="shared" si="3"/>
        <v>-899.999999999977</v>
      </c>
      <c r="J23" s="59"/>
    </row>
    <row r="24" spans="1:10">
      <c r="A24" s="51">
        <v>43446</v>
      </c>
      <c r="B24" s="52" t="s">
        <v>549</v>
      </c>
      <c r="C24" s="52" t="s">
        <v>16</v>
      </c>
      <c r="D24" s="52">
        <v>1500</v>
      </c>
      <c r="E24" s="52">
        <v>214.5</v>
      </c>
      <c r="F24" s="52">
        <v>213.1</v>
      </c>
      <c r="G24" s="71" t="s">
        <v>731</v>
      </c>
      <c r="H24" s="52">
        <v>213.1</v>
      </c>
      <c r="I24" s="39">
        <f t="shared" si="3"/>
        <v>-2100.00000000001</v>
      </c>
      <c r="J24" s="59"/>
    </row>
    <row r="25" spans="1:10">
      <c r="A25" s="51">
        <v>43447</v>
      </c>
      <c r="B25" s="52" t="s">
        <v>732</v>
      </c>
      <c r="C25" s="52" t="s">
        <v>16</v>
      </c>
      <c r="D25" s="52">
        <v>750</v>
      </c>
      <c r="E25" s="52">
        <v>691</v>
      </c>
      <c r="F25" s="52">
        <v>688.3</v>
      </c>
      <c r="G25" s="71" t="s">
        <v>733</v>
      </c>
      <c r="H25" s="52">
        <v>688.3</v>
      </c>
      <c r="I25" s="39">
        <f t="shared" si="3"/>
        <v>-2025.00000000003</v>
      </c>
      <c r="J25" s="59"/>
    </row>
    <row r="26" spans="1:10">
      <c r="A26" s="49">
        <v>43447</v>
      </c>
      <c r="B26" s="50" t="s">
        <v>59</v>
      </c>
      <c r="C26" s="10" t="s">
        <v>16</v>
      </c>
      <c r="D26" s="50">
        <v>302</v>
      </c>
      <c r="E26" s="50">
        <v>2187.8</v>
      </c>
      <c r="F26" s="50">
        <v>2181.1</v>
      </c>
      <c r="G26" s="70" t="s">
        <v>734</v>
      </c>
      <c r="H26" s="50">
        <v>2204.45</v>
      </c>
      <c r="I26" s="10">
        <f t="shared" si="3"/>
        <v>5028.29999999989</v>
      </c>
      <c r="J26" s="59"/>
    </row>
    <row r="27" spans="1:10">
      <c r="A27" s="49">
        <v>43447</v>
      </c>
      <c r="B27" s="50" t="s">
        <v>602</v>
      </c>
      <c r="C27" s="10" t="s">
        <v>16</v>
      </c>
      <c r="D27" s="50">
        <v>750</v>
      </c>
      <c r="E27" s="50">
        <v>1123</v>
      </c>
      <c r="F27" s="50">
        <v>1120.3</v>
      </c>
      <c r="G27" s="70" t="s">
        <v>735</v>
      </c>
      <c r="H27" s="50">
        <v>1125.7</v>
      </c>
      <c r="I27" s="10">
        <f t="shared" si="3"/>
        <v>2025.00000000003</v>
      </c>
      <c r="J27" s="59"/>
    </row>
    <row r="28" spans="1:10">
      <c r="A28" s="49">
        <v>43448</v>
      </c>
      <c r="B28" s="50" t="s">
        <v>573</v>
      </c>
      <c r="C28" s="10" t="s">
        <v>16</v>
      </c>
      <c r="D28" s="50">
        <v>1200</v>
      </c>
      <c r="E28" s="50">
        <v>256</v>
      </c>
      <c r="F28" s="50">
        <v>254.3</v>
      </c>
      <c r="G28" s="70" t="s">
        <v>736</v>
      </c>
      <c r="H28" s="50">
        <v>261.7</v>
      </c>
      <c r="I28" s="10">
        <f t="shared" si="3"/>
        <v>6839.99999999999</v>
      </c>
      <c r="J28" s="59"/>
    </row>
    <row r="29" spans="1:10">
      <c r="A29" s="49">
        <v>43451</v>
      </c>
      <c r="B29" s="50" t="s">
        <v>140</v>
      </c>
      <c r="C29" s="10" t="s">
        <v>16</v>
      </c>
      <c r="D29" s="50">
        <v>800</v>
      </c>
      <c r="E29" s="50">
        <v>467</v>
      </c>
      <c r="F29" s="50">
        <v>464.5</v>
      </c>
      <c r="G29" s="70" t="s">
        <v>737</v>
      </c>
      <c r="H29" s="50">
        <v>474.5</v>
      </c>
      <c r="I29" s="10">
        <f t="shared" si="3"/>
        <v>6000</v>
      </c>
      <c r="J29" s="59"/>
    </row>
    <row r="30" spans="1:10">
      <c r="A30" s="51">
        <v>43451</v>
      </c>
      <c r="B30" s="52" t="s">
        <v>43</v>
      </c>
      <c r="C30" s="39" t="s">
        <v>16</v>
      </c>
      <c r="D30" s="52">
        <v>600</v>
      </c>
      <c r="E30" s="52">
        <v>1194.3</v>
      </c>
      <c r="F30" s="52">
        <v>1190.95</v>
      </c>
      <c r="G30" s="71" t="s">
        <v>738</v>
      </c>
      <c r="H30" s="52">
        <v>1190.95</v>
      </c>
      <c r="I30" s="39">
        <f t="shared" si="3"/>
        <v>-2009.99999999995</v>
      </c>
      <c r="J30" s="59"/>
    </row>
    <row r="31" spans="1:10">
      <c r="A31" s="49">
        <v>43452</v>
      </c>
      <c r="B31" s="50" t="s">
        <v>654</v>
      </c>
      <c r="C31" s="10" t="s">
        <v>16</v>
      </c>
      <c r="D31" s="50">
        <v>1200</v>
      </c>
      <c r="E31" s="50">
        <v>522.7</v>
      </c>
      <c r="F31" s="50">
        <v>521</v>
      </c>
      <c r="G31" s="70" t="s">
        <v>739</v>
      </c>
      <c r="H31" s="50">
        <v>524.4</v>
      </c>
      <c r="I31" s="10">
        <f t="shared" si="3"/>
        <v>2039.99999999992</v>
      </c>
      <c r="J31" s="59"/>
    </row>
    <row r="32" spans="1:10">
      <c r="A32" s="49">
        <v>43452</v>
      </c>
      <c r="B32" s="50" t="s">
        <v>607</v>
      </c>
      <c r="C32" s="10" t="s">
        <v>19</v>
      </c>
      <c r="D32" s="50">
        <v>900</v>
      </c>
      <c r="E32" s="50">
        <v>520</v>
      </c>
      <c r="F32" s="50">
        <v>522.25</v>
      </c>
      <c r="G32" s="70" t="s">
        <v>740</v>
      </c>
      <c r="H32" s="50">
        <v>517.75</v>
      </c>
      <c r="I32" s="10">
        <f>(E32-H32)*D32</f>
        <v>2025</v>
      </c>
      <c r="J32" s="59"/>
    </row>
    <row r="33" spans="1:10">
      <c r="A33" s="49">
        <v>43452</v>
      </c>
      <c r="B33" s="50" t="s">
        <v>137</v>
      </c>
      <c r="C33" s="10" t="s">
        <v>16</v>
      </c>
      <c r="D33" s="50">
        <v>1500</v>
      </c>
      <c r="E33" s="50">
        <v>480</v>
      </c>
      <c r="F33" s="50">
        <v>478.6</v>
      </c>
      <c r="G33" s="70" t="s">
        <v>741</v>
      </c>
      <c r="H33" s="50">
        <v>483.5</v>
      </c>
      <c r="I33" s="10">
        <f t="shared" si="3"/>
        <v>5250</v>
      </c>
      <c r="J33" s="59"/>
    </row>
    <row r="34" spans="1:10">
      <c r="A34" s="51">
        <v>43453</v>
      </c>
      <c r="B34" s="52" t="s">
        <v>742</v>
      </c>
      <c r="C34" s="39" t="s">
        <v>16</v>
      </c>
      <c r="D34" s="52">
        <v>1250</v>
      </c>
      <c r="E34" s="52">
        <v>475.2</v>
      </c>
      <c r="F34" s="52">
        <v>473.6</v>
      </c>
      <c r="G34" s="71" t="s">
        <v>743</v>
      </c>
      <c r="H34" s="52">
        <v>473.6</v>
      </c>
      <c r="I34" s="39">
        <f t="shared" si="3"/>
        <v>-1999.99999999996</v>
      </c>
      <c r="J34" s="59"/>
    </row>
    <row r="35" spans="1:10">
      <c r="A35" s="51">
        <v>43453</v>
      </c>
      <c r="B35" s="52" t="s">
        <v>545</v>
      </c>
      <c r="C35" s="39" t="s">
        <v>16</v>
      </c>
      <c r="D35" s="52">
        <v>1300</v>
      </c>
      <c r="E35" s="52">
        <v>296.75</v>
      </c>
      <c r="F35" s="52">
        <v>295.1</v>
      </c>
      <c r="G35" s="71" t="s">
        <v>744</v>
      </c>
      <c r="H35" s="52">
        <v>295.1</v>
      </c>
      <c r="I35" s="39">
        <f t="shared" si="3"/>
        <v>-2144.99999999997</v>
      </c>
      <c r="J35" s="59"/>
    </row>
    <row r="36" spans="1:10">
      <c r="A36" s="49">
        <v>43454</v>
      </c>
      <c r="B36" s="50" t="s">
        <v>460</v>
      </c>
      <c r="C36" s="10" t="s">
        <v>16</v>
      </c>
      <c r="D36" s="50">
        <v>700</v>
      </c>
      <c r="E36" s="50">
        <v>1384</v>
      </c>
      <c r="F36" s="50">
        <v>1381.05</v>
      </c>
      <c r="G36" s="70" t="s">
        <v>745</v>
      </c>
      <c r="H36" s="50">
        <v>1386.9</v>
      </c>
      <c r="I36" s="10">
        <f t="shared" si="3"/>
        <v>2030.00000000006</v>
      </c>
      <c r="J36" s="59"/>
    </row>
    <row r="37" spans="1:10">
      <c r="A37" s="49">
        <v>43454</v>
      </c>
      <c r="B37" s="50" t="s">
        <v>607</v>
      </c>
      <c r="C37" s="10" t="s">
        <v>19</v>
      </c>
      <c r="D37" s="50">
        <v>900</v>
      </c>
      <c r="E37" s="50">
        <v>520</v>
      </c>
      <c r="F37" s="50">
        <v>520.25</v>
      </c>
      <c r="G37" s="70" t="s">
        <v>746</v>
      </c>
      <c r="H37" s="50">
        <v>516.5</v>
      </c>
      <c r="I37" s="10">
        <f t="shared" ref="I37:I40" si="4">(E37-H37)*D37</f>
        <v>3150</v>
      </c>
      <c r="J37" s="59"/>
    </row>
    <row r="38" spans="1:10">
      <c r="A38" s="49">
        <v>43455</v>
      </c>
      <c r="B38" s="50" t="s">
        <v>621</v>
      </c>
      <c r="C38" s="10" t="s">
        <v>19</v>
      </c>
      <c r="D38" s="50">
        <v>1200</v>
      </c>
      <c r="E38" s="50">
        <v>707.1</v>
      </c>
      <c r="F38" s="50">
        <v>708.8</v>
      </c>
      <c r="G38" s="70" t="s">
        <v>747</v>
      </c>
      <c r="H38" s="50">
        <v>705.4</v>
      </c>
      <c r="I38" s="10">
        <f t="shared" si="4"/>
        <v>2040.00000000005</v>
      </c>
      <c r="J38" s="59"/>
    </row>
    <row r="39" spans="1:10">
      <c r="A39" s="49">
        <v>43455</v>
      </c>
      <c r="B39" s="50" t="s">
        <v>56</v>
      </c>
      <c r="C39" s="10" t="s">
        <v>19</v>
      </c>
      <c r="D39" s="50">
        <v>1400</v>
      </c>
      <c r="E39" s="50">
        <v>481</v>
      </c>
      <c r="F39" s="50">
        <v>482.5</v>
      </c>
      <c r="G39" s="70" t="s">
        <v>748</v>
      </c>
      <c r="H39" s="50">
        <v>479.55</v>
      </c>
      <c r="I39" s="10">
        <f t="shared" si="4"/>
        <v>2029.99999999998</v>
      </c>
      <c r="J39" s="59"/>
    </row>
    <row r="40" spans="1:10">
      <c r="A40" s="49">
        <v>43458</v>
      </c>
      <c r="B40" s="50" t="s">
        <v>595</v>
      </c>
      <c r="C40" s="10" t="s">
        <v>19</v>
      </c>
      <c r="D40" s="50">
        <v>1250</v>
      </c>
      <c r="E40" s="50">
        <v>618</v>
      </c>
      <c r="F40" s="50">
        <v>619.6</v>
      </c>
      <c r="G40" s="70" t="s">
        <v>749</v>
      </c>
      <c r="H40" s="50">
        <v>616.4</v>
      </c>
      <c r="I40" s="10">
        <f t="shared" si="4"/>
        <v>2000.00000000003</v>
      </c>
      <c r="J40" s="59"/>
    </row>
    <row r="41" spans="1:10">
      <c r="A41" s="49">
        <v>43458</v>
      </c>
      <c r="B41" s="50" t="s">
        <v>750</v>
      </c>
      <c r="C41" s="10" t="s">
        <v>16</v>
      </c>
      <c r="D41" s="50">
        <v>700</v>
      </c>
      <c r="E41" s="50">
        <v>851.5</v>
      </c>
      <c r="F41" s="50">
        <v>848</v>
      </c>
      <c r="G41" s="70" t="s">
        <v>751</v>
      </c>
      <c r="H41" s="50">
        <v>859</v>
      </c>
      <c r="I41" s="10">
        <f t="shared" ref="I41:I42" si="5">(H41-E41)*D41</f>
        <v>5250</v>
      </c>
      <c r="J41" s="59"/>
    </row>
    <row r="42" spans="1:10">
      <c r="A42" s="51">
        <v>43458</v>
      </c>
      <c r="B42" s="52" t="s">
        <v>56</v>
      </c>
      <c r="C42" s="39" t="s">
        <v>16</v>
      </c>
      <c r="D42" s="52">
        <v>1400</v>
      </c>
      <c r="E42" s="52">
        <v>485.8</v>
      </c>
      <c r="F42" s="52">
        <v>484</v>
      </c>
      <c r="G42" s="71" t="s">
        <v>752</v>
      </c>
      <c r="H42" s="52">
        <v>484</v>
      </c>
      <c r="I42" s="39">
        <f t="shared" si="5"/>
        <v>-2520.00000000002</v>
      </c>
      <c r="J42" s="59"/>
    </row>
    <row r="43" spans="1:10">
      <c r="A43" s="49">
        <v>43460</v>
      </c>
      <c r="B43" s="50" t="s">
        <v>654</v>
      </c>
      <c r="C43" s="50" t="s">
        <v>19</v>
      </c>
      <c r="D43" s="50">
        <v>1200</v>
      </c>
      <c r="E43" s="50">
        <v>498.65</v>
      </c>
      <c r="F43" s="50">
        <v>500.35</v>
      </c>
      <c r="G43" s="70" t="s">
        <v>753</v>
      </c>
      <c r="H43" s="50">
        <v>497</v>
      </c>
      <c r="I43" s="10">
        <f t="shared" ref="I43:I46" si="6">(E43-H43)*D43</f>
        <v>1979.99999999997</v>
      </c>
      <c r="J43" s="59"/>
    </row>
    <row r="44" spans="1:10">
      <c r="A44" s="51">
        <v>43460</v>
      </c>
      <c r="B44" s="52" t="s">
        <v>621</v>
      </c>
      <c r="C44" s="52" t="s">
        <v>19</v>
      </c>
      <c r="D44" s="52">
        <v>1200</v>
      </c>
      <c r="E44" s="52">
        <v>687</v>
      </c>
      <c r="F44" s="52">
        <v>688.7</v>
      </c>
      <c r="G44" s="71" t="s">
        <v>754</v>
      </c>
      <c r="H44" s="52">
        <v>688.7</v>
      </c>
      <c r="I44" s="39">
        <f t="shared" si="6"/>
        <v>-2040.00000000005</v>
      </c>
      <c r="J44" s="59"/>
    </row>
    <row r="45" spans="1:10">
      <c r="A45" s="51">
        <v>43460</v>
      </c>
      <c r="B45" s="52" t="s">
        <v>24</v>
      </c>
      <c r="C45" s="52" t="s">
        <v>16</v>
      </c>
      <c r="D45" s="52">
        <v>500</v>
      </c>
      <c r="E45" s="52">
        <v>1944.8</v>
      </c>
      <c r="F45" s="52">
        <v>1940.8</v>
      </c>
      <c r="G45" s="71" t="s">
        <v>755</v>
      </c>
      <c r="H45" s="52">
        <v>1940.8</v>
      </c>
      <c r="I45" s="39">
        <f t="shared" ref="I45:I49" si="7">(H45-E45)*D45</f>
        <v>-2000</v>
      </c>
      <c r="J45" s="59"/>
    </row>
    <row r="46" spans="1:10">
      <c r="A46" s="49">
        <v>43461</v>
      </c>
      <c r="B46" s="50" t="s">
        <v>714</v>
      </c>
      <c r="C46" s="50" t="s">
        <v>19</v>
      </c>
      <c r="D46" s="50">
        <v>1000</v>
      </c>
      <c r="E46" s="50">
        <v>673</v>
      </c>
      <c r="F46" s="50">
        <v>675</v>
      </c>
      <c r="G46" s="70" t="s">
        <v>756</v>
      </c>
      <c r="H46" s="50">
        <v>668</v>
      </c>
      <c r="I46" s="10">
        <f t="shared" si="6"/>
        <v>5000</v>
      </c>
      <c r="J46" s="59"/>
    </row>
    <row r="47" spans="1:10">
      <c r="A47" s="49">
        <v>43461</v>
      </c>
      <c r="B47" s="50" t="s">
        <v>24</v>
      </c>
      <c r="C47" s="50" t="s">
        <v>16</v>
      </c>
      <c r="D47" s="50">
        <v>500</v>
      </c>
      <c r="E47" s="50">
        <v>1994</v>
      </c>
      <c r="F47" s="50">
        <v>1990</v>
      </c>
      <c r="G47" s="70" t="s">
        <v>757</v>
      </c>
      <c r="H47" s="50">
        <v>2004</v>
      </c>
      <c r="I47" s="10">
        <f t="shared" si="7"/>
        <v>5000</v>
      </c>
      <c r="J47" s="59"/>
    </row>
    <row r="48" spans="1:10">
      <c r="A48" s="49">
        <v>43462</v>
      </c>
      <c r="B48" s="50" t="s">
        <v>24</v>
      </c>
      <c r="C48" s="50" t="s">
        <v>16</v>
      </c>
      <c r="D48" s="50">
        <v>500</v>
      </c>
      <c r="E48" s="50">
        <v>2028</v>
      </c>
      <c r="F48" s="50">
        <v>2024</v>
      </c>
      <c r="G48" s="70" t="s">
        <v>758</v>
      </c>
      <c r="H48" s="50">
        <v>2032</v>
      </c>
      <c r="I48" s="10">
        <f t="shared" si="7"/>
        <v>2000</v>
      </c>
      <c r="J48" s="59"/>
    </row>
    <row r="49" spans="1:10">
      <c r="A49" s="51">
        <v>43465</v>
      </c>
      <c r="B49" s="52" t="s">
        <v>33</v>
      </c>
      <c r="C49" s="52" t="s">
        <v>16</v>
      </c>
      <c r="D49" s="52">
        <v>800</v>
      </c>
      <c r="E49" s="52">
        <v>922.9</v>
      </c>
      <c r="F49" s="52">
        <v>920.4</v>
      </c>
      <c r="G49" s="71" t="s">
        <v>759</v>
      </c>
      <c r="H49" s="52">
        <v>920.4</v>
      </c>
      <c r="I49" s="39">
        <f t="shared" si="7"/>
        <v>-2000</v>
      </c>
      <c r="J49" s="59"/>
    </row>
    <row r="50" spans="1:10">
      <c r="A50" s="51">
        <v>43465</v>
      </c>
      <c r="B50" s="52" t="s">
        <v>602</v>
      </c>
      <c r="C50" s="52" t="s">
        <v>723</v>
      </c>
      <c r="D50" s="52">
        <v>750</v>
      </c>
      <c r="E50" s="52">
        <v>1148</v>
      </c>
      <c r="F50" s="52">
        <v>1150.7</v>
      </c>
      <c r="G50" s="71" t="s">
        <v>760</v>
      </c>
      <c r="H50" s="52">
        <v>1150.7</v>
      </c>
      <c r="I50" s="39">
        <f>(E50-H50)*D50</f>
        <v>-2025.00000000003</v>
      </c>
      <c r="J50" s="59"/>
    </row>
    <row r="51" spans="1:10">
      <c r="A51" s="49"/>
      <c r="B51" s="50"/>
      <c r="C51" s="50"/>
      <c r="D51" s="50"/>
      <c r="E51" s="50"/>
      <c r="F51" s="50"/>
      <c r="G51" s="70"/>
      <c r="H51" s="50"/>
      <c r="I51" s="10"/>
      <c r="J51" s="59"/>
    </row>
    <row r="52" spans="7:10">
      <c r="G52" s="20" t="s">
        <v>51</v>
      </c>
      <c r="H52" s="74"/>
      <c r="I52" s="29">
        <f>SUM(I4:I51)</f>
        <v>67143.3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30/47</f>
        <v>0.638297872340426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1" workbookViewId="0">
      <selection activeCell="F54" sqref="F54"/>
    </sheetView>
  </sheetViews>
  <sheetFormatPr defaultColWidth="9" defaultRowHeight="15"/>
  <cols>
    <col min="1" max="1" width="11.142857142857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761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6">
        <v>43405</v>
      </c>
      <c r="B4" s="47" t="s">
        <v>56</v>
      </c>
      <c r="C4" s="47" t="s">
        <v>16</v>
      </c>
      <c r="D4" s="47">
        <v>1400</v>
      </c>
      <c r="E4" s="47">
        <v>512</v>
      </c>
      <c r="F4" s="47">
        <v>510.55</v>
      </c>
      <c r="G4" s="47" t="s">
        <v>762</v>
      </c>
      <c r="H4" s="47">
        <v>515.45</v>
      </c>
      <c r="I4" s="47">
        <f t="shared" ref="I4:I30" si="0">(H4-E4)*D4</f>
        <v>4830.00000000006</v>
      </c>
      <c r="J4" s="59"/>
    </row>
    <row r="5" spans="1:10">
      <c r="A5" s="46">
        <v>43405</v>
      </c>
      <c r="B5" s="47" t="s">
        <v>33</v>
      </c>
      <c r="C5" s="47" t="s">
        <v>16</v>
      </c>
      <c r="D5" s="47">
        <v>800</v>
      </c>
      <c r="E5" s="47">
        <v>1124.8</v>
      </c>
      <c r="F5" s="47">
        <v>1122.3</v>
      </c>
      <c r="G5" s="47" t="s">
        <v>763</v>
      </c>
      <c r="H5" s="47">
        <v>1130</v>
      </c>
      <c r="I5" s="47">
        <f t="shared" si="0"/>
        <v>4160.00000000004</v>
      </c>
      <c r="J5" s="59"/>
    </row>
    <row r="6" spans="1:10">
      <c r="A6" s="46">
        <v>43405</v>
      </c>
      <c r="B6" s="50" t="s">
        <v>69</v>
      </c>
      <c r="C6" s="47" t="s">
        <v>16</v>
      </c>
      <c r="D6" s="50">
        <v>1200</v>
      </c>
      <c r="E6" s="50">
        <v>384.8</v>
      </c>
      <c r="F6" s="50">
        <v>383.05</v>
      </c>
      <c r="G6" s="70" t="s">
        <v>764</v>
      </c>
      <c r="H6" s="50">
        <v>386.45</v>
      </c>
      <c r="I6" s="47">
        <f t="shared" si="0"/>
        <v>1979.99999999997</v>
      </c>
      <c r="J6" s="59"/>
    </row>
    <row r="7" spans="1:10">
      <c r="A7" s="49">
        <v>43406</v>
      </c>
      <c r="B7" s="50" t="s">
        <v>765</v>
      </c>
      <c r="C7" s="47" t="s">
        <v>16</v>
      </c>
      <c r="D7" s="50">
        <v>2000</v>
      </c>
      <c r="E7" s="50">
        <v>259</v>
      </c>
      <c r="F7" s="50">
        <v>258</v>
      </c>
      <c r="G7" s="70" t="s">
        <v>766</v>
      </c>
      <c r="H7" s="50">
        <v>260</v>
      </c>
      <c r="I7" s="47">
        <f t="shared" si="0"/>
        <v>2000</v>
      </c>
      <c r="J7" s="59"/>
    </row>
    <row r="8" spans="1:10">
      <c r="A8" s="49">
        <v>43406</v>
      </c>
      <c r="B8" s="50" t="s">
        <v>15</v>
      </c>
      <c r="C8" s="47" t="s">
        <v>16</v>
      </c>
      <c r="D8" s="50">
        <v>500</v>
      </c>
      <c r="E8" s="50">
        <v>870</v>
      </c>
      <c r="F8" s="50">
        <v>866</v>
      </c>
      <c r="G8" s="70" t="s">
        <v>767</v>
      </c>
      <c r="H8" s="50">
        <v>874</v>
      </c>
      <c r="I8" s="47">
        <f t="shared" si="0"/>
        <v>2000</v>
      </c>
      <c r="J8" s="49"/>
    </row>
    <row r="9" spans="1:10">
      <c r="A9" s="49">
        <v>43409</v>
      </c>
      <c r="B9" s="50" t="s">
        <v>56</v>
      </c>
      <c r="C9" s="47" t="s">
        <v>16</v>
      </c>
      <c r="D9" s="50">
        <v>1400</v>
      </c>
      <c r="E9" s="50">
        <v>487</v>
      </c>
      <c r="F9" s="50">
        <v>484.9</v>
      </c>
      <c r="G9" s="70" t="s">
        <v>768</v>
      </c>
      <c r="H9" s="50">
        <v>491</v>
      </c>
      <c r="I9" s="47">
        <f t="shared" si="0"/>
        <v>5600</v>
      </c>
      <c r="J9" s="73"/>
    </row>
    <row r="10" spans="1:10">
      <c r="A10" s="49">
        <v>43409</v>
      </c>
      <c r="B10" s="50" t="s">
        <v>24</v>
      </c>
      <c r="C10" s="47" t="s">
        <v>16</v>
      </c>
      <c r="D10" s="50">
        <v>500</v>
      </c>
      <c r="E10" s="50">
        <v>1958</v>
      </c>
      <c r="F10" s="50">
        <v>1954</v>
      </c>
      <c r="G10" s="70" t="s">
        <v>769</v>
      </c>
      <c r="H10" s="50">
        <v>1968</v>
      </c>
      <c r="I10" s="47">
        <f t="shared" si="0"/>
        <v>5000</v>
      </c>
      <c r="J10" s="73"/>
    </row>
    <row r="11" spans="1:10">
      <c r="A11" s="51">
        <v>43410</v>
      </c>
      <c r="B11" s="52" t="s">
        <v>69</v>
      </c>
      <c r="C11" s="44" t="s">
        <v>16</v>
      </c>
      <c r="D11" s="52">
        <v>1200</v>
      </c>
      <c r="E11" s="52">
        <v>409.7</v>
      </c>
      <c r="F11" s="52">
        <v>407.7</v>
      </c>
      <c r="G11" s="71" t="s">
        <v>770</v>
      </c>
      <c r="H11" s="52">
        <v>407.7</v>
      </c>
      <c r="I11" s="44">
        <f t="shared" si="0"/>
        <v>-2400</v>
      </c>
      <c r="J11" s="73"/>
    </row>
    <row r="12" spans="1:10">
      <c r="A12" s="49">
        <v>43413</v>
      </c>
      <c r="B12" s="50" t="s">
        <v>21</v>
      </c>
      <c r="C12" s="50" t="s">
        <v>16</v>
      </c>
      <c r="D12" s="50">
        <v>500</v>
      </c>
      <c r="E12" s="50">
        <v>1065</v>
      </c>
      <c r="F12" s="50">
        <v>1060</v>
      </c>
      <c r="G12" s="70" t="s">
        <v>771</v>
      </c>
      <c r="H12" s="50">
        <v>1074.2</v>
      </c>
      <c r="I12" s="47">
        <f t="shared" si="0"/>
        <v>4600.00000000002</v>
      </c>
      <c r="J12" s="59"/>
    </row>
    <row r="13" spans="1:10">
      <c r="A13" s="51">
        <v>43413</v>
      </c>
      <c r="B13" s="52" t="s">
        <v>64</v>
      </c>
      <c r="C13" s="52" t="s">
        <v>16</v>
      </c>
      <c r="D13" s="52">
        <v>1000</v>
      </c>
      <c r="E13" s="52">
        <v>617</v>
      </c>
      <c r="F13" s="52">
        <v>614.8</v>
      </c>
      <c r="G13" s="71" t="s">
        <v>772</v>
      </c>
      <c r="H13" s="52">
        <v>614.8</v>
      </c>
      <c r="I13" s="44">
        <f t="shared" si="0"/>
        <v>-2200.00000000005</v>
      </c>
      <c r="J13" s="59"/>
    </row>
    <row r="14" spans="1:10">
      <c r="A14" s="51">
        <v>43416</v>
      </c>
      <c r="B14" s="52" t="s">
        <v>773</v>
      </c>
      <c r="C14" s="52" t="s">
        <v>16</v>
      </c>
      <c r="D14" s="52">
        <v>600</v>
      </c>
      <c r="E14" s="52">
        <v>862</v>
      </c>
      <c r="F14" s="52">
        <v>858.65</v>
      </c>
      <c r="G14" s="71" t="s">
        <v>774</v>
      </c>
      <c r="H14" s="52">
        <v>858.65</v>
      </c>
      <c r="I14" s="44">
        <f t="shared" si="0"/>
        <v>-2010.00000000001</v>
      </c>
      <c r="J14" s="59"/>
    </row>
    <row r="15" spans="1:10">
      <c r="A15" s="49">
        <v>43417</v>
      </c>
      <c r="B15" s="50" t="s">
        <v>529</v>
      </c>
      <c r="C15" s="50" t="s">
        <v>16</v>
      </c>
      <c r="D15" s="50">
        <v>500</v>
      </c>
      <c r="E15" s="50">
        <v>1029.95</v>
      </c>
      <c r="F15" s="50">
        <v>1025.95</v>
      </c>
      <c r="G15" s="70" t="s">
        <v>775</v>
      </c>
      <c r="H15" s="50">
        <v>1036.95</v>
      </c>
      <c r="I15" s="47">
        <f t="shared" si="0"/>
        <v>3500</v>
      </c>
      <c r="J15" s="59"/>
    </row>
    <row r="16" spans="1:10">
      <c r="A16" s="49">
        <v>43418</v>
      </c>
      <c r="B16" s="50" t="s">
        <v>84</v>
      </c>
      <c r="C16" s="50" t="s">
        <v>19</v>
      </c>
      <c r="D16" s="50">
        <v>500</v>
      </c>
      <c r="E16" s="50">
        <v>1310</v>
      </c>
      <c r="F16" s="50">
        <v>1314</v>
      </c>
      <c r="G16" s="70" t="s">
        <v>776</v>
      </c>
      <c r="H16" s="50">
        <v>1302</v>
      </c>
      <c r="I16" s="47">
        <f>(E16-H16)*D16</f>
        <v>4000</v>
      </c>
      <c r="J16" s="59"/>
    </row>
    <row r="17" spans="1:10">
      <c r="A17" s="51">
        <v>43419</v>
      </c>
      <c r="B17" s="51" t="s">
        <v>777</v>
      </c>
      <c r="C17" s="52" t="s">
        <v>16</v>
      </c>
      <c r="D17" s="52">
        <v>1500</v>
      </c>
      <c r="E17" s="52">
        <v>318</v>
      </c>
      <c r="F17" s="52">
        <v>316.5</v>
      </c>
      <c r="G17" s="71" t="s">
        <v>778</v>
      </c>
      <c r="H17" s="52">
        <v>316.5</v>
      </c>
      <c r="I17" s="44">
        <f t="shared" si="0"/>
        <v>-2250</v>
      </c>
      <c r="J17" s="59"/>
    </row>
    <row r="18" spans="1:10">
      <c r="A18" s="49">
        <v>43419</v>
      </c>
      <c r="B18" s="50" t="s">
        <v>33</v>
      </c>
      <c r="C18" s="50" t="s">
        <v>16</v>
      </c>
      <c r="D18" s="50">
        <v>800</v>
      </c>
      <c r="E18" s="50">
        <v>970</v>
      </c>
      <c r="F18" s="50">
        <v>967.5</v>
      </c>
      <c r="G18" s="70" t="s">
        <v>779</v>
      </c>
      <c r="H18" s="50">
        <v>972.5</v>
      </c>
      <c r="I18" s="47">
        <f t="shared" si="0"/>
        <v>2000</v>
      </c>
      <c r="J18" s="59"/>
    </row>
    <row r="19" spans="1:10">
      <c r="A19" s="49">
        <v>43420</v>
      </c>
      <c r="B19" s="50" t="s">
        <v>140</v>
      </c>
      <c r="C19" s="50" t="s">
        <v>16</v>
      </c>
      <c r="D19" s="50">
        <v>800</v>
      </c>
      <c r="E19" s="50">
        <v>462.5</v>
      </c>
      <c r="F19" s="50">
        <v>460</v>
      </c>
      <c r="G19" s="70" t="s">
        <v>780</v>
      </c>
      <c r="H19" s="50">
        <v>464.9</v>
      </c>
      <c r="I19" s="47">
        <f t="shared" si="0"/>
        <v>1919.99999999998</v>
      </c>
      <c r="J19" s="59"/>
    </row>
    <row r="20" spans="1:10">
      <c r="A20" s="51">
        <v>43420</v>
      </c>
      <c r="B20" s="52" t="s">
        <v>781</v>
      </c>
      <c r="C20" s="52" t="s">
        <v>16</v>
      </c>
      <c r="D20" s="52">
        <v>600</v>
      </c>
      <c r="E20" s="52">
        <v>726</v>
      </c>
      <c r="F20" s="52">
        <v>722.65</v>
      </c>
      <c r="G20" s="71" t="s">
        <v>782</v>
      </c>
      <c r="H20" s="52">
        <v>723.7</v>
      </c>
      <c r="I20" s="52">
        <f t="shared" si="0"/>
        <v>-1379.99999999997</v>
      </c>
      <c r="J20" s="59"/>
    </row>
    <row r="21" spans="1:10">
      <c r="A21" s="49">
        <v>43420</v>
      </c>
      <c r="B21" s="50" t="s">
        <v>460</v>
      </c>
      <c r="C21" s="50" t="s">
        <v>16</v>
      </c>
      <c r="D21" s="50">
        <v>700</v>
      </c>
      <c r="E21" s="50">
        <v>1320</v>
      </c>
      <c r="F21" s="50">
        <v>1317</v>
      </c>
      <c r="G21" s="70" t="s">
        <v>783</v>
      </c>
      <c r="H21" s="50">
        <v>1326.85</v>
      </c>
      <c r="I21" s="47">
        <f t="shared" si="0"/>
        <v>4794.99999999994</v>
      </c>
      <c r="J21" s="59"/>
    </row>
    <row r="22" spans="1:10">
      <c r="A22" s="49">
        <v>43423</v>
      </c>
      <c r="B22" s="50" t="s">
        <v>460</v>
      </c>
      <c r="C22" s="50" t="s">
        <v>16</v>
      </c>
      <c r="D22" s="87">
        <v>700</v>
      </c>
      <c r="E22" s="50">
        <v>1324.65</v>
      </c>
      <c r="F22" s="50">
        <v>1321.75</v>
      </c>
      <c r="G22" s="70" t="s">
        <v>784</v>
      </c>
      <c r="H22" s="50">
        <v>1327.5</v>
      </c>
      <c r="I22" s="47">
        <f t="shared" si="0"/>
        <v>1994.99999999994</v>
      </c>
      <c r="J22" s="59"/>
    </row>
    <row r="23" spans="1:10">
      <c r="A23" s="49">
        <v>43423</v>
      </c>
      <c r="B23" s="50" t="s">
        <v>785</v>
      </c>
      <c r="C23" s="50" t="s">
        <v>16</v>
      </c>
      <c r="D23" s="50">
        <v>400</v>
      </c>
      <c r="E23" s="50">
        <v>969.45</v>
      </c>
      <c r="F23" s="50">
        <v>964.45</v>
      </c>
      <c r="G23" s="70" t="s">
        <v>786</v>
      </c>
      <c r="H23" s="50">
        <v>979.45</v>
      </c>
      <c r="I23" s="47">
        <f t="shared" si="0"/>
        <v>4000</v>
      </c>
      <c r="J23" s="59"/>
    </row>
    <row r="24" spans="1:10">
      <c r="A24" s="49">
        <v>43424</v>
      </c>
      <c r="B24" s="50" t="s">
        <v>358</v>
      </c>
      <c r="C24" s="50" t="s">
        <v>16</v>
      </c>
      <c r="D24" s="50">
        <v>700</v>
      </c>
      <c r="E24" s="50">
        <v>863</v>
      </c>
      <c r="F24" s="50">
        <v>860</v>
      </c>
      <c r="G24" s="70" t="s">
        <v>787</v>
      </c>
      <c r="H24" s="50">
        <v>869.9</v>
      </c>
      <c r="I24" s="47">
        <f t="shared" si="0"/>
        <v>4829.99999999998</v>
      </c>
      <c r="J24" s="59"/>
    </row>
    <row r="25" spans="1:10">
      <c r="A25" s="51">
        <v>43424</v>
      </c>
      <c r="B25" s="52" t="s">
        <v>140</v>
      </c>
      <c r="C25" s="52" t="s">
        <v>16</v>
      </c>
      <c r="D25" s="52">
        <v>800</v>
      </c>
      <c r="E25" s="52">
        <v>464</v>
      </c>
      <c r="F25" s="52">
        <v>461.5</v>
      </c>
      <c r="G25" s="71" t="s">
        <v>788</v>
      </c>
      <c r="H25" s="52">
        <v>462.5</v>
      </c>
      <c r="I25" s="44">
        <f t="shared" si="0"/>
        <v>-1200</v>
      </c>
      <c r="J25" s="59"/>
    </row>
    <row r="26" spans="1:10">
      <c r="A26" s="49">
        <v>43425</v>
      </c>
      <c r="B26" s="50" t="s">
        <v>654</v>
      </c>
      <c r="C26" s="50" t="s">
        <v>19</v>
      </c>
      <c r="D26" s="50">
        <v>1200</v>
      </c>
      <c r="E26" s="50">
        <v>575.3</v>
      </c>
      <c r="F26" s="50">
        <v>577</v>
      </c>
      <c r="G26" s="70" t="s">
        <v>789</v>
      </c>
      <c r="H26" s="50">
        <v>570.6</v>
      </c>
      <c r="I26" s="47">
        <f t="shared" ref="I26:I32" si="1">(E26-H26)*D26</f>
        <v>5639.99999999992</v>
      </c>
      <c r="J26" s="59"/>
    </row>
    <row r="27" spans="1:10">
      <c r="A27" s="51">
        <v>43425</v>
      </c>
      <c r="B27" s="52" t="s">
        <v>541</v>
      </c>
      <c r="C27" s="52" t="s">
        <v>16</v>
      </c>
      <c r="D27" s="52">
        <v>400</v>
      </c>
      <c r="E27" s="52">
        <v>1551</v>
      </c>
      <c r="F27" s="52">
        <v>1546</v>
      </c>
      <c r="G27" s="71" t="s">
        <v>790</v>
      </c>
      <c r="H27" s="52">
        <v>1546</v>
      </c>
      <c r="I27" s="44">
        <f t="shared" si="0"/>
        <v>-2000</v>
      </c>
      <c r="J27" s="59"/>
    </row>
    <row r="28" spans="1:10">
      <c r="A28" s="49">
        <v>43426</v>
      </c>
      <c r="B28" s="50" t="s">
        <v>607</v>
      </c>
      <c r="C28" s="50" t="s">
        <v>19</v>
      </c>
      <c r="D28" s="50">
        <v>900</v>
      </c>
      <c r="E28" s="50">
        <v>521.85</v>
      </c>
      <c r="F28" s="50">
        <v>524.1</v>
      </c>
      <c r="G28" s="70" t="s">
        <v>791</v>
      </c>
      <c r="H28" s="50">
        <v>519.6</v>
      </c>
      <c r="I28" s="47">
        <f t="shared" si="1"/>
        <v>2025</v>
      </c>
      <c r="J28" s="59"/>
    </row>
    <row r="29" spans="1:10">
      <c r="A29" s="49">
        <v>43426</v>
      </c>
      <c r="B29" s="50" t="s">
        <v>654</v>
      </c>
      <c r="C29" s="50" t="s">
        <v>16</v>
      </c>
      <c r="D29" s="50">
        <v>1200</v>
      </c>
      <c r="E29" s="50">
        <v>584</v>
      </c>
      <c r="F29" s="50">
        <v>582.3</v>
      </c>
      <c r="G29" s="70" t="s">
        <v>792</v>
      </c>
      <c r="H29" s="50">
        <v>585.7</v>
      </c>
      <c r="I29" s="47">
        <f t="shared" si="0"/>
        <v>2040.00000000005</v>
      </c>
      <c r="J29" s="59"/>
    </row>
    <row r="30" spans="1:10">
      <c r="A30" s="51">
        <v>43430</v>
      </c>
      <c r="B30" s="52" t="s">
        <v>64</v>
      </c>
      <c r="C30" s="52" t="s">
        <v>16</v>
      </c>
      <c r="D30" s="52">
        <v>1000</v>
      </c>
      <c r="E30" s="52">
        <v>608</v>
      </c>
      <c r="F30" s="52">
        <v>606</v>
      </c>
      <c r="G30" s="71" t="s">
        <v>793</v>
      </c>
      <c r="H30" s="52">
        <v>606</v>
      </c>
      <c r="I30" s="44">
        <f t="shared" si="0"/>
        <v>-2000</v>
      </c>
      <c r="J30" s="59"/>
    </row>
    <row r="31" spans="1:10">
      <c r="A31" s="51">
        <v>43430</v>
      </c>
      <c r="B31" s="52" t="s">
        <v>179</v>
      </c>
      <c r="C31" s="52" t="s">
        <v>19</v>
      </c>
      <c r="D31" s="52">
        <v>1000</v>
      </c>
      <c r="E31" s="52">
        <v>658.25</v>
      </c>
      <c r="F31" s="52">
        <v>660.25</v>
      </c>
      <c r="G31" s="71" t="s">
        <v>794</v>
      </c>
      <c r="H31" s="52">
        <v>660.25</v>
      </c>
      <c r="I31" s="44">
        <f t="shared" si="1"/>
        <v>-2000</v>
      </c>
      <c r="J31" s="59"/>
    </row>
    <row r="32" spans="1:10">
      <c r="A32" s="49">
        <v>43430</v>
      </c>
      <c r="B32" s="50" t="s">
        <v>573</v>
      </c>
      <c r="C32" s="50" t="s">
        <v>19</v>
      </c>
      <c r="D32" s="50">
        <v>1200</v>
      </c>
      <c r="E32" s="50">
        <v>307.2</v>
      </c>
      <c r="F32" s="50">
        <v>308.9</v>
      </c>
      <c r="G32" s="70" t="s">
        <v>795</v>
      </c>
      <c r="H32" s="50">
        <v>301.5</v>
      </c>
      <c r="I32" s="47">
        <f t="shared" si="1"/>
        <v>6839.99999999999</v>
      </c>
      <c r="J32" s="59"/>
    </row>
    <row r="33" spans="1:10">
      <c r="A33" s="49">
        <v>43430</v>
      </c>
      <c r="B33" s="50" t="s">
        <v>621</v>
      </c>
      <c r="C33" s="50" t="s">
        <v>16</v>
      </c>
      <c r="D33" s="50">
        <v>1200</v>
      </c>
      <c r="E33" s="50">
        <v>685</v>
      </c>
      <c r="F33" s="50">
        <v>683.3</v>
      </c>
      <c r="G33" s="70" t="s">
        <v>796</v>
      </c>
      <c r="H33" s="50">
        <v>691.7</v>
      </c>
      <c r="I33" s="47">
        <f t="shared" ref="I33:I48" si="2">(H33-E33)*D33</f>
        <v>8040.00000000005</v>
      </c>
      <c r="J33" s="59"/>
    </row>
    <row r="34" spans="1:10">
      <c r="A34" s="49">
        <v>43430</v>
      </c>
      <c r="B34" s="50" t="s">
        <v>112</v>
      </c>
      <c r="C34" s="50" t="s">
        <v>16</v>
      </c>
      <c r="D34" s="50">
        <v>550</v>
      </c>
      <c r="E34" s="50">
        <v>958</v>
      </c>
      <c r="F34" s="50">
        <v>954.35</v>
      </c>
      <c r="G34" s="70" t="s">
        <v>797</v>
      </c>
      <c r="H34" s="50">
        <v>965</v>
      </c>
      <c r="I34" s="47">
        <f t="shared" si="2"/>
        <v>3850</v>
      </c>
      <c r="J34" s="59"/>
    </row>
    <row r="35" spans="1:10">
      <c r="A35" s="49">
        <v>43430</v>
      </c>
      <c r="B35" s="50" t="s">
        <v>602</v>
      </c>
      <c r="C35" s="50" t="s">
        <v>16</v>
      </c>
      <c r="D35" s="50">
        <v>750</v>
      </c>
      <c r="E35" s="50">
        <v>1058.5</v>
      </c>
      <c r="F35" s="50">
        <v>1055.8</v>
      </c>
      <c r="G35" s="70" t="s">
        <v>798</v>
      </c>
      <c r="H35" s="50">
        <v>1067.2</v>
      </c>
      <c r="I35" s="47">
        <f t="shared" si="2"/>
        <v>6525.00000000003</v>
      </c>
      <c r="J35" s="59"/>
    </row>
    <row r="36" spans="1:10">
      <c r="A36" s="49">
        <v>43431</v>
      </c>
      <c r="B36" s="50" t="s">
        <v>49</v>
      </c>
      <c r="C36" s="50" t="s">
        <v>16</v>
      </c>
      <c r="D36" s="50">
        <v>1100</v>
      </c>
      <c r="E36" s="50">
        <v>671</v>
      </c>
      <c r="F36" s="50">
        <v>669</v>
      </c>
      <c r="G36" s="70" t="s">
        <v>799</v>
      </c>
      <c r="H36" s="50">
        <v>675.5</v>
      </c>
      <c r="I36" s="47">
        <f t="shared" si="2"/>
        <v>4950</v>
      </c>
      <c r="J36" s="59"/>
    </row>
    <row r="37" spans="1:10">
      <c r="A37" s="49">
        <v>43431</v>
      </c>
      <c r="B37" s="50" t="s">
        <v>15</v>
      </c>
      <c r="C37" s="50" t="s">
        <v>16</v>
      </c>
      <c r="D37" s="50">
        <v>500</v>
      </c>
      <c r="E37" s="50">
        <v>708</v>
      </c>
      <c r="F37" s="50">
        <v>704</v>
      </c>
      <c r="G37" s="70" t="s">
        <v>800</v>
      </c>
      <c r="H37" s="50">
        <v>712</v>
      </c>
      <c r="I37" s="47">
        <f t="shared" si="2"/>
        <v>2000</v>
      </c>
      <c r="J37" s="59"/>
    </row>
    <row r="38" spans="1:10">
      <c r="A38" s="51">
        <v>43431</v>
      </c>
      <c r="B38" s="52" t="s">
        <v>64</v>
      </c>
      <c r="C38" s="52" t="s">
        <v>16</v>
      </c>
      <c r="D38" s="52">
        <v>1000</v>
      </c>
      <c r="E38" s="52">
        <v>606</v>
      </c>
      <c r="F38" s="52">
        <v>604</v>
      </c>
      <c r="G38" s="71" t="s">
        <v>801</v>
      </c>
      <c r="H38" s="52">
        <v>605</v>
      </c>
      <c r="I38" s="52">
        <f t="shared" si="2"/>
        <v>-1000</v>
      </c>
      <c r="J38" s="59"/>
    </row>
    <row r="39" spans="1:10">
      <c r="A39" s="51">
        <v>43431</v>
      </c>
      <c r="B39" s="52" t="s">
        <v>56</v>
      </c>
      <c r="C39" s="52" t="s">
        <v>19</v>
      </c>
      <c r="D39" s="52">
        <v>1400</v>
      </c>
      <c r="E39" s="52">
        <v>491.5</v>
      </c>
      <c r="F39" s="52">
        <v>492.95</v>
      </c>
      <c r="G39" s="71" t="s">
        <v>802</v>
      </c>
      <c r="H39" s="52">
        <v>492.95</v>
      </c>
      <c r="I39" s="44">
        <f>(E39-H39)*D39</f>
        <v>-2029.99999999998</v>
      </c>
      <c r="J39" s="59"/>
    </row>
    <row r="40" spans="1:10">
      <c r="A40" s="51">
        <v>43431</v>
      </c>
      <c r="B40" s="52" t="s">
        <v>43</v>
      </c>
      <c r="C40" s="52" t="s">
        <v>16</v>
      </c>
      <c r="D40" s="52">
        <v>600</v>
      </c>
      <c r="E40" s="52">
        <v>1098</v>
      </c>
      <c r="F40" s="52">
        <v>1094.65</v>
      </c>
      <c r="G40" s="71" t="s">
        <v>803</v>
      </c>
      <c r="H40" s="52">
        <v>1094.65</v>
      </c>
      <c r="I40" s="52">
        <f t="shared" si="2"/>
        <v>-2009.99999999995</v>
      </c>
      <c r="J40" s="59"/>
    </row>
    <row r="41" spans="1:10">
      <c r="A41" s="51">
        <v>43432</v>
      </c>
      <c r="B41" s="52" t="s">
        <v>56</v>
      </c>
      <c r="C41" s="52" t="s">
        <v>16</v>
      </c>
      <c r="D41" s="52">
        <v>1400</v>
      </c>
      <c r="E41" s="52">
        <v>499</v>
      </c>
      <c r="F41" s="52">
        <v>497</v>
      </c>
      <c r="G41" s="71" t="s">
        <v>804</v>
      </c>
      <c r="H41" s="52">
        <v>497</v>
      </c>
      <c r="I41" s="52">
        <f t="shared" si="2"/>
        <v>-2800</v>
      </c>
      <c r="J41" s="59"/>
    </row>
    <row r="42" spans="1:10">
      <c r="A42" s="51">
        <v>43432</v>
      </c>
      <c r="B42" s="52" t="s">
        <v>43</v>
      </c>
      <c r="C42" s="52" t="s">
        <v>16</v>
      </c>
      <c r="D42" s="52">
        <v>600</v>
      </c>
      <c r="E42" s="52">
        <v>1112</v>
      </c>
      <c r="F42" s="52">
        <v>1108.65</v>
      </c>
      <c r="G42" s="71" t="s">
        <v>805</v>
      </c>
      <c r="H42" s="52">
        <v>1108.65</v>
      </c>
      <c r="I42" s="52">
        <f t="shared" si="2"/>
        <v>-2009.99999999995</v>
      </c>
      <c r="J42" s="59"/>
    </row>
    <row r="43" spans="1:10">
      <c r="A43" s="51">
        <v>43432</v>
      </c>
      <c r="B43" s="52" t="s">
        <v>714</v>
      </c>
      <c r="C43" s="52" t="s">
        <v>16</v>
      </c>
      <c r="D43" s="52">
        <v>1000</v>
      </c>
      <c r="E43" s="52">
        <v>652</v>
      </c>
      <c r="F43" s="52">
        <v>650</v>
      </c>
      <c r="G43" s="71" t="s">
        <v>806</v>
      </c>
      <c r="H43" s="52">
        <v>650</v>
      </c>
      <c r="I43" s="52">
        <f t="shared" si="2"/>
        <v>-2000</v>
      </c>
      <c r="J43" s="59"/>
    </row>
    <row r="44" spans="1:10">
      <c r="A44" s="51">
        <v>43433</v>
      </c>
      <c r="B44" s="52" t="s">
        <v>33</v>
      </c>
      <c r="C44" s="52" t="s">
        <v>16</v>
      </c>
      <c r="D44" s="52">
        <v>800</v>
      </c>
      <c r="E44" s="52">
        <v>966</v>
      </c>
      <c r="F44" s="52">
        <v>963.5</v>
      </c>
      <c r="G44" s="71" t="s">
        <v>807</v>
      </c>
      <c r="H44" s="52">
        <v>963.5</v>
      </c>
      <c r="I44" s="52">
        <f t="shared" si="2"/>
        <v>-2000</v>
      </c>
      <c r="J44" s="59"/>
    </row>
    <row r="45" spans="1:10">
      <c r="A45" s="49">
        <v>43433</v>
      </c>
      <c r="B45" s="50" t="s">
        <v>64</v>
      </c>
      <c r="C45" s="50" t="s">
        <v>16</v>
      </c>
      <c r="D45" s="50">
        <v>1000</v>
      </c>
      <c r="E45" s="50">
        <v>615</v>
      </c>
      <c r="F45" s="50">
        <v>613</v>
      </c>
      <c r="G45" s="70" t="s">
        <v>808</v>
      </c>
      <c r="H45" s="50">
        <v>619</v>
      </c>
      <c r="I45" s="47">
        <f t="shared" si="2"/>
        <v>4000</v>
      </c>
      <c r="J45" s="59"/>
    </row>
    <row r="46" spans="1:10">
      <c r="A46" s="49">
        <v>43434</v>
      </c>
      <c r="B46" s="50" t="s">
        <v>56</v>
      </c>
      <c r="C46" s="50" t="s">
        <v>16</v>
      </c>
      <c r="D46" s="50">
        <v>1400</v>
      </c>
      <c r="E46" s="50">
        <v>500.5</v>
      </c>
      <c r="F46" s="50">
        <v>499</v>
      </c>
      <c r="G46" s="70" t="s">
        <v>809</v>
      </c>
      <c r="H46" s="50">
        <v>503.5</v>
      </c>
      <c r="I46" s="47">
        <f t="shared" si="2"/>
        <v>4200</v>
      </c>
      <c r="J46" s="59"/>
    </row>
    <row r="47" spans="1:10">
      <c r="A47" s="51">
        <v>43434</v>
      </c>
      <c r="B47" s="52" t="s">
        <v>573</v>
      </c>
      <c r="C47" s="52" t="s">
        <v>19</v>
      </c>
      <c r="D47" s="52">
        <v>1200</v>
      </c>
      <c r="E47" s="52">
        <v>311</v>
      </c>
      <c r="F47" s="52">
        <v>312.7</v>
      </c>
      <c r="G47" s="71" t="s">
        <v>810</v>
      </c>
      <c r="H47" s="52">
        <v>312</v>
      </c>
      <c r="I47" s="44">
        <f>(E47-H47)*D47</f>
        <v>-1200</v>
      </c>
      <c r="J47" s="59"/>
    </row>
    <row r="48" spans="1:10">
      <c r="A48" s="51">
        <v>43434</v>
      </c>
      <c r="B48" s="52" t="s">
        <v>811</v>
      </c>
      <c r="C48" s="52" t="s">
        <v>16</v>
      </c>
      <c r="D48" s="52">
        <v>900</v>
      </c>
      <c r="E48" s="52">
        <v>616.5</v>
      </c>
      <c r="F48" s="52">
        <v>614.25</v>
      </c>
      <c r="G48" s="71" t="s">
        <v>812</v>
      </c>
      <c r="H48" s="52">
        <v>614.25</v>
      </c>
      <c r="I48" s="44">
        <f t="shared" si="2"/>
        <v>-2025</v>
      </c>
      <c r="J48" s="59"/>
    </row>
    <row r="49" spans="1:10">
      <c r="A49" s="49"/>
      <c r="B49" s="50"/>
      <c r="C49" s="50"/>
      <c r="D49" s="50"/>
      <c r="E49" s="50"/>
      <c r="F49" s="50"/>
      <c r="G49" s="70"/>
      <c r="H49" s="50"/>
      <c r="I49" s="50"/>
      <c r="J49" s="59"/>
    </row>
    <row r="50" spans="7:10">
      <c r="G50" s="20" t="s">
        <v>51</v>
      </c>
      <c r="H50" s="74"/>
      <c r="I50" s="29">
        <f>SUM(I4:I49)</f>
        <v>72805.0000000001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27/45</f>
        <v>0.6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opLeftCell="A40" workbookViewId="0">
      <selection activeCell="K13" sqref="K13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813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43374</v>
      </c>
      <c r="B4" s="50" t="s">
        <v>814</v>
      </c>
      <c r="C4" s="50" t="s">
        <v>19</v>
      </c>
      <c r="D4" s="50">
        <v>2000</v>
      </c>
      <c r="E4" s="50">
        <v>315.25</v>
      </c>
      <c r="F4" s="50">
        <v>316.25</v>
      </c>
      <c r="G4" s="70" t="s">
        <v>815</v>
      </c>
      <c r="H4" s="50">
        <v>314.25</v>
      </c>
      <c r="I4" s="50">
        <f>(E4-H4)*D4</f>
        <v>2000</v>
      </c>
      <c r="J4" s="59"/>
    </row>
    <row r="5" spans="1:10">
      <c r="A5" s="49">
        <v>43376</v>
      </c>
      <c r="B5" s="50" t="s">
        <v>682</v>
      </c>
      <c r="C5" s="50" t="s">
        <v>16</v>
      </c>
      <c r="D5" s="50">
        <v>1500</v>
      </c>
      <c r="E5" s="50">
        <v>288.5</v>
      </c>
      <c r="F5" s="50">
        <v>287.05</v>
      </c>
      <c r="G5" s="70" t="s">
        <v>816</v>
      </c>
      <c r="H5" s="50">
        <v>289.85</v>
      </c>
      <c r="I5" s="50">
        <f t="shared" ref="I5:I9" si="0">(H5-E5)*D5</f>
        <v>2025.00000000003</v>
      </c>
      <c r="J5" s="59"/>
    </row>
    <row r="6" spans="1:10">
      <c r="A6" s="49">
        <v>43376</v>
      </c>
      <c r="B6" s="50" t="s">
        <v>817</v>
      </c>
      <c r="C6" s="50" t="s">
        <v>16</v>
      </c>
      <c r="D6" s="50">
        <v>2000</v>
      </c>
      <c r="E6" s="50">
        <v>234.3</v>
      </c>
      <c r="F6" s="50">
        <v>233.3</v>
      </c>
      <c r="G6" s="70" t="s">
        <v>818</v>
      </c>
      <c r="H6" s="50">
        <v>236.5</v>
      </c>
      <c r="I6" s="50">
        <f t="shared" si="0"/>
        <v>4399.99999999998</v>
      </c>
      <c r="J6" s="59"/>
    </row>
    <row r="7" spans="1:10">
      <c r="A7" s="51">
        <v>43376</v>
      </c>
      <c r="B7" s="52" t="s">
        <v>549</v>
      </c>
      <c r="C7" s="52" t="s">
        <v>16</v>
      </c>
      <c r="D7" s="52">
        <v>1500</v>
      </c>
      <c r="E7" s="52">
        <v>325.8</v>
      </c>
      <c r="F7" s="52">
        <v>324.4</v>
      </c>
      <c r="G7" s="71" t="s">
        <v>819</v>
      </c>
      <c r="H7" s="52">
        <v>324.4</v>
      </c>
      <c r="I7" s="52">
        <f t="shared" si="0"/>
        <v>-2100.00000000005</v>
      </c>
      <c r="J7" s="59"/>
    </row>
    <row r="8" spans="1:10">
      <c r="A8" s="49">
        <v>43377</v>
      </c>
      <c r="B8" s="50" t="s">
        <v>49</v>
      </c>
      <c r="C8" s="50" t="s">
        <v>16</v>
      </c>
      <c r="D8" s="50">
        <v>1100</v>
      </c>
      <c r="E8" s="50">
        <v>617.5</v>
      </c>
      <c r="F8" s="50">
        <v>615.5</v>
      </c>
      <c r="G8" s="70" t="s">
        <v>820</v>
      </c>
      <c r="H8" s="50">
        <v>622.5</v>
      </c>
      <c r="I8" s="50">
        <f t="shared" si="0"/>
        <v>5500</v>
      </c>
      <c r="J8" s="49"/>
    </row>
    <row r="9" spans="1:10">
      <c r="A9" s="51">
        <v>43377</v>
      </c>
      <c r="B9" s="52" t="s">
        <v>773</v>
      </c>
      <c r="C9" s="52" t="s">
        <v>16</v>
      </c>
      <c r="D9" s="52">
        <v>1200</v>
      </c>
      <c r="E9" s="52">
        <v>1073</v>
      </c>
      <c r="F9" s="52">
        <v>1071</v>
      </c>
      <c r="G9" s="71" t="s">
        <v>821</v>
      </c>
      <c r="H9" s="52">
        <v>1071</v>
      </c>
      <c r="I9" s="52">
        <f t="shared" si="0"/>
        <v>-2400</v>
      </c>
      <c r="J9" s="73"/>
    </row>
    <row r="10" spans="1:10">
      <c r="A10" s="49">
        <v>43377</v>
      </c>
      <c r="B10" s="50" t="s">
        <v>84</v>
      </c>
      <c r="C10" s="50" t="s">
        <v>19</v>
      </c>
      <c r="D10" s="50">
        <v>500</v>
      </c>
      <c r="E10" s="50">
        <v>1166</v>
      </c>
      <c r="F10" s="50">
        <v>1170</v>
      </c>
      <c r="G10" s="70" t="s">
        <v>822</v>
      </c>
      <c r="H10" s="50">
        <v>1158</v>
      </c>
      <c r="I10" s="50">
        <f t="shared" ref="I10:I12" si="1">(E10-H10)*D10</f>
        <v>4000</v>
      </c>
      <c r="J10" s="73"/>
    </row>
    <row r="11" spans="1:10">
      <c r="A11" s="51">
        <v>43377</v>
      </c>
      <c r="B11" s="52" t="s">
        <v>823</v>
      </c>
      <c r="C11" s="52" t="s">
        <v>19</v>
      </c>
      <c r="D11" s="52">
        <v>2000</v>
      </c>
      <c r="E11" s="52">
        <v>186.5</v>
      </c>
      <c r="F11" s="52">
        <v>187.5</v>
      </c>
      <c r="G11" s="71" t="s">
        <v>824</v>
      </c>
      <c r="H11" s="52">
        <v>187.5</v>
      </c>
      <c r="I11" s="52">
        <f t="shared" si="1"/>
        <v>-2000</v>
      </c>
      <c r="J11" s="73"/>
    </row>
    <row r="12" spans="1:10">
      <c r="A12" s="51">
        <v>43377</v>
      </c>
      <c r="B12" s="52" t="s">
        <v>358</v>
      </c>
      <c r="C12" s="52" t="s">
        <v>19</v>
      </c>
      <c r="D12" s="52">
        <v>700</v>
      </c>
      <c r="E12" s="52">
        <v>718</v>
      </c>
      <c r="F12" s="52">
        <v>720.9</v>
      </c>
      <c r="G12" s="71" t="s">
        <v>825</v>
      </c>
      <c r="H12" s="52">
        <v>720.9</v>
      </c>
      <c r="I12" s="52">
        <f t="shared" si="1"/>
        <v>-2029.99999999998</v>
      </c>
      <c r="J12" s="59"/>
    </row>
    <row r="13" spans="1:10">
      <c r="A13" s="51">
        <v>43378</v>
      </c>
      <c r="B13" s="52" t="s">
        <v>268</v>
      </c>
      <c r="C13" s="52" t="s">
        <v>16</v>
      </c>
      <c r="D13" s="52">
        <v>1200</v>
      </c>
      <c r="E13" s="52">
        <v>631</v>
      </c>
      <c r="F13" s="52">
        <v>629</v>
      </c>
      <c r="G13" s="71" t="s">
        <v>826</v>
      </c>
      <c r="H13" s="52">
        <v>629</v>
      </c>
      <c r="I13" s="52">
        <f>(H13-E13)*D13</f>
        <v>-2400</v>
      </c>
      <c r="J13" s="59"/>
    </row>
    <row r="14" spans="1:10">
      <c r="A14" s="51">
        <v>43378</v>
      </c>
      <c r="B14" s="52" t="s">
        <v>827</v>
      </c>
      <c r="C14" s="52" t="s">
        <v>19</v>
      </c>
      <c r="D14" s="52">
        <v>1250</v>
      </c>
      <c r="E14" s="52">
        <v>392.25</v>
      </c>
      <c r="F14" s="52">
        <v>393.85</v>
      </c>
      <c r="G14" s="71" t="s">
        <v>828</v>
      </c>
      <c r="H14" s="52">
        <v>393.85</v>
      </c>
      <c r="I14" s="52">
        <f t="shared" ref="I14:I18" si="2">(E14-H14)*D14</f>
        <v>-2000.00000000003</v>
      </c>
      <c r="J14" s="59"/>
    </row>
    <row r="15" spans="1:10">
      <c r="A15" s="49">
        <v>43381</v>
      </c>
      <c r="B15" s="50" t="s">
        <v>84</v>
      </c>
      <c r="C15" s="50" t="s">
        <v>19</v>
      </c>
      <c r="D15" s="50">
        <v>500</v>
      </c>
      <c r="E15" s="50">
        <v>1092.25</v>
      </c>
      <c r="F15" s="50">
        <v>1096.25</v>
      </c>
      <c r="G15" s="70" t="s">
        <v>829</v>
      </c>
      <c r="H15" s="50">
        <v>1084.5</v>
      </c>
      <c r="I15" s="50">
        <f t="shared" si="2"/>
        <v>3875</v>
      </c>
      <c r="J15" s="59"/>
    </row>
    <row r="16" spans="1:10">
      <c r="A16" s="49">
        <v>43381</v>
      </c>
      <c r="B16" s="50" t="s">
        <v>56</v>
      </c>
      <c r="C16" s="50" t="s">
        <v>16</v>
      </c>
      <c r="D16" s="50">
        <v>1400</v>
      </c>
      <c r="E16" s="50">
        <v>471</v>
      </c>
      <c r="F16" s="50">
        <v>469.5</v>
      </c>
      <c r="G16" s="70" t="s">
        <v>830</v>
      </c>
      <c r="H16" s="50">
        <v>474.8</v>
      </c>
      <c r="I16" s="50">
        <f t="shared" ref="I16:I31" si="3">(H16-E16)*D16</f>
        <v>5320.00000000002</v>
      </c>
      <c r="J16" s="59"/>
    </row>
    <row r="17" spans="1:10">
      <c r="A17" s="51">
        <v>43382</v>
      </c>
      <c r="B17" s="51" t="s">
        <v>64</v>
      </c>
      <c r="C17" s="52" t="s">
        <v>19</v>
      </c>
      <c r="D17" s="52">
        <v>1000</v>
      </c>
      <c r="E17" s="52">
        <v>615.1</v>
      </c>
      <c r="F17" s="52">
        <v>617.1</v>
      </c>
      <c r="G17" s="71" t="s">
        <v>831</v>
      </c>
      <c r="H17" s="52">
        <v>617.1</v>
      </c>
      <c r="I17" s="52">
        <f t="shared" si="2"/>
        <v>-2000</v>
      </c>
      <c r="J17" s="59"/>
    </row>
    <row r="18" spans="1:10">
      <c r="A18" s="49">
        <v>43382</v>
      </c>
      <c r="B18" s="50" t="s">
        <v>358</v>
      </c>
      <c r="C18" s="50" t="s">
        <v>19</v>
      </c>
      <c r="D18" s="50">
        <v>700</v>
      </c>
      <c r="E18" s="50">
        <v>664</v>
      </c>
      <c r="F18" s="50">
        <v>666.85</v>
      </c>
      <c r="G18" s="70" t="s">
        <v>832</v>
      </c>
      <c r="H18" s="50">
        <v>661.1</v>
      </c>
      <c r="I18" s="50">
        <f t="shared" si="2"/>
        <v>2029.99999999998</v>
      </c>
      <c r="J18" s="59"/>
    </row>
    <row r="19" spans="1:10">
      <c r="A19" s="51">
        <v>43382</v>
      </c>
      <c r="B19" s="52" t="s">
        <v>814</v>
      </c>
      <c r="C19" s="52" t="s">
        <v>16</v>
      </c>
      <c r="D19" s="52">
        <v>2000</v>
      </c>
      <c r="E19" s="52">
        <v>298</v>
      </c>
      <c r="F19" s="52">
        <v>297</v>
      </c>
      <c r="G19" s="71" t="s">
        <v>833</v>
      </c>
      <c r="H19" s="52">
        <v>297</v>
      </c>
      <c r="I19" s="52">
        <f t="shared" si="3"/>
        <v>-2000</v>
      </c>
      <c r="J19" s="59"/>
    </row>
    <row r="20" spans="1:10">
      <c r="A20" s="49">
        <v>43383</v>
      </c>
      <c r="B20" s="50" t="s">
        <v>69</v>
      </c>
      <c r="C20" s="50" t="s">
        <v>16</v>
      </c>
      <c r="D20" s="50">
        <v>1200</v>
      </c>
      <c r="E20" s="50">
        <v>380</v>
      </c>
      <c r="F20" s="50">
        <v>378</v>
      </c>
      <c r="G20" s="70" t="s">
        <v>834</v>
      </c>
      <c r="H20" s="50">
        <v>381.7</v>
      </c>
      <c r="I20" s="50">
        <f t="shared" si="3"/>
        <v>2039.99999999999</v>
      </c>
      <c r="J20" s="59"/>
    </row>
    <row r="21" spans="1:10">
      <c r="A21" s="49">
        <v>43383</v>
      </c>
      <c r="B21" s="50" t="s">
        <v>64</v>
      </c>
      <c r="C21" s="50" t="s">
        <v>16</v>
      </c>
      <c r="D21" s="50">
        <v>1000</v>
      </c>
      <c r="E21" s="50">
        <v>620</v>
      </c>
      <c r="F21" s="50">
        <v>618</v>
      </c>
      <c r="G21" s="70" t="s">
        <v>835</v>
      </c>
      <c r="H21" s="50">
        <v>625</v>
      </c>
      <c r="I21" s="50">
        <f t="shared" si="3"/>
        <v>5000</v>
      </c>
      <c r="J21" s="59"/>
    </row>
    <row r="22" spans="1:10">
      <c r="A22" s="49">
        <v>43383</v>
      </c>
      <c r="B22" s="50" t="s">
        <v>836</v>
      </c>
      <c r="C22" s="50" t="s">
        <v>16</v>
      </c>
      <c r="D22" s="50">
        <v>900</v>
      </c>
      <c r="E22" s="50">
        <v>379</v>
      </c>
      <c r="F22" s="50">
        <v>376.75</v>
      </c>
      <c r="G22" s="70" t="s">
        <v>837</v>
      </c>
      <c r="H22" s="50">
        <v>381.25</v>
      </c>
      <c r="I22" s="50">
        <f t="shared" si="3"/>
        <v>2025</v>
      </c>
      <c r="J22" s="59"/>
    </row>
    <row r="23" spans="1:10">
      <c r="A23" s="49">
        <v>43384</v>
      </c>
      <c r="B23" s="50" t="s">
        <v>838</v>
      </c>
      <c r="C23" s="50" t="s">
        <v>16</v>
      </c>
      <c r="D23" s="50">
        <v>1800</v>
      </c>
      <c r="E23" s="50">
        <v>267</v>
      </c>
      <c r="F23" s="50">
        <v>265.5</v>
      </c>
      <c r="G23" s="70" t="s">
        <v>839</v>
      </c>
      <c r="H23" s="50">
        <v>268.15</v>
      </c>
      <c r="I23" s="50">
        <f t="shared" si="3"/>
        <v>2069.99999999996</v>
      </c>
      <c r="J23" s="59"/>
    </row>
    <row r="24" spans="1:10">
      <c r="A24" s="51">
        <v>43384</v>
      </c>
      <c r="B24" s="52" t="s">
        <v>840</v>
      </c>
      <c r="C24" s="52" t="s">
        <v>16</v>
      </c>
      <c r="D24" s="52">
        <v>1600</v>
      </c>
      <c r="E24" s="52">
        <v>228</v>
      </c>
      <c r="F24" s="52">
        <v>226.75</v>
      </c>
      <c r="G24" s="71" t="s">
        <v>841</v>
      </c>
      <c r="H24" s="52">
        <v>226.75</v>
      </c>
      <c r="I24" s="52">
        <f t="shared" si="3"/>
        <v>-2000</v>
      </c>
      <c r="J24" s="59"/>
    </row>
    <row r="25" spans="1:10">
      <c r="A25" s="49">
        <v>43384</v>
      </c>
      <c r="B25" s="50" t="s">
        <v>773</v>
      </c>
      <c r="C25" s="50" t="s">
        <v>16</v>
      </c>
      <c r="D25" s="50">
        <v>1200</v>
      </c>
      <c r="E25" s="50">
        <v>986.5</v>
      </c>
      <c r="F25" s="50">
        <v>984.5</v>
      </c>
      <c r="G25" s="70" t="s">
        <v>842</v>
      </c>
      <c r="H25" s="50">
        <v>992</v>
      </c>
      <c r="I25" s="50">
        <f t="shared" si="3"/>
        <v>6600</v>
      </c>
      <c r="J25" s="59"/>
    </row>
    <row r="26" spans="1:10">
      <c r="A26" s="49">
        <v>43388</v>
      </c>
      <c r="B26" s="50" t="s">
        <v>843</v>
      </c>
      <c r="C26" s="50" t="s">
        <v>16</v>
      </c>
      <c r="D26" s="50">
        <v>500</v>
      </c>
      <c r="E26" s="50">
        <v>1035</v>
      </c>
      <c r="F26" s="50">
        <v>1031</v>
      </c>
      <c r="G26" s="70" t="s">
        <v>844</v>
      </c>
      <c r="H26" s="50">
        <v>1039</v>
      </c>
      <c r="I26" s="50">
        <f t="shared" si="3"/>
        <v>2000</v>
      </c>
      <c r="J26" s="59"/>
    </row>
    <row r="27" spans="1:10">
      <c r="A27" s="49">
        <v>43388</v>
      </c>
      <c r="B27" s="50" t="s">
        <v>56</v>
      </c>
      <c r="C27" s="50" t="s">
        <v>16</v>
      </c>
      <c r="D27" s="50">
        <v>1400</v>
      </c>
      <c r="E27" s="50">
        <v>480</v>
      </c>
      <c r="F27" s="50">
        <v>478</v>
      </c>
      <c r="G27" s="70" t="s">
        <v>845</v>
      </c>
      <c r="H27" s="50">
        <v>484.5</v>
      </c>
      <c r="I27" s="50">
        <f t="shared" si="3"/>
        <v>6300</v>
      </c>
      <c r="J27" s="59"/>
    </row>
    <row r="28" spans="1:10">
      <c r="A28" s="49">
        <v>43388</v>
      </c>
      <c r="B28" s="50" t="s">
        <v>765</v>
      </c>
      <c r="C28" s="50" t="s">
        <v>16</v>
      </c>
      <c r="D28" s="50">
        <v>2000</v>
      </c>
      <c r="E28" s="50">
        <v>240</v>
      </c>
      <c r="F28" s="50">
        <v>238.8</v>
      </c>
      <c r="G28" s="70" t="s">
        <v>846</v>
      </c>
      <c r="H28" s="50">
        <v>241</v>
      </c>
      <c r="I28" s="50">
        <f t="shared" si="3"/>
        <v>2000</v>
      </c>
      <c r="J28" s="59"/>
    </row>
    <row r="29" spans="1:10">
      <c r="A29" s="49">
        <v>43388</v>
      </c>
      <c r="B29" s="50" t="s">
        <v>64</v>
      </c>
      <c r="C29" s="50" t="s">
        <v>16</v>
      </c>
      <c r="D29" s="50">
        <v>1000</v>
      </c>
      <c r="E29" s="50">
        <v>660</v>
      </c>
      <c r="F29" s="50">
        <v>657.8</v>
      </c>
      <c r="G29" s="70" t="s">
        <v>847</v>
      </c>
      <c r="H29" s="50">
        <v>664.5</v>
      </c>
      <c r="I29" s="50">
        <f t="shared" si="3"/>
        <v>4500</v>
      </c>
      <c r="J29" s="59"/>
    </row>
    <row r="30" spans="1:10">
      <c r="A30" s="51">
        <v>43389</v>
      </c>
      <c r="B30" s="52" t="s">
        <v>549</v>
      </c>
      <c r="C30" s="52" t="s">
        <v>16</v>
      </c>
      <c r="D30" s="52">
        <v>1500</v>
      </c>
      <c r="E30" s="52">
        <v>289</v>
      </c>
      <c r="F30" s="52">
        <v>287.3</v>
      </c>
      <c r="G30" s="71" t="s">
        <v>848</v>
      </c>
      <c r="H30" s="52">
        <v>287.3</v>
      </c>
      <c r="I30" s="52">
        <f t="shared" si="3"/>
        <v>-2549.99999999998</v>
      </c>
      <c r="J30" s="59"/>
    </row>
    <row r="31" spans="1:10">
      <c r="A31" s="49">
        <v>43389</v>
      </c>
      <c r="B31" s="50" t="s">
        <v>69</v>
      </c>
      <c r="C31" s="50" t="s">
        <v>16</v>
      </c>
      <c r="D31" s="50">
        <v>1200</v>
      </c>
      <c r="E31" s="50">
        <v>380</v>
      </c>
      <c r="F31" s="50">
        <v>378</v>
      </c>
      <c r="G31" s="70" t="s">
        <v>849</v>
      </c>
      <c r="H31" s="50">
        <v>384.65</v>
      </c>
      <c r="I31" s="50">
        <f t="shared" si="3"/>
        <v>5579.99999999997</v>
      </c>
      <c r="J31" s="59"/>
    </row>
    <row r="32" spans="1:10">
      <c r="A32" s="49">
        <v>43390</v>
      </c>
      <c r="B32" s="50" t="s">
        <v>621</v>
      </c>
      <c r="C32" s="50" t="s">
        <v>19</v>
      </c>
      <c r="D32" s="50">
        <v>1200</v>
      </c>
      <c r="E32" s="50">
        <v>720.2</v>
      </c>
      <c r="F32" s="50">
        <v>722.2</v>
      </c>
      <c r="G32" s="70" t="s">
        <v>850</v>
      </c>
      <c r="H32" s="50">
        <v>718.55</v>
      </c>
      <c r="I32" s="50">
        <f>(E32-H32)*D32</f>
        <v>1980.00000000011</v>
      </c>
      <c r="J32" s="59"/>
    </row>
    <row r="33" spans="1:10">
      <c r="A33" s="49">
        <v>43395</v>
      </c>
      <c r="B33" s="50" t="s">
        <v>64</v>
      </c>
      <c r="C33" s="50" t="s">
        <v>19</v>
      </c>
      <c r="D33" s="50">
        <v>1000</v>
      </c>
      <c r="E33" s="50">
        <v>643</v>
      </c>
      <c r="F33" s="50">
        <v>645.5</v>
      </c>
      <c r="G33" s="70" t="s">
        <v>851</v>
      </c>
      <c r="H33" s="50">
        <v>641</v>
      </c>
      <c r="I33" s="50">
        <f>(E33-H33)*D33</f>
        <v>2000</v>
      </c>
      <c r="J33" s="59"/>
    </row>
    <row r="34" spans="1:10">
      <c r="A34" s="49">
        <v>43395</v>
      </c>
      <c r="B34" s="50" t="s">
        <v>84</v>
      </c>
      <c r="C34" s="50" t="s">
        <v>16</v>
      </c>
      <c r="D34" s="50">
        <v>500</v>
      </c>
      <c r="E34" s="50">
        <v>1149.45</v>
      </c>
      <c r="F34" s="50">
        <v>1145.45</v>
      </c>
      <c r="G34" s="70" t="s">
        <v>852</v>
      </c>
      <c r="H34" s="50">
        <v>1153.45</v>
      </c>
      <c r="I34" s="50">
        <f t="shared" ref="I34:I38" si="4">(H34-E34)*D34</f>
        <v>2000</v>
      </c>
      <c r="J34" s="59"/>
    </row>
    <row r="35" spans="1:10">
      <c r="A35" s="49">
        <v>43395</v>
      </c>
      <c r="B35" s="50" t="s">
        <v>59</v>
      </c>
      <c r="C35" s="50" t="s">
        <v>16</v>
      </c>
      <c r="D35" s="50">
        <v>302</v>
      </c>
      <c r="E35" s="50">
        <v>1918</v>
      </c>
      <c r="F35" s="50">
        <v>1911</v>
      </c>
      <c r="G35" s="70" t="s">
        <v>853</v>
      </c>
      <c r="H35" s="50">
        <v>1932</v>
      </c>
      <c r="I35" s="50">
        <f t="shared" si="4"/>
        <v>4228</v>
      </c>
      <c r="J35" s="59"/>
    </row>
    <row r="36" spans="1:10">
      <c r="A36" s="49">
        <v>43396</v>
      </c>
      <c r="B36" s="50" t="s">
        <v>682</v>
      </c>
      <c r="C36" s="50" t="s">
        <v>16</v>
      </c>
      <c r="D36" s="50">
        <v>1500</v>
      </c>
      <c r="E36" s="50">
        <v>237</v>
      </c>
      <c r="F36" s="50">
        <v>235</v>
      </c>
      <c r="G36" s="70" t="s">
        <v>854</v>
      </c>
      <c r="H36" s="50">
        <v>238.4</v>
      </c>
      <c r="I36" s="50">
        <f t="shared" si="4"/>
        <v>2100.00000000001</v>
      </c>
      <c r="J36" s="59"/>
    </row>
    <row r="37" spans="1:10">
      <c r="A37" s="49">
        <v>43396</v>
      </c>
      <c r="B37" s="50" t="s">
        <v>69</v>
      </c>
      <c r="C37" s="50" t="s">
        <v>16</v>
      </c>
      <c r="D37" s="50">
        <v>1200</v>
      </c>
      <c r="E37" s="50">
        <v>364.9</v>
      </c>
      <c r="F37" s="50">
        <v>362.9</v>
      </c>
      <c r="G37" s="70" t="s">
        <v>855</v>
      </c>
      <c r="H37" s="50">
        <v>366.6</v>
      </c>
      <c r="I37" s="50">
        <f t="shared" si="4"/>
        <v>2040.00000000005</v>
      </c>
      <c r="J37" s="59"/>
    </row>
    <row r="38" spans="1:10">
      <c r="A38" s="49">
        <v>43396</v>
      </c>
      <c r="B38" s="50" t="s">
        <v>836</v>
      </c>
      <c r="C38" s="50" t="s">
        <v>16</v>
      </c>
      <c r="D38" s="50">
        <v>900</v>
      </c>
      <c r="E38" s="50">
        <v>329.8</v>
      </c>
      <c r="F38" s="50">
        <v>327.6</v>
      </c>
      <c r="G38" s="70" t="s">
        <v>856</v>
      </c>
      <c r="H38" s="50">
        <v>334</v>
      </c>
      <c r="I38" s="50">
        <f t="shared" si="4"/>
        <v>3779.99999999999</v>
      </c>
      <c r="J38" s="59"/>
    </row>
    <row r="39" spans="1:10">
      <c r="A39" s="49">
        <v>43397</v>
      </c>
      <c r="B39" s="50" t="s">
        <v>857</v>
      </c>
      <c r="C39" s="50" t="s">
        <v>19</v>
      </c>
      <c r="D39" s="50">
        <v>500</v>
      </c>
      <c r="E39" s="50">
        <v>980.55</v>
      </c>
      <c r="F39" s="50">
        <v>984.55</v>
      </c>
      <c r="G39" s="70" t="s">
        <v>858</v>
      </c>
      <c r="H39" s="50">
        <v>970.55</v>
      </c>
      <c r="I39" s="50">
        <f t="shared" ref="I39:I42" si="5">(E39-H39)*D39</f>
        <v>5000</v>
      </c>
      <c r="J39" s="59"/>
    </row>
    <row r="40" spans="1:10">
      <c r="A40" s="51">
        <v>43397</v>
      </c>
      <c r="B40" s="52" t="s">
        <v>137</v>
      </c>
      <c r="C40" s="52" t="s">
        <v>16</v>
      </c>
      <c r="D40" s="52">
        <v>1500</v>
      </c>
      <c r="E40" s="52">
        <v>401.5</v>
      </c>
      <c r="F40" s="52">
        <v>400.15</v>
      </c>
      <c r="G40" s="71" t="s">
        <v>859</v>
      </c>
      <c r="H40" s="52">
        <v>400.15</v>
      </c>
      <c r="I40" s="52">
        <f t="shared" ref="I40:I44" si="6">(H40-E40)*D40</f>
        <v>-2025.00000000003</v>
      </c>
      <c r="J40" s="59"/>
    </row>
    <row r="41" spans="1:10">
      <c r="A41" s="49">
        <v>43397</v>
      </c>
      <c r="B41" s="50" t="s">
        <v>268</v>
      </c>
      <c r="C41" s="50" t="s">
        <v>19</v>
      </c>
      <c r="D41" s="50">
        <v>1200</v>
      </c>
      <c r="E41" s="50">
        <v>617.65</v>
      </c>
      <c r="F41" s="50">
        <v>619.35</v>
      </c>
      <c r="G41" s="70" t="s">
        <v>860</v>
      </c>
      <c r="H41" s="50">
        <v>617.65</v>
      </c>
      <c r="I41" s="50">
        <f t="shared" si="5"/>
        <v>0</v>
      </c>
      <c r="J41" s="59"/>
    </row>
    <row r="42" spans="1:10">
      <c r="A42" s="49">
        <v>43398</v>
      </c>
      <c r="B42" s="50" t="s">
        <v>56</v>
      </c>
      <c r="C42" s="50" t="s">
        <v>19</v>
      </c>
      <c r="D42" s="50">
        <v>1400</v>
      </c>
      <c r="E42" s="50">
        <v>454</v>
      </c>
      <c r="F42" s="50">
        <v>455.5</v>
      </c>
      <c r="G42" s="70" t="s">
        <v>861</v>
      </c>
      <c r="H42" s="50">
        <v>450.5</v>
      </c>
      <c r="I42" s="50">
        <f t="shared" si="5"/>
        <v>4900</v>
      </c>
      <c r="J42" s="59"/>
    </row>
    <row r="43" spans="1:10">
      <c r="A43" s="49">
        <v>43398</v>
      </c>
      <c r="B43" s="50" t="s">
        <v>814</v>
      </c>
      <c r="C43" s="50" t="s">
        <v>16</v>
      </c>
      <c r="D43" s="50">
        <v>2000</v>
      </c>
      <c r="E43" s="50">
        <v>320</v>
      </c>
      <c r="F43" s="50">
        <v>319</v>
      </c>
      <c r="G43" s="70" t="s">
        <v>862</v>
      </c>
      <c r="H43" s="50">
        <v>321</v>
      </c>
      <c r="I43" s="50">
        <f t="shared" si="6"/>
        <v>2000</v>
      </c>
      <c r="J43" s="59"/>
    </row>
    <row r="44" spans="1:10">
      <c r="A44" s="49">
        <v>43399</v>
      </c>
      <c r="B44" s="50" t="s">
        <v>549</v>
      </c>
      <c r="C44" s="50" t="s">
        <v>16</v>
      </c>
      <c r="D44" s="50">
        <v>1500</v>
      </c>
      <c r="E44" s="50">
        <v>184.95</v>
      </c>
      <c r="F44" s="50">
        <v>183.45</v>
      </c>
      <c r="G44" s="70" t="s">
        <v>863</v>
      </c>
      <c r="H44" s="50">
        <v>188</v>
      </c>
      <c r="I44" s="50">
        <f t="shared" si="6"/>
        <v>4575.00000000002</v>
      </c>
      <c r="J44" s="59"/>
    </row>
    <row r="45" spans="1:10">
      <c r="A45" s="49">
        <v>43402</v>
      </c>
      <c r="B45" s="50" t="s">
        <v>64</v>
      </c>
      <c r="C45" s="50" t="s">
        <v>19</v>
      </c>
      <c r="D45" s="50">
        <v>1000</v>
      </c>
      <c r="E45" s="50">
        <v>613.2</v>
      </c>
      <c r="F45" s="50">
        <v>615.2</v>
      </c>
      <c r="G45" s="70" t="s">
        <v>864</v>
      </c>
      <c r="H45" s="50">
        <v>609.2</v>
      </c>
      <c r="I45" s="50">
        <f>(E45-H45)*D45</f>
        <v>4000</v>
      </c>
      <c r="J45" s="59"/>
    </row>
    <row r="46" spans="1:10">
      <c r="A46" s="49">
        <v>43403</v>
      </c>
      <c r="B46" s="50" t="s">
        <v>119</v>
      </c>
      <c r="C46" s="50" t="s">
        <v>16</v>
      </c>
      <c r="D46" s="50">
        <v>1300</v>
      </c>
      <c r="E46" s="50">
        <v>430.6</v>
      </c>
      <c r="F46" s="50">
        <v>429.05</v>
      </c>
      <c r="G46" s="70" t="s">
        <v>865</v>
      </c>
      <c r="H46" s="50">
        <v>434.5</v>
      </c>
      <c r="I46" s="50">
        <f t="shared" ref="I46:I51" si="7">(H46-E46)*D46</f>
        <v>5069.99999999997</v>
      </c>
      <c r="J46" s="59"/>
    </row>
    <row r="47" spans="1:10">
      <c r="A47" s="49">
        <v>43403</v>
      </c>
      <c r="B47" s="50" t="s">
        <v>773</v>
      </c>
      <c r="C47" s="50" t="s">
        <v>16</v>
      </c>
      <c r="D47" s="50">
        <v>600</v>
      </c>
      <c r="E47" s="50">
        <v>783.85</v>
      </c>
      <c r="F47" s="50">
        <v>780.5</v>
      </c>
      <c r="G47" s="70" t="s">
        <v>866</v>
      </c>
      <c r="H47" s="50">
        <v>787.2</v>
      </c>
      <c r="I47" s="50">
        <f t="shared" si="7"/>
        <v>2010.00000000001</v>
      </c>
      <c r="J47" s="59"/>
    </row>
    <row r="48" spans="1:10">
      <c r="A48" s="49">
        <v>43403</v>
      </c>
      <c r="B48" s="50" t="s">
        <v>714</v>
      </c>
      <c r="C48" s="50" t="s">
        <v>16</v>
      </c>
      <c r="D48" s="50">
        <v>1000</v>
      </c>
      <c r="E48" s="50">
        <v>612.5</v>
      </c>
      <c r="F48" s="50">
        <v>610.5</v>
      </c>
      <c r="G48" s="70" t="s">
        <v>867</v>
      </c>
      <c r="H48" s="50">
        <v>614.5</v>
      </c>
      <c r="I48" s="50">
        <f t="shared" si="7"/>
        <v>2000</v>
      </c>
      <c r="J48" s="59"/>
    </row>
    <row r="49" spans="1:10">
      <c r="A49" s="49">
        <v>43404</v>
      </c>
      <c r="B49" s="50" t="s">
        <v>632</v>
      </c>
      <c r="C49" s="50" t="s">
        <v>16</v>
      </c>
      <c r="D49" s="50">
        <v>1500</v>
      </c>
      <c r="E49" s="50">
        <v>497</v>
      </c>
      <c r="F49" s="50">
        <v>495.65</v>
      </c>
      <c r="G49" s="70" t="s">
        <v>868</v>
      </c>
      <c r="H49" s="50">
        <v>498.35</v>
      </c>
      <c r="I49" s="50">
        <f t="shared" si="7"/>
        <v>2025.00000000003</v>
      </c>
      <c r="J49" s="59"/>
    </row>
    <row r="50" spans="1:10">
      <c r="A50" s="49">
        <v>43404</v>
      </c>
      <c r="B50" s="50" t="s">
        <v>31</v>
      </c>
      <c r="C50" s="50" t="s">
        <v>16</v>
      </c>
      <c r="D50" s="50">
        <v>500</v>
      </c>
      <c r="E50" s="50">
        <v>1168</v>
      </c>
      <c r="F50" s="50">
        <v>1164</v>
      </c>
      <c r="G50" s="70" t="s">
        <v>869</v>
      </c>
      <c r="H50" s="50">
        <v>1172</v>
      </c>
      <c r="I50" s="50">
        <f t="shared" si="7"/>
        <v>2000</v>
      </c>
      <c r="J50" s="59"/>
    </row>
    <row r="51" spans="1:10">
      <c r="A51" s="49">
        <v>43404</v>
      </c>
      <c r="B51" s="50" t="s">
        <v>33</v>
      </c>
      <c r="C51" s="50" t="s">
        <v>16</v>
      </c>
      <c r="D51" s="50">
        <v>800</v>
      </c>
      <c r="E51" s="50">
        <v>1094.8</v>
      </c>
      <c r="F51" s="50">
        <v>1092.3</v>
      </c>
      <c r="G51" s="70" t="s">
        <v>870</v>
      </c>
      <c r="H51" s="50">
        <v>1097.3</v>
      </c>
      <c r="I51" s="50">
        <f t="shared" si="7"/>
        <v>2000</v>
      </c>
      <c r="J51" s="59"/>
    </row>
    <row r="52" spans="1:10">
      <c r="A52" s="49"/>
      <c r="B52" s="50"/>
      <c r="C52" s="50"/>
      <c r="D52" s="50"/>
      <c r="E52" s="50"/>
      <c r="F52" s="50"/>
      <c r="G52" s="70"/>
      <c r="H52" s="50"/>
      <c r="I52" s="50"/>
      <c r="J52" s="59"/>
    </row>
    <row r="53" spans="1:10">
      <c r="A53" s="49"/>
      <c r="B53" s="50"/>
      <c r="C53" s="50"/>
      <c r="D53" s="50"/>
      <c r="E53" s="50"/>
      <c r="F53" s="50"/>
      <c r="G53" s="70"/>
      <c r="H53" s="50"/>
      <c r="I53" s="50"/>
      <c r="J53" s="59"/>
    </row>
    <row r="54" spans="7:10">
      <c r="G54" s="20" t="s">
        <v>51</v>
      </c>
      <c r="H54" s="74"/>
      <c r="I54" s="29">
        <f>SUM(I4:I53)</f>
        <v>97468.0000000001</v>
      </c>
      <c r="J54" s="75"/>
    </row>
    <row r="55" spans="7:10">
      <c r="G55" s="59"/>
      <c r="H55" s="59"/>
      <c r="I55" s="76"/>
      <c r="J55" s="77"/>
    </row>
    <row r="56" spans="7:10">
      <c r="G56" s="20" t="s">
        <v>2</v>
      </c>
      <c r="H56" s="74"/>
      <c r="I56" s="31">
        <f>37/48</f>
        <v>0.770833333333333</v>
      </c>
      <c r="J56" s="75"/>
    </row>
    <row r="57" spans="10:10">
      <c r="J57" s="75"/>
    </row>
  </sheetData>
  <mergeCells count="3">
    <mergeCell ref="A1:I1"/>
    <mergeCell ref="A2:I2"/>
    <mergeCell ref="G56:H56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opLeftCell="A43" workbookViewId="0">
      <selection activeCell="C60" sqref="C60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871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43346</v>
      </c>
      <c r="B4" s="50" t="s">
        <v>607</v>
      </c>
      <c r="C4" s="50" t="s">
        <v>16</v>
      </c>
      <c r="D4" s="50">
        <v>900</v>
      </c>
      <c r="E4" s="50">
        <v>670.8</v>
      </c>
      <c r="F4" s="50">
        <v>668.3</v>
      </c>
      <c r="G4" s="70" t="s">
        <v>799</v>
      </c>
      <c r="H4" s="50">
        <v>677</v>
      </c>
      <c r="I4" s="50">
        <f t="shared" ref="I4:I8" si="0">(H4-E4)*D4</f>
        <v>5580.00000000004</v>
      </c>
      <c r="J4" s="59"/>
    </row>
    <row r="5" spans="1:10">
      <c r="A5" s="49">
        <v>43346</v>
      </c>
      <c r="B5" s="50" t="s">
        <v>843</v>
      </c>
      <c r="C5" s="50" t="s">
        <v>16</v>
      </c>
      <c r="D5" s="50">
        <v>500</v>
      </c>
      <c r="E5" s="50">
        <v>1285</v>
      </c>
      <c r="F5" s="50">
        <v>1281</v>
      </c>
      <c r="G5" s="70" t="s">
        <v>872</v>
      </c>
      <c r="H5" s="50">
        <v>1289</v>
      </c>
      <c r="I5" s="50">
        <f t="shared" si="0"/>
        <v>2000</v>
      </c>
      <c r="J5" s="59"/>
    </row>
    <row r="6" spans="1:10">
      <c r="A6" s="49">
        <v>43347</v>
      </c>
      <c r="B6" s="50" t="s">
        <v>873</v>
      </c>
      <c r="C6" s="50" t="s">
        <v>16</v>
      </c>
      <c r="D6" s="50">
        <v>550</v>
      </c>
      <c r="E6" s="50">
        <v>1025</v>
      </c>
      <c r="F6" s="50">
        <v>1021</v>
      </c>
      <c r="G6" s="70" t="s">
        <v>874</v>
      </c>
      <c r="H6" s="50">
        <v>1032</v>
      </c>
      <c r="I6" s="50">
        <f t="shared" si="0"/>
        <v>3850</v>
      </c>
      <c r="J6" s="59"/>
    </row>
    <row r="7" spans="1:10">
      <c r="A7" s="49">
        <v>43347</v>
      </c>
      <c r="B7" s="50" t="s">
        <v>31</v>
      </c>
      <c r="C7" s="50" t="s">
        <v>16</v>
      </c>
      <c r="D7" s="50">
        <v>500</v>
      </c>
      <c r="E7" s="50">
        <v>1181</v>
      </c>
      <c r="F7" s="50">
        <v>1176</v>
      </c>
      <c r="G7" s="70" t="s">
        <v>875</v>
      </c>
      <c r="H7" s="50">
        <v>1185</v>
      </c>
      <c r="I7" s="50">
        <f t="shared" si="0"/>
        <v>2000</v>
      </c>
      <c r="J7" s="59"/>
    </row>
    <row r="8" spans="1:10">
      <c r="A8" s="49">
        <v>43347</v>
      </c>
      <c r="B8" s="50" t="s">
        <v>876</v>
      </c>
      <c r="C8" s="50" t="s">
        <v>16</v>
      </c>
      <c r="D8" s="50">
        <v>2000</v>
      </c>
      <c r="E8" s="50">
        <v>304</v>
      </c>
      <c r="F8" s="50">
        <v>302.5</v>
      </c>
      <c r="G8" s="70" t="s">
        <v>877</v>
      </c>
      <c r="H8" s="50">
        <v>307</v>
      </c>
      <c r="I8" s="50">
        <f t="shared" si="0"/>
        <v>6000</v>
      </c>
      <c r="J8" s="49"/>
    </row>
    <row r="9" spans="1:10">
      <c r="A9" s="51">
        <v>43348</v>
      </c>
      <c r="B9" s="52" t="s">
        <v>878</v>
      </c>
      <c r="C9" s="52" t="s">
        <v>19</v>
      </c>
      <c r="D9" s="52">
        <v>600</v>
      </c>
      <c r="E9" s="52">
        <v>855</v>
      </c>
      <c r="F9" s="52">
        <v>858.5</v>
      </c>
      <c r="G9" s="71" t="s">
        <v>879</v>
      </c>
      <c r="H9" s="52">
        <v>858.5</v>
      </c>
      <c r="I9" s="52">
        <f t="shared" ref="I9:I15" si="1">(E9-H9)*D9</f>
        <v>-2100</v>
      </c>
      <c r="J9" s="73"/>
    </row>
    <row r="10" spans="1:10">
      <c r="A10" s="51">
        <v>43348</v>
      </c>
      <c r="B10" s="52" t="s">
        <v>602</v>
      </c>
      <c r="C10" s="52" t="s">
        <v>16</v>
      </c>
      <c r="D10" s="52">
        <v>750</v>
      </c>
      <c r="E10" s="52">
        <v>1360</v>
      </c>
      <c r="F10" s="52">
        <v>1355.8</v>
      </c>
      <c r="G10" s="71" t="s">
        <v>880</v>
      </c>
      <c r="H10" s="52">
        <v>1355.8</v>
      </c>
      <c r="I10" s="52">
        <f t="shared" ref="I10:I13" si="2">(H10-E10)*D10</f>
        <v>-3150.00000000003</v>
      </c>
      <c r="J10" s="73"/>
    </row>
    <row r="11" spans="1:10">
      <c r="A11" s="49">
        <v>43348</v>
      </c>
      <c r="B11" s="50" t="s">
        <v>149</v>
      </c>
      <c r="C11" s="50" t="s">
        <v>19</v>
      </c>
      <c r="D11" s="50">
        <v>700</v>
      </c>
      <c r="E11" s="50">
        <v>776.25</v>
      </c>
      <c r="F11" s="50">
        <v>779.1</v>
      </c>
      <c r="G11" s="70" t="s">
        <v>881</v>
      </c>
      <c r="H11" s="50">
        <v>770</v>
      </c>
      <c r="I11" s="50">
        <f t="shared" si="1"/>
        <v>4375</v>
      </c>
      <c r="J11" s="73"/>
    </row>
    <row r="12" spans="1:10">
      <c r="A12" s="49">
        <v>43348</v>
      </c>
      <c r="B12" s="50" t="s">
        <v>632</v>
      </c>
      <c r="C12" s="50" t="s">
        <v>16</v>
      </c>
      <c r="D12" s="50">
        <v>1500</v>
      </c>
      <c r="E12" s="50">
        <v>639.5</v>
      </c>
      <c r="F12" s="50">
        <v>638</v>
      </c>
      <c r="G12" s="70" t="s">
        <v>882</v>
      </c>
      <c r="H12" s="50">
        <v>640.9</v>
      </c>
      <c r="I12" s="50">
        <f t="shared" si="2"/>
        <v>2099.99999999997</v>
      </c>
      <c r="J12" s="59"/>
    </row>
    <row r="13" spans="1:10">
      <c r="A13" s="49">
        <v>43349</v>
      </c>
      <c r="B13" s="50" t="s">
        <v>452</v>
      </c>
      <c r="C13" s="50" t="s">
        <v>16</v>
      </c>
      <c r="D13" s="50">
        <v>1250</v>
      </c>
      <c r="E13" s="50">
        <v>313.5</v>
      </c>
      <c r="F13" s="50">
        <v>311</v>
      </c>
      <c r="G13" s="70" t="s">
        <v>883</v>
      </c>
      <c r="H13" s="50">
        <v>313.6</v>
      </c>
      <c r="I13" s="50">
        <f t="shared" si="2"/>
        <v>125.000000000028</v>
      </c>
      <c r="J13" s="59"/>
    </row>
    <row r="14" spans="1:10">
      <c r="A14" s="49">
        <v>43349</v>
      </c>
      <c r="B14" s="50" t="s">
        <v>460</v>
      </c>
      <c r="C14" s="50" t="s">
        <v>19</v>
      </c>
      <c r="D14" s="50">
        <v>700</v>
      </c>
      <c r="E14" s="50">
        <v>1335</v>
      </c>
      <c r="F14" s="50">
        <v>1339</v>
      </c>
      <c r="G14" s="70" t="s">
        <v>884</v>
      </c>
      <c r="H14" s="50">
        <v>1332</v>
      </c>
      <c r="I14" s="50">
        <f t="shared" si="1"/>
        <v>2100</v>
      </c>
      <c r="J14" s="59"/>
    </row>
    <row r="15" spans="1:10">
      <c r="A15" s="49">
        <v>43349</v>
      </c>
      <c r="B15" s="50" t="s">
        <v>149</v>
      </c>
      <c r="C15" s="50" t="s">
        <v>19</v>
      </c>
      <c r="D15" s="50">
        <v>700</v>
      </c>
      <c r="E15" s="50">
        <v>775</v>
      </c>
      <c r="F15" s="50">
        <v>778</v>
      </c>
      <c r="G15" s="70" t="s">
        <v>885</v>
      </c>
      <c r="H15" s="50">
        <v>768</v>
      </c>
      <c r="I15" s="50">
        <f t="shared" si="1"/>
        <v>4900</v>
      </c>
      <c r="J15" s="59"/>
    </row>
    <row r="16" spans="1:10">
      <c r="A16" s="49">
        <v>43350</v>
      </c>
      <c r="B16" s="50" t="s">
        <v>21</v>
      </c>
      <c r="C16" s="50" t="s">
        <v>16</v>
      </c>
      <c r="D16" s="50">
        <v>500</v>
      </c>
      <c r="E16" s="50">
        <v>1412.8</v>
      </c>
      <c r="F16" s="50">
        <v>1408.8</v>
      </c>
      <c r="G16" s="70" t="s">
        <v>886</v>
      </c>
      <c r="H16" s="50">
        <v>1416.8</v>
      </c>
      <c r="I16" s="50">
        <f t="shared" ref="I16:I18" si="3">(H16-E16)*D16</f>
        <v>2000</v>
      </c>
      <c r="J16" s="59"/>
    </row>
    <row r="17" spans="1:10">
      <c r="A17" s="51">
        <v>43350</v>
      </c>
      <c r="B17" s="51" t="s">
        <v>452</v>
      </c>
      <c r="C17" s="52" t="s">
        <v>16</v>
      </c>
      <c r="D17" s="52">
        <v>1250</v>
      </c>
      <c r="E17" s="52">
        <v>312</v>
      </c>
      <c r="F17" s="52">
        <v>310.5</v>
      </c>
      <c r="G17" s="71" t="s">
        <v>887</v>
      </c>
      <c r="H17" s="52">
        <v>310.5</v>
      </c>
      <c r="I17" s="52">
        <f t="shared" si="3"/>
        <v>-1875</v>
      </c>
      <c r="J17" s="59"/>
    </row>
    <row r="18" spans="1:10">
      <c r="A18" s="51">
        <v>43353</v>
      </c>
      <c r="B18" s="52" t="s">
        <v>198</v>
      </c>
      <c r="C18" s="52" t="s">
        <v>16</v>
      </c>
      <c r="D18" s="52">
        <v>550</v>
      </c>
      <c r="E18" s="52">
        <v>940</v>
      </c>
      <c r="F18" s="52">
        <v>936.1</v>
      </c>
      <c r="G18" s="71" t="s">
        <v>888</v>
      </c>
      <c r="H18" s="52">
        <v>936.1</v>
      </c>
      <c r="I18" s="52">
        <f t="shared" si="3"/>
        <v>-2144.99999999999</v>
      </c>
      <c r="J18" s="59"/>
    </row>
    <row r="19" spans="1:10">
      <c r="A19" s="49">
        <v>43353</v>
      </c>
      <c r="B19" s="50" t="s">
        <v>827</v>
      </c>
      <c r="C19" s="50" t="s">
        <v>19</v>
      </c>
      <c r="D19" s="50">
        <v>1250</v>
      </c>
      <c r="E19" s="50">
        <v>448.35</v>
      </c>
      <c r="F19" s="50">
        <v>450</v>
      </c>
      <c r="G19" s="70" t="s">
        <v>889</v>
      </c>
      <c r="H19" s="50">
        <v>446.75</v>
      </c>
      <c r="I19" s="50">
        <f t="shared" ref="I19:I23" si="4">(E19-H19)*D19</f>
        <v>2000.00000000003</v>
      </c>
      <c r="J19" s="59"/>
    </row>
    <row r="20" spans="1:10">
      <c r="A20" s="49">
        <v>43354</v>
      </c>
      <c r="B20" s="50" t="s">
        <v>843</v>
      </c>
      <c r="C20" s="50" t="s">
        <v>19</v>
      </c>
      <c r="D20" s="50">
        <v>500</v>
      </c>
      <c r="E20" s="50">
        <v>1231</v>
      </c>
      <c r="F20" s="50">
        <v>1237</v>
      </c>
      <c r="G20" s="70" t="s">
        <v>890</v>
      </c>
      <c r="H20" s="50">
        <v>1227</v>
      </c>
      <c r="I20" s="50">
        <f t="shared" si="4"/>
        <v>2000</v>
      </c>
      <c r="J20" s="59"/>
    </row>
    <row r="21" spans="1:10">
      <c r="A21" s="49">
        <v>43354</v>
      </c>
      <c r="B21" s="50" t="s">
        <v>143</v>
      </c>
      <c r="C21" s="50" t="s">
        <v>19</v>
      </c>
      <c r="D21" s="50">
        <v>750</v>
      </c>
      <c r="E21" s="50">
        <v>1011</v>
      </c>
      <c r="F21" s="50">
        <v>1013.7</v>
      </c>
      <c r="G21" s="70" t="s">
        <v>891</v>
      </c>
      <c r="H21" s="50">
        <v>1005</v>
      </c>
      <c r="I21" s="50">
        <f t="shared" si="4"/>
        <v>4500</v>
      </c>
      <c r="J21" s="59"/>
    </row>
    <row r="22" spans="1:10">
      <c r="A22" s="49">
        <v>43354</v>
      </c>
      <c r="B22" s="50" t="s">
        <v>374</v>
      </c>
      <c r="C22" s="50" t="s">
        <v>19</v>
      </c>
      <c r="D22" s="50">
        <v>700</v>
      </c>
      <c r="E22" s="50">
        <v>943.25</v>
      </c>
      <c r="F22" s="50">
        <v>946.1</v>
      </c>
      <c r="G22" s="70" t="s">
        <v>892</v>
      </c>
      <c r="H22" s="50">
        <v>940.4</v>
      </c>
      <c r="I22" s="50">
        <f t="shared" si="4"/>
        <v>1995.00000000002</v>
      </c>
      <c r="J22" s="59"/>
    </row>
    <row r="23" spans="1:10">
      <c r="A23" s="49">
        <v>43355</v>
      </c>
      <c r="B23" s="50" t="s">
        <v>893</v>
      </c>
      <c r="C23" s="50" t="s">
        <v>19</v>
      </c>
      <c r="D23" s="50">
        <v>2000</v>
      </c>
      <c r="E23" s="50">
        <v>239</v>
      </c>
      <c r="F23" s="50">
        <v>240.1</v>
      </c>
      <c r="G23" s="70" t="s">
        <v>894</v>
      </c>
      <c r="H23" s="50">
        <v>236.6</v>
      </c>
      <c r="I23" s="50">
        <f t="shared" si="4"/>
        <v>4800.00000000001</v>
      </c>
      <c r="J23" s="59"/>
    </row>
    <row r="24" spans="1:10">
      <c r="A24" s="51">
        <v>43355</v>
      </c>
      <c r="B24" s="52" t="s">
        <v>602</v>
      </c>
      <c r="C24" s="52" t="s">
        <v>16</v>
      </c>
      <c r="D24" s="52">
        <v>750</v>
      </c>
      <c r="E24" s="52">
        <v>1307</v>
      </c>
      <c r="F24" s="52">
        <v>1304.3</v>
      </c>
      <c r="G24" s="71" t="s">
        <v>895</v>
      </c>
      <c r="H24" s="52">
        <v>1304.3</v>
      </c>
      <c r="I24" s="52">
        <f t="shared" ref="I24:I26" si="5">(H24-E24)*D24</f>
        <v>-2025.00000000003</v>
      </c>
      <c r="J24" s="59"/>
    </row>
    <row r="25" spans="1:10">
      <c r="A25" s="49">
        <v>43355</v>
      </c>
      <c r="B25" s="50" t="s">
        <v>843</v>
      </c>
      <c r="C25" s="50" t="s">
        <v>16</v>
      </c>
      <c r="D25" s="50">
        <v>500</v>
      </c>
      <c r="E25" s="50">
        <v>1177</v>
      </c>
      <c r="F25" s="50">
        <v>1173</v>
      </c>
      <c r="G25" s="70" t="s">
        <v>896</v>
      </c>
      <c r="H25" s="50">
        <v>1185</v>
      </c>
      <c r="I25" s="50">
        <f t="shared" si="5"/>
        <v>4000</v>
      </c>
      <c r="J25" s="59"/>
    </row>
    <row r="26" spans="1:10">
      <c r="A26" s="49">
        <v>43357</v>
      </c>
      <c r="B26" s="50" t="s">
        <v>654</v>
      </c>
      <c r="C26" s="50" t="s">
        <v>16</v>
      </c>
      <c r="D26" s="50">
        <v>1200</v>
      </c>
      <c r="E26" s="50">
        <v>666.75</v>
      </c>
      <c r="F26" s="50">
        <v>665</v>
      </c>
      <c r="G26" s="70" t="s">
        <v>897</v>
      </c>
      <c r="H26" s="50">
        <v>671</v>
      </c>
      <c r="I26" s="50">
        <f t="shared" si="5"/>
        <v>5100</v>
      </c>
      <c r="J26" s="59"/>
    </row>
    <row r="27" spans="1:10">
      <c r="A27" s="49">
        <v>43360</v>
      </c>
      <c r="B27" s="50" t="s">
        <v>654</v>
      </c>
      <c r="C27" s="50" t="s">
        <v>19</v>
      </c>
      <c r="D27" s="50">
        <v>1200</v>
      </c>
      <c r="E27" s="50">
        <v>653.65</v>
      </c>
      <c r="F27" s="50">
        <v>655.3</v>
      </c>
      <c r="G27" s="70" t="s">
        <v>898</v>
      </c>
      <c r="H27" s="50">
        <v>652</v>
      </c>
      <c r="I27" s="50">
        <f>(E27-H27)*D27</f>
        <v>1979.99999999997</v>
      </c>
      <c r="J27" s="59"/>
    </row>
    <row r="28" spans="1:10">
      <c r="A28" s="49">
        <v>43360</v>
      </c>
      <c r="B28" s="50" t="s">
        <v>31</v>
      </c>
      <c r="C28" s="50" t="s">
        <v>16</v>
      </c>
      <c r="D28" s="50">
        <v>500</v>
      </c>
      <c r="E28" s="50">
        <v>1115</v>
      </c>
      <c r="F28" s="50">
        <v>1111</v>
      </c>
      <c r="G28" s="70" t="s">
        <v>899</v>
      </c>
      <c r="H28" s="50">
        <v>1119</v>
      </c>
      <c r="I28" s="50">
        <f t="shared" ref="I28:I31" si="6">(H28-E28)*D28</f>
        <v>2000</v>
      </c>
      <c r="J28" s="59"/>
    </row>
    <row r="29" spans="1:10">
      <c r="A29" s="49">
        <v>43360</v>
      </c>
      <c r="B29" s="50" t="s">
        <v>143</v>
      </c>
      <c r="C29" s="50" t="s">
        <v>16</v>
      </c>
      <c r="D29" s="50">
        <v>750</v>
      </c>
      <c r="E29" s="50">
        <v>1065.4</v>
      </c>
      <c r="F29" s="50">
        <v>1062.75</v>
      </c>
      <c r="G29" s="70" t="s">
        <v>900</v>
      </c>
      <c r="H29" s="50">
        <v>1071</v>
      </c>
      <c r="I29" s="50">
        <f t="shared" si="6"/>
        <v>4199.99999999993</v>
      </c>
      <c r="J29" s="59"/>
    </row>
    <row r="30" spans="1:10">
      <c r="A30" s="49">
        <v>43361</v>
      </c>
      <c r="B30" s="50" t="s">
        <v>901</v>
      </c>
      <c r="C30" s="50" t="s">
        <v>16</v>
      </c>
      <c r="D30" s="50">
        <v>700</v>
      </c>
      <c r="E30" s="50">
        <v>791.6</v>
      </c>
      <c r="F30" s="50">
        <v>788.75</v>
      </c>
      <c r="G30" s="70" t="s">
        <v>902</v>
      </c>
      <c r="H30" s="50">
        <v>794.5</v>
      </c>
      <c r="I30" s="50">
        <f t="shared" si="6"/>
        <v>2029.99999999998</v>
      </c>
      <c r="J30" s="59"/>
    </row>
    <row r="31" spans="1:10">
      <c r="A31" s="51">
        <v>43361</v>
      </c>
      <c r="B31" s="52" t="s">
        <v>903</v>
      </c>
      <c r="C31" s="52" t="s">
        <v>16</v>
      </c>
      <c r="D31" s="52">
        <v>2000</v>
      </c>
      <c r="E31" s="52">
        <v>273.25</v>
      </c>
      <c r="F31" s="52">
        <v>272.25</v>
      </c>
      <c r="G31" s="71" t="s">
        <v>904</v>
      </c>
      <c r="H31" s="52">
        <v>272.25</v>
      </c>
      <c r="I31" s="52">
        <f t="shared" si="6"/>
        <v>-2000</v>
      </c>
      <c r="J31" s="59"/>
    </row>
    <row r="32" spans="1:10">
      <c r="A32" s="49">
        <v>43361</v>
      </c>
      <c r="B32" s="50" t="s">
        <v>33</v>
      </c>
      <c r="C32" s="50" t="s">
        <v>19</v>
      </c>
      <c r="D32" s="50">
        <v>800</v>
      </c>
      <c r="E32" s="50">
        <v>1132.4</v>
      </c>
      <c r="F32" s="50">
        <v>1135</v>
      </c>
      <c r="G32" s="70" t="s">
        <v>905</v>
      </c>
      <c r="H32" s="50">
        <v>1129.9</v>
      </c>
      <c r="I32" s="50">
        <f t="shared" ref="I32:I36" si="7">(E32-H32)*D32</f>
        <v>2000</v>
      </c>
      <c r="J32" s="59"/>
    </row>
    <row r="33" spans="1:10">
      <c r="A33" s="51">
        <v>43361</v>
      </c>
      <c r="B33" s="52" t="s">
        <v>621</v>
      </c>
      <c r="C33" s="52" t="s">
        <v>19</v>
      </c>
      <c r="D33" s="52">
        <v>1200</v>
      </c>
      <c r="E33" s="52">
        <v>752.75</v>
      </c>
      <c r="F33" s="52">
        <v>754.45</v>
      </c>
      <c r="G33" s="71" t="s">
        <v>906</v>
      </c>
      <c r="H33" s="52">
        <v>754.45</v>
      </c>
      <c r="I33" s="52">
        <f t="shared" si="7"/>
        <v>-2040.00000000005</v>
      </c>
      <c r="J33" s="59"/>
    </row>
    <row r="34" spans="1:10">
      <c r="A34" s="49">
        <v>43362</v>
      </c>
      <c r="B34" s="50" t="s">
        <v>814</v>
      </c>
      <c r="C34" s="50" t="s">
        <v>16</v>
      </c>
      <c r="D34" s="50">
        <v>2000</v>
      </c>
      <c r="E34" s="50">
        <v>386</v>
      </c>
      <c r="F34" s="50">
        <v>384.5</v>
      </c>
      <c r="G34" s="70" t="s">
        <v>907</v>
      </c>
      <c r="H34" s="50">
        <v>387</v>
      </c>
      <c r="I34" s="50">
        <f t="shared" ref="I34:I40" si="8">(H34-E34)*D34</f>
        <v>2000</v>
      </c>
      <c r="J34" s="59"/>
    </row>
    <row r="35" spans="1:10">
      <c r="A35" s="51">
        <v>43362</v>
      </c>
      <c r="B35" s="52" t="s">
        <v>149</v>
      </c>
      <c r="C35" s="52" t="s">
        <v>16</v>
      </c>
      <c r="D35" s="52">
        <v>700</v>
      </c>
      <c r="E35" s="52">
        <v>820.9</v>
      </c>
      <c r="F35" s="52">
        <v>818</v>
      </c>
      <c r="G35" s="71" t="s">
        <v>908</v>
      </c>
      <c r="H35" s="52">
        <v>818</v>
      </c>
      <c r="I35" s="52">
        <f t="shared" si="8"/>
        <v>-2029.99999999998</v>
      </c>
      <c r="J35" s="59"/>
    </row>
    <row r="36" spans="1:10">
      <c r="A36" s="49">
        <v>43362</v>
      </c>
      <c r="B36" s="50" t="s">
        <v>909</v>
      </c>
      <c r="C36" s="50" t="s">
        <v>19</v>
      </c>
      <c r="D36" s="50">
        <v>1500</v>
      </c>
      <c r="E36" s="50">
        <v>288</v>
      </c>
      <c r="F36" s="50">
        <v>289.4</v>
      </c>
      <c r="G36" s="70" t="s">
        <v>910</v>
      </c>
      <c r="H36" s="50">
        <v>286.6</v>
      </c>
      <c r="I36" s="50">
        <f t="shared" si="7"/>
        <v>2099.99999999997</v>
      </c>
      <c r="J36" s="59"/>
    </row>
    <row r="37" spans="1:10">
      <c r="A37" s="51">
        <v>43364</v>
      </c>
      <c r="B37" s="52" t="s">
        <v>654</v>
      </c>
      <c r="C37" s="52" t="s">
        <v>16</v>
      </c>
      <c r="D37" s="52">
        <v>1200</v>
      </c>
      <c r="E37" s="52">
        <v>643</v>
      </c>
      <c r="F37" s="52">
        <v>641.3</v>
      </c>
      <c r="G37" s="71" t="s">
        <v>911</v>
      </c>
      <c r="H37" s="52">
        <v>641.3</v>
      </c>
      <c r="I37" s="52">
        <f t="shared" si="8"/>
        <v>-2040.00000000005</v>
      </c>
      <c r="J37" s="59"/>
    </row>
    <row r="38" spans="1:10">
      <c r="A38" s="49">
        <v>43364</v>
      </c>
      <c r="B38" s="50" t="s">
        <v>119</v>
      </c>
      <c r="C38" s="50" t="s">
        <v>16</v>
      </c>
      <c r="D38" s="50">
        <v>1300</v>
      </c>
      <c r="E38" s="50">
        <v>455</v>
      </c>
      <c r="F38" s="50">
        <v>453</v>
      </c>
      <c r="G38" s="70" t="s">
        <v>912</v>
      </c>
      <c r="H38" s="50">
        <v>456.6</v>
      </c>
      <c r="I38" s="50">
        <f t="shared" si="8"/>
        <v>2080.00000000003</v>
      </c>
      <c r="J38" s="59"/>
    </row>
    <row r="39" spans="1:10">
      <c r="A39" s="51">
        <v>43364</v>
      </c>
      <c r="B39" s="52" t="s">
        <v>49</v>
      </c>
      <c r="C39" s="52" t="s">
        <v>16</v>
      </c>
      <c r="D39" s="52">
        <v>1100</v>
      </c>
      <c r="E39" s="52">
        <v>725.8</v>
      </c>
      <c r="F39" s="52">
        <v>723.5</v>
      </c>
      <c r="G39" s="71" t="s">
        <v>913</v>
      </c>
      <c r="H39" s="52">
        <v>723.5</v>
      </c>
      <c r="I39" s="52">
        <f t="shared" si="8"/>
        <v>-2529.99999999995</v>
      </c>
      <c r="J39" s="59"/>
    </row>
    <row r="40" spans="1:10">
      <c r="A40" s="51">
        <v>43367</v>
      </c>
      <c r="B40" s="52" t="s">
        <v>814</v>
      </c>
      <c r="C40" s="52" t="s">
        <v>16</v>
      </c>
      <c r="D40" s="52">
        <v>2000</v>
      </c>
      <c r="E40" s="52">
        <v>366.45</v>
      </c>
      <c r="F40" s="52">
        <v>365.45</v>
      </c>
      <c r="G40" s="71" t="s">
        <v>914</v>
      </c>
      <c r="H40" s="52">
        <v>365.45</v>
      </c>
      <c r="I40" s="52">
        <f t="shared" si="8"/>
        <v>-2000</v>
      </c>
      <c r="J40" s="59"/>
    </row>
    <row r="41" spans="1:10">
      <c r="A41" s="49">
        <v>43367</v>
      </c>
      <c r="B41" s="50" t="s">
        <v>823</v>
      </c>
      <c r="C41" s="50" t="s">
        <v>19</v>
      </c>
      <c r="D41" s="50">
        <v>2000</v>
      </c>
      <c r="E41" s="50">
        <v>229.7</v>
      </c>
      <c r="F41" s="50">
        <v>230.7</v>
      </c>
      <c r="G41" s="70" t="s">
        <v>915</v>
      </c>
      <c r="H41" s="50">
        <v>227.7</v>
      </c>
      <c r="I41" s="50">
        <f t="shared" ref="I41:I46" si="9">(E41-H41)*D41</f>
        <v>4000</v>
      </c>
      <c r="J41" s="59"/>
    </row>
    <row r="42" spans="1:10">
      <c r="A42" s="49">
        <v>43368</v>
      </c>
      <c r="B42" s="50" t="s">
        <v>916</v>
      </c>
      <c r="C42" s="50" t="s">
        <v>16</v>
      </c>
      <c r="D42" s="50">
        <v>2000</v>
      </c>
      <c r="E42" s="50">
        <v>252</v>
      </c>
      <c r="F42" s="50">
        <v>250.5</v>
      </c>
      <c r="G42" s="70" t="s">
        <v>917</v>
      </c>
      <c r="H42" s="50">
        <v>253</v>
      </c>
      <c r="I42" s="50">
        <f t="shared" ref="I42:I45" si="10">(H42-E42)*D42</f>
        <v>2000</v>
      </c>
      <c r="J42" s="59"/>
    </row>
    <row r="43" spans="1:10">
      <c r="A43" s="49">
        <v>43368</v>
      </c>
      <c r="B43" s="50" t="s">
        <v>56</v>
      </c>
      <c r="C43" s="50" t="s">
        <v>19</v>
      </c>
      <c r="D43" s="50">
        <v>1400</v>
      </c>
      <c r="E43" s="50">
        <v>490.2</v>
      </c>
      <c r="F43" s="50">
        <v>491.65</v>
      </c>
      <c r="G43" s="70" t="s">
        <v>918</v>
      </c>
      <c r="H43" s="50">
        <v>485.5</v>
      </c>
      <c r="I43" s="50">
        <f t="shared" si="9"/>
        <v>6579.99999999998</v>
      </c>
      <c r="J43" s="59"/>
    </row>
    <row r="44" spans="1:10">
      <c r="A44" s="49">
        <v>43369</v>
      </c>
      <c r="B44" s="50" t="s">
        <v>31</v>
      </c>
      <c r="C44" s="50" t="s">
        <v>16</v>
      </c>
      <c r="D44" s="50">
        <v>500</v>
      </c>
      <c r="E44" s="50">
        <v>1052</v>
      </c>
      <c r="F44" s="50">
        <v>1048</v>
      </c>
      <c r="G44" s="70" t="s">
        <v>919</v>
      </c>
      <c r="H44" s="50">
        <v>1060</v>
      </c>
      <c r="I44" s="50">
        <f t="shared" si="10"/>
        <v>4000</v>
      </c>
      <c r="J44" s="59"/>
    </row>
    <row r="45" spans="1:10">
      <c r="A45" s="51">
        <v>43369</v>
      </c>
      <c r="B45" s="52" t="s">
        <v>303</v>
      </c>
      <c r="C45" s="52" t="s">
        <v>16</v>
      </c>
      <c r="D45" s="52">
        <v>500</v>
      </c>
      <c r="E45" s="52">
        <v>670</v>
      </c>
      <c r="F45" s="52">
        <v>666</v>
      </c>
      <c r="G45" s="71" t="s">
        <v>920</v>
      </c>
      <c r="H45" s="52">
        <v>666</v>
      </c>
      <c r="I45" s="52">
        <f t="shared" si="10"/>
        <v>-2000</v>
      </c>
      <c r="J45" s="59"/>
    </row>
    <row r="46" spans="1:10">
      <c r="A46" s="49">
        <v>43369</v>
      </c>
      <c r="B46" s="50" t="s">
        <v>765</v>
      </c>
      <c r="C46" s="50" t="s">
        <v>19</v>
      </c>
      <c r="D46" s="50">
        <v>2000</v>
      </c>
      <c r="E46" s="50">
        <v>238</v>
      </c>
      <c r="F46" s="50">
        <v>239</v>
      </c>
      <c r="G46" s="70" t="s">
        <v>921</v>
      </c>
      <c r="H46" s="50">
        <v>237</v>
      </c>
      <c r="I46" s="50">
        <f t="shared" si="9"/>
        <v>2000</v>
      </c>
      <c r="J46" s="59"/>
    </row>
    <row r="47" spans="1:10">
      <c r="A47" s="51">
        <v>43370</v>
      </c>
      <c r="B47" s="52" t="s">
        <v>922</v>
      </c>
      <c r="C47" s="52" t="s">
        <v>16</v>
      </c>
      <c r="D47" s="52">
        <v>200</v>
      </c>
      <c r="E47" s="52">
        <v>3125</v>
      </c>
      <c r="F47" s="52">
        <v>3115</v>
      </c>
      <c r="G47" s="71" t="s">
        <v>923</v>
      </c>
      <c r="H47" s="52">
        <v>3115</v>
      </c>
      <c r="I47" s="52">
        <f t="shared" ref="I47:I52" si="11">(H47-E47)*D47</f>
        <v>-2000</v>
      </c>
      <c r="J47" s="59"/>
    </row>
    <row r="48" spans="1:10">
      <c r="A48" s="49">
        <v>43370</v>
      </c>
      <c r="B48" s="50" t="s">
        <v>924</v>
      </c>
      <c r="C48" s="50" t="s">
        <v>16</v>
      </c>
      <c r="D48" s="50">
        <v>1300</v>
      </c>
      <c r="E48" s="50">
        <v>346.5</v>
      </c>
      <c r="F48" s="50">
        <v>344.95</v>
      </c>
      <c r="G48" s="70" t="s">
        <v>925</v>
      </c>
      <c r="H48" s="50">
        <v>348</v>
      </c>
      <c r="I48" s="50">
        <f t="shared" si="11"/>
        <v>1950</v>
      </c>
      <c r="J48" s="59"/>
    </row>
    <row r="49" spans="1:10">
      <c r="A49" s="49">
        <v>43370</v>
      </c>
      <c r="B49" s="50" t="s">
        <v>64</v>
      </c>
      <c r="C49" s="50" t="s">
        <v>19</v>
      </c>
      <c r="D49" s="50">
        <v>1000</v>
      </c>
      <c r="E49" s="50">
        <v>640</v>
      </c>
      <c r="F49" s="50">
        <v>642</v>
      </c>
      <c r="G49" s="70" t="s">
        <v>926</v>
      </c>
      <c r="H49" s="50">
        <v>635.5</v>
      </c>
      <c r="I49" s="50">
        <f t="shared" ref="I49:I54" si="12">(E49-H49)*D49</f>
        <v>4500</v>
      </c>
      <c r="J49" s="59"/>
    </row>
    <row r="50" spans="1:10">
      <c r="A50" s="49">
        <v>43370</v>
      </c>
      <c r="B50" s="50" t="s">
        <v>781</v>
      </c>
      <c r="C50" s="50" t="s">
        <v>16</v>
      </c>
      <c r="D50" s="50">
        <v>1200</v>
      </c>
      <c r="E50" s="50">
        <v>772</v>
      </c>
      <c r="F50" s="50">
        <v>770</v>
      </c>
      <c r="G50" s="70" t="s">
        <v>927</v>
      </c>
      <c r="H50" s="50">
        <v>776</v>
      </c>
      <c r="I50" s="50">
        <f t="shared" si="11"/>
        <v>4800</v>
      </c>
      <c r="J50" s="59"/>
    </row>
    <row r="51" spans="1:10">
      <c r="A51" s="49">
        <v>43371</v>
      </c>
      <c r="B51" s="50" t="s">
        <v>358</v>
      </c>
      <c r="C51" s="50" t="s">
        <v>16</v>
      </c>
      <c r="D51" s="50">
        <v>700</v>
      </c>
      <c r="E51" s="50">
        <v>762.65</v>
      </c>
      <c r="F51" s="50">
        <v>759.75</v>
      </c>
      <c r="G51" s="70" t="s">
        <v>928</v>
      </c>
      <c r="H51" s="50">
        <v>768</v>
      </c>
      <c r="I51" s="50">
        <f t="shared" si="11"/>
        <v>3745.00000000002</v>
      </c>
      <c r="J51" s="59"/>
    </row>
    <row r="52" spans="1:10">
      <c r="A52" s="51">
        <v>43371</v>
      </c>
      <c r="B52" s="52" t="s">
        <v>101</v>
      </c>
      <c r="C52" s="52" t="s">
        <v>16</v>
      </c>
      <c r="D52" s="52">
        <v>1000</v>
      </c>
      <c r="E52" s="52">
        <v>754</v>
      </c>
      <c r="F52" s="52">
        <v>752</v>
      </c>
      <c r="G52" s="71" t="s">
        <v>929</v>
      </c>
      <c r="H52" s="52">
        <v>752</v>
      </c>
      <c r="I52" s="52">
        <f t="shared" si="11"/>
        <v>-2000</v>
      </c>
      <c r="J52" s="59"/>
    </row>
    <row r="53" spans="1:10">
      <c r="A53" s="49">
        <v>43371</v>
      </c>
      <c r="B53" s="50" t="s">
        <v>547</v>
      </c>
      <c r="C53" s="50" t="s">
        <v>19</v>
      </c>
      <c r="D53" s="50">
        <v>2000</v>
      </c>
      <c r="E53" s="50">
        <v>380</v>
      </c>
      <c r="F53" s="50">
        <v>381.1</v>
      </c>
      <c r="G53" s="70" t="s">
        <v>930</v>
      </c>
      <c r="H53" s="50">
        <v>379</v>
      </c>
      <c r="I53" s="50">
        <f t="shared" si="12"/>
        <v>2000</v>
      </c>
      <c r="J53" s="59"/>
    </row>
    <row r="54" spans="1:10">
      <c r="A54" s="49">
        <v>43371</v>
      </c>
      <c r="B54" s="50" t="s">
        <v>64</v>
      </c>
      <c r="C54" s="50" t="s">
        <v>19</v>
      </c>
      <c r="D54" s="50">
        <v>1000</v>
      </c>
      <c r="E54" s="50">
        <v>600.1</v>
      </c>
      <c r="F54" s="50">
        <v>602.1</v>
      </c>
      <c r="G54" s="70" t="s">
        <v>931</v>
      </c>
      <c r="H54" s="50">
        <v>598.1</v>
      </c>
      <c r="I54" s="50">
        <f t="shared" si="12"/>
        <v>2000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7:10">
      <c r="G56" s="20" t="s">
        <v>51</v>
      </c>
      <c r="H56" s="74"/>
      <c r="I56" s="29">
        <f>SUM(I4:I55)</f>
        <v>85454.9999999999</v>
      </c>
      <c r="J56" s="75"/>
    </row>
    <row r="57" spans="7:10">
      <c r="G57" s="59"/>
      <c r="H57" s="59"/>
      <c r="I57" s="76"/>
      <c r="J57" s="77"/>
    </row>
    <row r="58" spans="7:10">
      <c r="G58" s="20" t="s">
        <v>2</v>
      </c>
      <c r="H58" s="74"/>
      <c r="I58" s="31">
        <f>37/51</f>
        <v>0.725490196078431</v>
      </c>
      <c r="J58" s="75"/>
    </row>
    <row r="59" spans="10:10">
      <c r="J59" s="75"/>
    </row>
  </sheetData>
  <mergeCells count="3">
    <mergeCell ref="A1:I1"/>
    <mergeCell ref="A2:I2"/>
    <mergeCell ref="G58:H58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3" workbookViewId="0">
      <selection activeCell="K13" sqref="K13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932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43313</v>
      </c>
      <c r="B4" s="50" t="s">
        <v>59</v>
      </c>
      <c r="C4" s="50" t="s">
        <v>16</v>
      </c>
      <c r="D4" s="50">
        <v>302</v>
      </c>
      <c r="E4" s="50">
        <v>2697.5</v>
      </c>
      <c r="F4" s="50">
        <v>2687</v>
      </c>
      <c r="G4" s="70" t="s">
        <v>933</v>
      </c>
      <c r="H4" s="50">
        <v>2717</v>
      </c>
      <c r="I4" s="50">
        <f t="shared" ref="I4:I21" si="0">(H4-E4)*D4</f>
        <v>5889</v>
      </c>
      <c r="J4" s="59"/>
    </row>
    <row r="5" spans="1:10">
      <c r="A5" s="51">
        <v>43314</v>
      </c>
      <c r="B5" s="52" t="s">
        <v>934</v>
      </c>
      <c r="C5" s="52" t="s">
        <v>16</v>
      </c>
      <c r="D5" s="52">
        <v>800</v>
      </c>
      <c r="E5" s="52">
        <v>1180</v>
      </c>
      <c r="F5" s="52">
        <v>1174.9</v>
      </c>
      <c r="G5" s="71" t="s">
        <v>935</v>
      </c>
      <c r="H5" s="52">
        <v>1174.9</v>
      </c>
      <c r="I5" s="52">
        <f t="shared" si="0"/>
        <v>-4079.99999999993</v>
      </c>
      <c r="J5" s="59"/>
    </row>
    <row r="6" spans="1:10">
      <c r="A6" s="49">
        <v>43314</v>
      </c>
      <c r="B6" s="50" t="s">
        <v>140</v>
      </c>
      <c r="C6" s="50" t="s">
        <v>16</v>
      </c>
      <c r="D6" s="50">
        <v>800</v>
      </c>
      <c r="E6" s="50">
        <v>394</v>
      </c>
      <c r="F6" s="50">
        <v>389.7</v>
      </c>
      <c r="G6" s="70" t="s">
        <v>936</v>
      </c>
      <c r="H6" s="50">
        <v>398.4</v>
      </c>
      <c r="I6" s="50">
        <f t="shared" si="0"/>
        <v>3519.99999999998</v>
      </c>
      <c r="J6" s="59"/>
    </row>
    <row r="7" spans="1:10">
      <c r="A7" s="49">
        <v>43314</v>
      </c>
      <c r="B7" s="50" t="s">
        <v>937</v>
      </c>
      <c r="C7" s="50" t="s">
        <v>16</v>
      </c>
      <c r="D7" s="50">
        <v>500</v>
      </c>
      <c r="E7" s="50">
        <v>965</v>
      </c>
      <c r="F7" s="50">
        <v>956.4</v>
      </c>
      <c r="G7" s="70" t="s">
        <v>938</v>
      </c>
      <c r="H7" s="50">
        <v>965</v>
      </c>
      <c r="I7" s="50">
        <f t="shared" si="0"/>
        <v>0</v>
      </c>
      <c r="J7" s="59"/>
    </row>
    <row r="8" spans="1:10">
      <c r="A8" s="51">
        <v>43315</v>
      </c>
      <c r="B8" s="52" t="s">
        <v>939</v>
      </c>
      <c r="C8" s="52" t="s">
        <v>16</v>
      </c>
      <c r="D8" s="52">
        <v>800</v>
      </c>
      <c r="E8" s="52">
        <v>1427</v>
      </c>
      <c r="F8" s="52">
        <v>1422.7</v>
      </c>
      <c r="G8" s="71" t="s">
        <v>940</v>
      </c>
      <c r="H8" s="52">
        <v>1426</v>
      </c>
      <c r="I8" s="52">
        <f t="shared" si="0"/>
        <v>-800</v>
      </c>
      <c r="J8" s="59"/>
    </row>
    <row r="9" spans="1:10">
      <c r="A9" s="49">
        <v>43315</v>
      </c>
      <c r="B9" s="50" t="s">
        <v>43</v>
      </c>
      <c r="C9" s="50" t="s">
        <v>16</v>
      </c>
      <c r="D9" s="50">
        <v>600</v>
      </c>
      <c r="E9" s="50">
        <v>1460</v>
      </c>
      <c r="F9" s="50">
        <v>1453.7</v>
      </c>
      <c r="G9" s="70" t="s">
        <v>941</v>
      </c>
      <c r="H9" s="50">
        <v>1467.8</v>
      </c>
      <c r="I9" s="50">
        <f t="shared" si="0"/>
        <v>4679.99999999997</v>
      </c>
      <c r="J9" s="73"/>
    </row>
    <row r="10" spans="1:10">
      <c r="A10" s="49">
        <v>43315</v>
      </c>
      <c r="B10" s="50" t="s">
        <v>942</v>
      </c>
      <c r="C10" s="50" t="s">
        <v>16</v>
      </c>
      <c r="D10" s="50">
        <v>600</v>
      </c>
      <c r="E10" s="50">
        <v>1760</v>
      </c>
      <c r="F10" s="50">
        <v>1757.4</v>
      </c>
      <c r="G10" s="70" t="s">
        <v>943</v>
      </c>
      <c r="H10" s="50">
        <v>1766</v>
      </c>
      <c r="I10" s="50">
        <f t="shared" si="0"/>
        <v>3600</v>
      </c>
      <c r="J10" s="73"/>
    </row>
    <row r="11" spans="1:10">
      <c r="A11" s="49">
        <v>43318</v>
      </c>
      <c r="B11" s="50" t="s">
        <v>944</v>
      </c>
      <c r="C11" s="50" t="s">
        <v>16</v>
      </c>
      <c r="D11" s="50">
        <v>500</v>
      </c>
      <c r="E11" s="50">
        <v>1475</v>
      </c>
      <c r="F11" s="50">
        <v>1467.7</v>
      </c>
      <c r="G11" s="70" t="s">
        <v>945</v>
      </c>
      <c r="H11" s="50">
        <v>1475</v>
      </c>
      <c r="I11" s="50">
        <f t="shared" si="0"/>
        <v>0</v>
      </c>
      <c r="J11" s="73"/>
    </row>
    <row r="12" spans="1:10">
      <c r="A12" s="49">
        <v>43318</v>
      </c>
      <c r="B12" s="50" t="s">
        <v>946</v>
      </c>
      <c r="C12" s="50" t="s">
        <v>16</v>
      </c>
      <c r="D12" s="50">
        <v>800</v>
      </c>
      <c r="E12" s="50">
        <v>575.5</v>
      </c>
      <c r="F12" s="50">
        <v>571.9</v>
      </c>
      <c r="G12" s="70" t="s">
        <v>947</v>
      </c>
      <c r="H12" s="50">
        <v>578.5</v>
      </c>
      <c r="I12" s="50">
        <f t="shared" si="0"/>
        <v>2400</v>
      </c>
      <c r="J12" s="59"/>
    </row>
    <row r="13" spans="1:10">
      <c r="A13" s="49">
        <v>43319</v>
      </c>
      <c r="B13" s="50" t="s">
        <v>948</v>
      </c>
      <c r="C13" s="50" t="s">
        <v>16</v>
      </c>
      <c r="D13" s="50">
        <v>1100</v>
      </c>
      <c r="E13" s="50">
        <v>955</v>
      </c>
      <c r="F13" s="50">
        <v>951.4</v>
      </c>
      <c r="G13" s="70" t="s">
        <v>949</v>
      </c>
      <c r="H13" s="50">
        <v>958.2</v>
      </c>
      <c r="I13" s="50">
        <f t="shared" si="0"/>
        <v>3520.00000000005</v>
      </c>
      <c r="J13" s="59"/>
    </row>
    <row r="14" spans="1:10">
      <c r="A14" s="49">
        <v>43319</v>
      </c>
      <c r="B14" s="50" t="s">
        <v>950</v>
      </c>
      <c r="C14" s="50" t="s">
        <v>16</v>
      </c>
      <c r="D14" s="50">
        <v>1000</v>
      </c>
      <c r="E14" s="50">
        <v>938</v>
      </c>
      <c r="F14" s="50">
        <v>933.7</v>
      </c>
      <c r="G14" s="70" t="s">
        <v>951</v>
      </c>
      <c r="H14" s="50">
        <v>939.8</v>
      </c>
      <c r="I14" s="50">
        <f t="shared" si="0"/>
        <v>1799.99999999995</v>
      </c>
      <c r="J14" s="59"/>
    </row>
    <row r="15" spans="1:10">
      <c r="A15" s="49">
        <v>43319</v>
      </c>
      <c r="B15" s="50" t="s">
        <v>460</v>
      </c>
      <c r="C15" s="50" t="s">
        <v>16</v>
      </c>
      <c r="D15" s="50">
        <v>700</v>
      </c>
      <c r="E15" s="50">
        <v>1172</v>
      </c>
      <c r="F15" s="50">
        <v>1166.7</v>
      </c>
      <c r="G15" s="70" t="s">
        <v>952</v>
      </c>
      <c r="H15" s="50">
        <v>1172</v>
      </c>
      <c r="I15" s="50">
        <f t="shared" si="0"/>
        <v>0</v>
      </c>
      <c r="J15" s="59"/>
    </row>
    <row r="16" spans="1:10">
      <c r="A16" s="51">
        <v>43320</v>
      </c>
      <c r="B16" s="52" t="s">
        <v>953</v>
      </c>
      <c r="C16" s="52" t="s">
        <v>16</v>
      </c>
      <c r="D16" s="52">
        <v>1000</v>
      </c>
      <c r="E16" s="52">
        <v>1200</v>
      </c>
      <c r="F16" s="52">
        <v>1196.4</v>
      </c>
      <c r="G16" s="71" t="s">
        <v>954</v>
      </c>
      <c r="H16" s="52">
        <v>1196.4</v>
      </c>
      <c r="I16" s="52">
        <f t="shared" si="0"/>
        <v>-3599.99999999991</v>
      </c>
      <c r="J16" s="59"/>
    </row>
    <row r="17" spans="1:10">
      <c r="A17" s="49">
        <v>43320</v>
      </c>
      <c r="B17" s="50" t="s">
        <v>268</v>
      </c>
      <c r="C17" s="50" t="s">
        <v>16</v>
      </c>
      <c r="D17" s="50">
        <v>1200</v>
      </c>
      <c r="E17" s="50">
        <v>653</v>
      </c>
      <c r="F17" s="50">
        <v>649.7</v>
      </c>
      <c r="G17" s="70" t="s">
        <v>955</v>
      </c>
      <c r="H17" s="50">
        <v>653</v>
      </c>
      <c r="I17" s="50">
        <f t="shared" si="0"/>
        <v>0</v>
      </c>
      <c r="J17" s="59"/>
    </row>
    <row r="18" spans="1:10">
      <c r="A18" s="49">
        <v>43320</v>
      </c>
      <c r="B18" s="50" t="s">
        <v>358</v>
      </c>
      <c r="C18" s="50" t="s">
        <v>16</v>
      </c>
      <c r="D18" s="50">
        <v>700</v>
      </c>
      <c r="E18" s="50">
        <v>828</v>
      </c>
      <c r="F18" s="50">
        <v>822.7</v>
      </c>
      <c r="G18" s="70" t="s">
        <v>956</v>
      </c>
      <c r="H18" s="50">
        <v>836.4</v>
      </c>
      <c r="I18" s="50">
        <f t="shared" si="0"/>
        <v>5879.99999999998</v>
      </c>
      <c r="J18" s="59"/>
    </row>
    <row r="19" spans="1:10">
      <c r="A19" s="49">
        <v>43321</v>
      </c>
      <c r="B19" s="50" t="s">
        <v>49</v>
      </c>
      <c r="C19" s="50" t="s">
        <v>16</v>
      </c>
      <c r="D19" s="50">
        <v>1100</v>
      </c>
      <c r="E19" s="50">
        <v>881</v>
      </c>
      <c r="F19" s="50">
        <v>878</v>
      </c>
      <c r="G19" s="70" t="s">
        <v>957</v>
      </c>
      <c r="H19" s="50">
        <v>881.5</v>
      </c>
      <c r="I19" s="50">
        <f t="shared" si="0"/>
        <v>550</v>
      </c>
      <c r="J19" s="59"/>
    </row>
    <row r="20" spans="1:10">
      <c r="A20" s="51">
        <v>43321</v>
      </c>
      <c r="B20" s="52" t="s">
        <v>958</v>
      </c>
      <c r="C20" s="52" t="s">
        <v>16</v>
      </c>
      <c r="D20" s="52">
        <v>1500</v>
      </c>
      <c r="E20" s="52">
        <v>93.5</v>
      </c>
      <c r="F20" s="52">
        <v>92.1</v>
      </c>
      <c r="G20" s="71" t="s">
        <v>959</v>
      </c>
      <c r="H20" s="52">
        <v>92.1</v>
      </c>
      <c r="I20" s="52">
        <f t="shared" si="0"/>
        <v>-2100.00000000001</v>
      </c>
      <c r="J20" s="59"/>
    </row>
    <row r="21" spans="1:10">
      <c r="A21" s="49">
        <v>43321</v>
      </c>
      <c r="B21" s="50" t="s">
        <v>632</v>
      </c>
      <c r="C21" s="50" t="s">
        <v>16</v>
      </c>
      <c r="D21" s="50">
        <v>1500</v>
      </c>
      <c r="E21" s="50">
        <v>621</v>
      </c>
      <c r="F21" s="50">
        <v>619</v>
      </c>
      <c r="G21" s="70" t="s">
        <v>960</v>
      </c>
      <c r="H21" s="50">
        <v>623</v>
      </c>
      <c r="I21" s="50">
        <f t="shared" si="0"/>
        <v>3000</v>
      </c>
      <c r="J21" s="59"/>
    </row>
    <row r="22" spans="1:10">
      <c r="A22" s="49">
        <v>43322</v>
      </c>
      <c r="B22" s="50" t="s">
        <v>374</v>
      </c>
      <c r="C22" s="50" t="s">
        <v>19</v>
      </c>
      <c r="D22" s="50">
        <v>700</v>
      </c>
      <c r="E22" s="50">
        <v>812</v>
      </c>
      <c r="F22" s="50">
        <v>815.1</v>
      </c>
      <c r="G22" s="70" t="s">
        <v>961</v>
      </c>
      <c r="H22" s="50">
        <v>812</v>
      </c>
      <c r="I22" s="50">
        <f>(E22-H22)*D22</f>
        <v>0</v>
      </c>
      <c r="J22" s="59"/>
    </row>
    <row r="23" spans="1:10">
      <c r="A23" s="51">
        <v>43322</v>
      </c>
      <c r="B23" s="52" t="s">
        <v>283</v>
      </c>
      <c r="C23" s="52" t="s">
        <v>16</v>
      </c>
      <c r="D23" s="52">
        <v>1000</v>
      </c>
      <c r="E23" s="52">
        <v>600</v>
      </c>
      <c r="F23" s="52">
        <v>598</v>
      </c>
      <c r="G23" s="71" t="s">
        <v>962</v>
      </c>
      <c r="H23" s="52">
        <v>598</v>
      </c>
      <c r="I23" s="52">
        <f t="shared" ref="I23:I34" si="1">(H23-E23)*D23</f>
        <v>-2000</v>
      </c>
      <c r="J23" s="59"/>
    </row>
    <row r="24" spans="1:10">
      <c r="A24" s="49">
        <v>43325</v>
      </c>
      <c r="B24" s="50" t="s">
        <v>602</v>
      </c>
      <c r="C24" s="50" t="s">
        <v>16</v>
      </c>
      <c r="D24" s="50">
        <v>300</v>
      </c>
      <c r="E24" s="50">
        <v>1289</v>
      </c>
      <c r="F24" s="50">
        <v>1283</v>
      </c>
      <c r="G24" s="70" t="s">
        <v>963</v>
      </c>
      <c r="H24" s="50">
        <v>1289</v>
      </c>
      <c r="I24" s="50">
        <f t="shared" si="1"/>
        <v>0</v>
      </c>
      <c r="J24" s="59"/>
    </row>
    <row r="25" spans="1:10">
      <c r="A25" s="51">
        <v>43325</v>
      </c>
      <c r="B25" s="52" t="s">
        <v>964</v>
      </c>
      <c r="C25" s="52" t="s">
        <v>16</v>
      </c>
      <c r="D25" s="52">
        <v>800</v>
      </c>
      <c r="E25" s="52">
        <v>1429</v>
      </c>
      <c r="F25" s="52">
        <v>1426</v>
      </c>
      <c r="G25" s="71" t="s">
        <v>965</v>
      </c>
      <c r="H25" s="52">
        <v>1426</v>
      </c>
      <c r="I25" s="52">
        <f t="shared" si="1"/>
        <v>-2400</v>
      </c>
      <c r="J25" s="59"/>
    </row>
    <row r="26" spans="1:10">
      <c r="A26" s="49">
        <v>43326</v>
      </c>
      <c r="B26" s="50" t="s">
        <v>602</v>
      </c>
      <c r="C26" s="50" t="s">
        <v>16</v>
      </c>
      <c r="D26" s="50">
        <v>750</v>
      </c>
      <c r="E26" s="50">
        <v>1310</v>
      </c>
      <c r="F26" s="50">
        <v>1306</v>
      </c>
      <c r="G26" s="70" t="s">
        <v>966</v>
      </c>
      <c r="H26" s="50">
        <v>1316</v>
      </c>
      <c r="I26" s="50">
        <f t="shared" si="1"/>
        <v>4500</v>
      </c>
      <c r="J26" s="59"/>
    </row>
    <row r="27" spans="1:10">
      <c r="A27" s="51">
        <v>43326</v>
      </c>
      <c r="B27" s="52" t="s">
        <v>967</v>
      </c>
      <c r="C27" s="52" t="s">
        <v>16</v>
      </c>
      <c r="D27" s="52">
        <v>500</v>
      </c>
      <c r="E27" s="52">
        <v>1710</v>
      </c>
      <c r="F27" s="52">
        <v>1703</v>
      </c>
      <c r="G27" s="71" t="s">
        <v>968</v>
      </c>
      <c r="H27" s="52">
        <v>1703</v>
      </c>
      <c r="I27" s="52">
        <f t="shared" si="1"/>
        <v>-3500</v>
      </c>
      <c r="J27" s="59"/>
    </row>
    <row r="28" spans="1:10">
      <c r="A28" s="49">
        <v>43326</v>
      </c>
      <c r="B28" s="50" t="s">
        <v>541</v>
      </c>
      <c r="C28" s="50" t="s">
        <v>16</v>
      </c>
      <c r="D28" s="50">
        <v>800</v>
      </c>
      <c r="E28" s="50">
        <v>1147</v>
      </c>
      <c r="F28" s="50">
        <v>1144.3</v>
      </c>
      <c r="G28" s="70" t="s">
        <v>969</v>
      </c>
      <c r="H28" s="50">
        <v>1152</v>
      </c>
      <c r="I28" s="50">
        <f t="shared" si="1"/>
        <v>4000</v>
      </c>
      <c r="J28" s="59"/>
    </row>
    <row r="29" spans="1:10">
      <c r="A29" s="49">
        <v>43328</v>
      </c>
      <c r="B29" s="50" t="s">
        <v>814</v>
      </c>
      <c r="C29" s="50" t="s">
        <v>16</v>
      </c>
      <c r="D29" s="50">
        <v>2000</v>
      </c>
      <c r="E29" s="50">
        <v>400.5</v>
      </c>
      <c r="F29" s="50">
        <v>398.8</v>
      </c>
      <c r="G29" s="70" t="s">
        <v>970</v>
      </c>
      <c r="H29" s="50">
        <v>402.5</v>
      </c>
      <c r="I29" s="50">
        <f t="shared" si="1"/>
        <v>4000</v>
      </c>
      <c r="J29" s="59"/>
    </row>
    <row r="30" spans="1:10">
      <c r="A30" s="49">
        <v>43328</v>
      </c>
      <c r="B30" s="50" t="s">
        <v>374</v>
      </c>
      <c r="C30" s="50" t="s">
        <v>16</v>
      </c>
      <c r="D30" s="50">
        <v>700</v>
      </c>
      <c r="E30" s="50">
        <v>844</v>
      </c>
      <c r="F30" s="50">
        <v>839.9</v>
      </c>
      <c r="G30" s="70" t="s">
        <v>971</v>
      </c>
      <c r="H30" s="50">
        <v>844</v>
      </c>
      <c r="I30" s="50">
        <f t="shared" si="1"/>
        <v>0</v>
      </c>
      <c r="J30" s="59"/>
    </row>
    <row r="31" spans="1:10">
      <c r="A31" s="49">
        <v>43329</v>
      </c>
      <c r="B31" s="50" t="s">
        <v>543</v>
      </c>
      <c r="C31" s="50" t="s">
        <v>16</v>
      </c>
      <c r="D31" s="50">
        <v>1750</v>
      </c>
      <c r="E31" s="50">
        <v>384.75</v>
      </c>
      <c r="F31" s="50">
        <v>383</v>
      </c>
      <c r="G31" s="70" t="s">
        <v>972</v>
      </c>
      <c r="H31" s="50">
        <v>387.75</v>
      </c>
      <c r="I31" s="50">
        <f t="shared" si="1"/>
        <v>5250</v>
      </c>
      <c r="J31" s="59"/>
    </row>
    <row r="32" spans="1:10">
      <c r="A32" s="49">
        <v>43332</v>
      </c>
      <c r="B32" s="50" t="s">
        <v>777</v>
      </c>
      <c r="C32" s="50" t="s">
        <v>16</v>
      </c>
      <c r="D32" s="50">
        <v>1500</v>
      </c>
      <c r="E32" s="50">
        <v>489</v>
      </c>
      <c r="F32" s="50">
        <v>487</v>
      </c>
      <c r="G32" s="70" t="s">
        <v>973</v>
      </c>
      <c r="H32" s="50">
        <v>492.5</v>
      </c>
      <c r="I32" s="50">
        <f t="shared" si="1"/>
        <v>5250</v>
      </c>
      <c r="J32" s="59"/>
    </row>
    <row r="33" spans="1:10">
      <c r="A33" s="49">
        <v>43332</v>
      </c>
      <c r="B33" s="50" t="s">
        <v>974</v>
      </c>
      <c r="C33" s="50" t="s">
        <v>16</v>
      </c>
      <c r="D33" s="50">
        <v>3500</v>
      </c>
      <c r="E33" s="50">
        <v>224</v>
      </c>
      <c r="F33" s="50">
        <v>222.9</v>
      </c>
      <c r="G33" s="70" t="s">
        <v>975</v>
      </c>
      <c r="H33" s="50">
        <v>224</v>
      </c>
      <c r="I33" s="50">
        <f t="shared" si="1"/>
        <v>0</v>
      </c>
      <c r="J33" s="59"/>
    </row>
    <row r="34" spans="1:10">
      <c r="A34" s="49">
        <v>43333</v>
      </c>
      <c r="B34" s="50" t="s">
        <v>602</v>
      </c>
      <c r="C34" s="50" t="s">
        <v>16</v>
      </c>
      <c r="D34" s="50">
        <v>750</v>
      </c>
      <c r="E34" s="50">
        <v>1350</v>
      </c>
      <c r="F34" s="50">
        <v>1346</v>
      </c>
      <c r="G34" s="70" t="s">
        <v>976</v>
      </c>
      <c r="H34" s="50">
        <v>1352.7</v>
      </c>
      <c r="I34" s="50">
        <f t="shared" si="1"/>
        <v>2025.00000000003</v>
      </c>
      <c r="J34" s="59"/>
    </row>
    <row r="35" spans="1:10">
      <c r="A35" s="51">
        <v>43333</v>
      </c>
      <c r="B35" s="52" t="s">
        <v>977</v>
      </c>
      <c r="C35" s="52" t="s">
        <v>19</v>
      </c>
      <c r="D35" s="52">
        <v>3000</v>
      </c>
      <c r="E35" s="52">
        <v>304</v>
      </c>
      <c r="F35" s="52">
        <v>305.1</v>
      </c>
      <c r="G35" s="71" t="s">
        <v>978</v>
      </c>
      <c r="H35" s="52">
        <v>305.1</v>
      </c>
      <c r="I35" s="52">
        <f t="shared" ref="I35:I40" si="2">(E35-H35)*D35</f>
        <v>-3300.00000000007</v>
      </c>
      <c r="J35" s="59"/>
    </row>
    <row r="36" spans="1:10">
      <c r="A36" s="51">
        <v>43333</v>
      </c>
      <c r="B36" s="52" t="s">
        <v>354</v>
      </c>
      <c r="C36" s="52" t="s">
        <v>16</v>
      </c>
      <c r="D36" s="52">
        <v>800</v>
      </c>
      <c r="E36" s="52">
        <v>789</v>
      </c>
      <c r="F36" s="52">
        <v>785</v>
      </c>
      <c r="G36" s="71" t="s">
        <v>979</v>
      </c>
      <c r="H36" s="52">
        <v>785</v>
      </c>
      <c r="I36" s="52">
        <f t="shared" ref="I36:I41" si="3">(H36-E36)*D36</f>
        <v>-3200</v>
      </c>
      <c r="J36" s="59"/>
    </row>
    <row r="37" spans="1:10">
      <c r="A37" s="49">
        <v>43335</v>
      </c>
      <c r="B37" s="50" t="s">
        <v>980</v>
      </c>
      <c r="C37" s="50" t="s">
        <v>19</v>
      </c>
      <c r="D37" s="50">
        <v>3000</v>
      </c>
      <c r="E37" s="50">
        <v>99</v>
      </c>
      <c r="F37" s="50">
        <v>100.2</v>
      </c>
      <c r="G37" s="50" t="s">
        <v>981</v>
      </c>
      <c r="H37" s="50">
        <v>97</v>
      </c>
      <c r="I37" s="50">
        <f t="shared" si="2"/>
        <v>6000</v>
      </c>
      <c r="J37" s="59"/>
    </row>
    <row r="38" spans="1:10">
      <c r="A38" s="51">
        <v>43335</v>
      </c>
      <c r="B38" s="52" t="s">
        <v>590</v>
      </c>
      <c r="C38" s="52" t="s">
        <v>16</v>
      </c>
      <c r="D38" s="52">
        <v>500</v>
      </c>
      <c r="E38" s="52">
        <v>2907</v>
      </c>
      <c r="F38" s="52">
        <v>2901</v>
      </c>
      <c r="G38" s="71" t="s">
        <v>982</v>
      </c>
      <c r="H38" s="52">
        <v>2901</v>
      </c>
      <c r="I38" s="52">
        <f t="shared" si="3"/>
        <v>-3000</v>
      </c>
      <c r="J38" s="59"/>
    </row>
    <row r="39" spans="1:10">
      <c r="A39" s="49">
        <v>43336</v>
      </c>
      <c r="B39" s="50" t="s">
        <v>777</v>
      </c>
      <c r="C39" s="50" t="s">
        <v>19</v>
      </c>
      <c r="D39" s="50">
        <v>1500</v>
      </c>
      <c r="E39" s="50">
        <v>427.5</v>
      </c>
      <c r="F39" s="50">
        <v>429.1</v>
      </c>
      <c r="G39" s="70" t="s">
        <v>983</v>
      </c>
      <c r="H39" s="50">
        <v>426.15</v>
      </c>
      <c r="I39" s="50">
        <f t="shared" ref="I39:I44" si="4">(E39-H39)*D39</f>
        <v>2025.00000000003</v>
      </c>
      <c r="J39" s="59"/>
    </row>
    <row r="40" spans="1:10">
      <c r="A40" s="49">
        <v>43336</v>
      </c>
      <c r="B40" s="50" t="s">
        <v>374</v>
      </c>
      <c r="C40" s="50" t="s">
        <v>19</v>
      </c>
      <c r="D40" s="50">
        <v>700</v>
      </c>
      <c r="E40" s="50">
        <v>892</v>
      </c>
      <c r="F40" s="50">
        <v>896</v>
      </c>
      <c r="G40" s="70" t="s">
        <v>984</v>
      </c>
      <c r="H40" s="50">
        <v>887</v>
      </c>
      <c r="I40" s="50">
        <f t="shared" si="2"/>
        <v>3500</v>
      </c>
      <c r="J40" s="59"/>
    </row>
    <row r="41" spans="1:10">
      <c r="A41" s="49">
        <v>43339</v>
      </c>
      <c r="B41" s="50" t="s">
        <v>946</v>
      </c>
      <c r="C41" s="50" t="s">
        <v>16</v>
      </c>
      <c r="D41" s="50">
        <v>800</v>
      </c>
      <c r="E41" s="50">
        <v>640</v>
      </c>
      <c r="F41" s="50">
        <v>636.5</v>
      </c>
      <c r="G41" s="70" t="s">
        <v>985</v>
      </c>
      <c r="H41" s="50">
        <v>642.5</v>
      </c>
      <c r="I41" s="50">
        <f t="shared" si="3"/>
        <v>2000</v>
      </c>
      <c r="J41" s="59"/>
    </row>
    <row r="42" spans="1:10">
      <c r="A42" s="51">
        <v>43340</v>
      </c>
      <c r="B42" s="52" t="s">
        <v>777</v>
      </c>
      <c r="C42" s="52" t="s">
        <v>19</v>
      </c>
      <c r="D42" s="52">
        <v>1500</v>
      </c>
      <c r="E42" s="52">
        <v>423</v>
      </c>
      <c r="F42" s="52">
        <v>425.1</v>
      </c>
      <c r="G42" s="71" t="s">
        <v>986</v>
      </c>
      <c r="H42" s="52">
        <v>425.1</v>
      </c>
      <c r="I42" s="52">
        <f t="shared" si="4"/>
        <v>-3150.00000000003</v>
      </c>
      <c r="J42" s="59"/>
    </row>
    <row r="43" spans="1:10">
      <c r="A43" s="51">
        <v>43341</v>
      </c>
      <c r="B43" s="52" t="s">
        <v>283</v>
      </c>
      <c r="C43" s="52" t="s">
        <v>16</v>
      </c>
      <c r="D43" s="52">
        <v>1000</v>
      </c>
      <c r="E43" s="52">
        <v>635</v>
      </c>
      <c r="F43" s="52">
        <v>632</v>
      </c>
      <c r="G43" s="71" t="s">
        <v>987</v>
      </c>
      <c r="H43" s="52">
        <v>632</v>
      </c>
      <c r="I43" s="52">
        <f t="shared" ref="I43:I50" si="5">(H43-E43)*D43</f>
        <v>-3000</v>
      </c>
      <c r="J43" s="59"/>
    </row>
    <row r="44" spans="1:10">
      <c r="A44" s="51">
        <v>43341</v>
      </c>
      <c r="B44" s="52" t="s">
        <v>21</v>
      </c>
      <c r="C44" s="52" t="s">
        <v>19</v>
      </c>
      <c r="D44" s="52">
        <v>500</v>
      </c>
      <c r="E44" s="52">
        <v>1549</v>
      </c>
      <c r="F44" s="52">
        <v>1554</v>
      </c>
      <c r="G44" s="71" t="s">
        <v>988</v>
      </c>
      <c r="H44" s="52">
        <v>1554</v>
      </c>
      <c r="I44" s="52">
        <f t="shared" si="4"/>
        <v>-2500</v>
      </c>
      <c r="J44" s="59"/>
    </row>
    <row r="45" spans="1:10">
      <c r="A45" s="51">
        <v>43342</v>
      </c>
      <c r="B45" s="52" t="s">
        <v>287</v>
      </c>
      <c r="C45" s="52" t="s">
        <v>16</v>
      </c>
      <c r="D45" s="52">
        <v>700</v>
      </c>
      <c r="E45" s="52">
        <v>1158</v>
      </c>
      <c r="F45" s="52">
        <v>1154</v>
      </c>
      <c r="G45" s="71" t="s">
        <v>989</v>
      </c>
      <c r="H45" s="52">
        <v>1154</v>
      </c>
      <c r="I45" s="52">
        <f t="shared" si="5"/>
        <v>-2800</v>
      </c>
      <c r="J45" s="59"/>
    </row>
    <row r="46" spans="1:10">
      <c r="A46" s="49">
        <v>43342</v>
      </c>
      <c r="B46" s="50" t="s">
        <v>990</v>
      </c>
      <c r="C46" s="50" t="s">
        <v>16</v>
      </c>
      <c r="D46" s="50">
        <v>1061</v>
      </c>
      <c r="E46" s="50">
        <v>603</v>
      </c>
      <c r="F46" s="50">
        <v>601</v>
      </c>
      <c r="G46" s="70" t="s">
        <v>991</v>
      </c>
      <c r="H46" s="50">
        <v>607</v>
      </c>
      <c r="I46" s="50">
        <f t="shared" si="5"/>
        <v>4244</v>
      </c>
      <c r="J46" s="59"/>
    </row>
    <row r="47" spans="1:10">
      <c r="A47" s="49">
        <v>43342</v>
      </c>
      <c r="B47" s="50" t="s">
        <v>547</v>
      </c>
      <c r="C47" s="50" t="s">
        <v>16</v>
      </c>
      <c r="D47" s="50">
        <v>2000</v>
      </c>
      <c r="E47" s="50">
        <v>371</v>
      </c>
      <c r="F47" s="50">
        <v>369.5</v>
      </c>
      <c r="G47" s="70" t="s">
        <v>992</v>
      </c>
      <c r="H47" s="50">
        <v>372</v>
      </c>
      <c r="I47" s="50">
        <f t="shared" si="5"/>
        <v>2000</v>
      </c>
      <c r="J47" s="59"/>
    </row>
    <row r="48" spans="1:10">
      <c r="A48" s="49">
        <v>43342</v>
      </c>
      <c r="B48" s="50" t="s">
        <v>84</v>
      </c>
      <c r="C48" s="50" t="s">
        <v>16</v>
      </c>
      <c r="D48" s="50">
        <v>500</v>
      </c>
      <c r="E48" s="50">
        <v>1456</v>
      </c>
      <c r="F48" s="50">
        <v>1452</v>
      </c>
      <c r="G48" s="70" t="s">
        <v>993</v>
      </c>
      <c r="H48" s="50">
        <v>1460</v>
      </c>
      <c r="I48" s="50">
        <f t="shared" si="5"/>
        <v>2000</v>
      </c>
      <c r="J48" s="59"/>
    </row>
    <row r="49" spans="1:10">
      <c r="A49" s="49">
        <v>43343</v>
      </c>
      <c r="B49" s="50" t="s">
        <v>654</v>
      </c>
      <c r="C49" s="50" t="s">
        <v>16</v>
      </c>
      <c r="D49" s="50">
        <v>1200</v>
      </c>
      <c r="E49" s="50">
        <v>680</v>
      </c>
      <c r="F49" s="50">
        <v>677.5</v>
      </c>
      <c r="G49" s="70" t="s">
        <v>994</v>
      </c>
      <c r="H49" s="50">
        <v>681.7</v>
      </c>
      <c r="I49" s="50">
        <f t="shared" si="5"/>
        <v>2040.00000000005</v>
      </c>
      <c r="J49" s="59"/>
    </row>
    <row r="50" spans="1:10">
      <c r="A50" s="49">
        <v>43343</v>
      </c>
      <c r="B50" s="50" t="s">
        <v>198</v>
      </c>
      <c r="C50" s="50" t="s">
        <v>16</v>
      </c>
      <c r="D50" s="50">
        <v>550</v>
      </c>
      <c r="E50" s="50">
        <v>970</v>
      </c>
      <c r="F50" s="50">
        <v>966</v>
      </c>
      <c r="G50" s="70" t="s">
        <v>995</v>
      </c>
      <c r="H50" s="50">
        <v>978</v>
      </c>
      <c r="I50" s="50">
        <f t="shared" si="5"/>
        <v>4400</v>
      </c>
      <c r="J50" s="59"/>
    </row>
    <row r="51" spans="1:10">
      <c r="A51" s="49"/>
      <c r="B51" s="50"/>
      <c r="C51" s="50"/>
      <c r="D51" s="50"/>
      <c r="E51" s="50"/>
      <c r="F51" s="50"/>
      <c r="G51" s="70"/>
      <c r="H51" s="50"/>
      <c r="I51" s="50"/>
      <c r="J51" s="59"/>
    </row>
    <row r="52" spans="7:10">
      <c r="G52" s="20" t="s">
        <v>51</v>
      </c>
      <c r="H52" s="74"/>
      <c r="I52" s="29">
        <f>SUM(I4:I51)</f>
        <v>48643.0000000001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33/47</f>
        <v>0.702127659574468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40" workbookViewId="0">
      <selection activeCell="L12" sqref="L12"/>
    </sheetView>
  </sheetViews>
  <sheetFormatPr defaultColWidth="9" defaultRowHeight="15"/>
  <cols>
    <col min="1" max="1" width="10.4285714285714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996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43283</v>
      </c>
      <c r="B4" s="50" t="s">
        <v>997</v>
      </c>
      <c r="C4" s="50" t="s">
        <v>16</v>
      </c>
      <c r="D4" s="50">
        <v>1200</v>
      </c>
      <c r="E4" s="50">
        <v>668</v>
      </c>
      <c r="F4" s="50">
        <v>663.4</v>
      </c>
      <c r="G4" s="70" t="s">
        <v>998</v>
      </c>
      <c r="H4" s="50">
        <v>669.4</v>
      </c>
      <c r="I4" s="50">
        <f t="shared" ref="I4:I9" si="0">(H4-E4)*D4</f>
        <v>1679.99999999997</v>
      </c>
      <c r="J4" s="59"/>
    </row>
    <row r="5" spans="1:10">
      <c r="A5" s="49">
        <v>43283</v>
      </c>
      <c r="B5" s="50" t="s">
        <v>549</v>
      </c>
      <c r="C5" s="50" t="s">
        <v>19</v>
      </c>
      <c r="D5" s="50">
        <v>1500</v>
      </c>
      <c r="E5" s="50">
        <v>621</v>
      </c>
      <c r="F5" s="50">
        <v>624.4</v>
      </c>
      <c r="G5" s="70" t="s">
        <v>999</v>
      </c>
      <c r="H5" s="50">
        <v>620</v>
      </c>
      <c r="I5" s="50">
        <f t="shared" ref="I5:I10" si="1">(E5-H5)*D5</f>
        <v>1500</v>
      </c>
      <c r="J5" s="59"/>
    </row>
    <row r="6" spans="1:10">
      <c r="A6" s="49">
        <v>43284</v>
      </c>
      <c r="B6" s="50" t="s">
        <v>1000</v>
      </c>
      <c r="C6" s="50" t="s">
        <v>16</v>
      </c>
      <c r="D6" s="50">
        <v>600</v>
      </c>
      <c r="E6" s="50">
        <v>1304</v>
      </c>
      <c r="F6" s="50">
        <v>1297.4</v>
      </c>
      <c r="G6" s="70" t="s">
        <v>1001</v>
      </c>
      <c r="H6" s="50">
        <v>1308.6</v>
      </c>
      <c r="I6" s="50">
        <f t="shared" si="0"/>
        <v>2759.99999999995</v>
      </c>
      <c r="J6" s="59"/>
    </row>
    <row r="7" spans="1:10">
      <c r="A7" s="49">
        <v>43284</v>
      </c>
      <c r="B7" s="50" t="s">
        <v>1002</v>
      </c>
      <c r="C7" s="50" t="s">
        <v>19</v>
      </c>
      <c r="D7" s="50">
        <v>1061</v>
      </c>
      <c r="E7" s="50">
        <v>555.6</v>
      </c>
      <c r="F7" s="50">
        <v>558.9</v>
      </c>
      <c r="G7" s="70" t="s">
        <v>1003</v>
      </c>
      <c r="H7" s="50">
        <v>554</v>
      </c>
      <c r="I7" s="50">
        <f t="shared" si="1"/>
        <v>1697.60000000002</v>
      </c>
      <c r="J7" s="59"/>
    </row>
    <row r="8" spans="1:10">
      <c r="A8" s="49">
        <v>43284</v>
      </c>
      <c r="B8" s="50" t="s">
        <v>1004</v>
      </c>
      <c r="C8" s="50" t="s">
        <v>16</v>
      </c>
      <c r="D8" s="50">
        <v>900</v>
      </c>
      <c r="E8" s="50">
        <v>646</v>
      </c>
      <c r="F8" s="50">
        <v>641.4</v>
      </c>
      <c r="G8" s="70" t="s">
        <v>1005</v>
      </c>
      <c r="H8" s="50">
        <v>651.35</v>
      </c>
      <c r="I8" s="50">
        <f t="shared" si="0"/>
        <v>4815.00000000002</v>
      </c>
      <c r="J8" s="59"/>
    </row>
    <row r="9" spans="1:10">
      <c r="A9" s="49">
        <v>43285</v>
      </c>
      <c r="B9" s="50" t="s">
        <v>934</v>
      </c>
      <c r="C9" s="50" t="s">
        <v>16</v>
      </c>
      <c r="D9" s="50">
        <v>800</v>
      </c>
      <c r="E9" s="50">
        <v>1090</v>
      </c>
      <c r="F9" s="50">
        <v>1084.7</v>
      </c>
      <c r="G9" s="70" t="s">
        <v>1006</v>
      </c>
      <c r="H9" s="50">
        <v>1090</v>
      </c>
      <c r="I9" s="50">
        <f t="shared" si="0"/>
        <v>0</v>
      </c>
      <c r="J9" s="73"/>
    </row>
    <row r="10" spans="1:10">
      <c r="A10" s="49">
        <v>43285</v>
      </c>
      <c r="B10" s="50" t="s">
        <v>1007</v>
      </c>
      <c r="C10" s="50" t="s">
        <v>19</v>
      </c>
      <c r="D10" s="50">
        <v>6000</v>
      </c>
      <c r="E10" s="50">
        <v>70.3</v>
      </c>
      <c r="F10" s="50">
        <v>71.2</v>
      </c>
      <c r="G10" s="70" t="s">
        <v>1008</v>
      </c>
      <c r="H10" s="50">
        <v>67.3</v>
      </c>
      <c r="I10" s="50">
        <f t="shared" si="1"/>
        <v>18000</v>
      </c>
      <c r="J10" s="73"/>
    </row>
    <row r="11" spans="1:10">
      <c r="A11" s="49">
        <v>43285</v>
      </c>
      <c r="B11" s="50" t="s">
        <v>1009</v>
      </c>
      <c r="C11" s="50" t="s">
        <v>16</v>
      </c>
      <c r="D11" s="50">
        <v>1200</v>
      </c>
      <c r="E11" s="50">
        <v>575</v>
      </c>
      <c r="F11" s="50">
        <v>570.7</v>
      </c>
      <c r="G11" s="70" t="s">
        <v>1010</v>
      </c>
      <c r="H11" s="50">
        <v>575</v>
      </c>
      <c r="I11" s="50">
        <f t="shared" ref="I11:I23" si="2">(H11-E11)*D11</f>
        <v>0</v>
      </c>
      <c r="J11" s="73"/>
    </row>
    <row r="12" spans="1:10">
      <c r="A12" s="49">
        <v>43286</v>
      </c>
      <c r="B12" s="50" t="s">
        <v>64</v>
      </c>
      <c r="C12" s="50" t="s">
        <v>19</v>
      </c>
      <c r="D12" s="50">
        <v>1000</v>
      </c>
      <c r="E12" s="50">
        <v>788</v>
      </c>
      <c r="F12" s="50">
        <v>794.7</v>
      </c>
      <c r="G12" s="70" t="s">
        <v>1011</v>
      </c>
      <c r="H12" s="50">
        <v>786.5</v>
      </c>
      <c r="I12" s="50">
        <f>(E12-H12)*D12</f>
        <v>1500</v>
      </c>
      <c r="J12" s="59"/>
    </row>
    <row r="13" spans="1:10">
      <c r="A13" s="49">
        <v>43286</v>
      </c>
      <c r="B13" s="50" t="s">
        <v>997</v>
      </c>
      <c r="C13" s="50" t="s">
        <v>19</v>
      </c>
      <c r="D13" s="50">
        <v>1200</v>
      </c>
      <c r="E13" s="50">
        <v>648</v>
      </c>
      <c r="F13" s="50">
        <v>651.7</v>
      </c>
      <c r="G13" s="70" t="s">
        <v>1012</v>
      </c>
      <c r="H13" s="50">
        <v>646.6</v>
      </c>
      <c r="I13" s="50">
        <f>(E13-H13)*D13</f>
        <v>1679.99999999997</v>
      </c>
      <c r="J13" s="59"/>
    </row>
    <row r="14" spans="1:10">
      <c r="A14" s="49">
        <v>43287</v>
      </c>
      <c r="B14" s="50" t="s">
        <v>1013</v>
      </c>
      <c r="C14" s="50" t="s">
        <v>16</v>
      </c>
      <c r="D14" s="50">
        <v>500</v>
      </c>
      <c r="E14" s="50">
        <v>1894</v>
      </c>
      <c r="F14" s="50">
        <v>1885.7</v>
      </c>
      <c r="G14" s="70" t="s">
        <v>1014</v>
      </c>
      <c r="H14" s="50">
        <v>1902.7</v>
      </c>
      <c r="I14" s="50">
        <f t="shared" si="2"/>
        <v>4350.00000000002</v>
      </c>
      <c r="J14" s="59"/>
    </row>
    <row r="15" spans="1:10">
      <c r="A15" s="49">
        <v>43290</v>
      </c>
      <c r="B15" s="50" t="s">
        <v>950</v>
      </c>
      <c r="C15" s="50" t="s">
        <v>16</v>
      </c>
      <c r="D15" s="50">
        <v>1000</v>
      </c>
      <c r="E15" s="50">
        <v>935</v>
      </c>
      <c r="F15" s="50">
        <v>930.7</v>
      </c>
      <c r="G15" s="70" t="s">
        <v>1015</v>
      </c>
      <c r="H15" s="50">
        <v>935</v>
      </c>
      <c r="I15" s="50">
        <f t="shared" si="2"/>
        <v>0</v>
      </c>
      <c r="J15" s="59"/>
    </row>
    <row r="16" spans="1:10">
      <c r="A16" s="49">
        <v>43290</v>
      </c>
      <c r="B16" s="50" t="s">
        <v>64</v>
      </c>
      <c r="C16" s="50" t="s">
        <v>16</v>
      </c>
      <c r="D16" s="50">
        <v>1000</v>
      </c>
      <c r="E16" s="50">
        <v>811</v>
      </c>
      <c r="F16" s="50">
        <v>806.7</v>
      </c>
      <c r="G16" s="70" t="s">
        <v>1016</v>
      </c>
      <c r="H16" s="50">
        <v>816</v>
      </c>
      <c r="I16" s="50">
        <f t="shared" si="2"/>
        <v>5000</v>
      </c>
      <c r="J16" s="59"/>
    </row>
    <row r="17" spans="1:10">
      <c r="A17" s="49">
        <v>43291</v>
      </c>
      <c r="B17" s="50" t="s">
        <v>1013</v>
      </c>
      <c r="C17" s="50" t="s">
        <v>16</v>
      </c>
      <c r="D17" s="50">
        <v>500</v>
      </c>
      <c r="E17" s="50">
        <v>1890</v>
      </c>
      <c r="F17" s="50">
        <v>1881.4</v>
      </c>
      <c r="G17" s="70" t="s">
        <v>1017</v>
      </c>
      <c r="H17" s="50">
        <v>1894</v>
      </c>
      <c r="I17" s="50">
        <f t="shared" si="2"/>
        <v>2000</v>
      </c>
      <c r="J17" s="59"/>
    </row>
    <row r="18" spans="1:10">
      <c r="A18" s="51">
        <v>43291</v>
      </c>
      <c r="B18" s="52" t="s">
        <v>1018</v>
      </c>
      <c r="C18" s="52" t="s">
        <v>16</v>
      </c>
      <c r="D18" s="52">
        <v>125</v>
      </c>
      <c r="E18" s="52">
        <v>6212</v>
      </c>
      <c r="F18" s="52">
        <v>6181.7</v>
      </c>
      <c r="G18" s="71" t="s">
        <v>1019</v>
      </c>
      <c r="H18" s="52">
        <v>6200</v>
      </c>
      <c r="I18" s="52">
        <f t="shared" si="2"/>
        <v>-1500</v>
      </c>
      <c r="J18" s="59"/>
    </row>
    <row r="19" spans="1:10">
      <c r="A19" s="49">
        <v>43292</v>
      </c>
      <c r="B19" s="50" t="s">
        <v>781</v>
      </c>
      <c r="C19" s="50" t="s">
        <v>16</v>
      </c>
      <c r="D19" s="50">
        <v>800</v>
      </c>
      <c r="E19" s="50">
        <v>1299</v>
      </c>
      <c r="F19" s="50">
        <v>1292.4</v>
      </c>
      <c r="G19" s="70" t="s">
        <v>1020</v>
      </c>
      <c r="H19" s="50">
        <v>1315</v>
      </c>
      <c r="I19" s="50">
        <f t="shared" si="2"/>
        <v>12800</v>
      </c>
      <c r="J19" s="59"/>
    </row>
    <row r="20" spans="1:10">
      <c r="A20" s="49">
        <v>43293</v>
      </c>
      <c r="B20" s="50" t="s">
        <v>876</v>
      </c>
      <c r="C20" s="50" t="s">
        <v>16</v>
      </c>
      <c r="D20" s="50">
        <v>4500</v>
      </c>
      <c r="E20" s="50">
        <v>294.8</v>
      </c>
      <c r="F20" s="50">
        <v>293.4</v>
      </c>
      <c r="G20" s="70" t="s">
        <v>1021</v>
      </c>
      <c r="H20" s="50">
        <v>296.2</v>
      </c>
      <c r="I20" s="50">
        <f t="shared" si="2"/>
        <v>6299.9999999999</v>
      </c>
      <c r="J20" s="59"/>
    </row>
    <row r="21" spans="1:10">
      <c r="A21" s="49">
        <v>43293</v>
      </c>
      <c r="B21" s="50" t="s">
        <v>682</v>
      </c>
      <c r="C21" s="50" t="s">
        <v>16</v>
      </c>
      <c r="D21" s="50">
        <v>1500</v>
      </c>
      <c r="E21" s="50">
        <v>383</v>
      </c>
      <c r="F21" s="50">
        <v>379.9</v>
      </c>
      <c r="G21" s="70" t="s">
        <v>1022</v>
      </c>
      <c r="H21" s="50">
        <v>384</v>
      </c>
      <c r="I21" s="50">
        <f t="shared" si="2"/>
        <v>1500</v>
      </c>
      <c r="J21" s="59"/>
    </row>
    <row r="22" spans="1:10">
      <c r="A22" s="49">
        <v>43293</v>
      </c>
      <c r="B22" s="50" t="s">
        <v>953</v>
      </c>
      <c r="C22" s="50" t="s">
        <v>16</v>
      </c>
      <c r="D22" s="50">
        <v>1000</v>
      </c>
      <c r="E22" s="50">
        <v>1060</v>
      </c>
      <c r="F22" s="50">
        <v>1054.4</v>
      </c>
      <c r="G22" s="70" t="s">
        <v>1023</v>
      </c>
      <c r="H22" s="50">
        <v>1075</v>
      </c>
      <c r="I22" s="50">
        <f t="shared" si="2"/>
        <v>15000</v>
      </c>
      <c r="J22" s="59"/>
    </row>
    <row r="23" spans="1:10">
      <c r="A23" s="51">
        <v>43294</v>
      </c>
      <c r="B23" s="52" t="s">
        <v>1024</v>
      </c>
      <c r="C23" s="52" t="s">
        <v>16</v>
      </c>
      <c r="D23" s="52">
        <v>125</v>
      </c>
      <c r="E23" s="52">
        <v>6336</v>
      </c>
      <c r="F23" s="52">
        <v>6298.4</v>
      </c>
      <c r="G23" s="71" t="s">
        <v>1025</v>
      </c>
      <c r="H23" s="52">
        <v>6298.4</v>
      </c>
      <c r="I23" s="52">
        <f t="shared" si="2"/>
        <v>-4700.00000000005</v>
      </c>
      <c r="J23" s="59"/>
    </row>
    <row r="24" spans="1:10">
      <c r="A24" s="49">
        <v>43294</v>
      </c>
      <c r="B24" s="50" t="s">
        <v>1026</v>
      </c>
      <c r="C24" s="50" t="s">
        <v>19</v>
      </c>
      <c r="D24" s="50">
        <v>5500</v>
      </c>
      <c r="E24" s="50">
        <v>74.5</v>
      </c>
      <c r="F24" s="50">
        <v>75.7</v>
      </c>
      <c r="G24" s="70" t="s">
        <v>1027</v>
      </c>
      <c r="H24" s="50">
        <v>73.2</v>
      </c>
      <c r="I24" s="50">
        <f>(E24-H24)*D24</f>
        <v>7149.99999999998</v>
      </c>
      <c r="J24" s="59"/>
    </row>
    <row r="25" spans="1:10">
      <c r="A25" s="49">
        <v>43294</v>
      </c>
      <c r="B25" s="50" t="s">
        <v>1028</v>
      </c>
      <c r="C25" s="50" t="s">
        <v>16</v>
      </c>
      <c r="D25" s="50">
        <v>600</v>
      </c>
      <c r="E25" s="50">
        <v>1250</v>
      </c>
      <c r="F25" s="50">
        <v>1242.4</v>
      </c>
      <c r="G25" s="70" t="s">
        <v>1029</v>
      </c>
      <c r="H25" s="50">
        <v>1253</v>
      </c>
      <c r="I25" s="50">
        <f t="shared" ref="I25:I33" si="3">(H25-E25)*D25</f>
        <v>1800</v>
      </c>
      <c r="J25" s="59"/>
    </row>
    <row r="26" spans="1:10">
      <c r="A26" s="49">
        <v>43297</v>
      </c>
      <c r="B26" s="50" t="s">
        <v>1030</v>
      </c>
      <c r="C26" s="50" t="s">
        <v>16</v>
      </c>
      <c r="D26" s="50">
        <v>600</v>
      </c>
      <c r="E26" s="50">
        <v>1760</v>
      </c>
      <c r="F26" s="50">
        <v>1751.7</v>
      </c>
      <c r="G26" s="70" t="s">
        <v>1031</v>
      </c>
      <c r="H26" s="50">
        <v>1768.7</v>
      </c>
      <c r="I26" s="50">
        <f t="shared" si="3"/>
        <v>5220.00000000003</v>
      </c>
      <c r="J26" s="59"/>
    </row>
    <row r="27" spans="1:10">
      <c r="A27" s="49">
        <v>43297</v>
      </c>
      <c r="B27" s="50" t="s">
        <v>1030</v>
      </c>
      <c r="C27" s="50" t="s">
        <v>16</v>
      </c>
      <c r="D27" s="50">
        <v>600</v>
      </c>
      <c r="E27" s="50">
        <v>1766</v>
      </c>
      <c r="F27" s="50">
        <v>1757.7</v>
      </c>
      <c r="G27" s="70" t="s">
        <v>1032</v>
      </c>
      <c r="H27" s="50">
        <v>1766</v>
      </c>
      <c r="I27" s="50">
        <f t="shared" si="3"/>
        <v>0</v>
      </c>
      <c r="J27" s="59"/>
    </row>
    <row r="28" spans="1:10">
      <c r="A28" s="49">
        <v>43298</v>
      </c>
      <c r="B28" s="50" t="s">
        <v>1033</v>
      </c>
      <c r="C28" s="50" t="s">
        <v>16</v>
      </c>
      <c r="D28" s="50">
        <v>3000</v>
      </c>
      <c r="E28" s="50">
        <v>161.2</v>
      </c>
      <c r="F28" s="50">
        <v>158.7</v>
      </c>
      <c r="G28" s="70" t="s">
        <v>1034</v>
      </c>
      <c r="H28" s="50">
        <v>161.2</v>
      </c>
      <c r="I28" s="50">
        <f t="shared" si="3"/>
        <v>0</v>
      </c>
      <c r="J28" s="59"/>
    </row>
    <row r="29" spans="1:10">
      <c r="A29" s="49">
        <v>43298</v>
      </c>
      <c r="B29" s="50" t="s">
        <v>547</v>
      </c>
      <c r="C29" s="50" t="s">
        <v>16</v>
      </c>
      <c r="D29" s="50">
        <v>2667</v>
      </c>
      <c r="E29" s="50">
        <v>363</v>
      </c>
      <c r="F29" s="50">
        <v>361.9</v>
      </c>
      <c r="G29" s="70" t="s">
        <v>1035</v>
      </c>
      <c r="H29" s="50">
        <v>365.7</v>
      </c>
      <c r="I29" s="50">
        <f t="shared" si="3"/>
        <v>7200.89999999997</v>
      </c>
      <c r="J29" s="59"/>
    </row>
    <row r="30" spans="1:10">
      <c r="A30" s="49">
        <v>43298</v>
      </c>
      <c r="B30" s="50" t="s">
        <v>1036</v>
      </c>
      <c r="C30" s="50" t="s">
        <v>16</v>
      </c>
      <c r="D30" s="50">
        <v>800</v>
      </c>
      <c r="E30" s="50">
        <v>1165</v>
      </c>
      <c r="F30" s="50">
        <v>1159.7</v>
      </c>
      <c r="G30" s="70" t="s">
        <v>1037</v>
      </c>
      <c r="H30" s="50">
        <v>1165</v>
      </c>
      <c r="I30" s="50">
        <f t="shared" si="3"/>
        <v>0</v>
      </c>
      <c r="J30" s="59"/>
    </row>
    <row r="31" spans="1:10">
      <c r="A31" s="51">
        <v>43299</v>
      </c>
      <c r="B31" s="52" t="s">
        <v>1038</v>
      </c>
      <c r="C31" s="52" t="s">
        <v>16</v>
      </c>
      <c r="D31" s="52">
        <v>1300</v>
      </c>
      <c r="E31" s="52">
        <v>532</v>
      </c>
      <c r="F31" s="52">
        <v>528.7</v>
      </c>
      <c r="G31" s="71" t="s">
        <v>1039</v>
      </c>
      <c r="H31" s="52">
        <v>528.7</v>
      </c>
      <c r="I31" s="52">
        <f t="shared" si="3"/>
        <v>-4289.99999999994</v>
      </c>
      <c r="J31" s="59"/>
    </row>
    <row r="32" spans="1:10">
      <c r="A32" s="49">
        <v>43299</v>
      </c>
      <c r="B32" s="50" t="s">
        <v>1040</v>
      </c>
      <c r="C32" s="50" t="s">
        <v>16</v>
      </c>
      <c r="D32" s="50">
        <v>800</v>
      </c>
      <c r="E32" s="50">
        <v>1327</v>
      </c>
      <c r="F32" s="50">
        <v>1320.4</v>
      </c>
      <c r="G32" s="70" t="s">
        <v>1041</v>
      </c>
      <c r="H32" s="50">
        <v>1338</v>
      </c>
      <c r="I32" s="50">
        <f t="shared" si="3"/>
        <v>8800</v>
      </c>
      <c r="J32" s="59"/>
    </row>
    <row r="33" spans="1:10">
      <c r="A33" s="49">
        <v>43300</v>
      </c>
      <c r="B33" s="50" t="s">
        <v>953</v>
      </c>
      <c r="C33" s="50" t="s">
        <v>16</v>
      </c>
      <c r="D33" s="50">
        <v>1000</v>
      </c>
      <c r="E33" s="50">
        <v>1099</v>
      </c>
      <c r="F33" s="50">
        <v>1095.4</v>
      </c>
      <c r="G33" s="70" t="s">
        <v>1042</v>
      </c>
      <c r="H33" s="50">
        <v>1101.2</v>
      </c>
      <c r="I33" s="50">
        <f t="shared" si="3"/>
        <v>2200.00000000005</v>
      </c>
      <c r="J33" s="59"/>
    </row>
    <row r="34" spans="1:10">
      <c r="A34" s="49">
        <v>43300</v>
      </c>
      <c r="B34" s="50" t="s">
        <v>1043</v>
      </c>
      <c r="C34" s="50" t="s">
        <v>19</v>
      </c>
      <c r="D34" s="50">
        <v>1061</v>
      </c>
      <c r="E34" s="50">
        <v>494</v>
      </c>
      <c r="F34" s="50">
        <v>498.7</v>
      </c>
      <c r="G34" s="70" t="s">
        <v>1044</v>
      </c>
      <c r="H34" s="50">
        <v>494</v>
      </c>
      <c r="I34" s="50">
        <f t="shared" ref="I34:I38" si="4">(E34-H34)*D34</f>
        <v>0</v>
      </c>
      <c r="J34" s="59"/>
    </row>
    <row r="35" spans="1:10">
      <c r="A35" s="49">
        <v>43300</v>
      </c>
      <c r="B35" s="50" t="s">
        <v>547</v>
      </c>
      <c r="C35" s="50" t="s">
        <v>19</v>
      </c>
      <c r="D35" s="50">
        <v>2667</v>
      </c>
      <c r="E35" s="50">
        <v>356.6</v>
      </c>
      <c r="F35" s="50">
        <v>358.4</v>
      </c>
      <c r="G35" s="70" t="s">
        <v>1045</v>
      </c>
      <c r="H35" s="50">
        <v>356.6</v>
      </c>
      <c r="I35" s="50">
        <f t="shared" si="4"/>
        <v>0</v>
      </c>
      <c r="J35" s="59"/>
    </row>
    <row r="36" spans="1:10">
      <c r="A36" s="49">
        <v>43301</v>
      </c>
      <c r="B36" s="50" t="s">
        <v>953</v>
      </c>
      <c r="C36" s="50" t="s">
        <v>16</v>
      </c>
      <c r="D36" s="50">
        <v>1000</v>
      </c>
      <c r="E36" s="50">
        <v>1123</v>
      </c>
      <c r="F36" s="50">
        <v>1117.4</v>
      </c>
      <c r="G36" s="70" t="s">
        <v>1046</v>
      </c>
      <c r="H36" s="50">
        <v>1129</v>
      </c>
      <c r="I36" s="50">
        <f t="shared" ref="I36:I40" si="5">(H36-E36)*D36</f>
        <v>6000</v>
      </c>
      <c r="J36" s="59"/>
    </row>
    <row r="37" spans="1:10">
      <c r="A37" s="49">
        <v>43301</v>
      </c>
      <c r="B37" s="50" t="s">
        <v>997</v>
      </c>
      <c r="C37" s="50" t="s">
        <v>16</v>
      </c>
      <c r="D37" s="50">
        <v>1200</v>
      </c>
      <c r="E37" s="50">
        <v>657</v>
      </c>
      <c r="F37" s="50">
        <v>652.7</v>
      </c>
      <c r="G37" s="70" t="s">
        <v>1047</v>
      </c>
      <c r="H37" s="50">
        <v>657</v>
      </c>
      <c r="I37" s="50">
        <f t="shared" si="5"/>
        <v>0</v>
      </c>
      <c r="J37" s="59"/>
    </row>
    <row r="38" spans="1:10">
      <c r="A38" s="49">
        <v>43304</v>
      </c>
      <c r="B38" s="50" t="s">
        <v>953</v>
      </c>
      <c r="C38" s="50" t="s">
        <v>19</v>
      </c>
      <c r="D38" s="50">
        <v>1000</v>
      </c>
      <c r="E38" s="50">
        <v>1115</v>
      </c>
      <c r="F38" s="50">
        <v>1119.7</v>
      </c>
      <c r="G38" s="70" t="s">
        <v>1048</v>
      </c>
      <c r="H38" s="50">
        <v>1115</v>
      </c>
      <c r="I38" s="50">
        <f t="shared" si="4"/>
        <v>0</v>
      </c>
      <c r="J38" s="59"/>
    </row>
    <row r="39" spans="1:10">
      <c r="A39" s="49">
        <v>43304</v>
      </c>
      <c r="B39" s="50" t="s">
        <v>944</v>
      </c>
      <c r="C39" s="50" t="s">
        <v>16</v>
      </c>
      <c r="D39" s="50">
        <v>500</v>
      </c>
      <c r="E39" s="50">
        <v>1460</v>
      </c>
      <c r="F39" s="50">
        <v>1449.4</v>
      </c>
      <c r="G39" s="70" t="s">
        <v>1049</v>
      </c>
      <c r="H39" s="50">
        <v>1467</v>
      </c>
      <c r="I39" s="50">
        <f t="shared" si="5"/>
        <v>3500</v>
      </c>
      <c r="J39" s="59"/>
    </row>
    <row r="40" spans="1:10">
      <c r="A40" s="51">
        <v>43304</v>
      </c>
      <c r="B40" s="52" t="s">
        <v>1040</v>
      </c>
      <c r="C40" s="52" t="s">
        <v>16</v>
      </c>
      <c r="D40" s="52">
        <v>800</v>
      </c>
      <c r="E40" s="52">
        <v>1343</v>
      </c>
      <c r="F40" s="52">
        <v>1336.9</v>
      </c>
      <c r="G40" s="71" t="s">
        <v>1050</v>
      </c>
      <c r="H40" s="52">
        <v>1336.9</v>
      </c>
      <c r="I40" s="52">
        <f t="shared" si="5"/>
        <v>-4879.99999999993</v>
      </c>
      <c r="J40" s="59"/>
    </row>
    <row r="41" spans="1:10">
      <c r="A41" s="51">
        <v>43305</v>
      </c>
      <c r="B41" s="52" t="s">
        <v>541</v>
      </c>
      <c r="C41" s="52" t="s">
        <v>19</v>
      </c>
      <c r="D41" s="52">
        <v>800</v>
      </c>
      <c r="E41" s="52">
        <v>1076</v>
      </c>
      <c r="F41" s="52">
        <v>1081</v>
      </c>
      <c r="G41" s="71" t="s">
        <v>1051</v>
      </c>
      <c r="H41" s="52">
        <v>1081</v>
      </c>
      <c r="I41" s="52">
        <f>(E41-H41)*D41</f>
        <v>-4000</v>
      </c>
      <c r="J41" s="59"/>
    </row>
    <row r="42" spans="1:10">
      <c r="A42" s="49">
        <v>43305</v>
      </c>
      <c r="B42" s="50" t="s">
        <v>814</v>
      </c>
      <c r="C42" s="50" t="s">
        <v>16</v>
      </c>
      <c r="D42" s="50">
        <v>2000</v>
      </c>
      <c r="E42" s="50">
        <v>407.5</v>
      </c>
      <c r="F42" s="50">
        <v>405.5</v>
      </c>
      <c r="G42" s="70" t="s">
        <v>1052</v>
      </c>
      <c r="H42" s="50">
        <v>410</v>
      </c>
      <c r="I42" s="50">
        <f t="shared" ref="I42:I51" si="6">(H42-E42)*D42</f>
        <v>5000</v>
      </c>
      <c r="J42" s="59"/>
    </row>
    <row r="43" spans="1:10">
      <c r="A43" s="49">
        <v>43305</v>
      </c>
      <c r="B43" s="50" t="s">
        <v>654</v>
      </c>
      <c r="C43" s="50" t="s">
        <v>16</v>
      </c>
      <c r="D43" s="50">
        <v>1200</v>
      </c>
      <c r="E43" s="50">
        <v>606</v>
      </c>
      <c r="F43" s="50">
        <v>602.5</v>
      </c>
      <c r="G43" s="70" t="s">
        <v>1053</v>
      </c>
      <c r="H43" s="50">
        <v>610</v>
      </c>
      <c r="I43" s="50">
        <f t="shared" si="6"/>
        <v>4800</v>
      </c>
      <c r="J43" s="59"/>
    </row>
    <row r="44" spans="1:10">
      <c r="A44" s="49">
        <v>43306</v>
      </c>
      <c r="B44" s="50" t="s">
        <v>916</v>
      </c>
      <c r="C44" s="50" t="s">
        <v>16</v>
      </c>
      <c r="D44" s="50">
        <v>2000</v>
      </c>
      <c r="E44" s="50">
        <v>329.45</v>
      </c>
      <c r="F44" s="50">
        <v>327.45</v>
      </c>
      <c r="G44" s="70" t="s">
        <v>1054</v>
      </c>
      <c r="H44" s="50">
        <v>330.45</v>
      </c>
      <c r="I44" s="50">
        <f t="shared" si="6"/>
        <v>2000</v>
      </c>
      <c r="J44" s="59"/>
    </row>
    <row r="45" spans="1:10">
      <c r="A45" s="51">
        <v>43306</v>
      </c>
      <c r="B45" s="52" t="s">
        <v>268</v>
      </c>
      <c r="C45" s="52" t="s">
        <v>16</v>
      </c>
      <c r="D45" s="52">
        <v>1200</v>
      </c>
      <c r="E45" s="52">
        <v>637</v>
      </c>
      <c r="F45" s="52">
        <v>633.5</v>
      </c>
      <c r="G45" s="71" t="s">
        <v>1055</v>
      </c>
      <c r="H45" s="52">
        <v>633.5</v>
      </c>
      <c r="I45" s="52">
        <f t="shared" si="6"/>
        <v>-4200</v>
      </c>
      <c r="J45" s="59"/>
    </row>
    <row r="46" spans="1:10">
      <c r="A46" s="49">
        <v>43307</v>
      </c>
      <c r="B46" s="50" t="s">
        <v>621</v>
      </c>
      <c r="C46" s="50" t="s">
        <v>16</v>
      </c>
      <c r="D46" s="50">
        <v>1200</v>
      </c>
      <c r="E46" s="50">
        <v>622.5</v>
      </c>
      <c r="F46" s="50">
        <v>619.5</v>
      </c>
      <c r="G46" s="70" t="s">
        <v>1056</v>
      </c>
      <c r="H46" s="50">
        <v>626</v>
      </c>
      <c r="I46" s="50">
        <f t="shared" si="6"/>
        <v>4200</v>
      </c>
      <c r="J46" s="59"/>
    </row>
    <row r="47" spans="1:10">
      <c r="A47" s="49">
        <v>43307</v>
      </c>
      <c r="B47" s="50" t="s">
        <v>1057</v>
      </c>
      <c r="C47" s="50" t="s">
        <v>16</v>
      </c>
      <c r="D47" s="50">
        <v>1100</v>
      </c>
      <c r="E47" s="50">
        <v>528.65</v>
      </c>
      <c r="F47" s="50">
        <v>525</v>
      </c>
      <c r="G47" s="70" t="s">
        <v>1058</v>
      </c>
      <c r="H47" s="50">
        <v>532.5</v>
      </c>
      <c r="I47" s="50">
        <f t="shared" si="6"/>
        <v>4235.00000000003</v>
      </c>
      <c r="J47" s="59"/>
    </row>
    <row r="48" spans="1:10">
      <c r="A48" s="49">
        <v>43308</v>
      </c>
      <c r="B48" s="50" t="s">
        <v>1059</v>
      </c>
      <c r="C48" s="50" t="s">
        <v>16</v>
      </c>
      <c r="D48" s="50">
        <v>1500</v>
      </c>
      <c r="E48" s="50">
        <v>620</v>
      </c>
      <c r="F48" s="50">
        <v>617.3</v>
      </c>
      <c r="G48" s="70" t="s">
        <v>1060</v>
      </c>
      <c r="H48" s="50">
        <v>623</v>
      </c>
      <c r="I48" s="50">
        <f t="shared" si="6"/>
        <v>4500</v>
      </c>
      <c r="J48" s="59"/>
    </row>
    <row r="49" spans="1:10">
      <c r="A49" s="49">
        <v>43308</v>
      </c>
      <c r="B49" s="50" t="s">
        <v>817</v>
      </c>
      <c r="C49" s="50" t="s">
        <v>16</v>
      </c>
      <c r="D49" s="50">
        <v>2250</v>
      </c>
      <c r="E49" s="50">
        <v>243</v>
      </c>
      <c r="F49" s="50">
        <v>241.8</v>
      </c>
      <c r="G49" s="70" t="s">
        <v>1061</v>
      </c>
      <c r="H49" s="50">
        <v>243.65</v>
      </c>
      <c r="I49" s="50">
        <f t="shared" si="6"/>
        <v>1462.50000000001</v>
      </c>
      <c r="J49" s="59"/>
    </row>
    <row r="50" spans="1:10">
      <c r="A50" s="49">
        <v>43311</v>
      </c>
      <c r="B50" s="50" t="s">
        <v>901</v>
      </c>
      <c r="C50" s="50" t="s">
        <v>16</v>
      </c>
      <c r="D50" s="50">
        <v>700</v>
      </c>
      <c r="E50" s="50">
        <v>807.7</v>
      </c>
      <c r="F50" s="50">
        <v>803.2</v>
      </c>
      <c r="G50" s="70" t="s">
        <v>1062</v>
      </c>
      <c r="H50" s="50">
        <v>810.5</v>
      </c>
      <c r="I50" s="50">
        <f t="shared" si="6"/>
        <v>1959.99999999997</v>
      </c>
      <c r="J50" s="59"/>
    </row>
    <row r="51" spans="1:10">
      <c r="A51" s="49">
        <v>43311</v>
      </c>
      <c r="B51" s="50" t="s">
        <v>443</v>
      </c>
      <c r="C51" s="50" t="s">
        <v>16</v>
      </c>
      <c r="D51" s="50">
        <v>2000</v>
      </c>
      <c r="E51" s="50">
        <v>287.8</v>
      </c>
      <c r="F51" s="50">
        <v>286.3</v>
      </c>
      <c r="G51" s="70" t="s">
        <v>1063</v>
      </c>
      <c r="H51" s="50">
        <v>287.8</v>
      </c>
      <c r="I51" s="50">
        <f t="shared" si="6"/>
        <v>0</v>
      </c>
      <c r="J51" s="59"/>
    </row>
    <row r="52" spans="1:10">
      <c r="A52" s="49">
        <v>43312</v>
      </c>
      <c r="B52" s="50" t="s">
        <v>1064</v>
      </c>
      <c r="C52" s="50" t="s">
        <v>19</v>
      </c>
      <c r="D52" s="50">
        <v>300</v>
      </c>
      <c r="E52" s="50">
        <v>2572.8</v>
      </c>
      <c r="F52" s="50">
        <v>2585</v>
      </c>
      <c r="G52" s="70" t="s">
        <v>1065</v>
      </c>
      <c r="H52" s="50">
        <v>2566</v>
      </c>
      <c r="I52" s="50">
        <f>(E52-H52)*D52</f>
        <v>2040.00000000005</v>
      </c>
      <c r="J52" s="59"/>
    </row>
    <row r="53" spans="1:10">
      <c r="A53" s="49">
        <v>43312</v>
      </c>
      <c r="B53" s="50" t="s">
        <v>654</v>
      </c>
      <c r="C53" s="50" t="s">
        <v>16</v>
      </c>
      <c r="D53" s="50">
        <v>1200</v>
      </c>
      <c r="E53" s="50">
        <v>630</v>
      </c>
      <c r="F53" s="50">
        <v>627</v>
      </c>
      <c r="G53" s="70" t="s">
        <v>1066</v>
      </c>
      <c r="H53" s="50">
        <v>635</v>
      </c>
      <c r="I53" s="50">
        <f>(H53-E53)*D53</f>
        <v>6000</v>
      </c>
      <c r="J53" s="59"/>
    </row>
    <row r="54" spans="1:10">
      <c r="A54" s="49"/>
      <c r="B54" s="50"/>
      <c r="C54" s="50"/>
      <c r="D54" s="50"/>
      <c r="E54" s="50"/>
      <c r="F54" s="50"/>
      <c r="G54" s="70"/>
      <c r="H54" s="50"/>
      <c r="I54" s="50"/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1:10">
      <c r="A56" s="49"/>
      <c r="B56" s="50"/>
      <c r="C56" s="50"/>
      <c r="D56" s="50"/>
      <c r="E56" s="50"/>
      <c r="F56" s="50"/>
      <c r="G56" s="86"/>
      <c r="H56" s="50"/>
      <c r="I56" s="50"/>
      <c r="J56" s="59"/>
    </row>
    <row r="57" spans="7:10">
      <c r="G57" s="20" t="s">
        <v>51</v>
      </c>
      <c r="H57" s="74"/>
      <c r="I57" s="29">
        <f>SUM(I4:I56)</f>
        <v>135081</v>
      </c>
      <c r="J57" s="75"/>
    </row>
    <row r="58" spans="7:10">
      <c r="G58" s="59"/>
      <c r="H58" s="59"/>
      <c r="I58" s="76"/>
      <c r="J58" s="77"/>
    </row>
    <row r="59" spans="7:10">
      <c r="G59" s="20" t="s">
        <v>2</v>
      </c>
      <c r="H59" s="74"/>
      <c r="I59" s="31">
        <f>44/50</f>
        <v>0.88</v>
      </c>
      <c r="J59" s="75"/>
    </row>
    <row r="60" spans="10:10">
      <c r="J60" s="75"/>
    </row>
  </sheetData>
  <mergeCells count="3">
    <mergeCell ref="A1:I1"/>
    <mergeCell ref="A2:I2"/>
    <mergeCell ref="G59:H5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I46" sqref="I4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5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43508</v>
      </c>
      <c r="B4" s="10" t="s">
        <v>15</v>
      </c>
      <c r="C4" s="10" t="s">
        <v>16</v>
      </c>
      <c r="D4" s="10">
        <v>800</v>
      </c>
      <c r="E4" s="10">
        <v>297</v>
      </c>
      <c r="F4" s="10">
        <v>293.9</v>
      </c>
      <c r="G4" s="10" t="s">
        <v>17</v>
      </c>
      <c r="H4" s="10">
        <v>299.5</v>
      </c>
      <c r="I4" s="10">
        <f t="shared" ref="I4:I14" si="0">(H4-E4)*D4</f>
        <v>2000</v>
      </c>
      <c r="J4" s="59"/>
    </row>
    <row r="5" spans="1:10">
      <c r="A5" s="100">
        <v>43508</v>
      </c>
      <c r="B5" s="10" t="s">
        <v>18</v>
      </c>
      <c r="C5" s="10" t="s">
        <v>19</v>
      </c>
      <c r="D5" s="10">
        <v>1200</v>
      </c>
      <c r="E5" s="10">
        <v>365</v>
      </c>
      <c r="F5" s="10">
        <v>367.1</v>
      </c>
      <c r="G5" s="10" t="s">
        <v>20</v>
      </c>
      <c r="H5" s="10">
        <v>363.3</v>
      </c>
      <c r="I5" s="10">
        <f t="shared" ref="I5:I9" si="1">(E5-H5)*D5</f>
        <v>2039.99999999999</v>
      </c>
      <c r="J5" s="59"/>
    </row>
    <row r="6" spans="1:10">
      <c r="A6" s="100">
        <v>43536</v>
      </c>
      <c r="B6" s="10" t="s">
        <v>21</v>
      </c>
      <c r="C6" s="10" t="s">
        <v>16</v>
      </c>
      <c r="D6" s="10">
        <v>500</v>
      </c>
      <c r="E6" s="10">
        <v>1625</v>
      </c>
      <c r="F6" s="10">
        <v>1620</v>
      </c>
      <c r="G6" s="10" t="s">
        <v>22</v>
      </c>
      <c r="H6" s="10">
        <v>1629</v>
      </c>
      <c r="I6" s="10">
        <f t="shared" si="0"/>
        <v>2000</v>
      </c>
      <c r="J6" s="59"/>
    </row>
    <row r="7" spans="1:10">
      <c r="A7" s="100">
        <v>43536</v>
      </c>
      <c r="B7" s="10" t="s">
        <v>18</v>
      </c>
      <c r="C7" s="10" t="s">
        <v>19</v>
      </c>
      <c r="D7" s="10">
        <v>1200</v>
      </c>
      <c r="E7" s="10">
        <v>367.4</v>
      </c>
      <c r="F7" s="10">
        <v>369.5</v>
      </c>
      <c r="G7" s="10" t="s">
        <v>23</v>
      </c>
      <c r="H7" s="10">
        <v>365.7</v>
      </c>
      <c r="I7" s="10">
        <f t="shared" si="1"/>
        <v>2039.99999999999</v>
      </c>
      <c r="J7" s="59"/>
    </row>
    <row r="8" spans="1:10">
      <c r="A8" s="100">
        <v>43567</v>
      </c>
      <c r="B8" s="10" t="s">
        <v>24</v>
      </c>
      <c r="C8" s="10" t="s">
        <v>19</v>
      </c>
      <c r="D8" s="10">
        <v>250</v>
      </c>
      <c r="E8" s="10">
        <v>3185</v>
      </c>
      <c r="F8" s="10">
        <v>3195</v>
      </c>
      <c r="G8" s="10" t="s">
        <v>25</v>
      </c>
      <c r="H8" s="10">
        <v>3177</v>
      </c>
      <c r="I8" s="10">
        <f t="shared" si="1"/>
        <v>2000</v>
      </c>
      <c r="J8" s="91"/>
    </row>
    <row r="9" spans="1:10">
      <c r="A9" s="102">
        <v>43567</v>
      </c>
      <c r="B9" s="39" t="s">
        <v>18</v>
      </c>
      <c r="C9" s="39" t="s">
        <v>16</v>
      </c>
      <c r="D9" s="39">
        <v>1200</v>
      </c>
      <c r="E9" s="39">
        <v>370</v>
      </c>
      <c r="F9" s="39">
        <v>367.9</v>
      </c>
      <c r="G9" s="39" t="s">
        <v>26</v>
      </c>
      <c r="H9" s="39">
        <v>367.9</v>
      </c>
      <c r="I9" s="39">
        <f t="shared" si="0"/>
        <v>-2520.00000000003</v>
      </c>
      <c r="J9" s="73"/>
    </row>
    <row r="10" spans="1:10">
      <c r="A10" s="100">
        <v>43567</v>
      </c>
      <c r="B10" s="10" t="s">
        <v>27</v>
      </c>
      <c r="C10" s="10" t="s">
        <v>16</v>
      </c>
      <c r="D10" s="10">
        <v>550</v>
      </c>
      <c r="E10" s="10">
        <v>1498</v>
      </c>
      <c r="F10" s="10">
        <v>1493.45</v>
      </c>
      <c r="G10" s="10" t="s">
        <v>28</v>
      </c>
      <c r="H10" s="10">
        <v>1501.7</v>
      </c>
      <c r="I10" s="10">
        <f t="shared" si="0"/>
        <v>2035.00000000003</v>
      </c>
      <c r="J10" s="73"/>
    </row>
    <row r="11" spans="1:10">
      <c r="A11" s="100">
        <v>43597</v>
      </c>
      <c r="B11" s="10" t="s">
        <v>29</v>
      </c>
      <c r="C11" s="10" t="s">
        <v>16</v>
      </c>
      <c r="D11" s="10">
        <v>750</v>
      </c>
      <c r="E11" s="10">
        <v>1186</v>
      </c>
      <c r="F11" s="10">
        <v>1182.7</v>
      </c>
      <c r="G11" s="10" t="s">
        <v>30</v>
      </c>
      <c r="H11" s="10">
        <v>1193</v>
      </c>
      <c r="I11" s="10">
        <f t="shared" si="0"/>
        <v>5250</v>
      </c>
      <c r="J11" s="73"/>
    </row>
    <row r="12" spans="1:10">
      <c r="A12" s="100">
        <v>43628</v>
      </c>
      <c r="B12" s="10" t="s">
        <v>31</v>
      </c>
      <c r="C12" s="10" t="s">
        <v>16</v>
      </c>
      <c r="D12" s="10">
        <v>500</v>
      </c>
      <c r="E12" s="10">
        <v>1492.7</v>
      </c>
      <c r="F12" s="10">
        <v>1487.7</v>
      </c>
      <c r="G12" s="10" t="s">
        <v>32</v>
      </c>
      <c r="H12" s="10">
        <v>1503</v>
      </c>
      <c r="I12" s="10">
        <f t="shared" si="0"/>
        <v>5149.99999999998</v>
      </c>
      <c r="J12" s="59"/>
    </row>
    <row r="13" spans="1:10">
      <c r="A13" s="100">
        <v>43720</v>
      </c>
      <c r="B13" s="10" t="s">
        <v>33</v>
      </c>
      <c r="C13" s="10" t="s">
        <v>16</v>
      </c>
      <c r="D13" s="10">
        <v>800</v>
      </c>
      <c r="E13" s="10">
        <v>932.5</v>
      </c>
      <c r="F13" s="10">
        <v>929.4</v>
      </c>
      <c r="G13" s="10" t="s">
        <v>34</v>
      </c>
      <c r="H13" s="10">
        <v>935</v>
      </c>
      <c r="I13" s="10">
        <f t="shared" si="0"/>
        <v>2000</v>
      </c>
      <c r="J13" s="59"/>
    </row>
    <row r="14" spans="1:10">
      <c r="A14" s="100">
        <v>43720</v>
      </c>
      <c r="B14" s="10" t="s">
        <v>21</v>
      </c>
      <c r="C14" s="10" t="s">
        <v>16</v>
      </c>
      <c r="D14" s="10">
        <v>500</v>
      </c>
      <c r="E14" s="10">
        <v>1608</v>
      </c>
      <c r="F14" s="10">
        <v>1603</v>
      </c>
      <c r="G14" s="10" t="s">
        <v>35</v>
      </c>
      <c r="H14" s="10">
        <v>1617</v>
      </c>
      <c r="I14" s="10">
        <f t="shared" si="0"/>
        <v>4500</v>
      </c>
      <c r="J14" s="59"/>
    </row>
    <row r="15" spans="1:10">
      <c r="A15" s="100">
        <v>43750</v>
      </c>
      <c r="B15" s="10" t="s">
        <v>18</v>
      </c>
      <c r="C15" s="10" t="s">
        <v>19</v>
      </c>
      <c r="D15" s="10">
        <v>1200</v>
      </c>
      <c r="E15" s="10">
        <v>325</v>
      </c>
      <c r="F15" s="10">
        <v>327.1</v>
      </c>
      <c r="G15" s="10" t="s">
        <v>36</v>
      </c>
      <c r="H15" s="10">
        <v>323.3</v>
      </c>
      <c r="I15" s="10">
        <f>(E15-H15)*D15</f>
        <v>2039.99999999999</v>
      </c>
      <c r="J15" s="59"/>
    </row>
    <row r="16" spans="1:10">
      <c r="A16" s="100">
        <v>43750</v>
      </c>
      <c r="B16" s="10" t="s">
        <v>21</v>
      </c>
      <c r="C16" s="10" t="s">
        <v>19</v>
      </c>
      <c r="D16" s="10">
        <v>500</v>
      </c>
      <c r="E16" s="10">
        <v>1571</v>
      </c>
      <c r="F16" s="10">
        <v>1576</v>
      </c>
      <c r="G16" s="10" t="s">
        <v>37</v>
      </c>
      <c r="H16" s="10">
        <v>1567</v>
      </c>
      <c r="I16" s="10">
        <f>(E16-H16)*D16</f>
        <v>2000</v>
      </c>
      <c r="J16" s="59"/>
    </row>
    <row r="17" spans="1:10">
      <c r="A17" s="102">
        <v>43781</v>
      </c>
      <c r="B17" s="39" t="s">
        <v>18</v>
      </c>
      <c r="C17" s="39" t="s">
        <v>16</v>
      </c>
      <c r="D17" s="39">
        <v>1200</v>
      </c>
      <c r="E17" s="39">
        <v>328</v>
      </c>
      <c r="F17" s="39">
        <v>325.9</v>
      </c>
      <c r="G17" s="39" t="s">
        <v>38</v>
      </c>
      <c r="H17" s="39">
        <v>325.9</v>
      </c>
      <c r="I17" s="39">
        <f t="shared" ref="I17:I20" si="2">(H17-E17)*D17</f>
        <v>-2520.00000000003</v>
      </c>
      <c r="J17" s="59"/>
    </row>
    <row r="18" spans="1:10">
      <c r="A18" s="102">
        <v>43781</v>
      </c>
      <c r="B18" s="39" t="s">
        <v>39</v>
      </c>
      <c r="C18" s="39" t="s">
        <v>16</v>
      </c>
      <c r="D18" s="39">
        <v>300</v>
      </c>
      <c r="E18" s="39">
        <v>1343</v>
      </c>
      <c r="F18" s="39">
        <v>1334.7</v>
      </c>
      <c r="G18" s="39" t="s">
        <v>40</v>
      </c>
      <c r="H18" s="39">
        <v>1339.5</v>
      </c>
      <c r="I18" s="39">
        <f t="shared" si="2"/>
        <v>-1050</v>
      </c>
      <c r="J18" s="59"/>
    </row>
    <row r="19" spans="1:10">
      <c r="A19" s="100">
        <v>43781</v>
      </c>
      <c r="B19" s="10" t="s">
        <v>41</v>
      </c>
      <c r="C19" s="10" t="s">
        <v>16</v>
      </c>
      <c r="D19" s="10">
        <v>500</v>
      </c>
      <c r="E19" s="10">
        <v>1854.3</v>
      </c>
      <c r="F19" s="10">
        <v>1849.3</v>
      </c>
      <c r="G19" s="10" t="s">
        <v>42</v>
      </c>
      <c r="H19" s="10">
        <v>1864</v>
      </c>
      <c r="I19" s="10">
        <f t="shared" si="2"/>
        <v>4850.00000000002</v>
      </c>
      <c r="J19" s="59"/>
    </row>
    <row r="20" spans="1:10">
      <c r="A20" s="100">
        <v>43811</v>
      </c>
      <c r="B20" s="10" t="s">
        <v>43</v>
      </c>
      <c r="C20" s="10" t="s">
        <v>16</v>
      </c>
      <c r="D20" s="10">
        <v>600</v>
      </c>
      <c r="E20" s="10">
        <v>1096</v>
      </c>
      <c r="F20" s="10">
        <v>1091.9</v>
      </c>
      <c r="G20" s="10" t="s">
        <v>44</v>
      </c>
      <c r="H20" s="10">
        <v>1099.4</v>
      </c>
      <c r="I20" s="10">
        <f t="shared" si="2"/>
        <v>2040.00000000005</v>
      </c>
      <c r="J20" s="59"/>
    </row>
    <row r="21" spans="1:10">
      <c r="A21" s="102">
        <v>43811</v>
      </c>
      <c r="B21" s="39" t="s">
        <v>45</v>
      </c>
      <c r="C21" s="39" t="s">
        <v>19</v>
      </c>
      <c r="D21" s="39">
        <v>1400</v>
      </c>
      <c r="E21" s="39">
        <v>252</v>
      </c>
      <c r="F21" s="39">
        <v>253.8</v>
      </c>
      <c r="G21" s="39" t="s">
        <v>46</v>
      </c>
      <c r="H21" s="39">
        <v>252.1</v>
      </c>
      <c r="I21" s="39">
        <f>(E21-H21)*D21</f>
        <v>-139.999999999992</v>
      </c>
      <c r="J21" s="59"/>
    </row>
    <row r="22" spans="1:10">
      <c r="A22" s="100" t="s">
        <v>47</v>
      </c>
      <c r="B22" s="10" t="s">
        <v>21</v>
      </c>
      <c r="C22" s="10" t="s">
        <v>16</v>
      </c>
      <c r="D22" s="10">
        <v>500</v>
      </c>
      <c r="E22" s="10">
        <v>1606.5</v>
      </c>
      <c r="F22" s="10">
        <v>1601.5</v>
      </c>
      <c r="G22" s="10" t="s">
        <v>48</v>
      </c>
      <c r="H22" s="10">
        <v>1610.5</v>
      </c>
      <c r="I22" s="10">
        <f>(H22-E22)*D22</f>
        <v>2000</v>
      </c>
      <c r="J22" s="59"/>
    </row>
    <row r="23" spans="1:10">
      <c r="A23" s="100" t="s">
        <v>47</v>
      </c>
      <c r="B23" s="10" t="s">
        <v>49</v>
      </c>
      <c r="C23" s="10" t="s">
        <v>16</v>
      </c>
      <c r="D23" s="10">
        <v>1100</v>
      </c>
      <c r="E23" s="10">
        <v>611.5</v>
      </c>
      <c r="F23" s="10">
        <v>609.25</v>
      </c>
      <c r="G23" s="10" t="s">
        <v>50</v>
      </c>
      <c r="H23" s="10">
        <v>615</v>
      </c>
      <c r="I23" s="10">
        <f>(H23-E23)*D23</f>
        <v>3850</v>
      </c>
      <c r="J23" s="59"/>
    </row>
    <row r="24" spans="1:10">
      <c r="A24" s="100"/>
      <c r="B24" s="10"/>
      <c r="C24" s="10"/>
      <c r="D24" s="10"/>
      <c r="E24" s="10"/>
      <c r="F24" s="10"/>
      <c r="G24" s="10"/>
      <c r="H24" s="10"/>
      <c r="I24" s="10"/>
      <c r="J24" s="59"/>
    </row>
    <row r="25" spans="1:10">
      <c r="A25" s="100"/>
      <c r="B25" s="10"/>
      <c r="C25" s="10"/>
      <c r="D25" s="10"/>
      <c r="E25" s="10"/>
      <c r="F25" s="10"/>
      <c r="G25" s="10"/>
      <c r="H25" s="10"/>
      <c r="I25" s="10"/>
      <c r="J25" s="59"/>
    </row>
    <row r="26" spans="1:10">
      <c r="A26" s="100"/>
      <c r="B26" s="10"/>
      <c r="C26" s="10"/>
      <c r="D26" s="10"/>
      <c r="E26" s="10"/>
      <c r="F26" s="10"/>
      <c r="G26" s="10"/>
      <c r="H26" s="10"/>
      <c r="I26" s="10"/>
      <c r="J26" s="59"/>
    </row>
    <row r="27" spans="1:10">
      <c r="A27" s="102"/>
      <c r="B27" s="39"/>
      <c r="C27" s="39"/>
      <c r="D27" s="39"/>
      <c r="E27" s="39"/>
      <c r="F27" s="39"/>
      <c r="G27" s="39"/>
      <c r="H27" s="39"/>
      <c r="I27" s="39"/>
      <c r="J27" s="59"/>
    </row>
    <row r="28" spans="1:10">
      <c r="A28" s="102"/>
      <c r="B28" s="39"/>
      <c r="C28" s="39"/>
      <c r="D28" s="39"/>
      <c r="E28" s="39"/>
      <c r="F28" s="39"/>
      <c r="G28" s="39"/>
      <c r="H28" s="39"/>
      <c r="I28" s="39"/>
      <c r="J28" s="59"/>
    </row>
    <row r="29" spans="1:10">
      <c r="A29" s="100"/>
      <c r="B29" s="10"/>
      <c r="C29" s="10"/>
      <c r="D29" s="10"/>
      <c r="E29" s="10"/>
      <c r="F29" s="10"/>
      <c r="G29" s="10"/>
      <c r="H29" s="10"/>
      <c r="I29" s="10"/>
      <c r="J29" s="59"/>
    </row>
    <row r="30" spans="1:10">
      <c r="A30" s="100"/>
      <c r="B30" s="10"/>
      <c r="C30" s="10"/>
      <c r="D30" s="10"/>
      <c r="E30" s="10"/>
      <c r="F30" s="10"/>
      <c r="G30" s="10"/>
      <c r="H30" s="10"/>
      <c r="I30" s="10"/>
      <c r="J30" s="59"/>
    </row>
    <row r="31" spans="1:10">
      <c r="A31" s="100"/>
      <c r="B31" s="10"/>
      <c r="C31" s="10"/>
      <c r="D31" s="10"/>
      <c r="E31" s="10"/>
      <c r="F31" s="10"/>
      <c r="G31" s="10"/>
      <c r="H31" s="10"/>
      <c r="I31" s="10"/>
      <c r="J31" s="59"/>
    </row>
    <row r="32" spans="1:10">
      <c r="A32" s="102"/>
      <c r="B32" s="39"/>
      <c r="C32" s="39"/>
      <c r="D32" s="39"/>
      <c r="E32" s="39"/>
      <c r="F32" s="39"/>
      <c r="G32" s="39"/>
      <c r="H32" s="39"/>
      <c r="I32" s="39"/>
      <c r="J32" s="59"/>
    </row>
    <row r="33" spans="1:10">
      <c r="A33" s="102"/>
      <c r="B33" s="52"/>
      <c r="C33" s="39"/>
      <c r="D33" s="52"/>
      <c r="E33" s="52"/>
      <c r="F33" s="52"/>
      <c r="G33" s="71"/>
      <c r="H33" s="52"/>
      <c r="I33" s="39"/>
      <c r="J33" s="59"/>
    </row>
    <row r="34" spans="1:10">
      <c r="A34" s="102"/>
      <c r="B34" s="52"/>
      <c r="C34" s="39"/>
      <c r="D34" s="52"/>
      <c r="E34" s="52"/>
      <c r="F34" s="52"/>
      <c r="G34" s="71"/>
      <c r="H34" s="52"/>
      <c r="I34" s="39"/>
      <c r="J34" s="59"/>
    </row>
    <row r="35" spans="1:10">
      <c r="A35" s="100"/>
      <c r="B35" s="10"/>
      <c r="C35" s="10"/>
      <c r="D35" s="10"/>
      <c r="E35" s="10"/>
      <c r="F35" s="10"/>
      <c r="G35" s="10"/>
      <c r="H35" s="10"/>
      <c r="I35" s="10"/>
      <c r="J35" s="59"/>
    </row>
    <row r="36" spans="1:10">
      <c r="A36" s="100"/>
      <c r="B36" s="10"/>
      <c r="C36" s="10"/>
      <c r="D36" s="10"/>
      <c r="E36" s="10"/>
      <c r="F36" s="10"/>
      <c r="G36" s="10"/>
      <c r="H36" s="10"/>
      <c r="I36" s="10"/>
      <c r="J36" s="59"/>
    </row>
    <row r="37" spans="1:10">
      <c r="A37" s="100"/>
      <c r="B37" s="10"/>
      <c r="C37" s="10"/>
      <c r="D37" s="10"/>
      <c r="E37" s="10"/>
      <c r="F37" s="10"/>
      <c r="G37" s="10"/>
      <c r="H37" s="10"/>
      <c r="I37" s="10"/>
      <c r="J37" s="59"/>
    </row>
    <row r="38" spans="1:10">
      <c r="A38" s="100"/>
      <c r="B38" s="10"/>
      <c r="C38" s="10"/>
      <c r="D38" s="10"/>
      <c r="E38" s="10"/>
      <c r="F38" s="10"/>
      <c r="G38" s="10"/>
      <c r="H38" s="10"/>
      <c r="I38" s="10"/>
      <c r="J38" s="59"/>
    </row>
    <row r="39" spans="1:10">
      <c r="A39" s="102"/>
      <c r="B39" s="39"/>
      <c r="C39" s="39"/>
      <c r="D39" s="39"/>
      <c r="E39" s="39"/>
      <c r="F39" s="39"/>
      <c r="G39" s="39"/>
      <c r="H39" s="39"/>
      <c r="I39" s="39"/>
      <c r="J39" s="59"/>
    </row>
    <row r="40" spans="1:10">
      <c r="A40" s="100"/>
      <c r="B40" s="10"/>
      <c r="C40" s="10"/>
      <c r="D40" s="10"/>
      <c r="E40" s="10"/>
      <c r="F40" s="10"/>
      <c r="G40" s="10"/>
      <c r="H40" s="10"/>
      <c r="I40" s="10"/>
      <c r="J40" s="59"/>
    </row>
    <row r="41" spans="1:10">
      <c r="A41" s="100"/>
      <c r="B41" s="10"/>
      <c r="C41" s="10"/>
      <c r="D41" s="10"/>
      <c r="E41" s="10"/>
      <c r="F41" s="10"/>
      <c r="G41" s="10"/>
      <c r="H41" s="10"/>
      <c r="I41" s="10"/>
      <c r="J41" s="59"/>
    </row>
    <row r="42" spans="7:10">
      <c r="G42" s="20" t="s">
        <v>51</v>
      </c>
      <c r="H42" s="74"/>
      <c r="I42" s="29">
        <f>SUM(I4:I41)</f>
        <v>39565</v>
      </c>
      <c r="J42" s="75"/>
    </row>
    <row r="43" spans="7:10">
      <c r="G43" s="59"/>
      <c r="H43" s="59"/>
      <c r="I43" s="76"/>
      <c r="J43" s="77"/>
    </row>
    <row r="44" spans="7:10">
      <c r="G44" s="20" t="s">
        <v>2</v>
      </c>
      <c r="H44" s="74"/>
      <c r="I44" s="31">
        <f>16/20</f>
        <v>0.8</v>
      </c>
      <c r="J44" s="75"/>
    </row>
    <row r="45" spans="10:10">
      <c r="J45" s="75"/>
    </row>
  </sheetData>
  <mergeCells count="3">
    <mergeCell ref="A1:I1"/>
    <mergeCell ref="A2:I2"/>
    <mergeCell ref="G44:H44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34" workbookViewId="0">
      <selection activeCell="O32" sqref="O32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1067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43252</v>
      </c>
      <c r="B4" s="52" t="s">
        <v>1068</v>
      </c>
      <c r="C4" s="52" t="s">
        <v>16</v>
      </c>
      <c r="D4" s="52">
        <v>3000</v>
      </c>
      <c r="E4" s="52">
        <v>337.2</v>
      </c>
      <c r="F4" s="52">
        <v>335.7</v>
      </c>
      <c r="G4" s="71" t="s">
        <v>1069</v>
      </c>
      <c r="H4" s="52">
        <v>336.8</v>
      </c>
      <c r="I4" s="52">
        <f t="shared" ref="I4:I10" si="0">(H4-E4)*D4</f>
        <v>-1199.99999999993</v>
      </c>
      <c r="J4" s="59"/>
    </row>
    <row r="5" spans="1:10">
      <c r="A5" s="49">
        <v>43252</v>
      </c>
      <c r="B5" s="50" t="s">
        <v>1070</v>
      </c>
      <c r="C5" s="50" t="s">
        <v>16</v>
      </c>
      <c r="D5" s="50">
        <v>750</v>
      </c>
      <c r="E5" s="50">
        <v>1118</v>
      </c>
      <c r="F5" s="50">
        <v>1112.9</v>
      </c>
      <c r="G5" s="70" t="s">
        <v>1071</v>
      </c>
      <c r="H5" s="50">
        <v>1118</v>
      </c>
      <c r="I5" s="50">
        <f t="shared" si="0"/>
        <v>0</v>
      </c>
      <c r="J5" s="59"/>
    </row>
    <row r="6" spans="1:10">
      <c r="A6" s="49">
        <v>43252</v>
      </c>
      <c r="B6" s="50" t="s">
        <v>937</v>
      </c>
      <c r="C6" s="50" t="s">
        <v>19</v>
      </c>
      <c r="D6" s="50">
        <v>500</v>
      </c>
      <c r="E6" s="50">
        <v>930</v>
      </c>
      <c r="F6" s="50">
        <v>938.7</v>
      </c>
      <c r="G6" s="70" t="s">
        <v>1072</v>
      </c>
      <c r="H6" s="50">
        <v>927</v>
      </c>
      <c r="I6" s="50">
        <f t="shared" ref="I6:I12" si="1">(E6-H6)*D6</f>
        <v>1500</v>
      </c>
      <c r="J6" s="59"/>
    </row>
    <row r="7" spans="1:10">
      <c r="A7" s="51">
        <v>43252</v>
      </c>
      <c r="B7" s="52" t="s">
        <v>944</v>
      </c>
      <c r="C7" s="52" t="s">
        <v>19</v>
      </c>
      <c r="D7" s="52">
        <v>250</v>
      </c>
      <c r="E7" s="52">
        <v>2475</v>
      </c>
      <c r="F7" s="52">
        <v>2491.7</v>
      </c>
      <c r="G7" s="71" t="s">
        <v>1073</v>
      </c>
      <c r="H7" s="52">
        <v>2491.7</v>
      </c>
      <c r="I7" s="52">
        <f t="shared" si="1"/>
        <v>-4174.99999999995</v>
      </c>
      <c r="J7" s="59"/>
    </row>
    <row r="8" spans="1:10">
      <c r="A8" s="49">
        <v>43253</v>
      </c>
      <c r="B8" s="50" t="s">
        <v>1074</v>
      </c>
      <c r="C8" s="50" t="s">
        <v>16</v>
      </c>
      <c r="D8" s="50">
        <v>1000</v>
      </c>
      <c r="E8" s="50">
        <v>905</v>
      </c>
      <c r="F8" s="50">
        <v>901.4</v>
      </c>
      <c r="G8" s="70" t="s">
        <v>1075</v>
      </c>
      <c r="H8" s="50">
        <v>909</v>
      </c>
      <c r="I8" s="50">
        <f t="shared" si="0"/>
        <v>4000</v>
      </c>
      <c r="J8" s="59"/>
    </row>
    <row r="9" spans="1:10">
      <c r="A9" s="49">
        <v>43256</v>
      </c>
      <c r="B9" s="50" t="s">
        <v>1076</v>
      </c>
      <c r="C9" s="50" t="s">
        <v>16</v>
      </c>
      <c r="D9" s="50">
        <v>500</v>
      </c>
      <c r="E9" s="50">
        <v>2063</v>
      </c>
      <c r="F9" s="50">
        <v>2052.7</v>
      </c>
      <c r="G9" s="70" t="s">
        <v>1077</v>
      </c>
      <c r="H9" s="50">
        <v>2066</v>
      </c>
      <c r="I9" s="50">
        <f t="shared" si="0"/>
        <v>1500</v>
      </c>
      <c r="J9" s="73"/>
    </row>
    <row r="10" spans="1:10">
      <c r="A10" s="49">
        <v>43256</v>
      </c>
      <c r="B10" s="50" t="s">
        <v>944</v>
      </c>
      <c r="C10" s="50" t="s">
        <v>16</v>
      </c>
      <c r="D10" s="50">
        <v>250</v>
      </c>
      <c r="E10" s="50">
        <v>2589</v>
      </c>
      <c r="F10" s="50">
        <v>2573.7</v>
      </c>
      <c r="G10" s="70" t="s">
        <v>1078</v>
      </c>
      <c r="H10" s="50">
        <v>2593.7</v>
      </c>
      <c r="I10" s="50">
        <f t="shared" si="0"/>
        <v>1174.99999999995</v>
      </c>
      <c r="J10" s="73"/>
    </row>
    <row r="11" spans="1:10">
      <c r="A11" s="49">
        <v>43256</v>
      </c>
      <c r="B11" s="50" t="s">
        <v>1079</v>
      </c>
      <c r="C11" s="50" t="s">
        <v>19</v>
      </c>
      <c r="D11" s="50">
        <v>2750</v>
      </c>
      <c r="E11" s="50">
        <v>284.6</v>
      </c>
      <c r="F11" s="50">
        <v>286.4</v>
      </c>
      <c r="G11" s="70" t="s">
        <v>1080</v>
      </c>
      <c r="H11" s="50">
        <v>284.6</v>
      </c>
      <c r="I11" s="50">
        <f t="shared" si="1"/>
        <v>0</v>
      </c>
      <c r="J11" s="73"/>
    </row>
    <row r="12" spans="1:10">
      <c r="A12" s="49">
        <v>43256</v>
      </c>
      <c r="B12" s="50" t="s">
        <v>1081</v>
      </c>
      <c r="C12" s="50" t="s">
        <v>19</v>
      </c>
      <c r="D12" s="50">
        <v>3500</v>
      </c>
      <c r="E12" s="50">
        <v>114</v>
      </c>
      <c r="F12" s="50">
        <v>115.7</v>
      </c>
      <c r="G12" s="70" t="s">
        <v>1082</v>
      </c>
      <c r="H12" s="50">
        <v>113.3</v>
      </c>
      <c r="I12" s="50">
        <f t="shared" si="1"/>
        <v>2450.00000000001</v>
      </c>
      <c r="J12" s="59"/>
    </row>
    <row r="13" spans="1:10">
      <c r="A13" s="49">
        <v>43257</v>
      </c>
      <c r="B13" s="50" t="s">
        <v>1083</v>
      </c>
      <c r="C13" s="50" t="s">
        <v>16</v>
      </c>
      <c r="D13" s="50">
        <v>2000</v>
      </c>
      <c r="E13" s="50">
        <v>330</v>
      </c>
      <c r="F13" s="50">
        <v>327.7</v>
      </c>
      <c r="G13" s="70" t="s">
        <v>1084</v>
      </c>
      <c r="H13" s="50">
        <v>334</v>
      </c>
      <c r="I13" s="50">
        <f t="shared" ref="I13:I19" si="2">(H13-E13)*D13</f>
        <v>8000</v>
      </c>
      <c r="J13" s="59"/>
    </row>
    <row r="14" spans="1:10">
      <c r="A14" s="49">
        <v>43257</v>
      </c>
      <c r="B14" s="50" t="s">
        <v>64</v>
      </c>
      <c r="C14" s="50" t="s">
        <v>16</v>
      </c>
      <c r="D14" s="50">
        <v>1000</v>
      </c>
      <c r="E14" s="50">
        <v>919</v>
      </c>
      <c r="F14" s="50">
        <v>914.7</v>
      </c>
      <c r="G14" s="70" t="s">
        <v>1085</v>
      </c>
      <c r="H14" s="50">
        <v>923.5</v>
      </c>
      <c r="I14" s="50">
        <f t="shared" si="2"/>
        <v>4500</v>
      </c>
      <c r="J14" s="59"/>
    </row>
    <row r="15" spans="1:10">
      <c r="A15" s="49">
        <v>43258</v>
      </c>
      <c r="B15" s="50" t="s">
        <v>1086</v>
      </c>
      <c r="C15" s="50" t="s">
        <v>16</v>
      </c>
      <c r="D15" s="50">
        <v>1400</v>
      </c>
      <c r="E15" s="50">
        <v>551.5</v>
      </c>
      <c r="F15" s="50">
        <v>547.4</v>
      </c>
      <c r="G15" s="70" t="s">
        <v>1087</v>
      </c>
      <c r="H15" s="50">
        <v>557</v>
      </c>
      <c r="I15" s="50">
        <f t="shared" si="2"/>
        <v>7700</v>
      </c>
      <c r="J15" s="59"/>
    </row>
    <row r="16" spans="1:10">
      <c r="A16" s="49">
        <v>43259</v>
      </c>
      <c r="B16" s="50" t="s">
        <v>939</v>
      </c>
      <c r="C16" s="50" t="s">
        <v>16</v>
      </c>
      <c r="D16" s="50">
        <v>800</v>
      </c>
      <c r="E16" s="50">
        <v>1244</v>
      </c>
      <c r="F16" s="50">
        <v>1237.4</v>
      </c>
      <c r="G16" s="70" t="s">
        <v>1088</v>
      </c>
      <c r="H16" s="50">
        <v>1247</v>
      </c>
      <c r="I16" s="50">
        <f t="shared" si="2"/>
        <v>2400</v>
      </c>
      <c r="J16" s="59"/>
    </row>
    <row r="17" spans="1:10">
      <c r="A17" s="49">
        <v>43259</v>
      </c>
      <c r="B17" s="50" t="s">
        <v>1013</v>
      </c>
      <c r="C17" s="50" t="s">
        <v>16</v>
      </c>
      <c r="D17" s="50">
        <v>500</v>
      </c>
      <c r="E17" s="50">
        <v>1752</v>
      </c>
      <c r="F17" s="50">
        <v>1743.7</v>
      </c>
      <c r="G17" s="70" t="s">
        <v>1089</v>
      </c>
      <c r="H17" s="50">
        <v>1755</v>
      </c>
      <c r="I17" s="50">
        <f t="shared" si="2"/>
        <v>1500</v>
      </c>
      <c r="J17" s="59"/>
    </row>
    <row r="18" spans="1:10">
      <c r="A18" s="49">
        <v>43262</v>
      </c>
      <c r="B18" s="50" t="s">
        <v>944</v>
      </c>
      <c r="C18" s="50" t="s">
        <v>16</v>
      </c>
      <c r="D18" s="50">
        <v>250</v>
      </c>
      <c r="E18" s="50">
        <v>2696</v>
      </c>
      <c r="F18" s="50">
        <v>2679.7</v>
      </c>
      <c r="G18" s="70" t="s">
        <v>1090</v>
      </c>
      <c r="H18" s="50">
        <v>2735.9</v>
      </c>
      <c r="I18" s="50">
        <f t="shared" si="2"/>
        <v>9975.00000000002</v>
      </c>
      <c r="J18" s="59"/>
    </row>
    <row r="19" spans="1:10">
      <c r="A19" s="49">
        <v>43263</v>
      </c>
      <c r="B19" s="50" t="s">
        <v>934</v>
      </c>
      <c r="C19" s="50" t="s">
        <v>16</v>
      </c>
      <c r="D19" s="50">
        <v>800</v>
      </c>
      <c r="E19" s="50">
        <v>1037</v>
      </c>
      <c r="F19" s="50">
        <v>1029.7</v>
      </c>
      <c r="G19" s="70" t="s">
        <v>1091</v>
      </c>
      <c r="H19" s="50">
        <v>1056.9</v>
      </c>
      <c r="I19" s="50">
        <f t="shared" si="2"/>
        <v>15920.0000000001</v>
      </c>
      <c r="J19" s="59"/>
    </row>
    <row r="20" spans="1:10">
      <c r="A20" s="49">
        <v>43264</v>
      </c>
      <c r="B20" s="50" t="s">
        <v>1013</v>
      </c>
      <c r="C20" s="50" t="s">
        <v>19</v>
      </c>
      <c r="D20" s="50">
        <v>500</v>
      </c>
      <c r="E20" s="50">
        <v>1807</v>
      </c>
      <c r="F20" s="50">
        <v>1813.7</v>
      </c>
      <c r="G20" s="70" t="s">
        <v>1092</v>
      </c>
      <c r="H20" s="50">
        <v>1804.1</v>
      </c>
      <c r="I20" s="50">
        <f t="shared" ref="I20:I29" si="3">(E20-H20)*D20</f>
        <v>1450.00000000005</v>
      </c>
      <c r="J20" s="59"/>
    </row>
    <row r="21" spans="1:10">
      <c r="A21" s="49">
        <v>43264</v>
      </c>
      <c r="B21" s="50" t="s">
        <v>354</v>
      </c>
      <c r="C21" s="50" t="s">
        <v>16</v>
      </c>
      <c r="D21" s="50">
        <v>800</v>
      </c>
      <c r="E21" s="50">
        <v>1005</v>
      </c>
      <c r="F21" s="50">
        <v>997.4</v>
      </c>
      <c r="G21" s="70" t="s">
        <v>1093</v>
      </c>
      <c r="H21" s="50">
        <v>1009.9</v>
      </c>
      <c r="I21" s="50">
        <f>(H21-E21)*D21</f>
        <v>3919.99999999998</v>
      </c>
      <c r="J21" s="59"/>
    </row>
    <row r="22" spans="1:10">
      <c r="A22" s="49">
        <v>43264</v>
      </c>
      <c r="B22" s="50" t="s">
        <v>1094</v>
      </c>
      <c r="C22" s="50" t="s">
        <v>19</v>
      </c>
      <c r="D22" s="50">
        <v>500</v>
      </c>
      <c r="E22" s="50">
        <v>2035</v>
      </c>
      <c r="F22" s="50">
        <v>2044.7</v>
      </c>
      <c r="G22" s="70" t="s">
        <v>1095</v>
      </c>
      <c r="H22" s="50">
        <v>2035</v>
      </c>
      <c r="I22" s="50">
        <f t="shared" si="3"/>
        <v>0</v>
      </c>
      <c r="J22" s="59"/>
    </row>
    <row r="23" spans="1:10">
      <c r="A23" s="49">
        <v>43269</v>
      </c>
      <c r="B23" s="50" t="s">
        <v>1096</v>
      </c>
      <c r="C23" s="50" t="s">
        <v>19</v>
      </c>
      <c r="D23" s="50">
        <v>1100</v>
      </c>
      <c r="E23" s="50">
        <v>567</v>
      </c>
      <c r="F23" s="50">
        <v>571.7</v>
      </c>
      <c r="G23" s="70" t="s">
        <v>1097</v>
      </c>
      <c r="H23" s="50">
        <v>564</v>
      </c>
      <c r="I23" s="50">
        <f t="shared" si="3"/>
        <v>3300</v>
      </c>
      <c r="J23" s="59"/>
    </row>
    <row r="24" spans="1:10">
      <c r="A24" s="49">
        <v>43270</v>
      </c>
      <c r="B24" s="50" t="s">
        <v>980</v>
      </c>
      <c r="C24" s="50" t="s">
        <v>19</v>
      </c>
      <c r="D24" s="50">
        <v>8000</v>
      </c>
      <c r="E24" s="50">
        <v>100.9</v>
      </c>
      <c r="F24" s="50">
        <v>102.4</v>
      </c>
      <c r="G24" s="70" t="s">
        <v>1098</v>
      </c>
      <c r="H24" s="50">
        <v>100.9</v>
      </c>
      <c r="I24" s="50">
        <f t="shared" si="3"/>
        <v>0</v>
      </c>
      <c r="J24" s="59"/>
    </row>
    <row r="25" spans="1:10">
      <c r="A25" s="51">
        <v>43270</v>
      </c>
      <c r="B25" s="52" t="s">
        <v>1099</v>
      </c>
      <c r="C25" s="52" t="s">
        <v>19</v>
      </c>
      <c r="D25" s="52">
        <v>500</v>
      </c>
      <c r="E25" s="52">
        <v>1818</v>
      </c>
      <c r="F25" s="52">
        <v>1828.7</v>
      </c>
      <c r="G25" s="71" t="s">
        <v>1100</v>
      </c>
      <c r="H25" s="52">
        <v>1828.7</v>
      </c>
      <c r="I25" s="52">
        <f t="shared" si="3"/>
        <v>-5350.00000000002</v>
      </c>
      <c r="J25" s="59"/>
    </row>
    <row r="26" spans="1:10">
      <c r="A26" s="49">
        <v>43270</v>
      </c>
      <c r="B26" s="50" t="s">
        <v>1074</v>
      </c>
      <c r="C26" s="50" t="s">
        <v>19</v>
      </c>
      <c r="D26" s="50">
        <v>1000</v>
      </c>
      <c r="E26" s="50">
        <v>873</v>
      </c>
      <c r="F26" s="50">
        <v>877.4</v>
      </c>
      <c r="G26" s="70" t="s">
        <v>1101</v>
      </c>
      <c r="H26" s="50">
        <v>869.5</v>
      </c>
      <c r="I26" s="50">
        <f t="shared" si="3"/>
        <v>3500</v>
      </c>
      <c r="J26" s="59"/>
    </row>
    <row r="27" spans="1:10">
      <c r="A27" s="49">
        <v>43270</v>
      </c>
      <c r="B27" s="50" t="s">
        <v>1102</v>
      </c>
      <c r="C27" s="50" t="s">
        <v>19</v>
      </c>
      <c r="D27" s="50">
        <v>7000</v>
      </c>
      <c r="E27" s="50">
        <v>137</v>
      </c>
      <c r="F27" s="50">
        <v>138.4</v>
      </c>
      <c r="G27" s="70" t="s">
        <v>1103</v>
      </c>
      <c r="H27" s="50">
        <v>137</v>
      </c>
      <c r="I27" s="50">
        <f t="shared" si="3"/>
        <v>0</v>
      </c>
      <c r="J27" s="59"/>
    </row>
    <row r="28" spans="1:10">
      <c r="A28" s="49">
        <v>43271</v>
      </c>
      <c r="B28" s="50" t="s">
        <v>268</v>
      </c>
      <c r="C28" s="50" t="s">
        <v>19</v>
      </c>
      <c r="D28" s="50">
        <v>1200</v>
      </c>
      <c r="E28" s="50">
        <v>666</v>
      </c>
      <c r="F28" s="50">
        <v>669.7</v>
      </c>
      <c r="G28" s="70" t="s">
        <v>1104</v>
      </c>
      <c r="H28" s="50">
        <v>664.4</v>
      </c>
      <c r="I28" s="50">
        <f t="shared" si="3"/>
        <v>1920.00000000003</v>
      </c>
      <c r="J28" s="59"/>
    </row>
    <row r="29" spans="1:10">
      <c r="A29" s="49">
        <v>43271</v>
      </c>
      <c r="B29" s="50" t="s">
        <v>268</v>
      </c>
      <c r="C29" s="50" t="s">
        <v>19</v>
      </c>
      <c r="D29" s="50">
        <v>1200</v>
      </c>
      <c r="E29" s="50">
        <v>663</v>
      </c>
      <c r="F29" s="50">
        <v>667.7</v>
      </c>
      <c r="G29" s="70" t="s">
        <v>1105</v>
      </c>
      <c r="H29" s="50">
        <v>661.6</v>
      </c>
      <c r="I29" s="50">
        <f t="shared" si="3"/>
        <v>1679.99999999997</v>
      </c>
      <c r="J29" s="59"/>
    </row>
    <row r="30" spans="1:10">
      <c r="A30" s="49">
        <v>43271</v>
      </c>
      <c r="B30" s="50" t="s">
        <v>1086</v>
      </c>
      <c r="C30" s="50" t="s">
        <v>16</v>
      </c>
      <c r="D30" s="50">
        <v>1400</v>
      </c>
      <c r="E30" s="50">
        <v>592</v>
      </c>
      <c r="F30" s="50">
        <v>587.4</v>
      </c>
      <c r="G30" s="70" t="s">
        <v>1106</v>
      </c>
      <c r="H30" s="50">
        <v>593.4</v>
      </c>
      <c r="I30" s="50">
        <f t="shared" ref="I30:I36" si="4">(H30-E30)*D30</f>
        <v>1959.99999999997</v>
      </c>
      <c r="J30" s="59"/>
    </row>
    <row r="31" spans="1:10">
      <c r="A31" s="49">
        <v>43272</v>
      </c>
      <c r="B31" s="50" t="s">
        <v>1107</v>
      </c>
      <c r="C31" s="50" t="s">
        <v>16</v>
      </c>
      <c r="D31" s="50">
        <v>2750</v>
      </c>
      <c r="E31" s="50">
        <v>298</v>
      </c>
      <c r="F31" s="50">
        <v>296.4</v>
      </c>
      <c r="G31" s="70" t="s">
        <v>1108</v>
      </c>
      <c r="H31" s="50">
        <v>298</v>
      </c>
      <c r="I31" s="50">
        <f t="shared" si="4"/>
        <v>0</v>
      </c>
      <c r="J31" s="59"/>
    </row>
    <row r="32" spans="1:10">
      <c r="A32" s="49">
        <v>43272</v>
      </c>
      <c r="B32" s="50" t="s">
        <v>64</v>
      </c>
      <c r="C32" s="50" t="s">
        <v>19</v>
      </c>
      <c r="D32" s="50">
        <v>1000</v>
      </c>
      <c r="E32" s="50">
        <v>831</v>
      </c>
      <c r="F32" s="50">
        <v>835.4</v>
      </c>
      <c r="G32" s="70" t="s">
        <v>1109</v>
      </c>
      <c r="H32" s="50">
        <v>829.1</v>
      </c>
      <c r="I32" s="50">
        <f t="shared" ref="I32:I34" si="5">(E32-H32)*D32</f>
        <v>1899.99999999998</v>
      </c>
      <c r="J32" s="59"/>
    </row>
    <row r="33" spans="1:10">
      <c r="A33" s="49">
        <v>43273</v>
      </c>
      <c r="B33" s="50" t="s">
        <v>268</v>
      </c>
      <c r="C33" s="50" t="s">
        <v>19</v>
      </c>
      <c r="D33" s="50">
        <v>1200</v>
      </c>
      <c r="E33" s="50">
        <v>633</v>
      </c>
      <c r="F33" s="50">
        <v>636.7</v>
      </c>
      <c r="G33" s="70" t="s">
        <v>1110</v>
      </c>
      <c r="H33" s="50">
        <v>633</v>
      </c>
      <c r="I33" s="50">
        <f t="shared" si="5"/>
        <v>0</v>
      </c>
      <c r="J33" s="59"/>
    </row>
    <row r="34" spans="1:10">
      <c r="A34" s="49">
        <v>43273</v>
      </c>
      <c r="B34" s="50" t="s">
        <v>541</v>
      </c>
      <c r="C34" s="50" t="s">
        <v>19</v>
      </c>
      <c r="D34" s="50">
        <v>800</v>
      </c>
      <c r="E34" s="50">
        <v>1035</v>
      </c>
      <c r="F34" s="50">
        <v>1041.7</v>
      </c>
      <c r="G34" s="70" t="s">
        <v>1111</v>
      </c>
      <c r="H34" s="50">
        <v>1033</v>
      </c>
      <c r="I34" s="50">
        <f t="shared" si="5"/>
        <v>1600</v>
      </c>
      <c r="J34" s="59"/>
    </row>
    <row r="35" spans="1:10">
      <c r="A35" s="49">
        <v>43276</v>
      </c>
      <c r="B35" s="50" t="s">
        <v>549</v>
      </c>
      <c r="C35" s="50" t="s">
        <v>16</v>
      </c>
      <c r="D35" s="50">
        <v>1500</v>
      </c>
      <c r="E35" s="50">
        <v>644</v>
      </c>
      <c r="F35" s="50">
        <v>640.7</v>
      </c>
      <c r="G35" s="70" t="s">
        <v>1112</v>
      </c>
      <c r="H35" s="50">
        <v>648</v>
      </c>
      <c r="I35" s="50">
        <f t="shared" si="4"/>
        <v>6000</v>
      </c>
      <c r="J35" s="59"/>
    </row>
    <row r="36" spans="1:10">
      <c r="A36" s="49">
        <v>43276</v>
      </c>
      <c r="B36" s="50" t="s">
        <v>1113</v>
      </c>
      <c r="C36" s="50" t="s">
        <v>16</v>
      </c>
      <c r="D36" s="50">
        <v>500</v>
      </c>
      <c r="E36" s="50">
        <v>2379</v>
      </c>
      <c r="F36" s="50">
        <v>2369.4</v>
      </c>
      <c r="G36" s="70" t="s">
        <v>1114</v>
      </c>
      <c r="H36" s="50">
        <v>2379</v>
      </c>
      <c r="I36" s="50">
        <f t="shared" si="4"/>
        <v>0</v>
      </c>
      <c r="J36" s="59"/>
    </row>
    <row r="37" spans="1:10">
      <c r="A37" s="49">
        <v>43277</v>
      </c>
      <c r="B37" s="50" t="s">
        <v>64</v>
      </c>
      <c r="C37" s="50" t="s">
        <v>19</v>
      </c>
      <c r="D37" s="50">
        <v>1000</v>
      </c>
      <c r="E37" s="50">
        <v>789</v>
      </c>
      <c r="F37" s="50">
        <v>793.4</v>
      </c>
      <c r="G37" s="70" t="s">
        <v>1115</v>
      </c>
      <c r="H37" s="50">
        <v>786.6</v>
      </c>
      <c r="I37" s="50">
        <f t="shared" ref="I37:I41" si="6">(E37-H37)*D37</f>
        <v>2399.99999999998</v>
      </c>
      <c r="J37" s="59"/>
    </row>
    <row r="38" spans="1:10">
      <c r="A38" s="49">
        <v>43277</v>
      </c>
      <c r="B38" s="50" t="s">
        <v>1116</v>
      </c>
      <c r="C38" s="50" t="s">
        <v>16</v>
      </c>
      <c r="D38" s="50">
        <v>1000</v>
      </c>
      <c r="E38" s="50">
        <v>1052.4</v>
      </c>
      <c r="F38" s="50">
        <v>1046.9</v>
      </c>
      <c r="G38" s="70" t="s">
        <v>1117</v>
      </c>
      <c r="H38" s="50">
        <v>1054.2</v>
      </c>
      <c r="I38" s="50">
        <f t="shared" ref="I38:I43" si="7">(H38-E38)*D38</f>
        <v>1799.99999999995</v>
      </c>
      <c r="J38" s="59"/>
    </row>
    <row r="39" spans="1:10">
      <c r="A39" s="49">
        <v>43278</v>
      </c>
      <c r="B39" s="50" t="s">
        <v>948</v>
      </c>
      <c r="C39" s="50" t="s">
        <v>16</v>
      </c>
      <c r="D39" s="50">
        <v>1100</v>
      </c>
      <c r="E39" s="50">
        <v>855</v>
      </c>
      <c r="F39" s="50">
        <v>850.7</v>
      </c>
      <c r="G39" s="70" t="s">
        <v>1118</v>
      </c>
      <c r="H39" s="50">
        <v>858.9</v>
      </c>
      <c r="I39" s="50">
        <f t="shared" si="7"/>
        <v>4289.99999999997</v>
      </c>
      <c r="J39" s="59"/>
    </row>
    <row r="40" spans="1:10">
      <c r="A40" s="49">
        <v>43278</v>
      </c>
      <c r="B40" s="50" t="s">
        <v>1119</v>
      </c>
      <c r="C40" s="50" t="s">
        <v>19</v>
      </c>
      <c r="D40" s="50">
        <v>6000</v>
      </c>
      <c r="E40" s="50">
        <v>104</v>
      </c>
      <c r="F40" s="50">
        <v>104.9</v>
      </c>
      <c r="G40" s="70" t="s">
        <v>1120</v>
      </c>
      <c r="H40" s="50">
        <v>103.6</v>
      </c>
      <c r="I40" s="50">
        <f t="shared" si="6"/>
        <v>2400.00000000003</v>
      </c>
      <c r="J40" s="59"/>
    </row>
    <row r="41" spans="1:10">
      <c r="A41" s="49">
        <v>43279</v>
      </c>
      <c r="B41" s="50" t="s">
        <v>944</v>
      </c>
      <c r="C41" s="50" t="s">
        <v>19</v>
      </c>
      <c r="D41" s="50">
        <v>250</v>
      </c>
      <c r="E41" s="50">
        <v>1377</v>
      </c>
      <c r="F41" s="50">
        <v>1386.7</v>
      </c>
      <c r="G41" s="70" t="s">
        <v>1121</v>
      </c>
      <c r="H41" s="50">
        <v>1377</v>
      </c>
      <c r="I41" s="50">
        <f t="shared" si="6"/>
        <v>0</v>
      </c>
      <c r="J41" s="59"/>
    </row>
    <row r="42" spans="1:10">
      <c r="A42" s="49">
        <v>43279</v>
      </c>
      <c r="B42" s="50" t="s">
        <v>1122</v>
      </c>
      <c r="C42" s="50" t="s">
        <v>16</v>
      </c>
      <c r="D42" s="50">
        <v>800</v>
      </c>
      <c r="E42" s="50">
        <v>1224</v>
      </c>
      <c r="F42" s="50">
        <v>1218.7</v>
      </c>
      <c r="G42" s="70" t="s">
        <v>1123</v>
      </c>
      <c r="H42" s="50">
        <v>1228</v>
      </c>
      <c r="I42" s="50">
        <f>(H42-E42)*D42</f>
        <v>3200</v>
      </c>
      <c r="J42" s="59"/>
    </row>
    <row r="43" spans="1:10">
      <c r="A43" s="49">
        <v>43279</v>
      </c>
      <c r="B43" s="50" t="s">
        <v>1007</v>
      </c>
      <c r="C43" s="50" t="s">
        <v>16</v>
      </c>
      <c r="D43" s="50">
        <v>6000</v>
      </c>
      <c r="E43" s="50">
        <v>73.4</v>
      </c>
      <c r="F43" s="50">
        <v>72.4</v>
      </c>
      <c r="G43" s="70" t="s">
        <v>1124</v>
      </c>
      <c r="H43" s="50">
        <v>74.05</v>
      </c>
      <c r="I43" s="50">
        <f t="shared" si="7"/>
        <v>3899.99999999995</v>
      </c>
      <c r="J43" s="59"/>
    </row>
    <row r="44" spans="1:10">
      <c r="A44" s="49">
        <v>43280</v>
      </c>
      <c r="B44" s="50" t="s">
        <v>997</v>
      </c>
      <c r="C44" s="50" t="s">
        <v>19</v>
      </c>
      <c r="D44" s="50">
        <v>1200</v>
      </c>
      <c r="E44" s="50">
        <v>648</v>
      </c>
      <c r="F44" s="50">
        <v>652.7</v>
      </c>
      <c r="G44" s="70" t="s">
        <v>1125</v>
      </c>
      <c r="H44" s="50">
        <v>643</v>
      </c>
      <c r="I44" s="50">
        <f>(E44-H44)*D44</f>
        <v>6000</v>
      </c>
      <c r="J44" s="59"/>
    </row>
    <row r="45" spans="1:10">
      <c r="A45" s="49">
        <v>43280</v>
      </c>
      <c r="B45" s="50" t="s">
        <v>997</v>
      </c>
      <c r="C45" s="50" t="s">
        <v>19</v>
      </c>
      <c r="D45" s="50">
        <v>1200</v>
      </c>
      <c r="E45" s="50">
        <v>640</v>
      </c>
      <c r="F45" s="50">
        <v>644.7</v>
      </c>
      <c r="G45" s="70" t="s">
        <v>1126</v>
      </c>
      <c r="H45" s="50">
        <v>634.2</v>
      </c>
      <c r="I45" s="50">
        <f>(E45-H45)*D45</f>
        <v>6959.99999999995</v>
      </c>
      <c r="J45" s="59"/>
    </row>
    <row r="46" spans="1:10">
      <c r="A46" s="49"/>
      <c r="B46" s="50"/>
      <c r="C46" s="50"/>
      <c r="D46" s="50"/>
      <c r="E46" s="50"/>
      <c r="F46" s="50"/>
      <c r="G46" s="70"/>
      <c r="H46" s="50"/>
      <c r="I46" s="50"/>
      <c r="J46" s="59"/>
    </row>
    <row r="47" spans="1:10">
      <c r="A47" s="49"/>
      <c r="B47" s="50"/>
      <c r="C47" s="50"/>
      <c r="D47" s="50"/>
      <c r="E47" s="50"/>
      <c r="F47" s="50"/>
      <c r="G47" s="86"/>
      <c r="H47" s="50"/>
      <c r="I47" s="50"/>
      <c r="J47" s="59"/>
    </row>
    <row r="48" spans="7:10">
      <c r="G48" s="20" t="s">
        <v>51</v>
      </c>
      <c r="H48" s="74"/>
      <c r="I48" s="29">
        <f>SUM(I4:I47)</f>
        <v>108075</v>
      </c>
      <c r="J48" s="75"/>
    </row>
    <row r="49" spans="7:10">
      <c r="G49" s="59"/>
      <c r="H49" s="59"/>
      <c r="I49" s="76"/>
      <c r="J49" s="77"/>
    </row>
    <row r="50" spans="7:10">
      <c r="G50" s="20" t="s">
        <v>2</v>
      </c>
      <c r="H50" s="74"/>
      <c r="I50" s="31">
        <f>39/42</f>
        <v>0.928571428571429</v>
      </c>
      <c r="J50" s="75"/>
    </row>
    <row r="51" spans="10:10">
      <c r="J51" s="75"/>
    </row>
  </sheetData>
  <mergeCells count="3">
    <mergeCell ref="A1:I1"/>
    <mergeCell ref="A2:I2"/>
    <mergeCell ref="G50:H50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3" workbookViewId="0">
      <selection activeCell="L17" sqref="L17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1127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43222</v>
      </c>
      <c r="B4" s="50" t="s">
        <v>773</v>
      </c>
      <c r="C4" s="50" t="s">
        <v>19</v>
      </c>
      <c r="D4" s="50">
        <v>1200</v>
      </c>
      <c r="E4" s="50">
        <v>1071</v>
      </c>
      <c r="F4" s="50">
        <v>1075.7</v>
      </c>
      <c r="G4" s="70" t="s">
        <v>1128</v>
      </c>
      <c r="H4" s="50">
        <v>1071</v>
      </c>
      <c r="I4" s="50">
        <f t="shared" ref="I4:I8" si="0">(E4-H4)*D4</f>
        <v>0</v>
      </c>
      <c r="J4" s="59"/>
    </row>
    <row r="5" spans="1:10">
      <c r="A5" s="49">
        <v>43222</v>
      </c>
      <c r="B5" s="50" t="s">
        <v>1129</v>
      </c>
      <c r="C5" s="50" t="s">
        <v>16</v>
      </c>
      <c r="D5" s="50">
        <v>800</v>
      </c>
      <c r="E5" s="50">
        <v>1254.3</v>
      </c>
      <c r="F5" s="50">
        <v>1247.7</v>
      </c>
      <c r="G5" s="70" t="s">
        <v>1130</v>
      </c>
      <c r="H5" s="50">
        <v>1271</v>
      </c>
      <c r="I5" s="50">
        <f t="shared" ref="I5:I10" si="1">(H5-E5)*D5</f>
        <v>13360</v>
      </c>
      <c r="J5" s="59"/>
    </row>
    <row r="6" spans="1:10">
      <c r="A6" s="49">
        <v>43222</v>
      </c>
      <c r="B6" s="50" t="s">
        <v>1131</v>
      </c>
      <c r="C6" s="50" t="s">
        <v>19</v>
      </c>
      <c r="D6" s="50">
        <v>2750</v>
      </c>
      <c r="E6" s="50">
        <v>283</v>
      </c>
      <c r="F6" s="50">
        <v>284.7</v>
      </c>
      <c r="G6" s="70" t="s">
        <v>1132</v>
      </c>
      <c r="H6" s="50">
        <v>282.1</v>
      </c>
      <c r="I6" s="50">
        <f t="shared" si="0"/>
        <v>2474.99999999994</v>
      </c>
      <c r="J6" s="59"/>
    </row>
    <row r="7" spans="1:10">
      <c r="A7" s="49">
        <v>43223</v>
      </c>
      <c r="B7" s="50" t="s">
        <v>1133</v>
      </c>
      <c r="C7" s="50" t="s">
        <v>16</v>
      </c>
      <c r="D7" s="50">
        <v>1500</v>
      </c>
      <c r="E7" s="50">
        <v>103.2</v>
      </c>
      <c r="F7" s="50">
        <v>99.9</v>
      </c>
      <c r="G7" s="70" t="s">
        <v>1134</v>
      </c>
      <c r="H7" s="50">
        <v>104.2</v>
      </c>
      <c r="I7" s="50">
        <f t="shared" si="1"/>
        <v>1500</v>
      </c>
      <c r="J7" s="59"/>
    </row>
    <row r="8" spans="1:10">
      <c r="A8" s="49">
        <v>43223</v>
      </c>
      <c r="B8" s="50" t="s">
        <v>1131</v>
      </c>
      <c r="C8" s="50" t="s">
        <v>19</v>
      </c>
      <c r="D8" s="50">
        <v>2750</v>
      </c>
      <c r="E8" s="50">
        <v>273.7</v>
      </c>
      <c r="F8" s="50">
        <v>275.4</v>
      </c>
      <c r="G8" s="70" t="s">
        <v>1135</v>
      </c>
      <c r="H8" s="50">
        <v>265.2</v>
      </c>
      <c r="I8" s="50">
        <f t="shared" si="0"/>
        <v>23375</v>
      </c>
      <c r="J8" s="59"/>
    </row>
    <row r="9" spans="1:10">
      <c r="A9" s="49">
        <v>43224</v>
      </c>
      <c r="B9" s="50" t="s">
        <v>1136</v>
      </c>
      <c r="C9" s="50" t="s">
        <v>16</v>
      </c>
      <c r="D9" s="50">
        <v>6000</v>
      </c>
      <c r="E9" s="50">
        <v>103</v>
      </c>
      <c r="F9" s="50">
        <v>101.9</v>
      </c>
      <c r="G9" s="70" t="s">
        <v>1137</v>
      </c>
      <c r="H9" s="50">
        <v>103.65</v>
      </c>
      <c r="I9" s="50">
        <f t="shared" si="1"/>
        <v>3900.00000000003</v>
      </c>
      <c r="J9" s="73"/>
    </row>
    <row r="10" spans="1:10">
      <c r="A10" s="49">
        <v>43224</v>
      </c>
      <c r="B10" s="50" t="s">
        <v>1138</v>
      </c>
      <c r="C10" s="50" t="s">
        <v>16</v>
      </c>
      <c r="D10" s="50">
        <v>1100</v>
      </c>
      <c r="E10" s="50">
        <v>785.5</v>
      </c>
      <c r="F10" s="50">
        <v>780.9</v>
      </c>
      <c r="G10" s="70" t="s">
        <v>1139</v>
      </c>
      <c r="H10" s="50">
        <v>787</v>
      </c>
      <c r="I10" s="50">
        <f t="shared" si="1"/>
        <v>1650</v>
      </c>
      <c r="J10" s="73"/>
    </row>
    <row r="11" spans="1:10">
      <c r="A11" s="49">
        <v>43227</v>
      </c>
      <c r="B11" s="50" t="s">
        <v>1140</v>
      </c>
      <c r="C11" s="50" t="s">
        <v>19</v>
      </c>
      <c r="D11" s="50">
        <v>800</v>
      </c>
      <c r="E11" s="50">
        <v>1241</v>
      </c>
      <c r="F11" s="50">
        <v>1247.7</v>
      </c>
      <c r="G11" s="70" t="s">
        <v>1141</v>
      </c>
      <c r="H11" s="50">
        <v>1229.5</v>
      </c>
      <c r="I11" s="50">
        <f>(E11-H11)*D11</f>
        <v>9200</v>
      </c>
      <c r="J11" s="73"/>
    </row>
    <row r="12" spans="1:10">
      <c r="A12" s="49">
        <v>43227</v>
      </c>
      <c r="B12" s="50" t="s">
        <v>1030</v>
      </c>
      <c r="C12" s="50" t="s">
        <v>16</v>
      </c>
      <c r="D12" s="50">
        <v>600</v>
      </c>
      <c r="E12" s="50">
        <v>1483</v>
      </c>
      <c r="F12" s="50">
        <v>1475.7</v>
      </c>
      <c r="G12" s="70" t="s">
        <v>1142</v>
      </c>
      <c r="H12" s="50">
        <v>1501.5</v>
      </c>
      <c r="I12" s="50">
        <f t="shared" ref="I12:I19" si="2">(H12-E12)*D12</f>
        <v>11100</v>
      </c>
      <c r="J12" s="59"/>
    </row>
    <row r="13" spans="1:10">
      <c r="A13" s="49">
        <v>43228</v>
      </c>
      <c r="B13" s="50" t="s">
        <v>1143</v>
      </c>
      <c r="C13" s="50" t="s">
        <v>16</v>
      </c>
      <c r="D13" s="50">
        <v>1000</v>
      </c>
      <c r="E13" s="50">
        <v>1094</v>
      </c>
      <c r="F13" s="50">
        <v>1088.9</v>
      </c>
      <c r="G13" s="70" t="s">
        <v>1144</v>
      </c>
      <c r="H13" s="50">
        <v>1094</v>
      </c>
      <c r="I13" s="50">
        <f t="shared" si="2"/>
        <v>0</v>
      </c>
      <c r="J13" s="59"/>
    </row>
    <row r="14" spans="1:10">
      <c r="A14" s="49">
        <v>43228</v>
      </c>
      <c r="B14" s="50" t="s">
        <v>1013</v>
      </c>
      <c r="C14" s="50" t="s">
        <v>16</v>
      </c>
      <c r="D14" s="50">
        <v>250</v>
      </c>
      <c r="E14" s="50">
        <v>3455</v>
      </c>
      <c r="F14" s="50">
        <v>3436.4</v>
      </c>
      <c r="G14" s="70" t="s">
        <v>1145</v>
      </c>
      <c r="H14" s="50">
        <v>3486.5</v>
      </c>
      <c r="I14" s="50">
        <f t="shared" si="2"/>
        <v>7875</v>
      </c>
      <c r="J14" s="59"/>
    </row>
    <row r="15" spans="1:10">
      <c r="A15" s="49">
        <v>43229</v>
      </c>
      <c r="B15" s="50" t="s">
        <v>1094</v>
      </c>
      <c r="C15" s="50" t="s">
        <v>16</v>
      </c>
      <c r="D15" s="50">
        <v>500</v>
      </c>
      <c r="E15" s="50">
        <v>1974</v>
      </c>
      <c r="F15" s="50">
        <v>1965.7</v>
      </c>
      <c r="G15" s="70" t="s">
        <v>1146</v>
      </c>
      <c r="H15" s="50">
        <v>1974</v>
      </c>
      <c r="I15" s="50">
        <f t="shared" si="2"/>
        <v>0</v>
      </c>
      <c r="J15" s="59"/>
    </row>
    <row r="16" spans="1:10">
      <c r="A16" s="49">
        <v>43229</v>
      </c>
      <c r="B16" s="50" t="s">
        <v>1013</v>
      </c>
      <c r="C16" s="50" t="s">
        <v>16</v>
      </c>
      <c r="D16" s="50">
        <v>250</v>
      </c>
      <c r="E16" s="50">
        <v>3480</v>
      </c>
      <c r="F16" s="50">
        <v>3459.7</v>
      </c>
      <c r="G16" s="70" t="s">
        <v>1147</v>
      </c>
      <c r="H16" s="50">
        <v>3487</v>
      </c>
      <c r="I16" s="50">
        <f t="shared" si="2"/>
        <v>1750</v>
      </c>
      <c r="J16" s="59"/>
    </row>
    <row r="17" spans="1:10">
      <c r="A17" s="49">
        <v>43229</v>
      </c>
      <c r="B17" s="50" t="s">
        <v>1148</v>
      </c>
      <c r="C17" s="50" t="s">
        <v>16</v>
      </c>
      <c r="D17" s="50">
        <v>2250</v>
      </c>
      <c r="E17" s="50">
        <v>264</v>
      </c>
      <c r="F17" s="50">
        <v>261.7</v>
      </c>
      <c r="G17" s="70" t="s">
        <v>1149</v>
      </c>
      <c r="H17" s="50">
        <v>264</v>
      </c>
      <c r="I17" s="50">
        <f t="shared" si="2"/>
        <v>0</v>
      </c>
      <c r="J17" s="59"/>
    </row>
    <row r="18" spans="1:10">
      <c r="A18" s="51">
        <v>43230</v>
      </c>
      <c r="B18" s="52" t="s">
        <v>1013</v>
      </c>
      <c r="C18" s="52" t="s">
        <v>16</v>
      </c>
      <c r="D18" s="52">
        <v>250</v>
      </c>
      <c r="E18" s="52">
        <v>3506</v>
      </c>
      <c r="F18" s="52">
        <v>3485.7</v>
      </c>
      <c r="G18" s="71" t="s">
        <v>1150</v>
      </c>
      <c r="H18" s="52">
        <v>3485.7</v>
      </c>
      <c r="I18" s="52">
        <f t="shared" si="2"/>
        <v>-5075.00000000005</v>
      </c>
      <c r="J18" s="59"/>
    </row>
    <row r="19" spans="1:10">
      <c r="A19" s="49">
        <v>43230</v>
      </c>
      <c r="B19" s="50" t="s">
        <v>1151</v>
      </c>
      <c r="C19" s="50" t="s">
        <v>16</v>
      </c>
      <c r="D19" s="50">
        <v>400</v>
      </c>
      <c r="E19" s="50">
        <v>798</v>
      </c>
      <c r="F19" s="50">
        <v>786.7</v>
      </c>
      <c r="G19" s="70" t="s">
        <v>1152</v>
      </c>
      <c r="H19" s="50">
        <v>811.7</v>
      </c>
      <c r="I19" s="50">
        <f t="shared" si="2"/>
        <v>5480.00000000002</v>
      </c>
      <c r="J19" s="59"/>
    </row>
    <row r="20" spans="1:10">
      <c r="A20" s="49">
        <v>43230</v>
      </c>
      <c r="B20" s="50" t="s">
        <v>1131</v>
      </c>
      <c r="C20" s="50" t="s">
        <v>19</v>
      </c>
      <c r="D20" s="50">
        <v>2750</v>
      </c>
      <c r="E20" s="50">
        <v>263.8</v>
      </c>
      <c r="F20" s="50">
        <v>265.7</v>
      </c>
      <c r="G20" s="70" t="s">
        <v>1153</v>
      </c>
      <c r="H20" s="50">
        <v>263.2</v>
      </c>
      <c r="I20" s="50">
        <f t="shared" ref="I20:I23" si="3">(E20-H20)*D20</f>
        <v>1650.00000000006</v>
      </c>
      <c r="J20" s="59"/>
    </row>
    <row r="21" spans="1:10">
      <c r="A21" s="49">
        <v>43230</v>
      </c>
      <c r="B21" s="50" t="s">
        <v>1094</v>
      </c>
      <c r="C21" s="50" t="s">
        <v>16</v>
      </c>
      <c r="D21" s="50">
        <v>500</v>
      </c>
      <c r="E21" s="50">
        <v>1993</v>
      </c>
      <c r="F21" s="50">
        <v>1984.7</v>
      </c>
      <c r="G21" s="70" t="s">
        <v>1154</v>
      </c>
      <c r="H21" s="50">
        <v>1999</v>
      </c>
      <c r="I21" s="50">
        <f t="shared" ref="I21:I25" si="4">(H21-E21)*D21</f>
        <v>3000</v>
      </c>
      <c r="J21" s="59"/>
    </row>
    <row r="22" spans="1:10">
      <c r="A22" s="49">
        <v>43231</v>
      </c>
      <c r="B22" s="50" t="s">
        <v>1155</v>
      </c>
      <c r="C22" s="50" t="s">
        <v>19</v>
      </c>
      <c r="D22" s="50">
        <v>2000</v>
      </c>
      <c r="E22" s="50">
        <v>307</v>
      </c>
      <c r="F22" s="50">
        <v>309.4</v>
      </c>
      <c r="G22" s="70" t="s">
        <v>1156</v>
      </c>
      <c r="H22" s="50">
        <v>305.4</v>
      </c>
      <c r="I22" s="50">
        <f t="shared" si="3"/>
        <v>3200.00000000005</v>
      </c>
      <c r="J22" s="59"/>
    </row>
    <row r="23" spans="1:10">
      <c r="A23" s="49">
        <v>43231</v>
      </c>
      <c r="B23" s="50" t="s">
        <v>1155</v>
      </c>
      <c r="C23" s="50" t="s">
        <v>19</v>
      </c>
      <c r="D23" s="50">
        <v>2000</v>
      </c>
      <c r="E23" s="50">
        <v>305</v>
      </c>
      <c r="F23" s="50">
        <v>307.4</v>
      </c>
      <c r="G23" s="70" t="s">
        <v>1157</v>
      </c>
      <c r="H23" s="50">
        <v>304.2</v>
      </c>
      <c r="I23" s="50">
        <f t="shared" si="3"/>
        <v>1600.00000000002</v>
      </c>
      <c r="J23" s="59"/>
    </row>
    <row r="24" spans="1:10">
      <c r="A24" s="49">
        <v>43234</v>
      </c>
      <c r="B24" s="50" t="s">
        <v>1129</v>
      </c>
      <c r="C24" s="50" t="s">
        <v>16</v>
      </c>
      <c r="D24" s="50">
        <v>800</v>
      </c>
      <c r="E24" s="50">
        <v>1273</v>
      </c>
      <c r="F24" s="50">
        <v>1267.7</v>
      </c>
      <c r="G24" s="70" t="s">
        <v>1158</v>
      </c>
      <c r="H24" s="50">
        <v>1281</v>
      </c>
      <c r="I24" s="50">
        <f t="shared" si="4"/>
        <v>6400</v>
      </c>
      <c r="J24" s="59"/>
    </row>
    <row r="25" spans="1:10">
      <c r="A25" s="49">
        <v>43235</v>
      </c>
      <c r="B25" s="50" t="s">
        <v>547</v>
      </c>
      <c r="C25" s="50" t="s">
        <v>16</v>
      </c>
      <c r="D25" s="50">
        <v>2667</v>
      </c>
      <c r="E25" s="50">
        <v>350</v>
      </c>
      <c r="F25" s="50">
        <v>348.4</v>
      </c>
      <c r="G25" s="70" t="s">
        <v>1159</v>
      </c>
      <c r="H25" s="50">
        <v>351.4</v>
      </c>
      <c r="I25" s="50">
        <f t="shared" si="4"/>
        <v>3733.79999999994</v>
      </c>
      <c r="J25" s="59"/>
    </row>
    <row r="26" spans="1:10">
      <c r="A26" s="51">
        <v>43235</v>
      </c>
      <c r="B26" s="52" t="s">
        <v>944</v>
      </c>
      <c r="C26" s="52" t="s">
        <v>19</v>
      </c>
      <c r="D26" s="52">
        <v>250</v>
      </c>
      <c r="E26" s="52">
        <v>2411</v>
      </c>
      <c r="F26" s="52">
        <v>2427.7</v>
      </c>
      <c r="G26" s="71" t="s">
        <v>1160</v>
      </c>
      <c r="H26" s="52">
        <v>2427.7</v>
      </c>
      <c r="I26" s="52">
        <f t="shared" ref="I26:I28" si="5">(E26-H26)*D26</f>
        <v>-4174.99999999995</v>
      </c>
      <c r="J26" s="59"/>
    </row>
    <row r="27" spans="1:10">
      <c r="A27" s="49">
        <v>43236</v>
      </c>
      <c r="B27" s="50" t="s">
        <v>1161</v>
      </c>
      <c r="C27" s="50" t="s">
        <v>19</v>
      </c>
      <c r="D27" s="50">
        <v>250</v>
      </c>
      <c r="E27" s="50">
        <v>2406</v>
      </c>
      <c r="F27" s="50">
        <v>2421.7</v>
      </c>
      <c r="G27" s="70" t="s">
        <v>1162</v>
      </c>
      <c r="H27" s="50">
        <v>2394.7</v>
      </c>
      <c r="I27" s="50">
        <f t="shared" si="5"/>
        <v>2825.00000000005</v>
      </c>
      <c r="J27" s="59"/>
    </row>
    <row r="28" spans="1:10">
      <c r="A28" s="49">
        <v>43236</v>
      </c>
      <c r="B28" s="50" t="s">
        <v>1107</v>
      </c>
      <c r="C28" s="50" t="s">
        <v>19</v>
      </c>
      <c r="D28" s="50">
        <v>2750</v>
      </c>
      <c r="E28" s="50">
        <v>298.9</v>
      </c>
      <c r="F28" s="50">
        <v>300.4</v>
      </c>
      <c r="G28" s="70" t="s">
        <v>1163</v>
      </c>
      <c r="H28" s="50">
        <v>296</v>
      </c>
      <c r="I28" s="50">
        <f t="shared" si="5"/>
        <v>7974.99999999994</v>
      </c>
      <c r="J28" s="59"/>
    </row>
    <row r="29" spans="1:10">
      <c r="A29" s="49">
        <v>43237</v>
      </c>
      <c r="B29" s="50" t="s">
        <v>942</v>
      </c>
      <c r="C29" s="50" t="s">
        <v>16</v>
      </c>
      <c r="D29" s="50">
        <v>600</v>
      </c>
      <c r="E29" s="50">
        <v>1584</v>
      </c>
      <c r="F29" s="50">
        <v>1576.7</v>
      </c>
      <c r="G29" s="70" t="s">
        <v>1164</v>
      </c>
      <c r="H29" s="50">
        <v>1587</v>
      </c>
      <c r="I29" s="50">
        <f t="shared" ref="I29:I34" si="6">(H29-E29)*D29</f>
        <v>1800</v>
      </c>
      <c r="J29" s="59"/>
    </row>
    <row r="30" spans="1:10">
      <c r="A30" s="49">
        <v>43237</v>
      </c>
      <c r="B30" s="50" t="s">
        <v>944</v>
      </c>
      <c r="C30" s="50" t="s">
        <v>16</v>
      </c>
      <c r="D30" s="50">
        <v>250</v>
      </c>
      <c r="E30" s="50">
        <v>2480</v>
      </c>
      <c r="F30" s="50">
        <v>2465.4</v>
      </c>
      <c r="G30" s="70" t="s">
        <v>1165</v>
      </c>
      <c r="H30" s="50">
        <v>2480</v>
      </c>
      <c r="I30" s="50">
        <f t="shared" si="6"/>
        <v>0</v>
      </c>
      <c r="J30" s="59"/>
    </row>
    <row r="31" spans="1:10">
      <c r="A31" s="49">
        <v>43237</v>
      </c>
      <c r="B31" s="50" t="s">
        <v>1129</v>
      </c>
      <c r="C31" s="50" t="s">
        <v>16</v>
      </c>
      <c r="D31" s="50">
        <v>800</v>
      </c>
      <c r="E31" s="50">
        <v>1293</v>
      </c>
      <c r="F31" s="50">
        <v>1286.7</v>
      </c>
      <c r="G31" s="70" t="s">
        <v>1166</v>
      </c>
      <c r="H31" s="50">
        <v>1296</v>
      </c>
      <c r="I31" s="50">
        <f t="shared" si="6"/>
        <v>2400</v>
      </c>
      <c r="J31" s="59"/>
    </row>
    <row r="32" spans="1:10">
      <c r="A32" s="49">
        <v>43238</v>
      </c>
      <c r="B32" s="50" t="s">
        <v>24</v>
      </c>
      <c r="C32" s="50" t="s">
        <v>19</v>
      </c>
      <c r="D32" s="50">
        <v>500</v>
      </c>
      <c r="E32" s="50">
        <v>2057</v>
      </c>
      <c r="F32" s="50">
        <v>2067.7</v>
      </c>
      <c r="G32" s="70" t="s">
        <v>1167</v>
      </c>
      <c r="H32" s="50">
        <v>2036</v>
      </c>
      <c r="I32" s="50">
        <f t="shared" ref="I32:I36" si="7">(E32-H32)*D32</f>
        <v>10500</v>
      </c>
      <c r="J32" s="59"/>
    </row>
    <row r="33" spans="1:10">
      <c r="A33" s="49">
        <v>43238</v>
      </c>
      <c r="B33" s="50" t="s">
        <v>944</v>
      </c>
      <c r="C33" s="50" t="s">
        <v>16</v>
      </c>
      <c r="D33" s="50">
        <v>250</v>
      </c>
      <c r="E33" s="50">
        <v>2485</v>
      </c>
      <c r="F33" s="50">
        <v>2469.7</v>
      </c>
      <c r="G33" s="70" t="s">
        <v>1168</v>
      </c>
      <c r="H33" s="50">
        <v>2497.5</v>
      </c>
      <c r="I33" s="50">
        <f t="shared" si="6"/>
        <v>3125</v>
      </c>
      <c r="J33" s="59"/>
    </row>
    <row r="34" spans="1:10">
      <c r="A34" s="49">
        <v>43241</v>
      </c>
      <c r="B34" s="50" t="s">
        <v>944</v>
      </c>
      <c r="C34" s="50" t="s">
        <v>16</v>
      </c>
      <c r="D34" s="50">
        <v>250</v>
      </c>
      <c r="E34" s="50">
        <v>2522</v>
      </c>
      <c r="F34" s="50">
        <v>2506.7</v>
      </c>
      <c r="G34" s="70" t="s">
        <v>1169</v>
      </c>
      <c r="H34" s="50">
        <v>2540</v>
      </c>
      <c r="I34" s="50">
        <f t="shared" si="6"/>
        <v>4500</v>
      </c>
      <c r="J34" s="59"/>
    </row>
    <row r="35" spans="1:10">
      <c r="A35" s="49">
        <v>43242</v>
      </c>
      <c r="B35" s="50" t="s">
        <v>1170</v>
      </c>
      <c r="C35" s="50" t="s">
        <v>19</v>
      </c>
      <c r="D35" s="50">
        <v>250</v>
      </c>
      <c r="E35" s="50">
        <v>2509</v>
      </c>
      <c r="F35" s="50">
        <v>2524.7</v>
      </c>
      <c r="G35" s="70" t="s">
        <v>1171</v>
      </c>
      <c r="H35" s="50">
        <v>2507</v>
      </c>
      <c r="I35" s="50">
        <f t="shared" si="7"/>
        <v>500</v>
      </c>
      <c r="J35" s="59"/>
    </row>
    <row r="36" spans="1:10">
      <c r="A36" s="49">
        <v>43242</v>
      </c>
      <c r="B36" s="50" t="s">
        <v>268</v>
      </c>
      <c r="C36" s="50" t="s">
        <v>19</v>
      </c>
      <c r="D36" s="50">
        <v>1200</v>
      </c>
      <c r="E36" s="50">
        <v>675</v>
      </c>
      <c r="F36" s="50">
        <v>678.7</v>
      </c>
      <c r="G36" s="70" t="s">
        <v>1172</v>
      </c>
      <c r="H36" s="50">
        <v>672.8</v>
      </c>
      <c r="I36" s="50">
        <f t="shared" si="7"/>
        <v>2640.00000000005</v>
      </c>
      <c r="J36" s="59"/>
    </row>
    <row r="37" spans="1:10">
      <c r="A37" s="49">
        <v>43242</v>
      </c>
      <c r="B37" s="50" t="s">
        <v>944</v>
      </c>
      <c r="C37" s="50" t="s">
        <v>16</v>
      </c>
      <c r="D37" s="50">
        <v>250</v>
      </c>
      <c r="E37" s="50">
        <v>2537</v>
      </c>
      <c r="F37" s="50">
        <v>2522.7</v>
      </c>
      <c r="G37" s="70" t="s">
        <v>1173</v>
      </c>
      <c r="H37" s="50">
        <v>2543</v>
      </c>
      <c r="I37" s="50">
        <f t="shared" ref="I37:I40" si="8">(H37-E37)*D37</f>
        <v>1500</v>
      </c>
      <c r="J37" s="59"/>
    </row>
    <row r="38" spans="1:10">
      <c r="A38" s="49">
        <v>43243</v>
      </c>
      <c r="B38" s="50" t="s">
        <v>1174</v>
      </c>
      <c r="C38" s="50" t="s">
        <v>19</v>
      </c>
      <c r="D38" s="50">
        <v>3000</v>
      </c>
      <c r="E38" s="50">
        <v>262</v>
      </c>
      <c r="F38" s="50">
        <v>263.7</v>
      </c>
      <c r="G38" s="70" t="s">
        <v>1175</v>
      </c>
      <c r="H38" s="50">
        <v>261.1</v>
      </c>
      <c r="I38" s="50">
        <f t="shared" ref="I38:I42" si="9">(E38-H38)*D38</f>
        <v>2699.99999999993</v>
      </c>
      <c r="J38" s="59"/>
    </row>
    <row r="39" spans="1:10">
      <c r="A39" s="49">
        <v>43243</v>
      </c>
      <c r="B39" s="50" t="s">
        <v>944</v>
      </c>
      <c r="C39" s="50" t="s">
        <v>16</v>
      </c>
      <c r="D39" s="50">
        <v>250</v>
      </c>
      <c r="E39" s="50">
        <v>2540</v>
      </c>
      <c r="F39" s="50">
        <v>2524.7</v>
      </c>
      <c r="G39" s="70" t="s">
        <v>1176</v>
      </c>
      <c r="H39" s="50">
        <v>2569.9</v>
      </c>
      <c r="I39" s="50">
        <f t="shared" si="8"/>
        <v>7475.00000000002</v>
      </c>
      <c r="J39" s="59"/>
    </row>
    <row r="40" spans="1:10">
      <c r="A40" s="49">
        <v>43244</v>
      </c>
      <c r="B40" s="50" t="s">
        <v>1170</v>
      </c>
      <c r="C40" s="50" t="s">
        <v>16</v>
      </c>
      <c r="D40" s="50">
        <v>250</v>
      </c>
      <c r="E40" s="50">
        <v>2596</v>
      </c>
      <c r="F40" s="50">
        <v>2579.7</v>
      </c>
      <c r="G40" s="70" t="s">
        <v>1177</v>
      </c>
      <c r="H40" s="50">
        <v>2596</v>
      </c>
      <c r="I40" s="50">
        <f t="shared" si="8"/>
        <v>0</v>
      </c>
      <c r="J40" s="59"/>
    </row>
    <row r="41" spans="1:10">
      <c r="A41" s="49">
        <v>43244</v>
      </c>
      <c r="B41" s="50" t="s">
        <v>838</v>
      </c>
      <c r="C41" s="50" t="s">
        <v>19</v>
      </c>
      <c r="D41" s="50">
        <v>1800</v>
      </c>
      <c r="E41" s="50">
        <v>363</v>
      </c>
      <c r="F41" s="50">
        <v>365.7</v>
      </c>
      <c r="G41" s="70" t="s">
        <v>1178</v>
      </c>
      <c r="H41" s="50">
        <v>361.5</v>
      </c>
      <c r="I41" s="50">
        <f t="shared" si="9"/>
        <v>2700</v>
      </c>
      <c r="J41" s="59"/>
    </row>
    <row r="42" spans="1:10">
      <c r="A42" s="49">
        <v>43244</v>
      </c>
      <c r="B42" s="50" t="s">
        <v>838</v>
      </c>
      <c r="C42" s="50" t="s">
        <v>19</v>
      </c>
      <c r="D42" s="50">
        <v>1800</v>
      </c>
      <c r="E42" s="50">
        <v>361.5</v>
      </c>
      <c r="F42" s="50">
        <v>364.4</v>
      </c>
      <c r="G42" s="70" t="s">
        <v>1179</v>
      </c>
      <c r="H42" s="50">
        <v>360.5</v>
      </c>
      <c r="I42" s="50">
        <f t="shared" si="9"/>
        <v>1800</v>
      </c>
      <c r="J42" s="59"/>
    </row>
    <row r="43" spans="1:10">
      <c r="A43" s="49">
        <v>43245</v>
      </c>
      <c r="B43" s="50" t="s">
        <v>1170</v>
      </c>
      <c r="C43" s="50" t="s">
        <v>16</v>
      </c>
      <c r="D43" s="50">
        <v>250</v>
      </c>
      <c r="E43" s="50">
        <v>2690</v>
      </c>
      <c r="F43" s="50">
        <v>2674.7</v>
      </c>
      <c r="G43" s="70" t="s">
        <v>1180</v>
      </c>
      <c r="H43" s="50">
        <v>2696</v>
      </c>
      <c r="I43" s="50">
        <f t="shared" ref="I43:I46" si="10">(H43-E43)*D43</f>
        <v>1500</v>
      </c>
      <c r="J43" s="59"/>
    </row>
    <row r="44" spans="1:10">
      <c r="A44" s="51">
        <v>43245</v>
      </c>
      <c r="B44" s="52" t="s">
        <v>1170</v>
      </c>
      <c r="C44" s="52" t="s">
        <v>19</v>
      </c>
      <c r="D44" s="52">
        <v>250</v>
      </c>
      <c r="E44" s="52">
        <v>2673</v>
      </c>
      <c r="F44" s="52">
        <v>2689.7</v>
      </c>
      <c r="G44" s="71" t="s">
        <v>1181</v>
      </c>
      <c r="H44" s="52">
        <v>2679</v>
      </c>
      <c r="I44" s="52">
        <f t="shared" ref="I44:I50" si="11">(E44-H44)*D44</f>
        <v>-1500</v>
      </c>
      <c r="J44" s="59"/>
    </row>
    <row r="45" spans="1:10">
      <c r="A45" s="49">
        <v>43245</v>
      </c>
      <c r="B45" s="50" t="s">
        <v>1182</v>
      </c>
      <c r="C45" s="50" t="s">
        <v>16</v>
      </c>
      <c r="D45" s="50">
        <v>1000</v>
      </c>
      <c r="E45" s="50">
        <v>1129</v>
      </c>
      <c r="F45" s="50">
        <v>1124.4</v>
      </c>
      <c r="G45" s="70" t="s">
        <v>1183</v>
      </c>
      <c r="H45" s="50">
        <v>1131.5</v>
      </c>
      <c r="I45" s="50">
        <f t="shared" si="10"/>
        <v>2500</v>
      </c>
      <c r="J45" s="59"/>
    </row>
    <row r="46" spans="1:10">
      <c r="A46" s="49">
        <v>43245</v>
      </c>
      <c r="B46" s="50" t="s">
        <v>1182</v>
      </c>
      <c r="C46" s="50" t="s">
        <v>16</v>
      </c>
      <c r="D46" s="50">
        <v>1000</v>
      </c>
      <c r="E46" s="50">
        <v>1130.4</v>
      </c>
      <c r="F46" s="50">
        <v>1125.9</v>
      </c>
      <c r="G46" s="70" t="s">
        <v>1184</v>
      </c>
      <c r="H46" s="50">
        <v>1137.1</v>
      </c>
      <c r="I46" s="50">
        <f t="shared" si="10"/>
        <v>6699.99999999982</v>
      </c>
      <c r="J46" s="59"/>
    </row>
    <row r="47" spans="1:10">
      <c r="A47" s="49">
        <v>43248</v>
      </c>
      <c r="B47" s="50" t="s">
        <v>838</v>
      </c>
      <c r="C47" s="50" t="s">
        <v>19</v>
      </c>
      <c r="D47" s="50">
        <v>1800</v>
      </c>
      <c r="E47" s="50">
        <v>399</v>
      </c>
      <c r="F47" s="50">
        <v>401.7</v>
      </c>
      <c r="G47" s="70" t="s">
        <v>1185</v>
      </c>
      <c r="H47" s="50">
        <v>397.1</v>
      </c>
      <c r="I47" s="50">
        <f t="shared" si="11"/>
        <v>3419.99999999996</v>
      </c>
      <c r="J47" s="59"/>
    </row>
    <row r="48" spans="1:10">
      <c r="A48" s="49">
        <v>43248</v>
      </c>
      <c r="B48" s="50" t="s">
        <v>944</v>
      </c>
      <c r="C48" s="50" t="s">
        <v>16</v>
      </c>
      <c r="D48" s="50">
        <v>250</v>
      </c>
      <c r="E48" s="50">
        <v>2699</v>
      </c>
      <c r="F48" s="50">
        <v>2683.7</v>
      </c>
      <c r="G48" s="70" t="s">
        <v>1186</v>
      </c>
      <c r="H48" s="50">
        <v>2723.5</v>
      </c>
      <c r="I48" s="50">
        <f t="shared" ref="I48:I52" si="12">(H48-E48)*D48</f>
        <v>6125</v>
      </c>
      <c r="J48" s="59"/>
    </row>
    <row r="49" spans="1:10">
      <c r="A49" s="49">
        <v>43249</v>
      </c>
      <c r="B49" s="50" t="s">
        <v>944</v>
      </c>
      <c r="C49" s="50" t="s">
        <v>19</v>
      </c>
      <c r="D49" s="50">
        <v>250</v>
      </c>
      <c r="E49" s="50">
        <v>2645</v>
      </c>
      <c r="F49" s="50">
        <v>2661.7</v>
      </c>
      <c r="G49" s="70" t="s">
        <v>1187</v>
      </c>
      <c r="H49" s="50">
        <v>2627</v>
      </c>
      <c r="I49" s="50">
        <f t="shared" si="11"/>
        <v>4500</v>
      </c>
      <c r="J49" s="59"/>
    </row>
    <row r="50" spans="1:10">
      <c r="A50" s="49">
        <v>43250</v>
      </c>
      <c r="B50" s="50" t="s">
        <v>838</v>
      </c>
      <c r="C50" s="50" t="s">
        <v>19</v>
      </c>
      <c r="D50" s="50">
        <v>1800</v>
      </c>
      <c r="E50" s="50">
        <v>398</v>
      </c>
      <c r="F50" s="50">
        <v>401.4</v>
      </c>
      <c r="G50" s="70" t="s">
        <v>1188</v>
      </c>
      <c r="H50" s="50">
        <v>396</v>
      </c>
      <c r="I50" s="50">
        <f t="shared" si="11"/>
        <v>3600</v>
      </c>
      <c r="J50" s="59"/>
    </row>
    <row r="51" spans="1:10">
      <c r="A51" s="49">
        <v>43250</v>
      </c>
      <c r="B51" s="50" t="s">
        <v>944</v>
      </c>
      <c r="C51" s="50" t="s">
        <v>16</v>
      </c>
      <c r="D51" s="50">
        <v>250</v>
      </c>
      <c r="E51" s="50">
        <v>2657</v>
      </c>
      <c r="F51" s="50">
        <v>2641.7</v>
      </c>
      <c r="G51" s="70" t="s">
        <v>1189</v>
      </c>
      <c r="H51" s="50">
        <v>2663</v>
      </c>
      <c r="I51" s="50">
        <f t="shared" si="12"/>
        <v>1500</v>
      </c>
      <c r="J51" s="59"/>
    </row>
    <row r="52" spans="1:10">
      <c r="A52" s="51">
        <v>43250</v>
      </c>
      <c r="B52" s="52" t="s">
        <v>944</v>
      </c>
      <c r="C52" s="52" t="s">
        <v>16</v>
      </c>
      <c r="D52" s="52">
        <v>250</v>
      </c>
      <c r="E52" s="52">
        <v>2653</v>
      </c>
      <c r="F52" s="52">
        <v>2637.7</v>
      </c>
      <c r="G52" s="71" t="s">
        <v>1190</v>
      </c>
      <c r="H52" s="52">
        <v>2637.7</v>
      </c>
      <c r="I52" s="52">
        <f t="shared" si="12"/>
        <v>-3825.00000000005</v>
      </c>
      <c r="J52" s="59"/>
    </row>
    <row r="53" spans="1:10">
      <c r="A53" s="49">
        <v>43250</v>
      </c>
      <c r="B53" s="50" t="s">
        <v>1131</v>
      </c>
      <c r="C53" s="50" t="s">
        <v>19</v>
      </c>
      <c r="D53" s="50">
        <v>2750</v>
      </c>
      <c r="E53" s="50">
        <v>264</v>
      </c>
      <c r="F53" s="50">
        <v>265.7</v>
      </c>
      <c r="G53" s="70" t="s">
        <v>1191</v>
      </c>
      <c r="H53" s="50">
        <v>263.1</v>
      </c>
      <c r="I53" s="50">
        <f>(E53-H53)*D53</f>
        <v>2474.99999999994</v>
      </c>
      <c r="J53" s="59"/>
    </row>
    <row r="54" spans="1:10">
      <c r="A54" s="49">
        <v>43251</v>
      </c>
      <c r="B54" s="50" t="s">
        <v>838</v>
      </c>
      <c r="C54" s="50" t="s">
        <v>19</v>
      </c>
      <c r="D54" s="50">
        <v>1800</v>
      </c>
      <c r="E54" s="50">
        <v>397.5</v>
      </c>
      <c r="F54" s="50">
        <v>400.4</v>
      </c>
      <c r="G54" s="70" t="s">
        <v>1192</v>
      </c>
      <c r="H54" s="50">
        <v>394.3</v>
      </c>
      <c r="I54" s="50">
        <f>(E54-H54)*D54</f>
        <v>5759.99999999998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1:10">
      <c r="A56" s="49"/>
      <c r="B56" s="50"/>
      <c r="C56" s="50"/>
      <c r="D56" s="50"/>
      <c r="E56" s="50"/>
      <c r="F56" s="50"/>
      <c r="G56" s="70"/>
      <c r="H56" s="50"/>
      <c r="I56" s="50"/>
      <c r="J56" s="59"/>
    </row>
    <row r="57" spans="1:10">
      <c r="A57" s="49"/>
      <c r="B57" s="50"/>
      <c r="C57" s="50"/>
      <c r="D57" s="50"/>
      <c r="E57" s="50"/>
      <c r="F57" s="50"/>
      <c r="G57" s="70"/>
      <c r="H57" s="50"/>
      <c r="I57" s="50"/>
      <c r="J57" s="59"/>
    </row>
    <row r="58" spans="1:10">
      <c r="A58" s="49"/>
      <c r="B58" s="50"/>
      <c r="C58" s="50"/>
      <c r="D58" s="50"/>
      <c r="E58" s="50"/>
      <c r="F58" s="50"/>
      <c r="G58" s="86"/>
      <c r="H58" s="50"/>
      <c r="I58" s="50"/>
      <c r="J58" s="59"/>
    </row>
    <row r="59" spans="7:10">
      <c r="G59" s="20" t="s">
        <v>51</v>
      </c>
      <c r="H59" s="74"/>
      <c r="I59" s="29">
        <f>SUM(I4:I58)</f>
        <v>177193.8</v>
      </c>
      <c r="J59" s="75"/>
    </row>
    <row r="60" spans="7:10">
      <c r="G60" s="59"/>
      <c r="H60" s="59"/>
      <c r="I60" s="76"/>
      <c r="J60" s="77"/>
    </row>
    <row r="61" spans="7:10">
      <c r="G61" s="20" t="s">
        <v>2</v>
      </c>
      <c r="H61" s="74"/>
      <c r="I61" s="31">
        <f>47/51</f>
        <v>0.92156862745098</v>
      </c>
      <c r="J61" s="75"/>
    </row>
    <row r="62" spans="10:10">
      <c r="J62" s="75"/>
    </row>
  </sheetData>
  <mergeCells count="3">
    <mergeCell ref="A1:I1"/>
    <mergeCell ref="A2:I2"/>
    <mergeCell ref="G61:H61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opLeftCell="A49" workbookViewId="0">
      <selection activeCell="I31" sqref="I31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1193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43192</v>
      </c>
      <c r="B4" s="52" t="s">
        <v>937</v>
      </c>
      <c r="C4" s="52" t="s">
        <v>16</v>
      </c>
      <c r="D4" s="52">
        <v>500</v>
      </c>
      <c r="E4" s="52">
        <v>1085</v>
      </c>
      <c r="F4" s="52">
        <v>1078.4</v>
      </c>
      <c r="G4" s="71" t="s">
        <v>1194</v>
      </c>
      <c r="H4" s="52">
        <v>1083</v>
      </c>
      <c r="I4" s="52">
        <f t="shared" ref="I4:I10" si="0">(H4-E4)*D4</f>
        <v>-1000</v>
      </c>
      <c r="J4" s="59"/>
    </row>
    <row r="5" spans="1:10">
      <c r="A5" s="49">
        <v>43192</v>
      </c>
      <c r="B5" s="50" t="s">
        <v>268</v>
      </c>
      <c r="C5" s="50" t="s">
        <v>16</v>
      </c>
      <c r="D5" s="50">
        <v>1200</v>
      </c>
      <c r="E5" s="50">
        <v>746</v>
      </c>
      <c r="F5" s="50">
        <v>741.7</v>
      </c>
      <c r="G5" s="70" t="s">
        <v>1195</v>
      </c>
      <c r="H5" s="50">
        <v>746</v>
      </c>
      <c r="I5" s="50">
        <f t="shared" si="0"/>
        <v>0</v>
      </c>
      <c r="J5" s="59"/>
    </row>
    <row r="6" spans="1:10">
      <c r="A6" s="49">
        <v>43192</v>
      </c>
      <c r="B6" s="50" t="s">
        <v>1196</v>
      </c>
      <c r="C6" s="50" t="s">
        <v>16</v>
      </c>
      <c r="D6" s="50">
        <v>200</v>
      </c>
      <c r="E6" s="50">
        <v>5082</v>
      </c>
      <c r="F6" s="50">
        <v>5062.7</v>
      </c>
      <c r="G6" s="70" t="s">
        <v>1197</v>
      </c>
      <c r="H6" s="50">
        <v>5090</v>
      </c>
      <c r="I6" s="50">
        <f t="shared" si="0"/>
        <v>1600</v>
      </c>
      <c r="J6" s="59"/>
    </row>
    <row r="7" spans="1:10">
      <c r="A7" s="49">
        <v>43192</v>
      </c>
      <c r="B7" s="50" t="s">
        <v>121</v>
      </c>
      <c r="C7" s="50" t="s">
        <v>16</v>
      </c>
      <c r="D7" s="50">
        <v>1100</v>
      </c>
      <c r="E7" s="50">
        <v>871.1</v>
      </c>
      <c r="F7" s="50">
        <v>866.9</v>
      </c>
      <c r="G7" s="70" t="s">
        <v>1198</v>
      </c>
      <c r="H7" s="50">
        <v>872.5</v>
      </c>
      <c r="I7" s="50">
        <f t="shared" si="0"/>
        <v>1539.99999999997</v>
      </c>
      <c r="J7" s="59"/>
    </row>
    <row r="8" spans="1:10">
      <c r="A8" s="51">
        <v>43193</v>
      </c>
      <c r="B8" s="52" t="s">
        <v>1199</v>
      </c>
      <c r="C8" s="52" t="s">
        <v>16</v>
      </c>
      <c r="D8" s="52">
        <v>200</v>
      </c>
      <c r="E8" s="52">
        <v>3662</v>
      </c>
      <c r="F8" s="52">
        <v>3647.7</v>
      </c>
      <c r="G8" s="71" t="s">
        <v>1200</v>
      </c>
      <c r="H8" s="52">
        <v>3647.7</v>
      </c>
      <c r="I8" s="52">
        <f t="shared" si="0"/>
        <v>-2860.00000000004</v>
      </c>
      <c r="J8" s="59"/>
    </row>
    <row r="9" spans="1:10">
      <c r="A9" s="49">
        <v>43193</v>
      </c>
      <c r="B9" s="50" t="s">
        <v>1201</v>
      </c>
      <c r="C9" s="50" t="s">
        <v>16</v>
      </c>
      <c r="D9" s="50">
        <v>1200</v>
      </c>
      <c r="E9" s="50">
        <v>724</v>
      </c>
      <c r="F9" s="50">
        <v>720.9</v>
      </c>
      <c r="G9" s="70" t="s">
        <v>1202</v>
      </c>
      <c r="H9" s="50">
        <v>724</v>
      </c>
      <c r="I9" s="50">
        <f t="shared" si="0"/>
        <v>0</v>
      </c>
      <c r="J9" s="73"/>
    </row>
    <row r="10" spans="1:10">
      <c r="A10" s="49">
        <v>43193</v>
      </c>
      <c r="B10" s="50" t="s">
        <v>811</v>
      </c>
      <c r="C10" s="50" t="s">
        <v>16</v>
      </c>
      <c r="D10" s="50">
        <v>1800</v>
      </c>
      <c r="E10" s="50">
        <v>608.5</v>
      </c>
      <c r="F10" s="50">
        <v>607.4</v>
      </c>
      <c r="G10" s="70" t="s">
        <v>1203</v>
      </c>
      <c r="H10" s="50">
        <v>609.5</v>
      </c>
      <c r="I10" s="50">
        <f t="shared" si="0"/>
        <v>1800</v>
      </c>
      <c r="J10" s="73"/>
    </row>
    <row r="11" spans="1:10">
      <c r="A11" s="49">
        <v>43193</v>
      </c>
      <c r="B11" s="50" t="s">
        <v>1174</v>
      </c>
      <c r="C11" s="50" t="s">
        <v>19</v>
      </c>
      <c r="D11" s="50">
        <v>3000</v>
      </c>
      <c r="E11" s="50">
        <v>249.5</v>
      </c>
      <c r="F11" s="50">
        <v>250.9</v>
      </c>
      <c r="G11" s="70" t="s">
        <v>1204</v>
      </c>
      <c r="H11" s="50">
        <v>248.6</v>
      </c>
      <c r="I11" s="50">
        <f>(E11-H11)*D11</f>
        <v>2700.00000000002</v>
      </c>
      <c r="J11" s="73"/>
    </row>
    <row r="12" spans="1:10">
      <c r="A12" s="51">
        <v>43194</v>
      </c>
      <c r="B12" s="52" t="s">
        <v>549</v>
      </c>
      <c r="C12" s="52" t="s">
        <v>16</v>
      </c>
      <c r="D12" s="52">
        <v>1500</v>
      </c>
      <c r="E12" s="52">
        <v>540</v>
      </c>
      <c r="F12" s="52">
        <v>536.9</v>
      </c>
      <c r="G12" s="71" t="s">
        <v>1205</v>
      </c>
      <c r="H12" s="52">
        <v>539</v>
      </c>
      <c r="I12" s="52">
        <f t="shared" ref="I12:I14" si="1">(H12-E12)*D12</f>
        <v>-1500</v>
      </c>
      <c r="J12" s="59"/>
    </row>
    <row r="13" spans="1:10">
      <c r="A13" s="49">
        <v>43194</v>
      </c>
      <c r="B13" s="50" t="s">
        <v>1131</v>
      </c>
      <c r="C13" s="50" t="s">
        <v>16</v>
      </c>
      <c r="D13" s="50">
        <v>2750</v>
      </c>
      <c r="E13" s="50">
        <v>285.5</v>
      </c>
      <c r="F13" s="50">
        <v>283.9</v>
      </c>
      <c r="G13" s="70" t="s">
        <v>1206</v>
      </c>
      <c r="H13" s="50">
        <v>286.4</v>
      </c>
      <c r="I13" s="50">
        <f t="shared" si="1"/>
        <v>2474.99999999994</v>
      </c>
      <c r="J13" s="59"/>
    </row>
    <row r="14" spans="1:10">
      <c r="A14" s="49">
        <v>43194</v>
      </c>
      <c r="B14" s="50" t="s">
        <v>944</v>
      </c>
      <c r="C14" s="50" t="s">
        <v>16</v>
      </c>
      <c r="D14" s="50">
        <v>500</v>
      </c>
      <c r="E14" s="50">
        <v>2340</v>
      </c>
      <c r="F14" s="50">
        <v>2338.7</v>
      </c>
      <c r="G14" s="70" t="s">
        <v>1207</v>
      </c>
      <c r="H14" s="50">
        <v>2345</v>
      </c>
      <c r="I14" s="50">
        <f t="shared" si="1"/>
        <v>2500</v>
      </c>
      <c r="J14" s="59"/>
    </row>
    <row r="15" spans="1:10">
      <c r="A15" s="49">
        <v>43195</v>
      </c>
      <c r="B15" s="50" t="s">
        <v>944</v>
      </c>
      <c r="C15" s="50" t="s">
        <v>19</v>
      </c>
      <c r="D15" s="50">
        <v>500</v>
      </c>
      <c r="E15" s="50">
        <v>2326</v>
      </c>
      <c r="F15" s="50">
        <v>2335.7</v>
      </c>
      <c r="G15" s="70" t="s">
        <v>1208</v>
      </c>
      <c r="H15" s="50">
        <v>2321.2</v>
      </c>
      <c r="I15" s="50">
        <f t="shared" ref="I15:I20" si="2">(E15-H15)*D15</f>
        <v>2400.00000000009</v>
      </c>
      <c r="J15" s="59"/>
    </row>
    <row r="16" spans="1:10">
      <c r="A16" s="49">
        <v>43195</v>
      </c>
      <c r="B16" s="50" t="s">
        <v>1209</v>
      </c>
      <c r="C16" s="50" t="s">
        <v>16</v>
      </c>
      <c r="D16" s="50">
        <v>1750</v>
      </c>
      <c r="E16" s="50">
        <v>283.3</v>
      </c>
      <c r="F16" s="50">
        <v>280.9</v>
      </c>
      <c r="G16" s="70" t="s">
        <v>1210</v>
      </c>
      <c r="H16" s="50">
        <v>288.9</v>
      </c>
      <c r="I16" s="50">
        <f t="shared" ref="I16:I19" si="3">(H16-E16)*D16</f>
        <v>9799.99999999994</v>
      </c>
      <c r="J16" s="59"/>
    </row>
    <row r="17" spans="1:10">
      <c r="A17" s="49">
        <v>43195</v>
      </c>
      <c r="B17" s="50" t="s">
        <v>944</v>
      </c>
      <c r="C17" s="50" t="s">
        <v>19</v>
      </c>
      <c r="D17" s="50">
        <v>500</v>
      </c>
      <c r="E17" s="50">
        <v>2321</v>
      </c>
      <c r="F17" s="50">
        <v>2331.7</v>
      </c>
      <c r="G17" s="70" t="s">
        <v>1211</v>
      </c>
      <c r="H17" s="50">
        <v>2318</v>
      </c>
      <c r="I17" s="50">
        <f t="shared" si="2"/>
        <v>1500</v>
      </c>
      <c r="J17" s="59"/>
    </row>
    <row r="18" spans="1:10">
      <c r="A18" s="49">
        <v>43196</v>
      </c>
      <c r="B18" s="50" t="s">
        <v>944</v>
      </c>
      <c r="C18" s="50" t="s">
        <v>16</v>
      </c>
      <c r="D18" s="50">
        <v>500</v>
      </c>
      <c r="E18" s="50">
        <v>2345</v>
      </c>
      <c r="F18" s="50">
        <v>2337.7</v>
      </c>
      <c r="G18" s="70" t="s">
        <v>1212</v>
      </c>
      <c r="H18" s="50">
        <v>2353</v>
      </c>
      <c r="I18" s="50">
        <f t="shared" si="3"/>
        <v>4000</v>
      </c>
      <c r="J18" s="59"/>
    </row>
    <row r="19" spans="1:10">
      <c r="A19" s="49">
        <v>43196</v>
      </c>
      <c r="B19" s="50" t="s">
        <v>944</v>
      </c>
      <c r="C19" s="50" t="s">
        <v>16</v>
      </c>
      <c r="D19" s="50">
        <v>500</v>
      </c>
      <c r="E19" s="50">
        <v>2350</v>
      </c>
      <c r="F19" s="50">
        <v>2338.7</v>
      </c>
      <c r="G19" s="70" t="s">
        <v>1213</v>
      </c>
      <c r="H19" s="50">
        <v>2369.5</v>
      </c>
      <c r="I19" s="50">
        <f t="shared" si="3"/>
        <v>9750</v>
      </c>
      <c r="J19" s="59"/>
    </row>
    <row r="20" spans="1:10">
      <c r="A20" s="49">
        <v>43199</v>
      </c>
      <c r="B20" s="50" t="s">
        <v>1170</v>
      </c>
      <c r="C20" s="50" t="s">
        <v>19</v>
      </c>
      <c r="D20" s="50">
        <v>500</v>
      </c>
      <c r="E20" s="50">
        <v>2473</v>
      </c>
      <c r="F20" s="50">
        <v>2484.7</v>
      </c>
      <c r="G20" s="70" t="s">
        <v>1214</v>
      </c>
      <c r="H20" s="50">
        <v>2468.8</v>
      </c>
      <c r="I20" s="50">
        <f t="shared" si="2"/>
        <v>2099.99999999991</v>
      </c>
      <c r="J20" s="59"/>
    </row>
    <row r="21" spans="1:10">
      <c r="A21" s="49">
        <v>43199</v>
      </c>
      <c r="B21" s="50" t="s">
        <v>1215</v>
      </c>
      <c r="C21" s="50" t="s">
        <v>16</v>
      </c>
      <c r="D21" s="50">
        <v>800</v>
      </c>
      <c r="E21" s="50">
        <v>1270</v>
      </c>
      <c r="F21" s="50">
        <v>1264.4</v>
      </c>
      <c r="G21" s="70" t="s">
        <v>1216</v>
      </c>
      <c r="H21" s="50">
        <v>1272</v>
      </c>
      <c r="I21" s="50">
        <f t="shared" ref="I21:I24" si="4">(H21-E21)*D21</f>
        <v>1600</v>
      </c>
      <c r="J21" s="59"/>
    </row>
    <row r="22" spans="1:10">
      <c r="A22" s="51">
        <v>43200</v>
      </c>
      <c r="B22" s="52" t="s">
        <v>944</v>
      </c>
      <c r="C22" s="52" t="s">
        <v>16</v>
      </c>
      <c r="D22" s="52">
        <v>500</v>
      </c>
      <c r="E22" s="52">
        <v>2456</v>
      </c>
      <c r="F22" s="52">
        <v>2445.7</v>
      </c>
      <c r="G22" s="71" t="s">
        <v>1217</v>
      </c>
      <c r="H22" s="52">
        <v>2445.7</v>
      </c>
      <c r="I22" s="52">
        <f t="shared" si="4"/>
        <v>-5150.00000000009</v>
      </c>
      <c r="J22" s="59"/>
    </row>
    <row r="23" spans="1:10">
      <c r="A23" s="49">
        <v>43200</v>
      </c>
      <c r="B23" s="50" t="s">
        <v>1218</v>
      </c>
      <c r="C23" s="50" t="s">
        <v>16</v>
      </c>
      <c r="D23" s="50">
        <v>750</v>
      </c>
      <c r="E23" s="50">
        <v>1346</v>
      </c>
      <c r="F23" s="50">
        <v>1338.9</v>
      </c>
      <c r="G23" s="70" t="s">
        <v>1219</v>
      </c>
      <c r="H23" s="50">
        <v>1346</v>
      </c>
      <c r="I23" s="50">
        <f t="shared" si="4"/>
        <v>0</v>
      </c>
      <c r="J23" s="59"/>
    </row>
    <row r="24" spans="1:10">
      <c r="A24" s="49">
        <v>43201</v>
      </c>
      <c r="B24" s="50" t="s">
        <v>944</v>
      </c>
      <c r="C24" s="50" t="s">
        <v>16</v>
      </c>
      <c r="D24" s="50">
        <v>500</v>
      </c>
      <c r="E24" s="50">
        <v>2440</v>
      </c>
      <c r="F24" s="50">
        <v>2428.7</v>
      </c>
      <c r="G24" s="70" t="s">
        <v>1220</v>
      </c>
      <c r="H24" s="50">
        <v>2456</v>
      </c>
      <c r="I24" s="50">
        <f t="shared" si="4"/>
        <v>8000</v>
      </c>
      <c r="J24" s="59"/>
    </row>
    <row r="25" spans="1:10">
      <c r="A25" s="49">
        <v>43201</v>
      </c>
      <c r="B25" s="50" t="s">
        <v>838</v>
      </c>
      <c r="C25" s="50" t="s">
        <v>19</v>
      </c>
      <c r="D25" s="50">
        <v>1800</v>
      </c>
      <c r="E25" s="50">
        <v>435</v>
      </c>
      <c r="F25" s="50">
        <v>437.7</v>
      </c>
      <c r="G25" s="70" t="s">
        <v>1221</v>
      </c>
      <c r="H25" s="50">
        <v>426.2</v>
      </c>
      <c r="I25" s="50">
        <f>(E25-H25)*D25</f>
        <v>15840</v>
      </c>
      <c r="J25" s="59"/>
    </row>
    <row r="26" spans="1:10">
      <c r="A26" s="49">
        <v>43202</v>
      </c>
      <c r="B26" s="50" t="s">
        <v>29</v>
      </c>
      <c r="C26" s="50" t="s">
        <v>16</v>
      </c>
      <c r="D26" s="50">
        <v>1500</v>
      </c>
      <c r="E26" s="50">
        <v>982.25</v>
      </c>
      <c r="F26" s="50">
        <v>978.4</v>
      </c>
      <c r="G26" s="70" t="s">
        <v>1222</v>
      </c>
      <c r="H26" s="50">
        <v>988.7</v>
      </c>
      <c r="I26" s="50">
        <f t="shared" ref="I26:I33" si="5">(H26-E26)*D26</f>
        <v>9675.00000000007</v>
      </c>
      <c r="J26" s="59"/>
    </row>
    <row r="27" spans="1:10">
      <c r="A27" s="49">
        <v>43203</v>
      </c>
      <c r="B27" s="50" t="s">
        <v>1223</v>
      </c>
      <c r="C27" s="50" t="s">
        <v>16</v>
      </c>
      <c r="D27" s="50">
        <v>800</v>
      </c>
      <c r="E27" s="50">
        <v>1294</v>
      </c>
      <c r="F27" s="50">
        <v>1288.4</v>
      </c>
      <c r="G27" s="70" t="s">
        <v>1224</v>
      </c>
      <c r="H27" s="50">
        <v>1302.7</v>
      </c>
      <c r="I27" s="50">
        <f t="shared" si="5"/>
        <v>6960.00000000004</v>
      </c>
      <c r="J27" s="59"/>
    </row>
    <row r="28" spans="1:10">
      <c r="A28" s="51">
        <v>43203</v>
      </c>
      <c r="B28" s="52" t="s">
        <v>1223</v>
      </c>
      <c r="C28" s="52" t="s">
        <v>16</v>
      </c>
      <c r="D28" s="52">
        <v>800</v>
      </c>
      <c r="E28" s="52">
        <v>1301</v>
      </c>
      <c r="F28" s="52">
        <v>1295.9</v>
      </c>
      <c r="G28" s="71" t="s">
        <v>1225</v>
      </c>
      <c r="H28" s="52">
        <v>1295.9</v>
      </c>
      <c r="I28" s="52">
        <f t="shared" si="5"/>
        <v>-4079.99999999993</v>
      </c>
      <c r="J28" s="59"/>
    </row>
    <row r="29" spans="1:10">
      <c r="A29" s="49">
        <v>43203</v>
      </c>
      <c r="B29" s="50" t="s">
        <v>1226</v>
      </c>
      <c r="C29" s="50" t="s">
        <v>16</v>
      </c>
      <c r="D29" s="50">
        <v>2500</v>
      </c>
      <c r="E29" s="50">
        <v>276</v>
      </c>
      <c r="F29" s="50">
        <v>273.7</v>
      </c>
      <c r="G29" s="70" t="s">
        <v>1227</v>
      </c>
      <c r="H29" s="50">
        <v>279</v>
      </c>
      <c r="I29" s="50">
        <f t="shared" si="5"/>
        <v>7500</v>
      </c>
      <c r="J29" s="59"/>
    </row>
    <row r="30" spans="1:10">
      <c r="A30" s="49">
        <v>43203</v>
      </c>
      <c r="B30" s="50" t="s">
        <v>1143</v>
      </c>
      <c r="C30" s="50" t="s">
        <v>16</v>
      </c>
      <c r="D30" s="50">
        <v>1000</v>
      </c>
      <c r="E30" s="50">
        <v>1024</v>
      </c>
      <c r="F30" s="50">
        <v>1019.4</v>
      </c>
      <c r="G30" s="70" t="s">
        <v>1228</v>
      </c>
      <c r="H30" s="50">
        <v>1026.5</v>
      </c>
      <c r="I30" s="50">
        <f t="shared" si="5"/>
        <v>2500</v>
      </c>
      <c r="J30" s="59"/>
    </row>
    <row r="31" spans="1:10">
      <c r="A31" s="51">
        <v>43206</v>
      </c>
      <c r="B31" s="52" t="s">
        <v>1229</v>
      </c>
      <c r="C31" s="52" t="s">
        <v>16</v>
      </c>
      <c r="D31" s="52">
        <v>1200</v>
      </c>
      <c r="E31" s="52">
        <v>741</v>
      </c>
      <c r="F31" s="52">
        <v>737.7</v>
      </c>
      <c r="G31" s="71" t="s">
        <v>1230</v>
      </c>
      <c r="H31" s="52">
        <v>737.7</v>
      </c>
      <c r="I31" s="52">
        <f t="shared" si="5"/>
        <v>-3959.99999999995</v>
      </c>
      <c r="J31" s="59"/>
    </row>
    <row r="32" spans="1:10">
      <c r="A32" s="49">
        <v>43206</v>
      </c>
      <c r="B32" s="50" t="s">
        <v>1231</v>
      </c>
      <c r="C32" s="50" t="s">
        <v>16</v>
      </c>
      <c r="D32" s="50">
        <v>1400</v>
      </c>
      <c r="E32" s="50">
        <v>447.5</v>
      </c>
      <c r="F32" s="50">
        <v>443.9</v>
      </c>
      <c r="G32" s="70" t="s">
        <v>1232</v>
      </c>
      <c r="H32" s="50">
        <v>448.6</v>
      </c>
      <c r="I32" s="50">
        <f t="shared" si="5"/>
        <v>1540.00000000003</v>
      </c>
      <c r="J32" s="59"/>
    </row>
    <row r="33" spans="1:10">
      <c r="A33" s="49">
        <v>43206</v>
      </c>
      <c r="B33" s="50" t="s">
        <v>944</v>
      </c>
      <c r="C33" s="50" t="s">
        <v>16</v>
      </c>
      <c r="D33" s="50">
        <v>500</v>
      </c>
      <c r="E33" s="50">
        <v>2484</v>
      </c>
      <c r="F33" s="50">
        <v>2473.7</v>
      </c>
      <c r="G33" s="70" t="s">
        <v>1233</v>
      </c>
      <c r="H33" s="50">
        <v>2484</v>
      </c>
      <c r="I33" s="50">
        <f t="shared" si="5"/>
        <v>0</v>
      </c>
      <c r="J33" s="59"/>
    </row>
    <row r="34" spans="1:10">
      <c r="A34" s="49">
        <v>43206</v>
      </c>
      <c r="B34" s="50" t="s">
        <v>1026</v>
      </c>
      <c r="C34" s="50" t="s">
        <v>19</v>
      </c>
      <c r="D34" s="50">
        <v>4000</v>
      </c>
      <c r="E34" s="50">
        <v>99.3</v>
      </c>
      <c r="F34" s="50">
        <v>100.7</v>
      </c>
      <c r="G34" s="70" t="s">
        <v>1234</v>
      </c>
      <c r="H34" s="50">
        <v>98.5</v>
      </c>
      <c r="I34" s="50">
        <f t="shared" ref="I34:I39" si="6">(E34-H34)*D34</f>
        <v>3199.99999999999</v>
      </c>
      <c r="J34" s="59"/>
    </row>
    <row r="35" spans="1:10">
      <c r="A35" s="49">
        <v>43207</v>
      </c>
      <c r="B35" s="50" t="s">
        <v>934</v>
      </c>
      <c r="C35" s="50" t="s">
        <v>16</v>
      </c>
      <c r="D35" s="50">
        <v>800</v>
      </c>
      <c r="E35" s="50">
        <v>1186</v>
      </c>
      <c r="F35" s="50">
        <v>1179.7</v>
      </c>
      <c r="G35" s="70" t="s">
        <v>1235</v>
      </c>
      <c r="H35" s="50">
        <v>1186</v>
      </c>
      <c r="I35" s="50">
        <f t="shared" ref="I35:I42" si="7">(H35-E35)*D35</f>
        <v>0</v>
      </c>
      <c r="J35" s="59"/>
    </row>
    <row r="36" spans="1:10">
      <c r="A36" s="49">
        <v>43207</v>
      </c>
      <c r="B36" s="50" t="s">
        <v>43</v>
      </c>
      <c r="C36" s="50" t="s">
        <v>16</v>
      </c>
      <c r="D36" s="50">
        <v>600</v>
      </c>
      <c r="E36" s="50">
        <v>1581</v>
      </c>
      <c r="F36" s="50">
        <v>1573.7</v>
      </c>
      <c r="G36" s="70" t="s">
        <v>1236</v>
      </c>
      <c r="H36" s="50">
        <v>1581</v>
      </c>
      <c r="I36" s="50">
        <f t="shared" si="7"/>
        <v>0</v>
      </c>
      <c r="J36" s="59"/>
    </row>
    <row r="37" spans="1:10">
      <c r="A37" s="49">
        <v>43208</v>
      </c>
      <c r="B37" s="50" t="s">
        <v>838</v>
      </c>
      <c r="C37" s="50" t="s">
        <v>19</v>
      </c>
      <c r="D37" s="50">
        <v>1800</v>
      </c>
      <c r="E37" s="50">
        <v>403.5</v>
      </c>
      <c r="F37" s="50">
        <v>405.7</v>
      </c>
      <c r="G37" s="70" t="s">
        <v>1237</v>
      </c>
      <c r="H37" s="50">
        <v>402.55</v>
      </c>
      <c r="I37" s="50">
        <f t="shared" si="6"/>
        <v>1709.99999999998</v>
      </c>
      <c r="J37" s="59"/>
    </row>
    <row r="38" spans="1:10">
      <c r="A38" s="49">
        <v>43208</v>
      </c>
      <c r="B38" s="50" t="s">
        <v>944</v>
      </c>
      <c r="C38" s="50" t="s">
        <v>19</v>
      </c>
      <c r="D38" s="50">
        <v>500</v>
      </c>
      <c r="E38" s="50">
        <v>2495</v>
      </c>
      <c r="F38" s="50">
        <v>2506.7</v>
      </c>
      <c r="G38" s="70" t="s">
        <v>1238</v>
      </c>
      <c r="H38" s="50">
        <v>2495</v>
      </c>
      <c r="I38" s="50">
        <f t="shared" si="6"/>
        <v>0</v>
      </c>
      <c r="J38" s="59"/>
    </row>
    <row r="39" spans="1:10">
      <c r="A39" s="49">
        <v>43209</v>
      </c>
      <c r="B39" s="50" t="s">
        <v>838</v>
      </c>
      <c r="C39" s="50" t="s">
        <v>19</v>
      </c>
      <c r="D39" s="50">
        <v>1800</v>
      </c>
      <c r="E39" s="50">
        <v>391.7</v>
      </c>
      <c r="F39" s="50">
        <v>394.4</v>
      </c>
      <c r="G39" s="70" t="s">
        <v>1239</v>
      </c>
      <c r="H39" s="50">
        <v>391.7</v>
      </c>
      <c r="I39" s="50">
        <f t="shared" si="6"/>
        <v>0</v>
      </c>
      <c r="J39" s="59"/>
    </row>
    <row r="40" spans="1:10">
      <c r="A40" s="49">
        <v>43209</v>
      </c>
      <c r="B40" s="50" t="s">
        <v>1240</v>
      </c>
      <c r="C40" s="50" t="s">
        <v>16</v>
      </c>
      <c r="D40" s="50">
        <v>4500</v>
      </c>
      <c r="E40" s="50">
        <v>255</v>
      </c>
      <c r="F40" s="50">
        <v>253.4</v>
      </c>
      <c r="G40" s="70" t="s">
        <v>1241</v>
      </c>
      <c r="H40" s="50">
        <v>255.95</v>
      </c>
      <c r="I40" s="50">
        <f t="shared" si="7"/>
        <v>4274.99999999995</v>
      </c>
      <c r="J40" s="59"/>
    </row>
    <row r="41" spans="1:10">
      <c r="A41" s="49">
        <v>43209</v>
      </c>
      <c r="B41" s="50" t="s">
        <v>1002</v>
      </c>
      <c r="C41" s="50" t="s">
        <v>16</v>
      </c>
      <c r="D41" s="50">
        <v>1061</v>
      </c>
      <c r="E41" s="50">
        <v>613</v>
      </c>
      <c r="F41" s="50">
        <v>609.4</v>
      </c>
      <c r="G41" s="70" t="s">
        <v>1242</v>
      </c>
      <c r="H41" s="50">
        <v>614.3</v>
      </c>
      <c r="I41" s="50">
        <f t="shared" si="7"/>
        <v>1379.29999999995</v>
      </c>
      <c r="J41" s="59"/>
    </row>
    <row r="42" spans="1:10">
      <c r="A42" s="49">
        <v>43209</v>
      </c>
      <c r="B42" s="50" t="s">
        <v>1243</v>
      </c>
      <c r="C42" s="50" t="s">
        <v>16</v>
      </c>
      <c r="D42" s="50">
        <v>3000</v>
      </c>
      <c r="E42" s="50">
        <v>319.4</v>
      </c>
      <c r="F42" s="50">
        <v>317.9</v>
      </c>
      <c r="G42" s="70" t="s">
        <v>1244</v>
      </c>
      <c r="H42" s="50">
        <v>319.4</v>
      </c>
      <c r="I42" s="50">
        <f t="shared" si="7"/>
        <v>0</v>
      </c>
      <c r="J42" s="59"/>
    </row>
    <row r="43" spans="1:10">
      <c r="A43" s="49">
        <v>43210</v>
      </c>
      <c r="B43" s="50" t="s">
        <v>944</v>
      </c>
      <c r="C43" s="50" t="s">
        <v>19</v>
      </c>
      <c r="D43" s="50">
        <v>500</v>
      </c>
      <c r="E43" s="50">
        <v>2460</v>
      </c>
      <c r="F43" s="50">
        <v>2471.7</v>
      </c>
      <c r="G43" s="70" t="s">
        <v>1245</v>
      </c>
      <c r="H43" s="50">
        <v>2456</v>
      </c>
      <c r="I43" s="50">
        <f>(E43-H43)*D43</f>
        <v>2000</v>
      </c>
      <c r="J43" s="59"/>
    </row>
    <row r="44" spans="1:10">
      <c r="A44" s="49">
        <v>43210</v>
      </c>
      <c r="B44" s="50" t="s">
        <v>1013</v>
      </c>
      <c r="C44" s="50" t="s">
        <v>16</v>
      </c>
      <c r="D44" s="50">
        <v>250</v>
      </c>
      <c r="E44" s="50">
        <v>3319</v>
      </c>
      <c r="F44" s="50">
        <v>3303.7</v>
      </c>
      <c r="G44" s="70" t="s">
        <v>1246</v>
      </c>
      <c r="H44" s="50">
        <v>3354</v>
      </c>
      <c r="I44" s="50">
        <f t="shared" ref="I44:I50" si="8">(H44-E44)*D44</f>
        <v>8750</v>
      </c>
      <c r="J44" s="59"/>
    </row>
    <row r="45" spans="1:10">
      <c r="A45" s="49">
        <v>43210</v>
      </c>
      <c r="B45" s="50" t="s">
        <v>1247</v>
      </c>
      <c r="C45" s="50" t="s">
        <v>16</v>
      </c>
      <c r="D45" s="50">
        <v>7000</v>
      </c>
      <c r="E45" s="50">
        <v>153</v>
      </c>
      <c r="F45" s="50">
        <v>151.9</v>
      </c>
      <c r="G45" s="70" t="s">
        <v>1248</v>
      </c>
      <c r="H45" s="50">
        <v>155</v>
      </c>
      <c r="I45" s="50">
        <f t="shared" si="8"/>
        <v>14000</v>
      </c>
      <c r="J45" s="59"/>
    </row>
    <row r="46" spans="1:10">
      <c r="A46" s="49">
        <v>43213</v>
      </c>
      <c r="B46" s="50" t="s">
        <v>1249</v>
      </c>
      <c r="C46" s="50" t="s">
        <v>16</v>
      </c>
      <c r="D46" s="50">
        <v>700</v>
      </c>
      <c r="E46" s="50">
        <v>1074</v>
      </c>
      <c r="F46" s="50">
        <v>1067.7</v>
      </c>
      <c r="G46" s="70" t="s">
        <v>1250</v>
      </c>
      <c r="H46" s="50">
        <v>1093.5</v>
      </c>
      <c r="I46" s="50">
        <f t="shared" si="8"/>
        <v>13650</v>
      </c>
      <c r="J46" s="59"/>
    </row>
    <row r="47" spans="1:10">
      <c r="A47" s="49">
        <v>43214</v>
      </c>
      <c r="B47" s="50" t="s">
        <v>43</v>
      </c>
      <c r="C47" s="50" t="s">
        <v>16</v>
      </c>
      <c r="D47" s="50">
        <v>600</v>
      </c>
      <c r="E47" s="50">
        <v>1648</v>
      </c>
      <c r="F47" s="50">
        <v>1639.4</v>
      </c>
      <c r="G47" s="70" t="s">
        <v>1251</v>
      </c>
      <c r="H47" s="50">
        <v>1652</v>
      </c>
      <c r="I47" s="50">
        <f t="shared" si="8"/>
        <v>2400</v>
      </c>
      <c r="J47" s="59"/>
    </row>
    <row r="48" spans="1:10">
      <c r="A48" s="49">
        <v>43214</v>
      </c>
      <c r="B48" s="50" t="s">
        <v>1252</v>
      </c>
      <c r="C48" s="50" t="s">
        <v>16</v>
      </c>
      <c r="D48" s="50">
        <v>550</v>
      </c>
      <c r="E48" s="50">
        <v>1246</v>
      </c>
      <c r="F48" s="50">
        <v>1234.7</v>
      </c>
      <c r="G48" s="70" t="s">
        <v>1253</v>
      </c>
      <c r="H48" s="50">
        <v>1249.5</v>
      </c>
      <c r="I48" s="50">
        <f t="shared" si="8"/>
        <v>1925</v>
      </c>
      <c r="J48" s="59"/>
    </row>
    <row r="49" spans="1:10">
      <c r="A49" s="49">
        <v>43215</v>
      </c>
      <c r="B49" s="50" t="s">
        <v>1013</v>
      </c>
      <c r="C49" s="50" t="s">
        <v>16</v>
      </c>
      <c r="D49" s="50">
        <v>250</v>
      </c>
      <c r="E49" s="50">
        <v>3411</v>
      </c>
      <c r="F49" s="50">
        <v>3395.7</v>
      </c>
      <c r="G49" s="70" t="s">
        <v>1254</v>
      </c>
      <c r="H49" s="50">
        <v>3421.5</v>
      </c>
      <c r="I49" s="50">
        <f t="shared" si="8"/>
        <v>2625</v>
      </c>
      <c r="J49" s="59"/>
    </row>
    <row r="50" spans="1:10">
      <c r="A50" s="49">
        <v>43215</v>
      </c>
      <c r="B50" s="50" t="s">
        <v>1013</v>
      </c>
      <c r="C50" s="50" t="s">
        <v>16</v>
      </c>
      <c r="D50" s="50">
        <v>250</v>
      </c>
      <c r="E50" s="50">
        <v>3422</v>
      </c>
      <c r="F50" s="50">
        <v>3406.7</v>
      </c>
      <c r="G50" s="70" t="s">
        <v>1255</v>
      </c>
      <c r="H50" s="50">
        <v>3448</v>
      </c>
      <c r="I50" s="50">
        <f t="shared" si="8"/>
        <v>6500</v>
      </c>
      <c r="J50" s="59"/>
    </row>
    <row r="51" spans="1:10">
      <c r="A51" s="49">
        <v>43216</v>
      </c>
      <c r="B51" s="50" t="s">
        <v>368</v>
      </c>
      <c r="C51" s="50" t="s">
        <v>19</v>
      </c>
      <c r="D51" s="50">
        <v>1575</v>
      </c>
      <c r="E51" s="50">
        <v>294</v>
      </c>
      <c r="F51" s="50">
        <v>297.4</v>
      </c>
      <c r="G51" s="70" t="s">
        <v>1256</v>
      </c>
      <c r="H51" s="50">
        <v>291.4</v>
      </c>
      <c r="I51" s="50">
        <f>(E51-H51)*D51</f>
        <v>4095.00000000004</v>
      </c>
      <c r="J51" s="59"/>
    </row>
    <row r="52" spans="1:10">
      <c r="A52" s="49">
        <v>43216</v>
      </c>
      <c r="B52" s="50" t="s">
        <v>953</v>
      </c>
      <c r="C52" s="50" t="s">
        <v>16</v>
      </c>
      <c r="D52" s="50">
        <v>1000</v>
      </c>
      <c r="E52" s="50">
        <v>986</v>
      </c>
      <c r="F52" s="50">
        <v>981.4</v>
      </c>
      <c r="G52" s="70" t="s">
        <v>1257</v>
      </c>
      <c r="H52" s="50">
        <v>986</v>
      </c>
      <c r="I52" s="50">
        <f t="shared" ref="I52:I56" si="9">(H52-E52)*D52</f>
        <v>0</v>
      </c>
      <c r="J52" s="59"/>
    </row>
    <row r="53" spans="1:10">
      <c r="A53" s="51">
        <v>43217</v>
      </c>
      <c r="B53" s="52" t="s">
        <v>944</v>
      </c>
      <c r="C53" s="52" t="s">
        <v>19</v>
      </c>
      <c r="D53" s="52">
        <v>250</v>
      </c>
      <c r="E53" s="52">
        <v>2516</v>
      </c>
      <c r="F53" s="52">
        <v>2532.7</v>
      </c>
      <c r="G53" s="71" t="s">
        <v>1258</v>
      </c>
      <c r="H53" s="52">
        <v>2532.7</v>
      </c>
      <c r="I53" s="52">
        <f>(E53-H53)*D53</f>
        <v>-4174.99999999995</v>
      </c>
      <c r="J53" s="59"/>
    </row>
    <row r="54" spans="1:10">
      <c r="A54" s="49">
        <v>43217</v>
      </c>
      <c r="B54" s="50" t="s">
        <v>71</v>
      </c>
      <c r="C54" s="50" t="s">
        <v>16</v>
      </c>
      <c r="D54" s="50">
        <v>400</v>
      </c>
      <c r="E54" s="50">
        <v>1434</v>
      </c>
      <c r="F54" s="50">
        <v>1425.7</v>
      </c>
      <c r="G54" s="70" t="s">
        <v>1259</v>
      </c>
      <c r="H54" s="50">
        <v>1434</v>
      </c>
      <c r="I54" s="50">
        <f t="shared" si="9"/>
        <v>0</v>
      </c>
      <c r="J54" s="59"/>
    </row>
    <row r="55" spans="1:10">
      <c r="A55" s="49">
        <v>43217</v>
      </c>
      <c r="B55" s="50" t="s">
        <v>1260</v>
      </c>
      <c r="C55" s="50" t="s">
        <v>16</v>
      </c>
      <c r="D55" s="50">
        <v>2500</v>
      </c>
      <c r="E55" s="50">
        <v>367</v>
      </c>
      <c r="F55" s="50">
        <v>364.9</v>
      </c>
      <c r="G55" s="70" t="s">
        <v>1261</v>
      </c>
      <c r="H55" s="50">
        <v>367</v>
      </c>
      <c r="I55" s="50">
        <f t="shared" si="9"/>
        <v>0</v>
      </c>
      <c r="J55" s="59"/>
    </row>
    <row r="56" spans="1:10">
      <c r="A56" s="49">
        <v>43220</v>
      </c>
      <c r="B56" s="50" t="s">
        <v>1013</v>
      </c>
      <c r="C56" s="50" t="s">
        <v>16</v>
      </c>
      <c r="D56" s="50">
        <v>250</v>
      </c>
      <c r="E56" s="50">
        <v>3515</v>
      </c>
      <c r="F56" s="50">
        <v>3507.4</v>
      </c>
      <c r="G56" s="70" t="s">
        <v>1262</v>
      </c>
      <c r="H56" s="50">
        <v>3523</v>
      </c>
      <c r="I56" s="50">
        <f t="shared" si="9"/>
        <v>2000</v>
      </c>
      <c r="J56" s="59"/>
    </row>
    <row r="57" spans="1:10">
      <c r="A57" s="49">
        <v>43220</v>
      </c>
      <c r="B57" s="50" t="s">
        <v>1263</v>
      </c>
      <c r="C57" s="50" t="s">
        <v>19</v>
      </c>
      <c r="D57" s="50">
        <v>1200</v>
      </c>
      <c r="E57" s="50">
        <v>523</v>
      </c>
      <c r="F57" s="50">
        <v>527.4</v>
      </c>
      <c r="G57" s="70" t="s">
        <v>1264</v>
      </c>
      <c r="H57" s="50">
        <v>520.4</v>
      </c>
      <c r="I57" s="50">
        <f>(E57-H57)*D57</f>
        <v>3120.00000000003</v>
      </c>
      <c r="J57" s="59"/>
    </row>
    <row r="58" spans="1:10">
      <c r="A58" s="49">
        <v>43220</v>
      </c>
      <c r="B58" s="50" t="s">
        <v>1013</v>
      </c>
      <c r="C58" s="50" t="s">
        <v>16</v>
      </c>
      <c r="D58" s="50">
        <v>250</v>
      </c>
      <c r="E58" s="50">
        <v>3515</v>
      </c>
      <c r="F58" s="50">
        <v>3497.4</v>
      </c>
      <c r="G58" s="70" t="s">
        <v>1265</v>
      </c>
      <c r="H58" s="50">
        <v>3515</v>
      </c>
      <c r="I58" s="50">
        <f>(H58-E58)*D58</f>
        <v>0</v>
      </c>
      <c r="J58" s="59"/>
    </row>
    <row r="59" spans="1:10">
      <c r="A59" s="49"/>
      <c r="B59" s="50"/>
      <c r="C59" s="50"/>
      <c r="D59" s="50"/>
      <c r="E59" s="50"/>
      <c r="F59" s="50"/>
      <c r="H59" s="50"/>
      <c r="I59" s="50"/>
      <c r="J59" s="59"/>
    </row>
    <row r="60" spans="7:10">
      <c r="G60" s="20" t="s">
        <v>51</v>
      </c>
      <c r="H60" s="74"/>
      <c r="I60" s="29">
        <f>SUM(I4:I59)</f>
        <v>144684.3</v>
      </c>
      <c r="J60" s="75"/>
    </row>
    <row r="61" spans="7:10">
      <c r="G61" s="59"/>
      <c r="H61" s="59"/>
      <c r="I61" s="76"/>
      <c r="J61" s="77"/>
    </row>
    <row r="62" spans="7:10">
      <c r="G62" s="20" t="s">
        <v>2</v>
      </c>
      <c r="H62" s="74"/>
      <c r="I62" s="31">
        <f>48/55</f>
        <v>0.872727272727273</v>
      </c>
      <c r="J62" s="75"/>
    </row>
    <row r="63" spans="10:10">
      <c r="J63" s="75"/>
    </row>
  </sheetData>
  <mergeCells count="3">
    <mergeCell ref="A1:I1"/>
    <mergeCell ref="A2:I2"/>
    <mergeCell ref="G62:H62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4" workbookViewId="0">
      <selection activeCell="M15" sqref="M15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1266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43160</v>
      </c>
      <c r="B4" s="52" t="s">
        <v>944</v>
      </c>
      <c r="C4" s="52" t="s">
        <v>16</v>
      </c>
      <c r="D4" s="52">
        <v>500</v>
      </c>
      <c r="E4" s="52">
        <v>2045</v>
      </c>
      <c r="F4" s="52">
        <v>2034.4</v>
      </c>
      <c r="G4" s="71" t="s">
        <v>1267</v>
      </c>
      <c r="H4" s="52">
        <v>2034.4</v>
      </c>
      <c r="I4" s="52">
        <f>(H4-E4)*D4</f>
        <v>-5299.99999999995</v>
      </c>
      <c r="J4" s="59"/>
    </row>
    <row r="5" spans="1:10">
      <c r="A5" s="49">
        <v>43160</v>
      </c>
      <c r="B5" s="50" t="s">
        <v>944</v>
      </c>
      <c r="C5" s="50" t="s">
        <v>19</v>
      </c>
      <c r="D5" s="50">
        <v>500</v>
      </c>
      <c r="E5" s="50">
        <v>2024</v>
      </c>
      <c r="F5" s="50">
        <v>2033.7</v>
      </c>
      <c r="G5" s="70" t="s">
        <v>1268</v>
      </c>
      <c r="H5" s="50">
        <v>2018</v>
      </c>
      <c r="I5" s="50">
        <f t="shared" ref="I5:I9" si="0">(E5-H5)*D5</f>
        <v>3000</v>
      </c>
      <c r="J5" s="59"/>
    </row>
    <row r="6" spans="1:10">
      <c r="A6" s="49">
        <v>43160</v>
      </c>
      <c r="B6" s="50" t="s">
        <v>1131</v>
      </c>
      <c r="C6" s="50" t="s">
        <v>16</v>
      </c>
      <c r="D6" s="50">
        <v>2750</v>
      </c>
      <c r="E6" s="50">
        <v>307.5</v>
      </c>
      <c r="F6" s="50">
        <v>305.9</v>
      </c>
      <c r="G6" s="70" t="s">
        <v>1269</v>
      </c>
      <c r="H6" s="50">
        <v>308.4</v>
      </c>
      <c r="I6" s="50">
        <f t="shared" ref="I6:I7" si="1">(H6-E6)*D6</f>
        <v>2474.99999999994</v>
      </c>
      <c r="J6" s="59"/>
    </row>
    <row r="7" spans="1:10">
      <c r="A7" s="49">
        <v>43160</v>
      </c>
      <c r="B7" s="50" t="s">
        <v>1131</v>
      </c>
      <c r="C7" s="50" t="s">
        <v>16</v>
      </c>
      <c r="D7" s="50">
        <v>2750</v>
      </c>
      <c r="E7" s="50">
        <v>310</v>
      </c>
      <c r="F7" s="50">
        <v>307.9</v>
      </c>
      <c r="G7" s="70" t="s">
        <v>1270</v>
      </c>
      <c r="H7" s="50">
        <v>310</v>
      </c>
      <c r="I7" s="50">
        <f t="shared" si="1"/>
        <v>0</v>
      </c>
      <c r="J7" s="59"/>
    </row>
    <row r="8" spans="1:10">
      <c r="A8" s="49">
        <v>43164</v>
      </c>
      <c r="B8" s="50" t="s">
        <v>101</v>
      </c>
      <c r="C8" s="50" t="s">
        <v>19</v>
      </c>
      <c r="D8" s="50">
        <v>800</v>
      </c>
      <c r="E8" s="50">
        <v>600</v>
      </c>
      <c r="F8" s="50">
        <v>605.4</v>
      </c>
      <c r="G8" s="70" t="s">
        <v>1271</v>
      </c>
      <c r="H8" s="50">
        <v>596.2</v>
      </c>
      <c r="I8" s="50">
        <f t="shared" si="0"/>
        <v>3039.99999999996</v>
      </c>
      <c r="J8" s="59"/>
    </row>
    <row r="9" spans="1:10">
      <c r="A9" s="49">
        <v>43164</v>
      </c>
      <c r="B9" s="50" t="s">
        <v>944</v>
      </c>
      <c r="C9" s="50" t="s">
        <v>19</v>
      </c>
      <c r="D9" s="50">
        <v>500</v>
      </c>
      <c r="E9" s="50">
        <v>2004</v>
      </c>
      <c r="F9" s="50">
        <v>2014.7</v>
      </c>
      <c r="G9" s="70" t="s">
        <v>1272</v>
      </c>
      <c r="H9" s="50">
        <v>2004</v>
      </c>
      <c r="I9" s="50">
        <f t="shared" si="0"/>
        <v>0</v>
      </c>
      <c r="J9" s="73"/>
    </row>
    <row r="10" spans="1:10">
      <c r="A10" s="49">
        <v>43165</v>
      </c>
      <c r="B10" s="50" t="s">
        <v>64</v>
      </c>
      <c r="C10" s="50" t="s">
        <v>16</v>
      </c>
      <c r="D10" s="50">
        <v>1000</v>
      </c>
      <c r="E10" s="50">
        <v>941</v>
      </c>
      <c r="F10" s="50">
        <v>936.9</v>
      </c>
      <c r="G10" s="70" t="s">
        <v>1273</v>
      </c>
      <c r="H10" s="50">
        <v>943.8</v>
      </c>
      <c r="I10" s="50">
        <f t="shared" ref="I10:I16" si="2">(H10-E10)*D10</f>
        <v>2799.99999999995</v>
      </c>
      <c r="J10" s="73"/>
    </row>
    <row r="11" spans="1:10">
      <c r="A11" s="49">
        <v>43165</v>
      </c>
      <c r="B11" s="50" t="s">
        <v>944</v>
      </c>
      <c r="C11" s="50" t="s">
        <v>19</v>
      </c>
      <c r="D11" s="50">
        <v>500</v>
      </c>
      <c r="E11" s="50">
        <v>2012</v>
      </c>
      <c r="F11" s="50">
        <v>2021.7</v>
      </c>
      <c r="G11" s="70" t="s">
        <v>1274</v>
      </c>
      <c r="H11" s="50">
        <v>2007</v>
      </c>
      <c r="I11" s="50">
        <f t="shared" ref="I11:I13" si="3">(E11-H11)*D11</f>
        <v>2500</v>
      </c>
      <c r="J11" s="73"/>
    </row>
    <row r="12" spans="1:10">
      <c r="A12" s="49">
        <v>43165</v>
      </c>
      <c r="B12" s="50" t="s">
        <v>944</v>
      </c>
      <c r="C12" s="50" t="s">
        <v>19</v>
      </c>
      <c r="D12" s="50">
        <v>500</v>
      </c>
      <c r="E12" s="50">
        <v>2006</v>
      </c>
      <c r="F12" s="50">
        <v>2016.7</v>
      </c>
      <c r="G12" s="70" t="s">
        <v>1275</v>
      </c>
      <c r="H12" s="50">
        <v>2000.2</v>
      </c>
      <c r="I12" s="50">
        <f t="shared" si="3"/>
        <v>2899.99999999998</v>
      </c>
      <c r="J12" s="59"/>
    </row>
    <row r="13" spans="1:10">
      <c r="A13" s="51">
        <v>43166</v>
      </c>
      <c r="B13" s="52" t="s">
        <v>368</v>
      </c>
      <c r="C13" s="52" t="s">
        <v>19</v>
      </c>
      <c r="D13" s="52">
        <v>1575</v>
      </c>
      <c r="E13" s="52">
        <v>359.5</v>
      </c>
      <c r="F13" s="52">
        <v>361.7</v>
      </c>
      <c r="G13" s="71" t="s">
        <v>1276</v>
      </c>
      <c r="H13" s="52">
        <v>360.4</v>
      </c>
      <c r="I13" s="52">
        <f t="shared" si="3"/>
        <v>-1417.49999999996</v>
      </c>
      <c r="J13" s="59"/>
    </row>
    <row r="14" spans="1:10">
      <c r="A14" s="49">
        <v>43166</v>
      </c>
      <c r="B14" s="50" t="s">
        <v>1218</v>
      </c>
      <c r="C14" s="50" t="s">
        <v>16</v>
      </c>
      <c r="D14" s="50">
        <v>750</v>
      </c>
      <c r="E14" s="50">
        <v>1291</v>
      </c>
      <c r="F14" s="50">
        <v>1285.7</v>
      </c>
      <c r="G14" s="70" t="s">
        <v>1277</v>
      </c>
      <c r="H14" s="50">
        <v>1293</v>
      </c>
      <c r="I14" s="50">
        <f t="shared" si="2"/>
        <v>1500</v>
      </c>
      <c r="J14" s="59"/>
    </row>
    <row r="15" spans="1:10">
      <c r="A15" s="49">
        <v>43166</v>
      </c>
      <c r="B15" s="50" t="s">
        <v>283</v>
      </c>
      <c r="C15" s="50" t="s">
        <v>16</v>
      </c>
      <c r="D15" s="50">
        <v>1000</v>
      </c>
      <c r="E15" s="50">
        <v>631</v>
      </c>
      <c r="F15" s="50">
        <v>626.7</v>
      </c>
      <c r="G15" s="70" t="s">
        <v>1278</v>
      </c>
      <c r="H15" s="50">
        <v>632.5</v>
      </c>
      <c r="I15" s="50">
        <f t="shared" si="2"/>
        <v>1500</v>
      </c>
      <c r="J15" s="59"/>
    </row>
    <row r="16" spans="1:10">
      <c r="A16" s="49">
        <v>43166</v>
      </c>
      <c r="B16" s="50" t="s">
        <v>944</v>
      </c>
      <c r="C16" s="50" t="s">
        <v>16</v>
      </c>
      <c r="D16" s="50">
        <v>500</v>
      </c>
      <c r="E16" s="50">
        <v>1995</v>
      </c>
      <c r="F16" s="50">
        <v>1984.7</v>
      </c>
      <c r="G16" s="70" t="s">
        <v>1279</v>
      </c>
      <c r="H16" s="50">
        <v>1997</v>
      </c>
      <c r="I16" s="50">
        <f t="shared" si="2"/>
        <v>1000</v>
      </c>
      <c r="J16" s="59"/>
    </row>
    <row r="17" spans="1:10">
      <c r="A17" s="49">
        <v>43167</v>
      </c>
      <c r="B17" s="50" t="s">
        <v>811</v>
      </c>
      <c r="C17" s="50" t="s">
        <v>19</v>
      </c>
      <c r="D17" s="50">
        <v>1800</v>
      </c>
      <c r="E17" s="50">
        <v>600</v>
      </c>
      <c r="F17" s="50">
        <v>602.4</v>
      </c>
      <c r="G17" s="70" t="s">
        <v>1280</v>
      </c>
      <c r="H17" s="50">
        <v>591</v>
      </c>
      <c r="I17" s="50">
        <f>(E17-H17)*D17</f>
        <v>16200</v>
      </c>
      <c r="J17" s="59"/>
    </row>
    <row r="18" spans="1:10">
      <c r="A18" s="49">
        <v>43168</v>
      </c>
      <c r="B18" s="50" t="s">
        <v>1170</v>
      </c>
      <c r="C18" s="50" t="s">
        <v>19</v>
      </c>
      <c r="D18" s="50">
        <v>500</v>
      </c>
      <c r="E18" s="50">
        <v>2016</v>
      </c>
      <c r="F18" s="50">
        <v>2025.7</v>
      </c>
      <c r="G18" s="70" t="s">
        <v>1281</v>
      </c>
      <c r="H18" s="50">
        <v>2013</v>
      </c>
      <c r="I18" s="50">
        <f>(E18-H18)*D18</f>
        <v>1500</v>
      </c>
      <c r="J18" s="59"/>
    </row>
    <row r="19" spans="1:10">
      <c r="A19" s="49">
        <v>43168</v>
      </c>
      <c r="B19" s="50" t="s">
        <v>811</v>
      </c>
      <c r="C19" s="50" t="s">
        <v>16</v>
      </c>
      <c r="D19" s="50">
        <v>1800</v>
      </c>
      <c r="E19" s="50">
        <v>605</v>
      </c>
      <c r="F19" s="50">
        <v>601.7</v>
      </c>
      <c r="G19" s="70" t="s">
        <v>1282</v>
      </c>
      <c r="H19" s="50">
        <v>610.7</v>
      </c>
      <c r="I19" s="50">
        <f t="shared" ref="I19:I29" si="4">(H19-E19)*D19</f>
        <v>10260.0000000001</v>
      </c>
      <c r="J19" s="59"/>
    </row>
    <row r="20" spans="1:10">
      <c r="A20" s="49">
        <v>43171</v>
      </c>
      <c r="B20" s="50" t="s">
        <v>944</v>
      </c>
      <c r="C20" s="50" t="s">
        <v>16</v>
      </c>
      <c r="D20" s="50">
        <v>500</v>
      </c>
      <c r="E20" s="50">
        <v>2082</v>
      </c>
      <c r="F20" s="50">
        <v>2074.7</v>
      </c>
      <c r="G20" s="70" t="s">
        <v>1283</v>
      </c>
      <c r="H20" s="50">
        <v>2094</v>
      </c>
      <c r="I20" s="50">
        <f t="shared" si="4"/>
        <v>6000</v>
      </c>
      <c r="J20" s="59"/>
    </row>
    <row r="21" spans="1:10">
      <c r="A21" s="49">
        <v>43171</v>
      </c>
      <c r="B21" s="50" t="s">
        <v>974</v>
      </c>
      <c r="C21" s="50" t="s">
        <v>16</v>
      </c>
      <c r="D21" s="50">
        <v>3500</v>
      </c>
      <c r="E21" s="50">
        <v>222</v>
      </c>
      <c r="F21" s="50">
        <v>220.7</v>
      </c>
      <c r="G21" s="70" t="s">
        <v>1284</v>
      </c>
      <c r="H21" s="50">
        <v>222.6</v>
      </c>
      <c r="I21" s="50">
        <f t="shared" si="4"/>
        <v>2099.99999999998</v>
      </c>
      <c r="J21" s="59"/>
    </row>
    <row r="22" spans="1:10">
      <c r="A22" s="49">
        <v>43172</v>
      </c>
      <c r="B22" s="50" t="s">
        <v>1099</v>
      </c>
      <c r="C22" s="50" t="s">
        <v>16</v>
      </c>
      <c r="D22" s="50">
        <v>500</v>
      </c>
      <c r="E22" s="50">
        <v>1866</v>
      </c>
      <c r="F22" s="50">
        <v>1857.4</v>
      </c>
      <c r="G22" s="70" t="s">
        <v>1285</v>
      </c>
      <c r="H22" s="50">
        <v>1880</v>
      </c>
      <c r="I22" s="50">
        <f t="shared" si="4"/>
        <v>7000</v>
      </c>
      <c r="J22" s="59"/>
    </row>
    <row r="23" spans="1:10">
      <c r="A23" s="49">
        <v>43172</v>
      </c>
      <c r="B23" s="50" t="s">
        <v>1286</v>
      </c>
      <c r="C23" s="50" t="s">
        <v>16</v>
      </c>
      <c r="D23" s="50">
        <v>1000</v>
      </c>
      <c r="E23" s="50">
        <v>1069</v>
      </c>
      <c r="F23" s="50">
        <v>1064.7</v>
      </c>
      <c r="G23" s="70" t="s">
        <v>1287</v>
      </c>
      <c r="H23" s="50">
        <v>1072</v>
      </c>
      <c r="I23" s="50">
        <f t="shared" si="4"/>
        <v>3000</v>
      </c>
      <c r="J23" s="59"/>
    </row>
    <row r="24" spans="1:10">
      <c r="A24" s="49">
        <v>43173</v>
      </c>
      <c r="B24" s="50" t="s">
        <v>944</v>
      </c>
      <c r="C24" s="50" t="s">
        <v>16</v>
      </c>
      <c r="D24" s="50">
        <v>500</v>
      </c>
      <c r="E24" s="50">
        <v>2070</v>
      </c>
      <c r="F24" s="50">
        <v>2058.7</v>
      </c>
      <c r="G24" s="70" t="s">
        <v>1288</v>
      </c>
      <c r="H24" s="50">
        <v>2075</v>
      </c>
      <c r="I24" s="50">
        <f t="shared" si="4"/>
        <v>2500</v>
      </c>
      <c r="J24" s="59"/>
    </row>
    <row r="25" spans="1:10">
      <c r="A25" s="51">
        <v>43173</v>
      </c>
      <c r="B25" s="52" t="s">
        <v>811</v>
      </c>
      <c r="C25" s="52" t="s">
        <v>16</v>
      </c>
      <c r="D25" s="52">
        <v>1800</v>
      </c>
      <c r="E25" s="52">
        <v>616</v>
      </c>
      <c r="F25" s="52">
        <v>612.9</v>
      </c>
      <c r="G25" s="71" t="s">
        <v>1289</v>
      </c>
      <c r="H25" s="52">
        <v>612.9</v>
      </c>
      <c r="I25" s="52">
        <f t="shared" si="4"/>
        <v>-5580.00000000004</v>
      </c>
      <c r="J25" s="59"/>
    </row>
    <row r="26" spans="1:10">
      <c r="A26" s="49">
        <v>43173</v>
      </c>
      <c r="B26" s="50" t="s">
        <v>64</v>
      </c>
      <c r="C26" s="50" t="s">
        <v>16</v>
      </c>
      <c r="D26" s="50">
        <v>1000</v>
      </c>
      <c r="E26" s="50">
        <v>912</v>
      </c>
      <c r="F26" s="50">
        <v>907.9</v>
      </c>
      <c r="G26" s="70" t="s">
        <v>1290</v>
      </c>
      <c r="H26" s="50">
        <v>914</v>
      </c>
      <c r="I26" s="50">
        <f t="shared" si="4"/>
        <v>2000</v>
      </c>
      <c r="J26" s="59"/>
    </row>
    <row r="27" spans="1:10">
      <c r="A27" s="49">
        <v>43173</v>
      </c>
      <c r="B27" s="50" t="s">
        <v>632</v>
      </c>
      <c r="C27" s="50" t="s">
        <v>16</v>
      </c>
      <c r="D27" s="50">
        <v>1500</v>
      </c>
      <c r="E27" s="50">
        <v>494</v>
      </c>
      <c r="F27" s="50">
        <v>491.4</v>
      </c>
      <c r="G27" s="70" t="s">
        <v>1291</v>
      </c>
      <c r="H27" s="50">
        <v>497.9</v>
      </c>
      <c r="I27" s="50">
        <f t="shared" si="4"/>
        <v>5849.99999999997</v>
      </c>
      <c r="J27" s="59"/>
    </row>
    <row r="28" spans="1:10">
      <c r="A28" s="49">
        <v>43174</v>
      </c>
      <c r="B28" s="50" t="s">
        <v>944</v>
      </c>
      <c r="C28" s="50" t="s">
        <v>16</v>
      </c>
      <c r="D28" s="50">
        <v>500</v>
      </c>
      <c r="E28" s="50">
        <v>2103</v>
      </c>
      <c r="F28" s="50">
        <v>2089.4</v>
      </c>
      <c r="G28" s="70" t="s">
        <v>1292</v>
      </c>
      <c r="H28" s="50">
        <v>2127</v>
      </c>
      <c r="I28" s="50">
        <f t="shared" si="4"/>
        <v>12000</v>
      </c>
      <c r="J28" s="59"/>
    </row>
    <row r="29" spans="1:10">
      <c r="A29" s="49">
        <v>43175</v>
      </c>
      <c r="B29" s="50" t="s">
        <v>1293</v>
      </c>
      <c r="C29" s="50" t="s">
        <v>16</v>
      </c>
      <c r="D29" s="50">
        <v>500</v>
      </c>
      <c r="E29" s="50">
        <v>2162</v>
      </c>
      <c r="F29" s="50">
        <v>2149.7</v>
      </c>
      <c r="G29" s="70" t="s">
        <v>1294</v>
      </c>
      <c r="H29" s="50">
        <v>2167</v>
      </c>
      <c r="I29" s="50">
        <f t="shared" si="4"/>
        <v>2500</v>
      </c>
      <c r="J29" s="59"/>
    </row>
    <row r="30" spans="1:10">
      <c r="A30" s="49">
        <v>43175</v>
      </c>
      <c r="B30" s="50" t="s">
        <v>944</v>
      </c>
      <c r="C30" s="50" t="s">
        <v>19</v>
      </c>
      <c r="D30" s="50">
        <v>500</v>
      </c>
      <c r="E30" s="50">
        <v>2155</v>
      </c>
      <c r="F30" s="50">
        <v>2164.7</v>
      </c>
      <c r="G30" s="70" t="s">
        <v>1295</v>
      </c>
      <c r="H30" s="50">
        <v>2143.7</v>
      </c>
      <c r="I30" s="50">
        <f>(E30-H30)*D30</f>
        <v>5650.00000000009</v>
      </c>
      <c r="J30" s="59"/>
    </row>
    <row r="31" spans="1:10">
      <c r="A31" s="49">
        <v>43179</v>
      </c>
      <c r="B31" s="50" t="s">
        <v>944</v>
      </c>
      <c r="C31" s="50" t="s">
        <v>16</v>
      </c>
      <c r="D31" s="50">
        <v>500</v>
      </c>
      <c r="E31" s="50">
        <v>2110</v>
      </c>
      <c r="F31" s="50">
        <v>2098.7</v>
      </c>
      <c r="G31" s="70" t="s">
        <v>1296</v>
      </c>
      <c r="H31" s="50">
        <v>2130</v>
      </c>
      <c r="I31" s="50">
        <f t="shared" ref="I31:I41" si="5">(H31-E31)*D31</f>
        <v>10000</v>
      </c>
      <c r="J31" s="59"/>
    </row>
    <row r="32" spans="1:10">
      <c r="A32" s="51">
        <v>43180</v>
      </c>
      <c r="B32" s="52" t="s">
        <v>944</v>
      </c>
      <c r="C32" s="52" t="s">
        <v>19</v>
      </c>
      <c r="D32" s="52">
        <v>500</v>
      </c>
      <c r="E32" s="52">
        <v>2136</v>
      </c>
      <c r="F32" s="52">
        <v>2136.7</v>
      </c>
      <c r="G32" s="71" t="s">
        <v>1297</v>
      </c>
      <c r="H32" s="52">
        <v>2136.7</v>
      </c>
      <c r="I32" s="52">
        <f>(E32-H32)*D32</f>
        <v>-349.999999999909</v>
      </c>
      <c r="J32" s="59"/>
    </row>
    <row r="33" spans="1:10">
      <c r="A33" s="51">
        <v>43180</v>
      </c>
      <c r="B33" s="52" t="s">
        <v>29</v>
      </c>
      <c r="C33" s="52" t="s">
        <v>16</v>
      </c>
      <c r="D33" s="52">
        <v>1500</v>
      </c>
      <c r="E33" s="52">
        <v>884</v>
      </c>
      <c r="F33" s="52">
        <v>881.4</v>
      </c>
      <c r="G33" s="71" t="s">
        <v>1298</v>
      </c>
      <c r="H33" s="52">
        <v>883</v>
      </c>
      <c r="I33" s="52">
        <f t="shared" si="5"/>
        <v>-1500</v>
      </c>
      <c r="J33" s="59"/>
    </row>
    <row r="34" spans="1:10">
      <c r="A34" s="49">
        <v>43180</v>
      </c>
      <c r="B34" s="50" t="s">
        <v>549</v>
      </c>
      <c r="C34" s="50" t="s">
        <v>16</v>
      </c>
      <c r="D34" s="50">
        <v>1500</v>
      </c>
      <c r="E34" s="50">
        <v>525</v>
      </c>
      <c r="F34" s="50">
        <v>521.7</v>
      </c>
      <c r="G34" s="70" t="s">
        <v>1299</v>
      </c>
      <c r="H34" s="50">
        <v>526</v>
      </c>
      <c r="I34" s="50">
        <f t="shared" si="5"/>
        <v>1500</v>
      </c>
      <c r="J34" s="59"/>
    </row>
    <row r="35" spans="1:10">
      <c r="A35" s="49">
        <v>43180</v>
      </c>
      <c r="B35" s="50" t="s">
        <v>773</v>
      </c>
      <c r="C35" s="50" t="s">
        <v>16</v>
      </c>
      <c r="D35" s="50">
        <v>1200</v>
      </c>
      <c r="E35" s="50">
        <v>805.5</v>
      </c>
      <c r="F35" s="50">
        <v>800.7</v>
      </c>
      <c r="G35" s="70" t="s">
        <v>1300</v>
      </c>
      <c r="H35" s="50">
        <v>807</v>
      </c>
      <c r="I35" s="50">
        <f t="shared" si="5"/>
        <v>1800</v>
      </c>
      <c r="J35" s="59"/>
    </row>
    <row r="36" spans="1:10">
      <c r="A36" s="49">
        <v>43181</v>
      </c>
      <c r="B36" s="50" t="s">
        <v>944</v>
      </c>
      <c r="C36" s="50" t="s">
        <v>16</v>
      </c>
      <c r="D36" s="50">
        <v>500</v>
      </c>
      <c r="E36" s="50">
        <v>2240</v>
      </c>
      <c r="F36" s="50">
        <v>2227.7</v>
      </c>
      <c r="G36" s="70" t="s">
        <v>1301</v>
      </c>
      <c r="H36" s="50">
        <v>2254</v>
      </c>
      <c r="I36" s="50">
        <f t="shared" si="5"/>
        <v>7000</v>
      </c>
      <c r="J36" s="59"/>
    </row>
    <row r="37" spans="1:10">
      <c r="A37" s="51">
        <v>43181</v>
      </c>
      <c r="B37" s="52" t="s">
        <v>944</v>
      </c>
      <c r="C37" s="52" t="s">
        <v>16</v>
      </c>
      <c r="D37" s="52">
        <v>500</v>
      </c>
      <c r="E37" s="52">
        <v>2246</v>
      </c>
      <c r="F37" s="52">
        <v>2234.7</v>
      </c>
      <c r="G37" s="71" t="s">
        <v>1302</v>
      </c>
      <c r="H37" s="52">
        <v>2240</v>
      </c>
      <c r="I37" s="52">
        <f t="shared" si="5"/>
        <v>-3000</v>
      </c>
      <c r="J37" s="59"/>
    </row>
    <row r="38" spans="1:10">
      <c r="A38" s="49">
        <v>43181</v>
      </c>
      <c r="B38" s="50" t="s">
        <v>944</v>
      </c>
      <c r="C38" s="50" t="s">
        <v>16</v>
      </c>
      <c r="D38" s="50">
        <v>500</v>
      </c>
      <c r="E38" s="50">
        <v>2249</v>
      </c>
      <c r="F38" s="50">
        <v>2238.7</v>
      </c>
      <c r="G38" s="70" t="s">
        <v>1303</v>
      </c>
      <c r="H38" s="50">
        <v>2259</v>
      </c>
      <c r="I38" s="50">
        <f t="shared" si="5"/>
        <v>5000</v>
      </c>
      <c r="J38" s="59"/>
    </row>
    <row r="39" spans="1:10">
      <c r="A39" s="49">
        <v>43182</v>
      </c>
      <c r="B39" s="50" t="s">
        <v>944</v>
      </c>
      <c r="C39" s="50" t="s">
        <v>16</v>
      </c>
      <c r="D39" s="50">
        <v>500</v>
      </c>
      <c r="E39" s="50">
        <v>2258</v>
      </c>
      <c r="F39" s="50">
        <v>2249.7</v>
      </c>
      <c r="G39" s="70" t="s">
        <v>1304</v>
      </c>
      <c r="H39" s="50">
        <v>2258</v>
      </c>
      <c r="I39" s="50">
        <f t="shared" si="5"/>
        <v>0</v>
      </c>
      <c r="J39" s="59"/>
    </row>
    <row r="40" spans="1:10">
      <c r="A40" s="49">
        <v>43182</v>
      </c>
      <c r="B40" s="50" t="s">
        <v>944</v>
      </c>
      <c r="C40" s="50" t="s">
        <v>16</v>
      </c>
      <c r="D40" s="50">
        <v>500</v>
      </c>
      <c r="E40" s="50">
        <v>2268</v>
      </c>
      <c r="F40" s="50">
        <v>2257.7</v>
      </c>
      <c r="G40" s="70" t="s">
        <v>1305</v>
      </c>
      <c r="H40" s="50">
        <v>2291.4</v>
      </c>
      <c r="I40" s="50">
        <f t="shared" si="5"/>
        <v>11700</v>
      </c>
      <c r="J40" s="59"/>
    </row>
    <row r="41" spans="1:10">
      <c r="A41" s="49">
        <v>43185</v>
      </c>
      <c r="B41" s="50" t="s">
        <v>944</v>
      </c>
      <c r="C41" s="50" t="s">
        <v>16</v>
      </c>
      <c r="D41" s="50">
        <v>500</v>
      </c>
      <c r="E41" s="50">
        <v>2292</v>
      </c>
      <c r="F41" s="50">
        <v>2279.7</v>
      </c>
      <c r="G41" s="70" t="s">
        <v>1306</v>
      </c>
      <c r="H41" s="50">
        <v>2327</v>
      </c>
      <c r="I41" s="50">
        <f t="shared" si="5"/>
        <v>17500</v>
      </c>
      <c r="J41" s="59"/>
    </row>
    <row r="42" spans="1:10">
      <c r="A42" s="49">
        <v>43186</v>
      </c>
      <c r="B42" s="50" t="s">
        <v>944</v>
      </c>
      <c r="C42" s="50" t="s">
        <v>19</v>
      </c>
      <c r="D42" s="50">
        <v>500</v>
      </c>
      <c r="E42" s="50">
        <v>2385</v>
      </c>
      <c r="F42" s="50">
        <v>2393.7</v>
      </c>
      <c r="G42" s="70" t="s">
        <v>1307</v>
      </c>
      <c r="H42" s="50">
        <v>2385</v>
      </c>
      <c r="I42" s="50">
        <f t="shared" ref="I42:I44" si="6">(E42-H42)*D42</f>
        <v>0</v>
      </c>
      <c r="J42" s="59"/>
    </row>
    <row r="43" spans="1:10">
      <c r="A43" s="49">
        <v>43186</v>
      </c>
      <c r="B43" s="50" t="s">
        <v>944</v>
      </c>
      <c r="C43" s="50" t="s">
        <v>19</v>
      </c>
      <c r="D43" s="50">
        <v>500</v>
      </c>
      <c r="E43" s="50">
        <v>2377</v>
      </c>
      <c r="F43" s="50">
        <v>2388.7</v>
      </c>
      <c r="G43" s="70" t="s">
        <v>1308</v>
      </c>
      <c r="H43" s="50">
        <v>2377</v>
      </c>
      <c r="I43" s="50">
        <f t="shared" si="6"/>
        <v>0</v>
      </c>
      <c r="J43" s="59"/>
    </row>
    <row r="44" spans="1:10">
      <c r="A44" s="49">
        <v>43186</v>
      </c>
      <c r="B44" s="50" t="s">
        <v>64</v>
      </c>
      <c r="C44" s="50" t="s">
        <v>19</v>
      </c>
      <c r="D44" s="50">
        <v>1000</v>
      </c>
      <c r="E44" s="50">
        <v>855</v>
      </c>
      <c r="F44" s="50">
        <v>858.7</v>
      </c>
      <c r="G44" s="70" t="s">
        <v>1309</v>
      </c>
      <c r="H44" s="50">
        <v>852.2</v>
      </c>
      <c r="I44" s="50">
        <f t="shared" si="6"/>
        <v>2799.99999999995</v>
      </c>
      <c r="J44" s="59"/>
    </row>
    <row r="45" spans="1:10">
      <c r="A45" s="49">
        <v>43186</v>
      </c>
      <c r="B45" s="50" t="s">
        <v>1218</v>
      </c>
      <c r="C45" s="50" t="s">
        <v>16</v>
      </c>
      <c r="D45" s="50">
        <v>750</v>
      </c>
      <c r="E45" s="50">
        <v>1308</v>
      </c>
      <c r="F45" s="50">
        <v>1302.7</v>
      </c>
      <c r="G45" s="70" t="s">
        <v>1310</v>
      </c>
      <c r="H45" s="50">
        <v>1308</v>
      </c>
      <c r="I45" s="50">
        <f t="shared" ref="I45:I48" si="7">(H45-E45)*D45</f>
        <v>0</v>
      </c>
      <c r="J45" s="59"/>
    </row>
    <row r="46" spans="1:10">
      <c r="A46" s="49">
        <v>43187</v>
      </c>
      <c r="B46" s="50" t="s">
        <v>944</v>
      </c>
      <c r="C46" s="50" t="s">
        <v>19</v>
      </c>
      <c r="D46" s="50">
        <v>500</v>
      </c>
      <c r="E46" s="50">
        <v>2313</v>
      </c>
      <c r="F46" s="50">
        <v>2323.7</v>
      </c>
      <c r="G46" s="70" t="s">
        <v>1311</v>
      </c>
      <c r="H46" s="50">
        <v>2313</v>
      </c>
      <c r="I46" s="50">
        <f>(E46-H46)*D46</f>
        <v>0</v>
      </c>
      <c r="J46" s="59"/>
    </row>
    <row r="47" spans="1:10">
      <c r="A47" s="49">
        <v>43187</v>
      </c>
      <c r="B47" s="50" t="s">
        <v>1260</v>
      </c>
      <c r="C47" s="50" t="s">
        <v>16</v>
      </c>
      <c r="D47" s="50">
        <v>2500</v>
      </c>
      <c r="E47" s="50">
        <v>332</v>
      </c>
      <c r="F47" s="50">
        <v>329.7</v>
      </c>
      <c r="G47" s="70" t="s">
        <v>1312</v>
      </c>
      <c r="H47" s="50">
        <v>332</v>
      </c>
      <c r="I47" s="50">
        <f t="shared" si="7"/>
        <v>0</v>
      </c>
      <c r="J47" s="59"/>
    </row>
    <row r="48" spans="1:10">
      <c r="A48" s="49">
        <v>43187</v>
      </c>
      <c r="B48" s="50" t="s">
        <v>43</v>
      </c>
      <c r="C48" s="50" t="s">
        <v>16</v>
      </c>
      <c r="D48" s="50">
        <v>600</v>
      </c>
      <c r="E48" s="50">
        <v>1454</v>
      </c>
      <c r="F48" s="50">
        <v>1448.4</v>
      </c>
      <c r="G48" s="70" t="s">
        <v>1313</v>
      </c>
      <c r="H48" s="50">
        <v>1467</v>
      </c>
      <c r="I48" s="50">
        <f t="shared" si="7"/>
        <v>7800</v>
      </c>
      <c r="J48" s="59"/>
    </row>
    <row r="49" spans="1:10">
      <c r="A49" s="49"/>
      <c r="B49" s="50"/>
      <c r="C49" s="50"/>
      <c r="D49" s="50"/>
      <c r="E49" s="50"/>
      <c r="F49" s="50"/>
      <c r="G49" s="70"/>
      <c r="H49" s="50"/>
      <c r="I49" s="50"/>
      <c r="J49" s="59"/>
    </row>
    <row r="50" spans="7:10">
      <c r="G50" s="20" t="s">
        <v>51</v>
      </c>
      <c r="H50" s="74"/>
      <c r="I50" s="29">
        <f>SUM(I4:I49)</f>
        <v>145227.5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39/45</f>
        <v>0.866666666666667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8" workbookViewId="0">
      <selection activeCell="C22" sqref="C22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1314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43132</v>
      </c>
      <c r="B4" s="50" t="s">
        <v>950</v>
      </c>
      <c r="C4" s="50" t="s">
        <v>16</v>
      </c>
      <c r="D4" s="50">
        <v>1000</v>
      </c>
      <c r="E4" s="50">
        <v>778</v>
      </c>
      <c r="F4" s="50">
        <v>772.7</v>
      </c>
      <c r="G4" s="70" t="s">
        <v>1315</v>
      </c>
      <c r="H4" s="50">
        <v>781</v>
      </c>
      <c r="I4" s="50">
        <f>(H4-E4)*D4</f>
        <v>3000</v>
      </c>
      <c r="J4" s="59"/>
    </row>
    <row r="5" spans="1:10">
      <c r="A5" s="49">
        <v>43132</v>
      </c>
      <c r="B5" s="50" t="s">
        <v>1316</v>
      </c>
      <c r="C5" s="50" t="s">
        <v>16</v>
      </c>
      <c r="D5" s="50">
        <v>7500</v>
      </c>
      <c r="E5" s="50">
        <v>101.5</v>
      </c>
      <c r="F5" s="50">
        <v>100.7</v>
      </c>
      <c r="G5" s="70" t="s">
        <v>1317</v>
      </c>
      <c r="H5" s="50">
        <v>101.95</v>
      </c>
      <c r="I5" s="50">
        <f t="shared" ref="I5:I7" si="0">(H5-E5)*D5</f>
        <v>3375.00000000002</v>
      </c>
      <c r="J5" s="59"/>
    </row>
    <row r="6" spans="1:10">
      <c r="A6" s="49">
        <v>43132</v>
      </c>
      <c r="B6" s="50" t="s">
        <v>1170</v>
      </c>
      <c r="C6" s="50" t="s">
        <v>16</v>
      </c>
      <c r="D6" s="50">
        <v>500</v>
      </c>
      <c r="E6" s="50">
        <v>2061</v>
      </c>
      <c r="F6" s="50">
        <v>2047.7</v>
      </c>
      <c r="G6" s="70" t="s">
        <v>1318</v>
      </c>
      <c r="H6" s="50">
        <v>2079.8</v>
      </c>
      <c r="I6" s="50">
        <f t="shared" si="0"/>
        <v>9400.00000000009</v>
      </c>
      <c r="J6" s="59"/>
    </row>
    <row r="7" spans="1:10">
      <c r="A7" s="49">
        <v>43133</v>
      </c>
      <c r="B7" s="50" t="s">
        <v>934</v>
      </c>
      <c r="C7" s="50" t="s">
        <v>16</v>
      </c>
      <c r="D7" s="50">
        <v>800</v>
      </c>
      <c r="E7" s="50">
        <v>1038</v>
      </c>
      <c r="F7" s="50">
        <v>1032.7</v>
      </c>
      <c r="G7" s="70" t="s">
        <v>1319</v>
      </c>
      <c r="H7" s="50">
        <v>1051</v>
      </c>
      <c r="I7" s="50">
        <f t="shared" si="0"/>
        <v>10400</v>
      </c>
      <c r="J7" s="59"/>
    </row>
    <row r="8" spans="1:10">
      <c r="A8" s="49">
        <v>43133</v>
      </c>
      <c r="B8" s="50" t="s">
        <v>944</v>
      </c>
      <c r="C8" s="50" t="s">
        <v>19</v>
      </c>
      <c r="D8" s="50">
        <v>500</v>
      </c>
      <c r="E8" s="50">
        <v>1991</v>
      </c>
      <c r="F8" s="50">
        <v>2002.7</v>
      </c>
      <c r="G8" s="70" t="s">
        <v>1320</v>
      </c>
      <c r="H8" s="50">
        <v>1971</v>
      </c>
      <c r="I8" s="50">
        <f>(E8-H8)*D8</f>
        <v>10000</v>
      </c>
      <c r="J8" s="59"/>
    </row>
    <row r="9" spans="1:10">
      <c r="A9" s="49">
        <v>43136</v>
      </c>
      <c r="B9" s="50" t="s">
        <v>1321</v>
      </c>
      <c r="C9" s="50" t="s">
        <v>16</v>
      </c>
      <c r="D9" s="50">
        <v>1200</v>
      </c>
      <c r="E9" s="50">
        <v>623</v>
      </c>
      <c r="F9" s="50">
        <v>618.7</v>
      </c>
      <c r="G9" s="70" t="s">
        <v>1322</v>
      </c>
      <c r="H9" s="50">
        <v>630.75</v>
      </c>
      <c r="I9" s="50">
        <f t="shared" ref="I9:I12" si="1">(H9-E9)*D9</f>
        <v>9300</v>
      </c>
      <c r="J9" s="73"/>
    </row>
    <row r="10" spans="1:10">
      <c r="A10" s="49">
        <v>43136</v>
      </c>
      <c r="B10" s="50" t="s">
        <v>944</v>
      </c>
      <c r="C10" s="50" t="s">
        <v>16</v>
      </c>
      <c r="D10" s="50">
        <v>500</v>
      </c>
      <c r="E10" s="50">
        <v>1978</v>
      </c>
      <c r="F10" s="50">
        <v>1967.4</v>
      </c>
      <c r="G10" s="70" t="s">
        <v>1323</v>
      </c>
      <c r="H10" s="50">
        <v>1992.85</v>
      </c>
      <c r="I10" s="50">
        <f t="shared" si="1"/>
        <v>7424.99999999995</v>
      </c>
      <c r="J10" s="73"/>
    </row>
    <row r="11" spans="1:10">
      <c r="A11" s="49">
        <v>43137</v>
      </c>
      <c r="B11" s="50" t="s">
        <v>1174</v>
      </c>
      <c r="C11" s="50" t="s">
        <v>16</v>
      </c>
      <c r="D11" s="50">
        <v>3000</v>
      </c>
      <c r="E11" s="50">
        <v>289</v>
      </c>
      <c r="F11" s="50">
        <v>287.4</v>
      </c>
      <c r="G11" s="70" t="s">
        <v>1324</v>
      </c>
      <c r="H11" s="50">
        <v>289</v>
      </c>
      <c r="I11" s="50">
        <f t="shared" si="1"/>
        <v>0</v>
      </c>
      <c r="J11" s="73"/>
    </row>
    <row r="12" spans="1:10">
      <c r="A12" s="51">
        <v>43137</v>
      </c>
      <c r="B12" s="52" t="s">
        <v>944</v>
      </c>
      <c r="C12" s="52" t="s">
        <v>16</v>
      </c>
      <c r="D12" s="52">
        <v>500</v>
      </c>
      <c r="E12" s="52">
        <v>1916</v>
      </c>
      <c r="F12" s="52">
        <v>1904.4</v>
      </c>
      <c r="G12" s="71" t="s">
        <v>1325</v>
      </c>
      <c r="H12" s="52">
        <v>1904.4</v>
      </c>
      <c r="I12" s="52">
        <f t="shared" si="1"/>
        <v>-5799.99999999995</v>
      </c>
      <c r="J12" s="59"/>
    </row>
    <row r="13" spans="1:10">
      <c r="A13" s="49">
        <v>43137</v>
      </c>
      <c r="B13" s="50" t="s">
        <v>944</v>
      </c>
      <c r="C13" s="50" t="s">
        <v>19</v>
      </c>
      <c r="D13" s="50">
        <v>500</v>
      </c>
      <c r="E13" s="50">
        <v>1880</v>
      </c>
      <c r="F13" s="50">
        <v>1889.7</v>
      </c>
      <c r="G13" s="70" t="s">
        <v>1326</v>
      </c>
      <c r="H13" s="50">
        <v>1871.65</v>
      </c>
      <c r="I13" s="50">
        <f t="shared" ref="I13:I17" si="2">(E13-H13)*D13</f>
        <v>4174.99999999995</v>
      </c>
      <c r="J13" s="59"/>
    </row>
    <row r="14" spans="1:10">
      <c r="A14" s="49">
        <v>43137</v>
      </c>
      <c r="B14" s="50" t="s">
        <v>268</v>
      </c>
      <c r="C14" s="50" t="s">
        <v>16</v>
      </c>
      <c r="D14" s="50">
        <v>1200</v>
      </c>
      <c r="E14" s="50">
        <v>701.5</v>
      </c>
      <c r="F14" s="50">
        <v>697.7</v>
      </c>
      <c r="G14" s="70" t="s">
        <v>1327</v>
      </c>
      <c r="H14" s="50">
        <v>706</v>
      </c>
      <c r="I14" s="50">
        <f>(H14-E14)*D14</f>
        <v>5400</v>
      </c>
      <c r="J14" s="59"/>
    </row>
    <row r="15" spans="1:10">
      <c r="A15" s="49">
        <v>43137</v>
      </c>
      <c r="B15" s="50" t="s">
        <v>944</v>
      </c>
      <c r="C15" s="50" t="s">
        <v>19</v>
      </c>
      <c r="D15" s="50">
        <v>500</v>
      </c>
      <c r="E15" s="50">
        <v>1858</v>
      </c>
      <c r="F15" s="50">
        <v>1867.4</v>
      </c>
      <c r="G15" s="70" t="s">
        <v>1328</v>
      </c>
      <c r="H15" s="50">
        <v>1855</v>
      </c>
      <c r="I15" s="50">
        <f t="shared" si="2"/>
        <v>1500</v>
      </c>
      <c r="J15" s="59"/>
    </row>
    <row r="16" spans="1:10">
      <c r="A16" s="49">
        <v>43138</v>
      </c>
      <c r="B16" s="50" t="s">
        <v>944</v>
      </c>
      <c r="C16" s="50" t="s">
        <v>19</v>
      </c>
      <c r="D16" s="50">
        <v>500</v>
      </c>
      <c r="E16" s="50">
        <v>2000</v>
      </c>
      <c r="F16" s="50">
        <v>2011.7</v>
      </c>
      <c r="G16" s="70" t="s">
        <v>1329</v>
      </c>
      <c r="H16" s="50">
        <v>1989</v>
      </c>
      <c r="I16" s="50">
        <f t="shared" si="2"/>
        <v>5500</v>
      </c>
      <c r="J16" s="59"/>
    </row>
    <row r="17" spans="1:10">
      <c r="A17" s="49">
        <v>43138</v>
      </c>
      <c r="B17" s="50" t="s">
        <v>944</v>
      </c>
      <c r="C17" s="50" t="s">
        <v>19</v>
      </c>
      <c r="D17" s="50">
        <v>500</v>
      </c>
      <c r="E17" s="50">
        <v>1989</v>
      </c>
      <c r="F17" s="50">
        <v>2000.7</v>
      </c>
      <c r="G17" s="70" t="s">
        <v>1330</v>
      </c>
      <c r="H17" s="50">
        <v>1986</v>
      </c>
      <c r="I17" s="50">
        <f t="shared" si="2"/>
        <v>1500</v>
      </c>
      <c r="J17" s="59"/>
    </row>
    <row r="18" spans="1:10">
      <c r="A18" s="49">
        <v>43139</v>
      </c>
      <c r="B18" s="50" t="s">
        <v>944</v>
      </c>
      <c r="C18" s="50" t="s">
        <v>16</v>
      </c>
      <c r="D18" s="50">
        <v>500</v>
      </c>
      <c r="E18" s="50">
        <v>2012</v>
      </c>
      <c r="F18" s="50">
        <v>2001.4</v>
      </c>
      <c r="G18" s="70" t="s">
        <v>1331</v>
      </c>
      <c r="H18" s="50">
        <v>2015</v>
      </c>
      <c r="I18" s="50">
        <f t="shared" ref="I18:I24" si="3">(H18-E18)*D18</f>
        <v>1500</v>
      </c>
      <c r="J18" s="59"/>
    </row>
    <row r="19" spans="1:10">
      <c r="A19" s="49">
        <v>43139</v>
      </c>
      <c r="B19" s="50" t="s">
        <v>1099</v>
      </c>
      <c r="C19" s="50" t="s">
        <v>16</v>
      </c>
      <c r="D19" s="50">
        <v>500</v>
      </c>
      <c r="E19" s="50">
        <v>1809</v>
      </c>
      <c r="F19" s="50">
        <v>1798.7</v>
      </c>
      <c r="G19" s="70" t="s">
        <v>1332</v>
      </c>
      <c r="H19" s="50">
        <v>1814.8</v>
      </c>
      <c r="I19" s="50">
        <f t="shared" si="3"/>
        <v>2899.99999999998</v>
      </c>
      <c r="J19" s="59"/>
    </row>
    <row r="20" spans="1:10">
      <c r="A20" s="49">
        <v>43140</v>
      </c>
      <c r="B20" s="50" t="s">
        <v>1170</v>
      </c>
      <c r="C20" s="50" t="s">
        <v>16</v>
      </c>
      <c r="D20" s="50">
        <v>500</v>
      </c>
      <c r="E20" s="50">
        <v>1970</v>
      </c>
      <c r="F20" s="50">
        <v>1958.7</v>
      </c>
      <c r="G20" s="70" t="s">
        <v>1333</v>
      </c>
      <c r="H20" s="50">
        <v>1973</v>
      </c>
      <c r="I20" s="50">
        <f t="shared" si="3"/>
        <v>1500</v>
      </c>
      <c r="J20" s="59"/>
    </row>
    <row r="21" spans="1:10">
      <c r="A21" s="49">
        <v>43140</v>
      </c>
      <c r="B21" s="50" t="s">
        <v>944</v>
      </c>
      <c r="C21" s="50" t="s">
        <v>16</v>
      </c>
      <c r="D21" s="50">
        <v>500</v>
      </c>
      <c r="E21" s="50">
        <v>1976</v>
      </c>
      <c r="F21" s="50">
        <v>1964.4</v>
      </c>
      <c r="G21" s="70" t="s">
        <v>1334</v>
      </c>
      <c r="H21" s="50">
        <v>1997.95</v>
      </c>
      <c r="I21" s="50">
        <f t="shared" si="3"/>
        <v>10975</v>
      </c>
      <c r="J21" s="59"/>
    </row>
    <row r="22" spans="1:10">
      <c r="A22" s="49">
        <v>43141</v>
      </c>
      <c r="B22" s="50" t="s">
        <v>944</v>
      </c>
      <c r="C22" s="50" t="s">
        <v>16</v>
      </c>
      <c r="D22" s="50">
        <v>500</v>
      </c>
      <c r="E22" s="50">
        <v>2027</v>
      </c>
      <c r="F22" s="50">
        <v>2016.7</v>
      </c>
      <c r="G22" s="70" t="s">
        <v>1335</v>
      </c>
      <c r="H22" s="50">
        <v>2030</v>
      </c>
      <c r="I22" s="50">
        <f t="shared" si="3"/>
        <v>1500</v>
      </c>
      <c r="J22" s="59"/>
    </row>
    <row r="23" spans="1:10">
      <c r="A23" s="49">
        <v>43141</v>
      </c>
      <c r="B23" s="50" t="s">
        <v>549</v>
      </c>
      <c r="C23" s="50" t="s">
        <v>16</v>
      </c>
      <c r="D23" s="50">
        <v>1500</v>
      </c>
      <c r="E23" s="50">
        <v>524.5</v>
      </c>
      <c r="F23" s="50">
        <v>521.4</v>
      </c>
      <c r="G23" s="70" t="s">
        <v>1336</v>
      </c>
      <c r="H23" s="50">
        <v>525.5</v>
      </c>
      <c r="I23" s="50">
        <f t="shared" si="3"/>
        <v>1500</v>
      </c>
      <c r="J23" s="59"/>
    </row>
    <row r="24" spans="1:10">
      <c r="A24" s="49">
        <v>43141</v>
      </c>
      <c r="B24" s="50" t="s">
        <v>944</v>
      </c>
      <c r="C24" s="50" t="s">
        <v>16</v>
      </c>
      <c r="D24" s="50">
        <v>500</v>
      </c>
      <c r="E24" s="50">
        <v>2047</v>
      </c>
      <c r="F24" s="50">
        <v>2037.7</v>
      </c>
      <c r="G24" s="70" t="s">
        <v>1337</v>
      </c>
      <c r="H24" s="50">
        <v>2056.95</v>
      </c>
      <c r="I24" s="50">
        <f t="shared" si="3"/>
        <v>4974.99999999991</v>
      </c>
      <c r="J24" s="59"/>
    </row>
    <row r="25" spans="1:10">
      <c r="A25" s="49">
        <v>43145</v>
      </c>
      <c r="B25" s="50" t="s">
        <v>944</v>
      </c>
      <c r="C25" s="50" t="s">
        <v>19</v>
      </c>
      <c r="D25" s="50">
        <v>500</v>
      </c>
      <c r="E25" s="50">
        <v>2040</v>
      </c>
      <c r="F25" s="50">
        <v>2051.7</v>
      </c>
      <c r="G25" s="70" t="s">
        <v>1338</v>
      </c>
      <c r="H25" s="50">
        <v>2035</v>
      </c>
      <c r="I25" s="50">
        <f t="shared" ref="I25:I30" si="4">(E25-H25)*D25</f>
        <v>2500</v>
      </c>
      <c r="J25" s="59"/>
    </row>
    <row r="26" spans="1:10">
      <c r="A26" s="49">
        <v>43145</v>
      </c>
      <c r="B26" s="50" t="s">
        <v>944</v>
      </c>
      <c r="C26" s="50" t="s">
        <v>19</v>
      </c>
      <c r="D26" s="50">
        <v>500</v>
      </c>
      <c r="E26" s="50">
        <v>2035</v>
      </c>
      <c r="F26" s="50">
        <v>2046.7</v>
      </c>
      <c r="G26" s="70" t="s">
        <v>1339</v>
      </c>
      <c r="H26" s="50">
        <v>2027.05</v>
      </c>
      <c r="I26" s="50">
        <f t="shared" si="4"/>
        <v>3975.00000000002</v>
      </c>
      <c r="J26" s="59"/>
    </row>
    <row r="27" spans="1:10">
      <c r="A27" s="49">
        <v>43146</v>
      </c>
      <c r="B27" s="50" t="s">
        <v>944</v>
      </c>
      <c r="C27" s="50" t="s">
        <v>16</v>
      </c>
      <c r="D27" s="50">
        <v>500</v>
      </c>
      <c r="E27" s="50">
        <v>2062</v>
      </c>
      <c r="F27" s="50">
        <v>2051.4</v>
      </c>
      <c r="G27" s="70" t="s">
        <v>1340</v>
      </c>
      <c r="H27" s="50">
        <v>2076.8</v>
      </c>
      <c r="I27" s="50">
        <f t="shared" ref="I27:I33" si="5">(H27-E27)*D27</f>
        <v>7400.00000000009</v>
      </c>
      <c r="J27" s="59"/>
    </row>
    <row r="28" spans="1:10">
      <c r="A28" s="49">
        <v>43147</v>
      </c>
      <c r="B28" s="50" t="s">
        <v>944</v>
      </c>
      <c r="C28" s="50" t="s">
        <v>19</v>
      </c>
      <c r="D28" s="50">
        <v>500</v>
      </c>
      <c r="E28" s="50">
        <v>2001</v>
      </c>
      <c r="F28" s="50">
        <v>2011.7</v>
      </c>
      <c r="G28" s="70" t="s">
        <v>1341</v>
      </c>
      <c r="H28" s="50">
        <v>1980</v>
      </c>
      <c r="I28" s="50">
        <f t="shared" si="4"/>
        <v>10500</v>
      </c>
      <c r="J28" s="59"/>
    </row>
    <row r="29" spans="1:10">
      <c r="A29" s="49">
        <v>43150</v>
      </c>
      <c r="B29" s="50" t="s">
        <v>1174</v>
      </c>
      <c r="C29" s="50" t="s">
        <v>19</v>
      </c>
      <c r="D29" s="50">
        <v>3000</v>
      </c>
      <c r="E29" s="50">
        <v>268</v>
      </c>
      <c r="F29" s="50">
        <v>269.4</v>
      </c>
      <c r="G29" s="70" t="s">
        <v>1342</v>
      </c>
      <c r="H29" s="50">
        <v>266.15</v>
      </c>
      <c r="I29" s="50">
        <f t="shared" si="4"/>
        <v>5550.00000000007</v>
      </c>
      <c r="J29" s="59"/>
    </row>
    <row r="30" spans="1:10">
      <c r="A30" s="49">
        <v>43150</v>
      </c>
      <c r="B30" s="50" t="s">
        <v>1028</v>
      </c>
      <c r="C30" s="50" t="s">
        <v>19</v>
      </c>
      <c r="D30" s="50">
        <v>600</v>
      </c>
      <c r="E30" s="50">
        <v>1275</v>
      </c>
      <c r="F30" s="50">
        <v>1281.7</v>
      </c>
      <c r="G30" s="70" t="s">
        <v>1343</v>
      </c>
      <c r="H30" s="50">
        <v>1272.5</v>
      </c>
      <c r="I30" s="50">
        <f t="shared" si="4"/>
        <v>1500</v>
      </c>
      <c r="J30" s="59"/>
    </row>
    <row r="31" spans="1:10">
      <c r="A31" s="49">
        <v>43151</v>
      </c>
      <c r="B31" s="50" t="s">
        <v>944</v>
      </c>
      <c r="C31" s="50" t="s">
        <v>16</v>
      </c>
      <c r="D31" s="50">
        <v>500</v>
      </c>
      <c r="E31" s="50">
        <v>2021</v>
      </c>
      <c r="F31" s="50">
        <v>2014.4</v>
      </c>
      <c r="G31" s="70" t="s">
        <v>1344</v>
      </c>
      <c r="H31" s="50">
        <v>2028.5</v>
      </c>
      <c r="I31" s="50">
        <f t="shared" si="5"/>
        <v>3750</v>
      </c>
      <c r="J31" s="59"/>
    </row>
    <row r="32" spans="1:10">
      <c r="A32" s="49">
        <v>43151</v>
      </c>
      <c r="B32" s="50" t="s">
        <v>944</v>
      </c>
      <c r="C32" s="50" t="s">
        <v>16</v>
      </c>
      <c r="D32" s="50">
        <v>500</v>
      </c>
      <c r="E32" s="50">
        <v>2005</v>
      </c>
      <c r="F32" s="50">
        <v>1994.4</v>
      </c>
      <c r="G32" s="70" t="s">
        <v>1345</v>
      </c>
      <c r="H32" s="50">
        <v>2008</v>
      </c>
      <c r="I32" s="50">
        <f t="shared" si="5"/>
        <v>1500</v>
      </c>
      <c r="J32" s="59"/>
    </row>
    <row r="33" spans="1:10">
      <c r="A33" s="49">
        <v>43151</v>
      </c>
      <c r="B33" s="50" t="s">
        <v>64</v>
      </c>
      <c r="C33" s="50" t="s">
        <v>16</v>
      </c>
      <c r="D33" s="50">
        <v>1000</v>
      </c>
      <c r="E33" s="50">
        <v>921</v>
      </c>
      <c r="F33" s="50">
        <v>916.4</v>
      </c>
      <c r="G33" s="70" t="s">
        <v>1346</v>
      </c>
      <c r="H33" s="50">
        <v>921</v>
      </c>
      <c r="I33" s="50">
        <f t="shared" si="5"/>
        <v>0</v>
      </c>
      <c r="J33" s="59"/>
    </row>
    <row r="34" spans="1:10">
      <c r="A34" s="49">
        <v>43152</v>
      </c>
      <c r="B34" s="50" t="s">
        <v>1170</v>
      </c>
      <c r="C34" s="50" t="s">
        <v>19</v>
      </c>
      <c r="D34" s="50">
        <v>500</v>
      </c>
      <c r="E34" s="50">
        <v>1985</v>
      </c>
      <c r="F34" s="50">
        <v>1994.7</v>
      </c>
      <c r="G34" s="70" t="s">
        <v>1347</v>
      </c>
      <c r="H34" s="50">
        <v>1982</v>
      </c>
      <c r="I34" s="50">
        <f>(E34-H34)*D34</f>
        <v>1500</v>
      </c>
      <c r="J34" s="59"/>
    </row>
    <row r="35" spans="1:10">
      <c r="A35" s="49">
        <v>43152</v>
      </c>
      <c r="B35" s="50" t="s">
        <v>1074</v>
      </c>
      <c r="C35" s="50" t="s">
        <v>16</v>
      </c>
      <c r="D35" s="50">
        <v>1000</v>
      </c>
      <c r="E35" s="50">
        <v>921.3</v>
      </c>
      <c r="F35" s="50">
        <v>917.7</v>
      </c>
      <c r="G35" s="70" t="s">
        <v>1348</v>
      </c>
      <c r="H35" s="50">
        <v>928</v>
      </c>
      <c r="I35" s="50">
        <f t="shared" ref="I35:I39" si="6">(H35-E35)*D35</f>
        <v>6700.00000000005</v>
      </c>
      <c r="J35" s="59"/>
    </row>
    <row r="36" spans="1:10">
      <c r="A36" s="49">
        <v>43153</v>
      </c>
      <c r="B36" s="50" t="s">
        <v>1170</v>
      </c>
      <c r="C36" s="50" t="s">
        <v>19</v>
      </c>
      <c r="D36" s="50">
        <v>500</v>
      </c>
      <c r="E36" s="50">
        <v>1978</v>
      </c>
      <c r="F36" s="50">
        <v>1987.7</v>
      </c>
      <c r="G36" s="70" t="s">
        <v>1349</v>
      </c>
      <c r="H36" s="50">
        <v>1975</v>
      </c>
      <c r="I36" s="50">
        <f t="shared" ref="I36:I41" si="7">(E36-H36)*D36</f>
        <v>1500</v>
      </c>
      <c r="J36" s="59"/>
    </row>
    <row r="37" spans="1:10">
      <c r="A37" s="49">
        <v>43153</v>
      </c>
      <c r="B37" s="50" t="s">
        <v>1028</v>
      </c>
      <c r="C37" s="50" t="s">
        <v>16</v>
      </c>
      <c r="D37" s="50">
        <v>600</v>
      </c>
      <c r="E37" s="50">
        <v>1289</v>
      </c>
      <c r="F37" s="50">
        <v>1281.7</v>
      </c>
      <c r="G37" s="70" t="s">
        <v>1350</v>
      </c>
      <c r="H37" s="50">
        <v>1291.5</v>
      </c>
      <c r="I37" s="50">
        <f t="shared" si="6"/>
        <v>1500</v>
      </c>
      <c r="J37" s="59"/>
    </row>
    <row r="38" spans="1:10">
      <c r="A38" s="49">
        <v>43154</v>
      </c>
      <c r="B38" s="50" t="s">
        <v>934</v>
      </c>
      <c r="C38" s="50" t="s">
        <v>16</v>
      </c>
      <c r="D38" s="50">
        <v>800</v>
      </c>
      <c r="E38" s="50">
        <v>1028</v>
      </c>
      <c r="F38" s="50">
        <v>1021.7</v>
      </c>
      <c r="G38" s="70" t="s">
        <v>1351</v>
      </c>
      <c r="H38" s="50">
        <v>1036.8</v>
      </c>
      <c r="I38" s="50">
        <f t="shared" si="6"/>
        <v>7039.99999999996</v>
      </c>
      <c r="J38" s="59"/>
    </row>
    <row r="39" spans="1:10">
      <c r="A39" s="49">
        <v>43157</v>
      </c>
      <c r="B39" s="50" t="s">
        <v>39</v>
      </c>
      <c r="C39" s="50" t="s">
        <v>16</v>
      </c>
      <c r="D39" s="50">
        <v>600</v>
      </c>
      <c r="E39" s="50">
        <v>1335</v>
      </c>
      <c r="F39" s="50">
        <v>1325.7</v>
      </c>
      <c r="G39" s="70" t="s">
        <v>1352</v>
      </c>
      <c r="H39" s="50">
        <v>1349.4</v>
      </c>
      <c r="I39" s="50">
        <f t="shared" si="6"/>
        <v>8640.00000000005</v>
      </c>
      <c r="J39" s="59"/>
    </row>
    <row r="40" spans="1:10">
      <c r="A40" s="49">
        <v>43157</v>
      </c>
      <c r="B40" s="50" t="s">
        <v>1026</v>
      </c>
      <c r="C40" s="50" t="s">
        <v>19</v>
      </c>
      <c r="D40" s="50">
        <v>4000</v>
      </c>
      <c r="E40" s="50">
        <v>111</v>
      </c>
      <c r="F40" s="50">
        <v>112.7</v>
      </c>
      <c r="G40" s="70" t="s">
        <v>1353</v>
      </c>
      <c r="H40" s="50">
        <v>110.25</v>
      </c>
      <c r="I40" s="50">
        <f t="shared" si="7"/>
        <v>3000</v>
      </c>
      <c r="J40" s="59"/>
    </row>
    <row r="41" spans="1:10">
      <c r="A41" s="49">
        <v>43158</v>
      </c>
      <c r="B41" s="50" t="s">
        <v>1026</v>
      </c>
      <c r="C41" s="50" t="s">
        <v>19</v>
      </c>
      <c r="D41" s="50">
        <v>4000</v>
      </c>
      <c r="E41" s="50">
        <v>103.9</v>
      </c>
      <c r="F41" s="50">
        <v>105.4</v>
      </c>
      <c r="G41" s="70" t="s">
        <v>1354</v>
      </c>
      <c r="H41" s="50">
        <v>103.9</v>
      </c>
      <c r="I41" s="50">
        <f t="shared" si="7"/>
        <v>0</v>
      </c>
      <c r="J41" s="59"/>
    </row>
    <row r="42" spans="1:10">
      <c r="A42" s="49">
        <v>43158</v>
      </c>
      <c r="B42" s="50" t="s">
        <v>1170</v>
      </c>
      <c r="C42" s="50" t="s">
        <v>16</v>
      </c>
      <c r="D42" s="50">
        <v>500</v>
      </c>
      <c r="E42" s="50">
        <v>2020</v>
      </c>
      <c r="F42" s="50">
        <v>2011.7</v>
      </c>
      <c r="G42" s="70" t="s">
        <v>1355</v>
      </c>
      <c r="H42" s="50">
        <v>2041</v>
      </c>
      <c r="I42" s="50">
        <f>(H42-E42)*D42</f>
        <v>10500</v>
      </c>
      <c r="J42" s="59"/>
    </row>
    <row r="43" spans="1:10">
      <c r="A43" s="49">
        <v>43159</v>
      </c>
      <c r="B43" s="50" t="s">
        <v>944</v>
      </c>
      <c r="C43" s="50" t="s">
        <v>16</v>
      </c>
      <c r="D43" s="50">
        <v>500</v>
      </c>
      <c r="E43" s="50">
        <v>2041</v>
      </c>
      <c r="F43" s="50">
        <v>2032.4</v>
      </c>
      <c r="G43" s="70" t="s">
        <v>1356</v>
      </c>
      <c r="H43" s="50">
        <v>2051</v>
      </c>
      <c r="I43" s="50">
        <f>(H43-E43)*D43</f>
        <v>5000</v>
      </c>
      <c r="J43" s="59"/>
    </row>
    <row r="44" spans="1:10">
      <c r="A44" s="50"/>
      <c r="B44" s="50"/>
      <c r="C44" s="50"/>
      <c r="D44" s="50"/>
      <c r="E44" s="50"/>
      <c r="F44" s="50"/>
      <c r="G44" s="70"/>
      <c r="H44" s="50"/>
      <c r="I44" s="50"/>
      <c r="J44" s="59"/>
    </row>
    <row r="45" spans="7:10">
      <c r="G45" s="20" t="s">
        <v>51</v>
      </c>
      <c r="H45" s="74"/>
      <c r="I45" s="29">
        <f>SUM(I4:I44)</f>
        <v>172080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39/40</f>
        <v>0.975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0" workbookViewId="0">
      <selection activeCell="I59" sqref="I59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1357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43101</v>
      </c>
      <c r="B4" s="50" t="s">
        <v>1131</v>
      </c>
      <c r="C4" s="50" t="s">
        <v>16</v>
      </c>
      <c r="D4" s="50">
        <v>2750</v>
      </c>
      <c r="E4" s="50">
        <v>336</v>
      </c>
      <c r="F4" s="50">
        <v>334.4</v>
      </c>
      <c r="G4" s="70" t="s">
        <v>1358</v>
      </c>
      <c r="H4" s="50">
        <v>339.25</v>
      </c>
      <c r="I4" s="50">
        <f>(H4-E4)*D4</f>
        <v>8937.5</v>
      </c>
      <c r="J4" s="59"/>
    </row>
    <row r="5" spans="1:10">
      <c r="A5" s="49">
        <v>43132</v>
      </c>
      <c r="B5" s="50" t="s">
        <v>545</v>
      </c>
      <c r="C5" s="50" t="s">
        <v>16</v>
      </c>
      <c r="D5" s="50">
        <v>1300</v>
      </c>
      <c r="E5" s="50">
        <v>576</v>
      </c>
      <c r="F5" s="50">
        <v>572.7</v>
      </c>
      <c r="G5" s="70" t="s">
        <v>1359</v>
      </c>
      <c r="H5" s="50">
        <v>578.2</v>
      </c>
      <c r="I5" s="50">
        <f t="shared" ref="I5:I21" si="0">(H5-E5)*D5</f>
        <v>2860.00000000006</v>
      </c>
      <c r="J5" s="59"/>
    </row>
    <row r="6" spans="1:10">
      <c r="A6" s="49">
        <v>43132</v>
      </c>
      <c r="B6" s="50" t="s">
        <v>573</v>
      </c>
      <c r="C6" s="50" t="s">
        <v>19</v>
      </c>
      <c r="D6" s="50">
        <v>1200</v>
      </c>
      <c r="E6" s="50">
        <v>837</v>
      </c>
      <c r="F6" s="50">
        <v>841.7</v>
      </c>
      <c r="G6" s="70" t="s">
        <v>1360</v>
      </c>
      <c r="H6" s="50">
        <v>835.3</v>
      </c>
      <c r="I6" s="50">
        <f>(E6-H6)*D6</f>
        <v>2040.00000000005</v>
      </c>
      <c r="J6" s="59"/>
    </row>
    <row r="7" spans="1:10">
      <c r="A7" s="49">
        <v>43132</v>
      </c>
      <c r="B7" s="50" t="s">
        <v>573</v>
      </c>
      <c r="C7" s="50" t="s">
        <v>19</v>
      </c>
      <c r="D7" s="50">
        <v>1200</v>
      </c>
      <c r="E7" s="50">
        <v>835</v>
      </c>
      <c r="F7" s="50">
        <v>840.7</v>
      </c>
      <c r="G7" s="70" t="s">
        <v>1361</v>
      </c>
      <c r="H7" s="50">
        <v>829.35</v>
      </c>
      <c r="I7" s="50">
        <f>(E7-H7)*D7</f>
        <v>6779.99999999997</v>
      </c>
      <c r="J7" s="59"/>
    </row>
    <row r="8" spans="1:10">
      <c r="A8" s="49">
        <v>43160</v>
      </c>
      <c r="B8" s="50" t="s">
        <v>1362</v>
      </c>
      <c r="C8" s="50" t="s">
        <v>16</v>
      </c>
      <c r="D8" s="50">
        <v>4000</v>
      </c>
      <c r="E8" s="50">
        <v>173</v>
      </c>
      <c r="F8" s="50">
        <v>171.7</v>
      </c>
      <c r="G8" s="70" t="s">
        <v>1363</v>
      </c>
      <c r="H8" s="50">
        <v>174.8</v>
      </c>
      <c r="I8" s="50">
        <f t="shared" si="0"/>
        <v>7200.00000000005</v>
      </c>
      <c r="J8" s="59"/>
    </row>
    <row r="9" spans="1:10">
      <c r="A9" s="49">
        <v>43160</v>
      </c>
      <c r="B9" s="50" t="s">
        <v>944</v>
      </c>
      <c r="C9" s="50" t="s">
        <v>16</v>
      </c>
      <c r="D9" s="50">
        <v>500</v>
      </c>
      <c r="E9" s="50">
        <v>1829</v>
      </c>
      <c r="F9" s="50">
        <v>1820.7</v>
      </c>
      <c r="G9" s="70" t="s">
        <v>1364</v>
      </c>
      <c r="H9" s="50">
        <v>1847</v>
      </c>
      <c r="I9" s="50">
        <f t="shared" si="0"/>
        <v>9000</v>
      </c>
      <c r="J9" s="73"/>
    </row>
    <row r="10" spans="1:10">
      <c r="A10" s="49">
        <v>43191</v>
      </c>
      <c r="B10" s="50" t="s">
        <v>121</v>
      </c>
      <c r="C10" s="50" t="s">
        <v>16</v>
      </c>
      <c r="D10" s="50">
        <v>1100</v>
      </c>
      <c r="E10" s="50">
        <v>788</v>
      </c>
      <c r="F10" s="50">
        <v>784.7</v>
      </c>
      <c r="G10" s="70" t="s">
        <v>1365</v>
      </c>
      <c r="H10" s="50">
        <v>788</v>
      </c>
      <c r="I10" s="50">
        <f t="shared" si="0"/>
        <v>0</v>
      </c>
      <c r="J10" s="73"/>
    </row>
    <row r="11" spans="1:10">
      <c r="A11" s="49">
        <v>43191</v>
      </c>
      <c r="B11" s="50" t="s">
        <v>1002</v>
      </c>
      <c r="C11" s="50" t="s">
        <v>16</v>
      </c>
      <c r="D11" s="50">
        <v>1000</v>
      </c>
      <c r="E11" s="50">
        <v>740.25</v>
      </c>
      <c r="F11" s="50">
        <v>734.4</v>
      </c>
      <c r="G11" s="70" t="s">
        <v>1366</v>
      </c>
      <c r="H11" s="50">
        <v>752</v>
      </c>
      <c r="I11" s="50">
        <f t="shared" si="0"/>
        <v>11750</v>
      </c>
      <c r="J11" s="73"/>
    </row>
    <row r="12" spans="1:10">
      <c r="A12" s="49">
        <v>43221</v>
      </c>
      <c r="B12" s="50" t="s">
        <v>1148</v>
      </c>
      <c r="C12" s="50" t="s">
        <v>16</v>
      </c>
      <c r="D12" s="50">
        <v>4500</v>
      </c>
      <c r="E12" s="50">
        <v>244</v>
      </c>
      <c r="F12" s="50">
        <v>245.7</v>
      </c>
      <c r="G12" s="70" t="s">
        <v>1367</v>
      </c>
      <c r="H12" s="50">
        <v>244</v>
      </c>
      <c r="I12" s="50">
        <f t="shared" si="0"/>
        <v>0</v>
      </c>
      <c r="J12" s="59"/>
    </row>
    <row r="13" spans="1:10">
      <c r="A13" s="49">
        <v>43221</v>
      </c>
      <c r="B13" s="50" t="s">
        <v>1368</v>
      </c>
      <c r="C13" s="50" t="s">
        <v>16</v>
      </c>
      <c r="D13" s="50">
        <v>350</v>
      </c>
      <c r="E13" s="50">
        <v>1983</v>
      </c>
      <c r="F13" s="50">
        <v>1966.7</v>
      </c>
      <c r="G13" s="70" t="s">
        <v>1369</v>
      </c>
      <c r="H13" s="50">
        <v>1990</v>
      </c>
      <c r="I13" s="50">
        <f t="shared" si="0"/>
        <v>2450</v>
      </c>
      <c r="J13" s="59"/>
    </row>
    <row r="14" spans="1:10">
      <c r="A14" s="49">
        <v>43221</v>
      </c>
      <c r="B14" s="50" t="s">
        <v>944</v>
      </c>
      <c r="C14" s="50" t="s">
        <v>16</v>
      </c>
      <c r="D14" s="50">
        <v>500</v>
      </c>
      <c r="E14" s="50">
        <v>1887</v>
      </c>
      <c r="F14" s="50">
        <v>1876.7</v>
      </c>
      <c r="G14" s="70" t="s">
        <v>1370</v>
      </c>
      <c r="H14" s="50">
        <v>1899</v>
      </c>
      <c r="I14" s="50">
        <f t="shared" si="0"/>
        <v>6000</v>
      </c>
      <c r="J14" s="59"/>
    </row>
    <row r="15" spans="1:10">
      <c r="A15" s="49">
        <v>43313</v>
      </c>
      <c r="B15" s="50" t="s">
        <v>1371</v>
      </c>
      <c r="C15" s="50" t="s">
        <v>16</v>
      </c>
      <c r="D15" s="50">
        <v>1100</v>
      </c>
      <c r="E15" s="50">
        <v>598</v>
      </c>
      <c r="F15" s="50">
        <v>592.7</v>
      </c>
      <c r="G15" s="70" t="s">
        <v>1372</v>
      </c>
      <c r="H15" s="50">
        <v>603.2</v>
      </c>
      <c r="I15" s="50">
        <f t="shared" si="0"/>
        <v>5720.00000000005</v>
      </c>
      <c r="J15" s="59"/>
    </row>
    <row r="16" spans="1:10">
      <c r="A16" s="49">
        <v>43313</v>
      </c>
      <c r="B16" s="50" t="s">
        <v>1371</v>
      </c>
      <c r="C16" s="50" t="s">
        <v>16</v>
      </c>
      <c r="D16" s="50">
        <v>1100</v>
      </c>
      <c r="E16" s="50">
        <v>603</v>
      </c>
      <c r="F16" s="50">
        <v>597.9</v>
      </c>
      <c r="G16" s="70" t="s">
        <v>1373</v>
      </c>
      <c r="H16" s="50">
        <v>603</v>
      </c>
      <c r="I16" s="50">
        <f t="shared" si="0"/>
        <v>0</v>
      </c>
      <c r="J16" s="59"/>
    </row>
    <row r="17" spans="1:10">
      <c r="A17" s="49">
        <v>43344</v>
      </c>
      <c r="B17" s="50" t="s">
        <v>549</v>
      </c>
      <c r="C17" s="50" t="s">
        <v>16</v>
      </c>
      <c r="D17" s="50">
        <v>1500</v>
      </c>
      <c r="E17" s="50">
        <v>628</v>
      </c>
      <c r="F17" s="50">
        <v>624.4</v>
      </c>
      <c r="G17" s="70" t="s">
        <v>1374</v>
      </c>
      <c r="H17" s="50">
        <v>629</v>
      </c>
      <c r="I17" s="50">
        <f t="shared" si="0"/>
        <v>1500</v>
      </c>
      <c r="J17" s="59"/>
    </row>
    <row r="18" spans="1:10">
      <c r="A18" s="49">
        <v>43344</v>
      </c>
      <c r="B18" s="50" t="s">
        <v>1368</v>
      </c>
      <c r="C18" s="50" t="s">
        <v>16</v>
      </c>
      <c r="D18" s="50">
        <v>350</v>
      </c>
      <c r="E18" s="50">
        <v>1954</v>
      </c>
      <c r="F18" s="50">
        <v>1941.7</v>
      </c>
      <c r="G18" s="70" t="s">
        <v>1375</v>
      </c>
      <c r="H18" s="50">
        <v>1954</v>
      </c>
      <c r="I18" s="50">
        <f t="shared" si="0"/>
        <v>0</v>
      </c>
      <c r="J18" s="59"/>
    </row>
    <row r="19" spans="1:10">
      <c r="A19" s="51">
        <v>43344</v>
      </c>
      <c r="B19" s="52" t="s">
        <v>1368</v>
      </c>
      <c r="C19" s="52" t="s">
        <v>16</v>
      </c>
      <c r="D19" s="52">
        <v>350</v>
      </c>
      <c r="E19" s="52">
        <v>1990</v>
      </c>
      <c r="F19" s="52">
        <v>1974.7</v>
      </c>
      <c r="G19" s="71" t="s">
        <v>1376</v>
      </c>
      <c r="H19" s="52">
        <v>1980</v>
      </c>
      <c r="I19" s="52">
        <f t="shared" si="0"/>
        <v>-3500</v>
      </c>
      <c r="J19" s="59"/>
    </row>
    <row r="20" spans="1:10">
      <c r="A20" s="49">
        <v>43374</v>
      </c>
      <c r="B20" s="50" t="s">
        <v>573</v>
      </c>
      <c r="C20" s="50" t="s">
        <v>16</v>
      </c>
      <c r="D20" s="50">
        <v>1200</v>
      </c>
      <c r="E20" s="50">
        <v>863</v>
      </c>
      <c r="F20" s="50">
        <v>859.7</v>
      </c>
      <c r="G20" s="70" t="s">
        <v>1377</v>
      </c>
      <c r="H20" s="50">
        <v>866</v>
      </c>
      <c r="I20" s="50">
        <f t="shared" si="0"/>
        <v>3600</v>
      </c>
      <c r="J20" s="59"/>
    </row>
    <row r="21" spans="1:10">
      <c r="A21" s="51">
        <v>43374</v>
      </c>
      <c r="B21" s="52" t="s">
        <v>1368</v>
      </c>
      <c r="C21" s="52" t="s">
        <v>16</v>
      </c>
      <c r="D21" s="52">
        <v>350</v>
      </c>
      <c r="E21" s="52">
        <v>2010</v>
      </c>
      <c r="F21" s="52">
        <v>1992.7</v>
      </c>
      <c r="G21" s="71" t="s">
        <v>1378</v>
      </c>
      <c r="H21" s="52">
        <v>2005</v>
      </c>
      <c r="I21" s="52">
        <f t="shared" si="0"/>
        <v>-1750</v>
      </c>
      <c r="J21" s="59"/>
    </row>
    <row r="22" spans="1:10">
      <c r="A22" s="49">
        <v>43374</v>
      </c>
      <c r="B22" s="50" t="s">
        <v>1379</v>
      </c>
      <c r="C22" s="50" t="s">
        <v>19</v>
      </c>
      <c r="D22" s="50">
        <v>1300</v>
      </c>
      <c r="E22" s="50">
        <v>570</v>
      </c>
      <c r="F22" s="50">
        <v>573.7</v>
      </c>
      <c r="G22" s="70" t="s">
        <v>1380</v>
      </c>
      <c r="H22" s="50">
        <v>569.1</v>
      </c>
      <c r="I22" s="50">
        <f>(E22-H22)*D22</f>
        <v>1169.99999999997</v>
      </c>
      <c r="J22" s="59"/>
    </row>
    <row r="23" spans="1:10">
      <c r="A23" s="49">
        <v>43374</v>
      </c>
      <c r="B23" s="50" t="s">
        <v>573</v>
      </c>
      <c r="C23" s="50" t="s">
        <v>16</v>
      </c>
      <c r="D23" s="50">
        <v>1200</v>
      </c>
      <c r="E23" s="50">
        <v>861.5</v>
      </c>
      <c r="F23" s="50">
        <v>858.7</v>
      </c>
      <c r="G23" s="70" t="s">
        <v>1381</v>
      </c>
      <c r="H23" s="50">
        <v>862.8</v>
      </c>
      <c r="I23" s="50">
        <f t="shared" ref="I23:I39" si="1">(H23-E23)*D23</f>
        <v>1559.99999999995</v>
      </c>
      <c r="J23" s="59"/>
    </row>
    <row r="24" spans="1:10">
      <c r="A24" s="49">
        <v>43405</v>
      </c>
      <c r="B24" s="50" t="s">
        <v>946</v>
      </c>
      <c r="C24" s="50" t="s">
        <v>16</v>
      </c>
      <c r="D24" s="50">
        <v>800</v>
      </c>
      <c r="E24" s="50">
        <v>806</v>
      </c>
      <c r="F24" s="50">
        <v>800.7</v>
      </c>
      <c r="G24" s="70" t="s">
        <v>1382</v>
      </c>
      <c r="H24" s="50">
        <v>810.45</v>
      </c>
      <c r="I24" s="50">
        <f t="shared" si="1"/>
        <v>3560.00000000004</v>
      </c>
      <c r="J24" s="59"/>
    </row>
    <row r="25" spans="1:10">
      <c r="A25" s="49">
        <v>43405</v>
      </c>
      <c r="B25" s="50" t="s">
        <v>1196</v>
      </c>
      <c r="C25" s="50" t="s">
        <v>16</v>
      </c>
      <c r="D25" s="50">
        <v>200</v>
      </c>
      <c r="E25" s="50">
        <v>4720</v>
      </c>
      <c r="F25" s="50">
        <v>4699.4</v>
      </c>
      <c r="G25" s="70" t="s">
        <v>1383</v>
      </c>
      <c r="H25" s="50">
        <v>4731.45</v>
      </c>
      <c r="I25" s="50">
        <f t="shared" si="1"/>
        <v>2289.99999999996</v>
      </c>
      <c r="J25" s="59"/>
    </row>
    <row r="26" spans="1:10">
      <c r="A26" s="49">
        <v>43435</v>
      </c>
      <c r="B26" s="50" t="s">
        <v>49</v>
      </c>
      <c r="C26" s="50" t="s">
        <v>16</v>
      </c>
      <c r="D26" s="50">
        <v>1100</v>
      </c>
      <c r="E26" s="50">
        <v>822</v>
      </c>
      <c r="F26" s="50">
        <v>816.7</v>
      </c>
      <c r="G26" s="70" t="s">
        <v>1384</v>
      </c>
      <c r="H26" s="50">
        <v>822</v>
      </c>
      <c r="I26" s="50">
        <f t="shared" si="1"/>
        <v>0</v>
      </c>
      <c r="J26" s="59"/>
    </row>
    <row r="27" spans="1:10">
      <c r="A27" s="49">
        <v>43435</v>
      </c>
      <c r="B27" s="50" t="s">
        <v>283</v>
      </c>
      <c r="C27" s="50" t="s">
        <v>16</v>
      </c>
      <c r="D27" s="50">
        <v>1000</v>
      </c>
      <c r="E27" s="50">
        <v>640</v>
      </c>
      <c r="F27" s="50">
        <v>635.7</v>
      </c>
      <c r="G27" s="70" t="s">
        <v>1385</v>
      </c>
      <c r="H27" s="50">
        <v>645.35</v>
      </c>
      <c r="I27" s="50">
        <f t="shared" si="1"/>
        <v>5350.00000000002</v>
      </c>
      <c r="J27" s="59"/>
    </row>
    <row r="28" spans="1:10">
      <c r="A28" s="49" t="s">
        <v>1386</v>
      </c>
      <c r="B28" s="50" t="s">
        <v>1148</v>
      </c>
      <c r="C28" s="50" t="s">
        <v>16</v>
      </c>
      <c r="D28" s="50">
        <v>4500</v>
      </c>
      <c r="E28" s="50">
        <v>269</v>
      </c>
      <c r="F28" s="50">
        <v>267.4</v>
      </c>
      <c r="G28" s="70" t="s">
        <v>1387</v>
      </c>
      <c r="H28" s="50">
        <v>269.8</v>
      </c>
      <c r="I28" s="50">
        <f t="shared" si="1"/>
        <v>3600.00000000005</v>
      </c>
      <c r="J28" s="59"/>
    </row>
    <row r="29" spans="1:10">
      <c r="A29" s="49" t="s">
        <v>1386</v>
      </c>
      <c r="B29" s="50" t="s">
        <v>953</v>
      </c>
      <c r="C29" s="50" t="s">
        <v>16</v>
      </c>
      <c r="D29" s="50">
        <v>1000</v>
      </c>
      <c r="E29" s="50">
        <v>957.5</v>
      </c>
      <c r="F29" s="50">
        <v>953.7</v>
      </c>
      <c r="G29" s="70" t="s">
        <v>1388</v>
      </c>
      <c r="H29" s="50">
        <v>957.5</v>
      </c>
      <c r="I29" s="50">
        <f t="shared" si="1"/>
        <v>0</v>
      </c>
      <c r="J29" s="59"/>
    </row>
    <row r="30" spans="1:10">
      <c r="A30" s="49" t="s">
        <v>1386</v>
      </c>
      <c r="B30" s="50" t="s">
        <v>1218</v>
      </c>
      <c r="C30" s="50" t="s">
        <v>16</v>
      </c>
      <c r="D30" s="50">
        <v>750</v>
      </c>
      <c r="E30" s="50">
        <v>1347</v>
      </c>
      <c r="F30" s="50">
        <v>1341.4</v>
      </c>
      <c r="G30" s="70" t="s">
        <v>1389</v>
      </c>
      <c r="H30" s="50">
        <v>1349</v>
      </c>
      <c r="I30" s="50">
        <f t="shared" si="1"/>
        <v>1500</v>
      </c>
      <c r="J30" s="59"/>
    </row>
    <row r="31" spans="1:10">
      <c r="A31" s="49" t="s">
        <v>1386</v>
      </c>
      <c r="B31" s="50" t="s">
        <v>1218</v>
      </c>
      <c r="C31" s="50" t="s">
        <v>16</v>
      </c>
      <c r="D31" s="50">
        <v>750</v>
      </c>
      <c r="E31" s="50">
        <v>1349</v>
      </c>
      <c r="F31" s="50">
        <v>1342.4</v>
      </c>
      <c r="G31" s="70" t="s">
        <v>1390</v>
      </c>
      <c r="H31" s="50">
        <v>1351</v>
      </c>
      <c r="I31" s="50">
        <f t="shared" si="1"/>
        <v>1500</v>
      </c>
      <c r="J31" s="59"/>
    </row>
    <row r="32" spans="1:10">
      <c r="A32" s="49" t="s">
        <v>1391</v>
      </c>
      <c r="B32" s="50" t="s">
        <v>1392</v>
      </c>
      <c r="C32" s="50" t="s">
        <v>16</v>
      </c>
      <c r="D32" s="50">
        <v>3500</v>
      </c>
      <c r="E32" s="50">
        <v>204.4</v>
      </c>
      <c r="F32" s="50">
        <v>202.9</v>
      </c>
      <c r="G32" s="70" t="s">
        <v>1393</v>
      </c>
      <c r="H32" s="50">
        <v>205.95</v>
      </c>
      <c r="I32" s="50">
        <f t="shared" si="1"/>
        <v>5424.99999999994</v>
      </c>
      <c r="J32" s="59"/>
    </row>
    <row r="33" spans="1:10">
      <c r="A33" s="49" t="s">
        <v>1394</v>
      </c>
      <c r="B33" s="50" t="s">
        <v>1395</v>
      </c>
      <c r="C33" s="50" t="s">
        <v>16</v>
      </c>
      <c r="D33" s="50">
        <v>2500</v>
      </c>
      <c r="E33" s="50">
        <v>433</v>
      </c>
      <c r="F33" s="50">
        <v>430.4</v>
      </c>
      <c r="G33" s="70" t="s">
        <v>1396</v>
      </c>
      <c r="H33" s="50">
        <v>433</v>
      </c>
      <c r="I33" s="50">
        <f t="shared" si="1"/>
        <v>0</v>
      </c>
      <c r="J33" s="59"/>
    </row>
    <row r="34" spans="1:10">
      <c r="A34" s="49" t="s">
        <v>1394</v>
      </c>
      <c r="B34" s="50" t="s">
        <v>1079</v>
      </c>
      <c r="C34" s="50" t="s">
        <v>16</v>
      </c>
      <c r="D34" s="50">
        <v>2750</v>
      </c>
      <c r="E34" s="50">
        <v>341.3</v>
      </c>
      <c r="F34" s="50">
        <v>338.9</v>
      </c>
      <c r="G34" s="70" t="s">
        <v>1397</v>
      </c>
      <c r="H34" s="50">
        <v>344</v>
      </c>
      <c r="I34" s="50">
        <f t="shared" si="1"/>
        <v>7424.99999999997</v>
      </c>
      <c r="J34" s="59"/>
    </row>
    <row r="35" spans="1:10">
      <c r="A35" s="49" t="s">
        <v>1394</v>
      </c>
      <c r="B35" s="50" t="s">
        <v>1395</v>
      </c>
      <c r="C35" s="50" t="s">
        <v>16</v>
      </c>
      <c r="D35" s="50">
        <v>2500</v>
      </c>
      <c r="E35" s="50">
        <v>434</v>
      </c>
      <c r="F35" s="50">
        <v>431.7</v>
      </c>
      <c r="G35" s="70" t="s">
        <v>1398</v>
      </c>
      <c r="H35" s="50">
        <v>436</v>
      </c>
      <c r="I35" s="50">
        <f t="shared" si="1"/>
        <v>5000</v>
      </c>
      <c r="J35" s="59"/>
    </row>
    <row r="36" spans="1:10">
      <c r="A36" s="49" t="s">
        <v>1399</v>
      </c>
      <c r="B36" s="50" t="s">
        <v>1094</v>
      </c>
      <c r="C36" s="50" t="s">
        <v>16</v>
      </c>
      <c r="D36" s="50">
        <v>500</v>
      </c>
      <c r="E36" s="50">
        <v>1930</v>
      </c>
      <c r="F36" s="50">
        <v>1932.4</v>
      </c>
      <c r="G36" s="70" t="s">
        <v>1400</v>
      </c>
      <c r="H36" s="50">
        <v>1947.35</v>
      </c>
      <c r="I36" s="50">
        <f t="shared" si="1"/>
        <v>8674.99999999995</v>
      </c>
      <c r="J36" s="59"/>
    </row>
    <row r="37" spans="1:10">
      <c r="A37" s="49" t="s">
        <v>1401</v>
      </c>
      <c r="B37" s="50" t="s">
        <v>811</v>
      </c>
      <c r="C37" s="50" t="s">
        <v>16</v>
      </c>
      <c r="D37" s="50">
        <v>1800</v>
      </c>
      <c r="E37" s="50">
        <v>554</v>
      </c>
      <c r="F37" s="50">
        <v>551.4</v>
      </c>
      <c r="G37" s="70" t="s">
        <v>1402</v>
      </c>
      <c r="H37" s="50">
        <v>561</v>
      </c>
      <c r="I37" s="50">
        <f t="shared" si="1"/>
        <v>12600</v>
      </c>
      <c r="J37" s="59"/>
    </row>
    <row r="38" spans="1:10">
      <c r="A38" s="49" t="s">
        <v>1403</v>
      </c>
      <c r="B38" s="50" t="s">
        <v>1086</v>
      </c>
      <c r="C38" s="50" t="s">
        <v>16</v>
      </c>
      <c r="D38" s="50">
        <v>1400</v>
      </c>
      <c r="E38" s="50">
        <v>572.4</v>
      </c>
      <c r="F38" s="50">
        <v>568.7</v>
      </c>
      <c r="G38" s="70" t="s">
        <v>1404</v>
      </c>
      <c r="H38" s="50">
        <v>573.5</v>
      </c>
      <c r="I38" s="50">
        <f t="shared" si="1"/>
        <v>1540.00000000003</v>
      </c>
      <c r="J38" s="59"/>
    </row>
    <row r="39" spans="1:10">
      <c r="A39" s="49" t="s">
        <v>1403</v>
      </c>
      <c r="B39" s="50" t="s">
        <v>1086</v>
      </c>
      <c r="C39" s="50" t="s">
        <v>16</v>
      </c>
      <c r="D39" s="50">
        <v>1400</v>
      </c>
      <c r="E39" s="50">
        <v>575</v>
      </c>
      <c r="F39" s="50">
        <v>571.4</v>
      </c>
      <c r="G39" s="70" t="s">
        <v>1405</v>
      </c>
      <c r="H39" s="50">
        <v>576.1</v>
      </c>
      <c r="I39" s="50">
        <f t="shared" si="1"/>
        <v>1540.00000000003</v>
      </c>
      <c r="J39" s="59"/>
    </row>
    <row r="40" spans="1:10">
      <c r="A40" s="49" t="s">
        <v>1403</v>
      </c>
      <c r="B40" s="50" t="s">
        <v>944</v>
      </c>
      <c r="C40" s="50" t="s">
        <v>19</v>
      </c>
      <c r="D40" s="50">
        <v>500</v>
      </c>
      <c r="E40" s="50">
        <v>2182</v>
      </c>
      <c r="F40" s="50">
        <v>2191.4</v>
      </c>
      <c r="G40" s="70" t="s">
        <v>1406</v>
      </c>
      <c r="H40" s="50">
        <v>2179</v>
      </c>
      <c r="I40" s="50">
        <f t="shared" ref="I40:I44" si="2">(E40-H40)*D40</f>
        <v>1500</v>
      </c>
      <c r="J40" s="59"/>
    </row>
    <row r="41" spans="1:10">
      <c r="A41" s="49" t="s">
        <v>1403</v>
      </c>
      <c r="B41" s="50" t="s">
        <v>1099</v>
      </c>
      <c r="C41" s="50" t="s">
        <v>19</v>
      </c>
      <c r="D41" s="50">
        <v>500</v>
      </c>
      <c r="E41" s="50">
        <v>1888</v>
      </c>
      <c r="F41" s="50">
        <v>1896.7</v>
      </c>
      <c r="G41" s="70" t="s">
        <v>1407</v>
      </c>
      <c r="H41" s="50">
        <v>1888</v>
      </c>
      <c r="I41" s="50">
        <f t="shared" si="2"/>
        <v>0</v>
      </c>
      <c r="J41" s="59"/>
    </row>
    <row r="42" spans="1:10">
      <c r="A42" s="49" t="s">
        <v>1403</v>
      </c>
      <c r="B42" s="50" t="s">
        <v>953</v>
      </c>
      <c r="C42" s="50" t="s">
        <v>16</v>
      </c>
      <c r="D42" s="50">
        <v>1000</v>
      </c>
      <c r="E42" s="50">
        <v>954</v>
      </c>
      <c r="F42" s="50">
        <v>948.9</v>
      </c>
      <c r="G42" s="70" t="s">
        <v>1408</v>
      </c>
      <c r="H42" s="50">
        <v>969.5</v>
      </c>
      <c r="I42" s="50">
        <f t="shared" ref="I42:I48" si="3">(H42-E42)*D42</f>
        <v>15500</v>
      </c>
      <c r="J42" s="59"/>
    </row>
    <row r="43" spans="1:10">
      <c r="A43" s="50" t="s">
        <v>1409</v>
      </c>
      <c r="B43" s="50" t="s">
        <v>1002</v>
      </c>
      <c r="C43" s="50" t="s">
        <v>16</v>
      </c>
      <c r="D43" s="50">
        <v>1000</v>
      </c>
      <c r="E43" s="50">
        <v>776</v>
      </c>
      <c r="F43" s="50">
        <v>771.7</v>
      </c>
      <c r="G43" s="70" t="s">
        <v>1410</v>
      </c>
      <c r="H43" s="50">
        <v>779.9</v>
      </c>
      <c r="I43" s="50">
        <f t="shared" si="3"/>
        <v>3899.99999999998</v>
      </c>
      <c r="J43" s="59"/>
    </row>
    <row r="44" spans="1:10">
      <c r="A44" s="50" t="s">
        <v>1409</v>
      </c>
      <c r="B44" s="50" t="s">
        <v>944</v>
      </c>
      <c r="C44" s="50" t="s">
        <v>19</v>
      </c>
      <c r="D44" s="50">
        <v>500</v>
      </c>
      <c r="E44" s="50">
        <v>2284</v>
      </c>
      <c r="F44" s="50">
        <v>2297.7</v>
      </c>
      <c r="G44" s="70" t="s">
        <v>1411</v>
      </c>
      <c r="H44" s="50">
        <v>2276.05</v>
      </c>
      <c r="I44" s="50">
        <f t="shared" si="2"/>
        <v>3974.99999999991</v>
      </c>
      <c r="J44" s="59"/>
    </row>
    <row r="45" spans="1:10">
      <c r="A45" s="50" t="s">
        <v>1409</v>
      </c>
      <c r="B45" s="50" t="s">
        <v>1412</v>
      </c>
      <c r="C45" s="50" t="s">
        <v>16</v>
      </c>
      <c r="D45" s="50">
        <v>1000</v>
      </c>
      <c r="E45" s="50">
        <v>778</v>
      </c>
      <c r="F45" s="50">
        <v>774.7</v>
      </c>
      <c r="G45" s="70" t="s">
        <v>1413</v>
      </c>
      <c r="H45" s="50">
        <v>778</v>
      </c>
      <c r="I45" s="50">
        <f t="shared" ref="I45:I51" si="4">(H45-E45)*D45</f>
        <v>0</v>
      </c>
      <c r="J45" s="59"/>
    </row>
    <row r="46" spans="1:10">
      <c r="A46" s="49" t="s">
        <v>1414</v>
      </c>
      <c r="B46" s="50" t="s">
        <v>1362</v>
      </c>
      <c r="C46" s="50" t="s">
        <v>16</v>
      </c>
      <c r="D46" s="50">
        <v>4000</v>
      </c>
      <c r="E46" s="50">
        <v>204.3</v>
      </c>
      <c r="F46" s="50">
        <v>202.9</v>
      </c>
      <c r="G46" s="70" t="s">
        <v>1415</v>
      </c>
      <c r="H46" s="50">
        <v>206.2</v>
      </c>
      <c r="I46" s="50">
        <f t="shared" si="4"/>
        <v>7599.99999999991</v>
      </c>
      <c r="J46" s="59"/>
    </row>
    <row r="47" spans="1:10">
      <c r="A47" s="49" t="s">
        <v>1414</v>
      </c>
      <c r="B47" s="50" t="s">
        <v>944</v>
      </c>
      <c r="C47" s="50" t="s">
        <v>16</v>
      </c>
      <c r="D47" s="50">
        <v>500</v>
      </c>
      <c r="E47" s="50">
        <v>2279</v>
      </c>
      <c r="F47" s="50">
        <v>2267.4</v>
      </c>
      <c r="G47" s="70" t="s">
        <v>1416</v>
      </c>
      <c r="H47" s="50">
        <v>2311</v>
      </c>
      <c r="I47" s="50">
        <f t="shared" si="3"/>
        <v>16000</v>
      </c>
      <c r="J47" s="59"/>
    </row>
    <row r="48" spans="1:10">
      <c r="A48" s="51" t="s">
        <v>1417</v>
      </c>
      <c r="B48" s="52" t="s">
        <v>49</v>
      </c>
      <c r="C48" s="52" t="s">
        <v>16</v>
      </c>
      <c r="D48" s="52">
        <v>1100</v>
      </c>
      <c r="E48" s="52">
        <v>840</v>
      </c>
      <c r="F48" s="52">
        <v>835.4</v>
      </c>
      <c r="G48" s="71" t="s">
        <v>1418</v>
      </c>
      <c r="H48" s="52">
        <v>835.4</v>
      </c>
      <c r="I48" s="52">
        <f t="shared" si="3"/>
        <v>-5060.00000000003</v>
      </c>
      <c r="J48" s="59"/>
    </row>
    <row r="49" spans="1:10">
      <c r="A49" s="49" t="s">
        <v>1417</v>
      </c>
      <c r="B49" s="50" t="s">
        <v>944</v>
      </c>
      <c r="C49" s="50" t="s">
        <v>19</v>
      </c>
      <c r="D49" s="50">
        <v>500</v>
      </c>
      <c r="E49" s="50">
        <v>2245</v>
      </c>
      <c r="F49" s="50">
        <v>2257.7</v>
      </c>
      <c r="G49" s="70" t="s">
        <v>1419</v>
      </c>
      <c r="H49" s="50">
        <v>2204.55</v>
      </c>
      <c r="I49" s="50">
        <f>(E49-H49)*D49</f>
        <v>20224.9999999999</v>
      </c>
      <c r="J49" s="59"/>
    </row>
    <row r="50" spans="1:10">
      <c r="A50" s="49" t="s">
        <v>1420</v>
      </c>
      <c r="B50" s="50" t="s">
        <v>946</v>
      </c>
      <c r="C50" s="50" t="s">
        <v>16</v>
      </c>
      <c r="D50" s="50">
        <v>800</v>
      </c>
      <c r="E50" s="50">
        <v>770</v>
      </c>
      <c r="F50" s="50">
        <v>764.7</v>
      </c>
      <c r="G50" s="70" t="s">
        <v>1421</v>
      </c>
      <c r="H50" s="50">
        <v>771.6</v>
      </c>
      <c r="I50" s="50">
        <f t="shared" si="4"/>
        <v>1280.00000000002</v>
      </c>
      <c r="J50" s="59"/>
    </row>
    <row r="51" spans="1:10">
      <c r="A51" s="49" t="s">
        <v>1420</v>
      </c>
      <c r="B51" s="50" t="s">
        <v>1422</v>
      </c>
      <c r="C51" s="50" t="s">
        <v>16</v>
      </c>
      <c r="D51" s="50">
        <v>4000</v>
      </c>
      <c r="E51" s="50">
        <v>160</v>
      </c>
      <c r="F51" s="50">
        <v>158.7</v>
      </c>
      <c r="G51" s="70" t="s">
        <v>1423</v>
      </c>
      <c r="H51" s="50">
        <v>160</v>
      </c>
      <c r="I51" s="50">
        <f t="shared" si="4"/>
        <v>0</v>
      </c>
      <c r="J51" s="59"/>
    </row>
    <row r="52" spans="1:10">
      <c r="A52" s="49" t="s">
        <v>1420</v>
      </c>
      <c r="B52" s="50" t="s">
        <v>944</v>
      </c>
      <c r="C52" s="50" t="s">
        <v>19</v>
      </c>
      <c r="D52" s="50">
        <v>500</v>
      </c>
      <c r="E52" s="50">
        <v>2170</v>
      </c>
      <c r="F52" s="50">
        <v>2178.7</v>
      </c>
      <c r="G52" s="70" t="s">
        <v>1424</v>
      </c>
      <c r="H52" s="50">
        <v>2164</v>
      </c>
      <c r="I52" s="50">
        <f t="shared" ref="I52:I56" si="5">(E52-H52)*D52</f>
        <v>3000</v>
      </c>
      <c r="J52" s="59"/>
    </row>
    <row r="53" spans="1:10">
      <c r="A53" s="49" t="s">
        <v>1420</v>
      </c>
      <c r="B53" s="50" t="s">
        <v>946</v>
      </c>
      <c r="C53" s="50" t="s">
        <v>16</v>
      </c>
      <c r="D53" s="50">
        <v>4000</v>
      </c>
      <c r="E53" s="50">
        <v>769</v>
      </c>
      <c r="F53" s="50">
        <v>763.9</v>
      </c>
      <c r="G53" s="70" t="s">
        <v>1425</v>
      </c>
      <c r="H53" s="50">
        <v>769</v>
      </c>
      <c r="I53" s="50">
        <f>(H53-E53)*D53</f>
        <v>0</v>
      </c>
      <c r="J53" s="59"/>
    </row>
    <row r="54" spans="1:10">
      <c r="A54" s="49" t="s">
        <v>1426</v>
      </c>
      <c r="B54" s="50" t="s">
        <v>944</v>
      </c>
      <c r="C54" s="50" t="s">
        <v>16</v>
      </c>
      <c r="D54" s="50">
        <v>500</v>
      </c>
      <c r="E54" s="50">
        <v>2155</v>
      </c>
      <c r="F54" s="50">
        <v>2144.4</v>
      </c>
      <c r="G54" s="70" t="s">
        <v>1427</v>
      </c>
      <c r="H54" s="50">
        <v>2181</v>
      </c>
      <c r="I54" s="50">
        <f>(H54-E54)*D54</f>
        <v>13000</v>
      </c>
      <c r="J54" s="59"/>
    </row>
    <row r="55" spans="1:10">
      <c r="A55" s="49" t="s">
        <v>1426</v>
      </c>
      <c r="B55" s="50" t="s">
        <v>1107</v>
      </c>
      <c r="C55" s="50" t="s">
        <v>19</v>
      </c>
      <c r="D55" s="50">
        <v>2750</v>
      </c>
      <c r="E55" s="50">
        <v>352.6</v>
      </c>
      <c r="F55" s="50">
        <v>354</v>
      </c>
      <c r="G55" s="70" t="s">
        <v>1428</v>
      </c>
      <c r="H55" s="50">
        <v>352.6</v>
      </c>
      <c r="I55" s="50">
        <f t="shared" si="5"/>
        <v>0</v>
      </c>
      <c r="J55" s="59"/>
    </row>
    <row r="56" spans="1:10">
      <c r="A56" s="49" t="s">
        <v>1429</v>
      </c>
      <c r="B56" s="50" t="s">
        <v>944</v>
      </c>
      <c r="C56" s="50" t="s">
        <v>19</v>
      </c>
      <c r="D56" s="50">
        <v>500</v>
      </c>
      <c r="E56" s="50">
        <v>2131</v>
      </c>
      <c r="F56" s="50">
        <v>2142.7</v>
      </c>
      <c r="G56" s="70" t="s">
        <v>1430</v>
      </c>
      <c r="H56" s="50">
        <v>2104.5</v>
      </c>
      <c r="I56" s="50">
        <f t="shared" si="5"/>
        <v>13250</v>
      </c>
      <c r="J56" s="59"/>
    </row>
    <row r="57" spans="1:10">
      <c r="A57" s="49"/>
      <c r="B57" s="50"/>
      <c r="C57" s="50"/>
      <c r="D57" s="50"/>
      <c r="E57" s="50"/>
      <c r="F57" s="50"/>
      <c r="G57" s="70"/>
      <c r="H57" s="50"/>
      <c r="I57" s="50"/>
      <c r="J57" s="59"/>
    </row>
    <row r="58" spans="1:10">
      <c r="A58" s="72"/>
      <c r="B58" s="50"/>
      <c r="C58" s="50"/>
      <c r="D58" s="50"/>
      <c r="E58" s="50"/>
      <c r="F58" s="50"/>
      <c r="G58" s="70"/>
      <c r="H58" s="50"/>
      <c r="I58" s="50"/>
      <c r="J58" s="59"/>
    </row>
    <row r="59" spans="7:10">
      <c r="G59" s="20" t="s">
        <v>51</v>
      </c>
      <c r="H59" s="74"/>
      <c r="I59" s="29">
        <f>SUM(I4:I58)</f>
        <v>219492.5</v>
      </c>
      <c r="J59" s="75"/>
    </row>
    <row r="60" spans="7:10">
      <c r="G60" s="59"/>
      <c r="H60" s="59"/>
      <c r="I60" s="76"/>
      <c r="J60" s="77"/>
    </row>
    <row r="61" spans="7:10">
      <c r="G61" s="20" t="s">
        <v>2</v>
      </c>
      <c r="H61" s="74"/>
      <c r="I61" s="31">
        <f>50/53</f>
        <v>0.943396226415094</v>
      </c>
      <c r="J61" s="75"/>
    </row>
    <row r="62" spans="10:10">
      <c r="J62" s="75"/>
    </row>
  </sheetData>
  <mergeCells count="3">
    <mergeCell ref="A1:I1"/>
    <mergeCell ref="A2:I2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opLeftCell="A46" workbookViewId="0">
      <selection activeCell="C67" sqref="C67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1431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42747</v>
      </c>
      <c r="B4" s="50" t="s">
        <v>1099</v>
      </c>
      <c r="C4" s="50" t="s">
        <v>19</v>
      </c>
      <c r="D4" s="50">
        <v>500</v>
      </c>
      <c r="E4" s="50">
        <v>1675</v>
      </c>
      <c r="F4" s="50">
        <v>1682.7</v>
      </c>
      <c r="G4" s="70" t="s">
        <v>1432</v>
      </c>
      <c r="H4" s="50">
        <v>1670</v>
      </c>
      <c r="I4" s="50">
        <f t="shared" ref="I4:I8" si="0">(E4-H4)*D4</f>
        <v>2500</v>
      </c>
      <c r="J4" s="59"/>
    </row>
    <row r="5" spans="1:10">
      <c r="A5" s="49">
        <v>42747</v>
      </c>
      <c r="B5" s="50" t="s">
        <v>1218</v>
      </c>
      <c r="C5" s="50" t="s">
        <v>16</v>
      </c>
      <c r="D5" s="50">
        <v>750</v>
      </c>
      <c r="E5" s="50">
        <v>1228</v>
      </c>
      <c r="F5" s="50">
        <v>1220.7</v>
      </c>
      <c r="G5" s="70" t="s">
        <v>1433</v>
      </c>
      <c r="H5" s="50">
        <v>1229.9</v>
      </c>
      <c r="I5" s="50">
        <f t="shared" ref="I5:I14" si="1">(H5-E5)*D5</f>
        <v>1425.00000000007</v>
      </c>
      <c r="J5" s="59"/>
    </row>
    <row r="6" spans="1:10">
      <c r="A6" s="49">
        <v>42747</v>
      </c>
      <c r="B6" s="50" t="s">
        <v>1002</v>
      </c>
      <c r="C6" s="50" t="s">
        <v>19</v>
      </c>
      <c r="D6" s="50">
        <v>1000</v>
      </c>
      <c r="E6" s="50">
        <v>686</v>
      </c>
      <c r="F6" s="50">
        <v>691.7</v>
      </c>
      <c r="G6" s="70" t="s">
        <v>1434</v>
      </c>
      <c r="H6" s="50">
        <v>680.1</v>
      </c>
      <c r="I6" s="50">
        <f t="shared" si="0"/>
        <v>5899.99999999998</v>
      </c>
      <c r="J6" s="59"/>
    </row>
    <row r="7" spans="1:10">
      <c r="A7" s="49">
        <v>42837</v>
      </c>
      <c r="B7" s="50" t="s">
        <v>1209</v>
      </c>
      <c r="C7" s="50" t="s">
        <v>19</v>
      </c>
      <c r="D7" s="50">
        <v>1750</v>
      </c>
      <c r="E7" s="50">
        <v>288</v>
      </c>
      <c r="F7" s="50">
        <v>290.7</v>
      </c>
      <c r="G7" s="70" t="s">
        <v>1435</v>
      </c>
      <c r="H7" s="50">
        <v>286</v>
      </c>
      <c r="I7" s="50">
        <f t="shared" si="0"/>
        <v>3500</v>
      </c>
      <c r="J7" s="59"/>
    </row>
    <row r="8" spans="1:10">
      <c r="A8" s="49">
        <v>42837</v>
      </c>
      <c r="B8" s="50" t="s">
        <v>368</v>
      </c>
      <c r="C8" s="50" t="s">
        <v>19</v>
      </c>
      <c r="D8" s="50">
        <v>1575</v>
      </c>
      <c r="E8" s="50">
        <v>401</v>
      </c>
      <c r="F8" s="50">
        <v>403.7</v>
      </c>
      <c r="G8" s="70" t="s">
        <v>1436</v>
      </c>
      <c r="H8" s="50">
        <v>400</v>
      </c>
      <c r="I8" s="50">
        <f t="shared" si="0"/>
        <v>1575</v>
      </c>
      <c r="J8" s="59"/>
    </row>
    <row r="9" spans="1:10">
      <c r="A9" s="49">
        <v>42837</v>
      </c>
      <c r="B9" s="50" t="s">
        <v>1033</v>
      </c>
      <c r="C9" s="50" t="s">
        <v>16</v>
      </c>
      <c r="D9" s="50">
        <v>1500</v>
      </c>
      <c r="E9" s="50">
        <v>388</v>
      </c>
      <c r="F9" s="50">
        <v>384.7</v>
      </c>
      <c r="G9" s="70" t="s">
        <v>1437</v>
      </c>
      <c r="H9" s="50">
        <v>388</v>
      </c>
      <c r="I9" s="50">
        <f t="shared" si="1"/>
        <v>0</v>
      </c>
      <c r="J9" s="73"/>
    </row>
    <row r="10" spans="1:10">
      <c r="A10" s="49">
        <v>42867</v>
      </c>
      <c r="B10" s="50" t="s">
        <v>811</v>
      </c>
      <c r="C10" s="50" t="s">
        <v>16</v>
      </c>
      <c r="D10" s="50">
        <v>1800</v>
      </c>
      <c r="E10" s="50">
        <v>516</v>
      </c>
      <c r="F10" s="50">
        <v>513.7</v>
      </c>
      <c r="G10" s="70" t="s">
        <v>1438</v>
      </c>
      <c r="H10" s="50">
        <v>519</v>
      </c>
      <c r="I10" s="50">
        <f t="shared" si="1"/>
        <v>5400</v>
      </c>
      <c r="J10" s="59"/>
    </row>
    <row r="11" spans="1:10">
      <c r="A11" s="49">
        <v>42867</v>
      </c>
      <c r="B11" s="50" t="s">
        <v>1131</v>
      </c>
      <c r="C11" s="50" t="s">
        <v>16</v>
      </c>
      <c r="D11" s="50">
        <v>2750</v>
      </c>
      <c r="E11" s="50">
        <v>334</v>
      </c>
      <c r="F11" s="50">
        <v>331.9</v>
      </c>
      <c r="G11" s="70" t="s">
        <v>1439</v>
      </c>
      <c r="H11" s="50">
        <v>334.5</v>
      </c>
      <c r="I11" s="50">
        <f t="shared" si="1"/>
        <v>1375</v>
      </c>
      <c r="J11" s="59"/>
    </row>
    <row r="12" spans="1:10">
      <c r="A12" s="49">
        <v>42867</v>
      </c>
      <c r="B12" s="50" t="s">
        <v>1102</v>
      </c>
      <c r="C12" s="50" t="s">
        <v>16</v>
      </c>
      <c r="D12" s="50">
        <v>7000</v>
      </c>
      <c r="E12" s="50">
        <v>114</v>
      </c>
      <c r="F12" s="50">
        <v>112.9</v>
      </c>
      <c r="G12" s="70" t="s">
        <v>1440</v>
      </c>
      <c r="H12" s="50">
        <v>114</v>
      </c>
      <c r="I12" s="50">
        <f t="shared" si="1"/>
        <v>0</v>
      </c>
      <c r="J12" s="59"/>
    </row>
    <row r="13" spans="1:10">
      <c r="A13" s="51">
        <v>42898</v>
      </c>
      <c r="B13" s="52" t="s">
        <v>1086</v>
      </c>
      <c r="C13" s="52" t="s">
        <v>16</v>
      </c>
      <c r="D13" s="52">
        <v>1200</v>
      </c>
      <c r="E13" s="52">
        <v>510</v>
      </c>
      <c r="F13" s="52">
        <v>505.7</v>
      </c>
      <c r="G13" s="71" t="s">
        <v>1441</v>
      </c>
      <c r="H13" s="52">
        <v>509</v>
      </c>
      <c r="I13" s="52">
        <f t="shared" si="1"/>
        <v>-1200</v>
      </c>
      <c r="J13" s="59"/>
    </row>
    <row r="14" spans="1:10">
      <c r="A14" s="49">
        <v>42898</v>
      </c>
      <c r="B14" s="50" t="s">
        <v>1086</v>
      </c>
      <c r="C14" s="50" t="s">
        <v>16</v>
      </c>
      <c r="D14" s="50">
        <v>1200</v>
      </c>
      <c r="E14" s="50">
        <v>511</v>
      </c>
      <c r="F14" s="50">
        <v>506.7</v>
      </c>
      <c r="G14" s="70" t="s">
        <v>1442</v>
      </c>
      <c r="H14" s="50">
        <v>512.2</v>
      </c>
      <c r="I14" s="50">
        <f t="shared" si="1"/>
        <v>1440.00000000005</v>
      </c>
      <c r="J14" s="59"/>
    </row>
    <row r="15" spans="1:10">
      <c r="A15" s="49">
        <v>42898</v>
      </c>
      <c r="B15" s="50" t="s">
        <v>1174</v>
      </c>
      <c r="C15" s="50" t="s">
        <v>19</v>
      </c>
      <c r="D15" s="50">
        <v>3000</v>
      </c>
      <c r="E15" s="50">
        <v>314</v>
      </c>
      <c r="F15" s="50">
        <v>315.7</v>
      </c>
      <c r="G15" s="70" t="s">
        <v>1443</v>
      </c>
      <c r="H15" s="50">
        <v>313.05</v>
      </c>
      <c r="I15" s="50">
        <f>(E15-H15)*D15</f>
        <v>2849.99999999997</v>
      </c>
      <c r="J15" s="59"/>
    </row>
    <row r="16" spans="1:10">
      <c r="A16" s="51">
        <v>42928</v>
      </c>
      <c r="B16" s="52" t="s">
        <v>1444</v>
      </c>
      <c r="C16" s="52" t="s">
        <v>16</v>
      </c>
      <c r="D16" s="52">
        <v>1500</v>
      </c>
      <c r="E16" s="52">
        <v>408</v>
      </c>
      <c r="F16" s="52">
        <v>403.9</v>
      </c>
      <c r="G16" s="71" t="s">
        <v>1445</v>
      </c>
      <c r="H16" s="52">
        <v>407</v>
      </c>
      <c r="I16" s="52">
        <f t="shared" ref="I16:I25" si="2">(H16-E16)*D16</f>
        <v>-1500</v>
      </c>
      <c r="J16" s="59"/>
    </row>
    <row r="17" spans="1:10">
      <c r="A17" s="51">
        <v>42928</v>
      </c>
      <c r="B17" s="52" t="s">
        <v>1099</v>
      </c>
      <c r="C17" s="52" t="s">
        <v>16</v>
      </c>
      <c r="D17" s="52">
        <v>500</v>
      </c>
      <c r="E17" s="52">
        <v>1657</v>
      </c>
      <c r="F17" s="52">
        <v>1647.7</v>
      </c>
      <c r="G17" s="71" t="s">
        <v>1446</v>
      </c>
      <c r="H17" s="52">
        <v>1647.7</v>
      </c>
      <c r="I17" s="52">
        <f t="shared" si="2"/>
        <v>-4649.99999999998</v>
      </c>
      <c r="J17" s="59"/>
    </row>
    <row r="18" spans="1:10">
      <c r="A18" s="49">
        <v>42928</v>
      </c>
      <c r="B18" s="50" t="s">
        <v>1002</v>
      </c>
      <c r="C18" s="50" t="s">
        <v>16</v>
      </c>
      <c r="D18" s="50">
        <v>1000</v>
      </c>
      <c r="E18" s="50">
        <v>682</v>
      </c>
      <c r="F18" s="50">
        <v>676.4</v>
      </c>
      <c r="G18" s="70" t="s">
        <v>1447</v>
      </c>
      <c r="H18" s="50">
        <v>682</v>
      </c>
      <c r="I18" s="50">
        <f t="shared" si="2"/>
        <v>0</v>
      </c>
      <c r="J18" s="59"/>
    </row>
    <row r="19" spans="1:10">
      <c r="A19" s="49">
        <v>43051</v>
      </c>
      <c r="B19" s="50" t="s">
        <v>1448</v>
      </c>
      <c r="C19" s="50" t="s">
        <v>16</v>
      </c>
      <c r="D19" s="50">
        <v>400</v>
      </c>
      <c r="E19" s="50">
        <v>1470</v>
      </c>
      <c r="F19" s="50">
        <v>1458.7</v>
      </c>
      <c r="G19" s="70" t="s">
        <v>1449</v>
      </c>
      <c r="H19" s="50">
        <v>1470</v>
      </c>
      <c r="I19" s="50">
        <f t="shared" si="2"/>
        <v>0</v>
      </c>
      <c r="J19" s="59"/>
    </row>
    <row r="20" spans="1:10">
      <c r="A20" s="49">
        <v>43051</v>
      </c>
      <c r="B20" s="50" t="s">
        <v>595</v>
      </c>
      <c r="C20" s="50" t="s">
        <v>16</v>
      </c>
      <c r="D20" s="50">
        <v>250</v>
      </c>
      <c r="E20" s="50">
        <v>3454</v>
      </c>
      <c r="F20" s="50">
        <v>3431.7</v>
      </c>
      <c r="G20" s="70" t="s">
        <v>1450</v>
      </c>
      <c r="H20" s="50">
        <v>3468.95</v>
      </c>
      <c r="I20" s="50">
        <f t="shared" si="2"/>
        <v>3737.49999999995</v>
      </c>
      <c r="J20" s="59"/>
    </row>
    <row r="21" spans="1:10">
      <c r="A21" s="49">
        <v>43081</v>
      </c>
      <c r="B21" s="50" t="s">
        <v>1209</v>
      </c>
      <c r="C21" s="50" t="s">
        <v>16</v>
      </c>
      <c r="D21" s="50">
        <v>1750</v>
      </c>
      <c r="E21" s="50">
        <v>298</v>
      </c>
      <c r="F21" s="50">
        <v>294.9</v>
      </c>
      <c r="G21" s="70" t="s">
        <v>1451</v>
      </c>
      <c r="H21" s="50">
        <v>299</v>
      </c>
      <c r="I21" s="50">
        <f t="shared" si="2"/>
        <v>1750</v>
      </c>
      <c r="J21" s="59"/>
    </row>
    <row r="22" spans="1:10">
      <c r="A22" s="49">
        <v>43081</v>
      </c>
      <c r="B22" s="50" t="s">
        <v>1209</v>
      </c>
      <c r="C22" s="50" t="s">
        <v>16</v>
      </c>
      <c r="D22" s="50">
        <v>1750</v>
      </c>
      <c r="E22" s="50">
        <v>299</v>
      </c>
      <c r="F22" s="50">
        <v>295.7</v>
      </c>
      <c r="G22" s="70" t="s">
        <v>1452</v>
      </c>
      <c r="H22" s="50">
        <v>299</v>
      </c>
      <c r="I22" s="50">
        <f t="shared" si="2"/>
        <v>0</v>
      </c>
      <c r="J22" s="59"/>
    </row>
    <row r="23" spans="1:10">
      <c r="A23" s="49">
        <v>43081</v>
      </c>
      <c r="B23" s="50" t="s">
        <v>1174</v>
      </c>
      <c r="C23" s="50" t="s">
        <v>16</v>
      </c>
      <c r="D23" s="50">
        <v>3000</v>
      </c>
      <c r="E23" s="50">
        <v>317</v>
      </c>
      <c r="F23" s="50">
        <v>315.4</v>
      </c>
      <c r="G23" s="70" t="s">
        <v>1453</v>
      </c>
      <c r="H23" s="50">
        <v>320.5</v>
      </c>
      <c r="I23" s="50">
        <f t="shared" si="2"/>
        <v>10500</v>
      </c>
      <c r="J23" s="59"/>
    </row>
    <row r="24" spans="1:10">
      <c r="A24" s="49" t="s">
        <v>1454</v>
      </c>
      <c r="B24" s="50" t="s">
        <v>1174</v>
      </c>
      <c r="C24" s="50" t="s">
        <v>16</v>
      </c>
      <c r="D24" s="50">
        <v>3000</v>
      </c>
      <c r="E24" s="50">
        <v>316.6</v>
      </c>
      <c r="F24" s="50">
        <v>314.9</v>
      </c>
      <c r="G24" s="70" t="s">
        <v>1455</v>
      </c>
      <c r="H24" s="50">
        <v>316.6</v>
      </c>
      <c r="I24" s="50">
        <f t="shared" si="2"/>
        <v>0</v>
      </c>
      <c r="J24" s="59"/>
    </row>
    <row r="25" spans="1:10">
      <c r="A25" s="51" t="s">
        <v>1454</v>
      </c>
      <c r="B25" s="52" t="s">
        <v>1182</v>
      </c>
      <c r="C25" s="52" t="s">
        <v>16</v>
      </c>
      <c r="D25" s="52">
        <v>1000</v>
      </c>
      <c r="E25" s="52">
        <v>913</v>
      </c>
      <c r="F25" s="52">
        <v>908.7</v>
      </c>
      <c r="G25" s="71" t="s">
        <v>1456</v>
      </c>
      <c r="H25" s="52">
        <v>908.7</v>
      </c>
      <c r="I25" s="52">
        <f t="shared" si="2"/>
        <v>-4299.99999999995</v>
      </c>
      <c r="J25" s="59"/>
    </row>
    <row r="26" spans="1:10">
      <c r="A26" s="49" t="s">
        <v>1454</v>
      </c>
      <c r="B26" s="50" t="s">
        <v>1457</v>
      </c>
      <c r="C26" s="50" t="s">
        <v>19</v>
      </c>
      <c r="D26" s="50">
        <v>1750</v>
      </c>
      <c r="E26" s="50">
        <v>304.8</v>
      </c>
      <c r="F26" s="50">
        <v>307.7</v>
      </c>
      <c r="G26" s="70" t="s">
        <v>1458</v>
      </c>
      <c r="H26" s="50">
        <v>304.8</v>
      </c>
      <c r="I26" s="50">
        <f t="shared" ref="I26:I30" si="3">(E26-H26)*D26</f>
        <v>0</v>
      </c>
      <c r="J26" s="59"/>
    </row>
    <row r="27" spans="1:10">
      <c r="A27" s="49" t="s">
        <v>1454</v>
      </c>
      <c r="B27" s="50" t="s">
        <v>1459</v>
      </c>
      <c r="C27" s="50" t="s">
        <v>16</v>
      </c>
      <c r="D27" s="50">
        <v>300</v>
      </c>
      <c r="E27" s="50">
        <v>915</v>
      </c>
      <c r="F27" s="50">
        <v>899.7</v>
      </c>
      <c r="G27" s="70" t="s">
        <v>1460</v>
      </c>
      <c r="H27" s="50">
        <v>924.5</v>
      </c>
      <c r="I27" s="50">
        <f t="shared" ref="I27:I48" si="4">(H27-E27)*D27</f>
        <v>2850</v>
      </c>
      <c r="J27" s="59"/>
    </row>
    <row r="28" spans="1:10">
      <c r="A28" s="49" t="s">
        <v>1454</v>
      </c>
      <c r="B28" s="50" t="s">
        <v>1033</v>
      </c>
      <c r="C28" s="50" t="s">
        <v>16</v>
      </c>
      <c r="D28" s="50">
        <v>1500</v>
      </c>
      <c r="E28" s="50">
        <v>401.5</v>
      </c>
      <c r="F28" s="50">
        <v>397.9</v>
      </c>
      <c r="G28" s="70" t="s">
        <v>1461</v>
      </c>
      <c r="H28" s="50">
        <v>404</v>
      </c>
      <c r="I28" s="50">
        <f t="shared" si="4"/>
        <v>3750</v>
      </c>
      <c r="J28" s="59"/>
    </row>
    <row r="29" spans="1:10">
      <c r="A29" s="49" t="s">
        <v>1462</v>
      </c>
      <c r="B29" s="50" t="s">
        <v>1174</v>
      </c>
      <c r="C29" s="50" t="s">
        <v>19</v>
      </c>
      <c r="D29" s="50">
        <v>3000</v>
      </c>
      <c r="E29" s="50">
        <v>313</v>
      </c>
      <c r="F29" s="50">
        <v>314.7</v>
      </c>
      <c r="G29" s="70" t="s">
        <v>1463</v>
      </c>
      <c r="H29" s="50">
        <v>312.2</v>
      </c>
      <c r="I29" s="50">
        <f t="shared" si="3"/>
        <v>2400.00000000003</v>
      </c>
      <c r="J29" s="59"/>
    </row>
    <row r="30" spans="1:10">
      <c r="A30" s="49" t="s">
        <v>1462</v>
      </c>
      <c r="B30" s="50" t="s">
        <v>1218</v>
      </c>
      <c r="C30" s="50" t="s">
        <v>19</v>
      </c>
      <c r="D30" s="50">
        <v>750</v>
      </c>
      <c r="E30" s="50">
        <v>1180</v>
      </c>
      <c r="F30" s="50">
        <v>1186.7</v>
      </c>
      <c r="G30" s="70" t="s">
        <v>1464</v>
      </c>
      <c r="H30" s="50">
        <v>1176.5</v>
      </c>
      <c r="I30" s="50">
        <f t="shared" si="3"/>
        <v>2625</v>
      </c>
      <c r="J30" s="59"/>
    </row>
    <row r="31" spans="1:10">
      <c r="A31" s="79" t="s">
        <v>1465</v>
      </c>
      <c r="B31" s="80" t="s">
        <v>1368</v>
      </c>
      <c r="C31" s="80" t="s">
        <v>16</v>
      </c>
      <c r="D31" s="80">
        <v>350</v>
      </c>
      <c r="E31" s="80">
        <v>1752</v>
      </c>
      <c r="F31" s="80">
        <v>1737.7</v>
      </c>
      <c r="G31" s="81" t="s">
        <v>1466</v>
      </c>
      <c r="H31" s="80">
        <v>1752</v>
      </c>
      <c r="I31" s="50">
        <f t="shared" si="4"/>
        <v>0</v>
      </c>
      <c r="J31" s="59"/>
    </row>
    <row r="32" spans="1:10">
      <c r="A32" s="79" t="s">
        <v>1465</v>
      </c>
      <c r="B32" s="70" t="s">
        <v>1467</v>
      </c>
      <c r="C32" s="80" t="s">
        <v>16</v>
      </c>
      <c r="D32" s="82">
        <v>500</v>
      </c>
      <c r="E32" s="50">
        <v>1020</v>
      </c>
      <c r="F32" s="50">
        <v>1009.7</v>
      </c>
      <c r="G32" s="70" t="s">
        <v>1468</v>
      </c>
      <c r="H32" s="50">
        <v>1020</v>
      </c>
      <c r="I32" s="50">
        <f t="shared" si="4"/>
        <v>0</v>
      </c>
      <c r="J32" s="59"/>
    </row>
    <row r="33" spans="1:10">
      <c r="A33" s="79" t="s">
        <v>1469</v>
      </c>
      <c r="B33" s="70" t="s">
        <v>1470</v>
      </c>
      <c r="C33" s="50" t="s">
        <v>16</v>
      </c>
      <c r="D33" s="82">
        <v>1200</v>
      </c>
      <c r="E33" s="50">
        <v>707</v>
      </c>
      <c r="F33" s="50">
        <v>702.7</v>
      </c>
      <c r="G33" s="70" t="s">
        <v>1471</v>
      </c>
      <c r="H33" s="50">
        <v>710</v>
      </c>
      <c r="I33" s="50">
        <f t="shared" si="4"/>
        <v>3600</v>
      </c>
      <c r="J33" s="59"/>
    </row>
    <row r="34" spans="1:10">
      <c r="A34" s="79" t="s">
        <v>1472</v>
      </c>
      <c r="B34" s="70" t="s">
        <v>268</v>
      </c>
      <c r="C34" s="50" t="s">
        <v>16</v>
      </c>
      <c r="D34" s="82">
        <v>1200</v>
      </c>
      <c r="E34" s="50">
        <v>730</v>
      </c>
      <c r="F34" s="50">
        <v>726.7</v>
      </c>
      <c r="G34" s="70" t="s">
        <v>1473</v>
      </c>
      <c r="H34" s="50">
        <v>733.6</v>
      </c>
      <c r="I34" s="50">
        <f t="shared" si="4"/>
        <v>4320.00000000003</v>
      </c>
      <c r="J34" s="59"/>
    </row>
    <row r="35" spans="1:10">
      <c r="A35" s="79" t="s">
        <v>1472</v>
      </c>
      <c r="B35" s="70" t="s">
        <v>838</v>
      </c>
      <c r="C35" s="50" t="s">
        <v>16</v>
      </c>
      <c r="D35" s="82">
        <v>1800</v>
      </c>
      <c r="E35" s="50">
        <v>530</v>
      </c>
      <c r="F35" s="50">
        <v>527.4</v>
      </c>
      <c r="G35" s="70" t="s">
        <v>1474</v>
      </c>
      <c r="H35" s="50">
        <v>530.95</v>
      </c>
      <c r="I35" s="50">
        <f t="shared" si="4"/>
        <v>1710.00000000008</v>
      </c>
      <c r="J35" s="59"/>
    </row>
    <row r="36" spans="1:10">
      <c r="A36" s="79" t="s">
        <v>1472</v>
      </c>
      <c r="B36" s="70" t="s">
        <v>268</v>
      </c>
      <c r="C36" s="50" t="s">
        <v>16</v>
      </c>
      <c r="D36" s="82">
        <v>1200</v>
      </c>
      <c r="E36" s="50">
        <v>733</v>
      </c>
      <c r="F36" s="50">
        <v>729.7</v>
      </c>
      <c r="G36" s="70" t="s">
        <v>1475</v>
      </c>
      <c r="H36" s="50">
        <v>735.7</v>
      </c>
      <c r="I36" s="50">
        <f t="shared" si="4"/>
        <v>3240.00000000005</v>
      </c>
      <c r="J36" s="59"/>
    </row>
    <row r="37" spans="1:10">
      <c r="A37" s="50" t="s">
        <v>1476</v>
      </c>
      <c r="B37" s="70" t="s">
        <v>838</v>
      </c>
      <c r="C37" s="50" t="s">
        <v>16</v>
      </c>
      <c r="D37" s="50">
        <v>1800</v>
      </c>
      <c r="E37" s="50">
        <v>534</v>
      </c>
      <c r="F37" s="50">
        <v>531.7</v>
      </c>
      <c r="G37" s="70" t="s">
        <v>1477</v>
      </c>
      <c r="H37" s="50">
        <v>534.85</v>
      </c>
      <c r="I37" s="50">
        <f t="shared" si="4"/>
        <v>1530.00000000004</v>
      </c>
      <c r="J37" s="59"/>
    </row>
    <row r="38" spans="1:10">
      <c r="A38" s="52" t="s">
        <v>1476</v>
      </c>
      <c r="B38" s="52" t="s">
        <v>1131</v>
      </c>
      <c r="C38" s="52" t="s">
        <v>16</v>
      </c>
      <c r="D38" s="52">
        <v>2750</v>
      </c>
      <c r="E38" s="52">
        <v>332</v>
      </c>
      <c r="F38" s="52">
        <v>329.9</v>
      </c>
      <c r="G38" s="71" t="s">
        <v>1478</v>
      </c>
      <c r="H38" s="52">
        <v>331</v>
      </c>
      <c r="I38" s="52">
        <f t="shared" si="4"/>
        <v>-2750</v>
      </c>
      <c r="J38" s="59"/>
    </row>
    <row r="39" spans="1:10">
      <c r="A39" s="50" t="s">
        <v>1476</v>
      </c>
      <c r="B39" s="50" t="s">
        <v>838</v>
      </c>
      <c r="C39" s="50" t="s">
        <v>16</v>
      </c>
      <c r="D39" s="50">
        <v>1800</v>
      </c>
      <c r="E39" s="50">
        <v>530</v>
      </c>
      <c r="F39" s="50">
        <v>527.7</v>
      </c>
      <c r="G39" s="70" t="s">
        <v>1479</v>
      </c>
      <c r="H39" s="50">
        <v>530.9</v>
      </c>
      <c r="I39" s="50">
        <f t="shared" si="4"/>
        <v>1619.99999999996</v>
      </c>
      <c r="J39" s="59"/>
    </row>
    <row r="40" spans="1:10">
      <c r="A40" s="50" t="s">
        <v>1480</v>
      </c>
      <c r="B40" s="50" t="s">
        <v>1002</v>
      </c>
      <c r="C40" s="50" t="s">
        <v>16</v>
      </c>
      <c r="D40" s="50">
        <v>1000</v>
      </c>
      <c r="E40" s="50">
        <v>709</v>
      </c>
      <c r="F40" s="50">
        <v>704.4</v>
      </c>
      <c r="G40" s="70" t="s">
        <v>1481</v>
      </c>
      <c r="H40" s="50">
        <v>711.9</v>
      </c>
      <c r="I40" s="50">
        <f t="shared" si="4"/>
        <v>2899.99999999998</v>
      </c>
      <c r="J40" s="59"/>
    </row>
    <row r="41" spans="1:10">
      <c r="A41" s="50" t="s">
        <v>1480</v>
      </c>
      <c r="B41" s="50" t="s">
        <v>873</v>
      </c>
      <c r="C41" s="50" t="s">
        <v>16</v>
      </c>
      <c r="D41" s="50">
        <v>550</v>
      </c>
      <c r="E41" s="50">
        <v>1030</v>
      </c>
      <c r="F41" s="50">
        <v>1022.7</v>
      </c>
      <c r="G41" s="70" t="s">
        <v>1482</v>
      </c>
      <c r="H41" s="50">
        <v>1032.9</v>
      </c>
      <c r="I41" s="50">
        <f t="shared" si="4"/>
        <v>1595.00000000005</v>
      </c>
      <c r="J41" s="59"/>
    </row>
    <row r="42" spans="1:10">
      <c r="A42" s="50" t="s">
        <v>1480</v>
      </c>
      <c r="B42" s="50" t="s">
        <v>873</v>
      </c>
      <c r="C42" s="50" t="s">
        <v>16</v>
      </c>
      <c r="D42" s="50">
        <v>550</v>
      </c>
      <c r="E42" s="50">
        <v>1033</v>
      </c>
      <c r="F42" s="50">
        <v>1025.7</v>
      </c>
      <c r="G42" s="70" t="s">
        <v>1483</v>
      </c>
      <c r="H42" s="50">
        <v>1033</v>
      </c>
      <c r="I42" s="50">
        <f t="shared" si="4"/>
        <v>0</v>
      </c>
      <c r="J42" s="59"/>
    </row>
    <row r="43" spans="1:10">
      <c r="A43" s="49" t="s">
        <v>1484</v>
      </c>
      <c r="B43" s="50" t="s">
        <v>1368</v>
      </c>
      <c r="C43" s="50" t="s">
        <v>16</v>
      </c>
      <c r="D43" s="50">
        <v>350</v>
      </c>
      <c r="E43" s="50">
        <v>1961</v>
      </c>
      <c r="F43" s="50">
        <v>1945.7</v>
      </c>
      <c r="G43" s="70" t="s">
        <v>1485</v>
      </c>
      <c r="H43" s="50">
        <v>1995</v>
      </c>
      <c r="I43" s="50">
        <f t="shared" si="4"/>
        <v>11900</v>
      </c>
      <c r="J43" s="59"/>
    </row>
    <row r="44" spans="1:10">
      <c r="A44" s="49" t="s">
        <v>1486</v>
      </c>
      <c r="B44" s="50" t="s">
        <v>1002</v>
      </c>
      <c r="C44" s="50" t="s">
        <v>16</v>
      </c>
      <c r="D44" s="50">
        <v>1000</v>
      </c>
      <c r="E44" s="50">
        <v>716</v>
      </c>
      <c r="F44" s="50">
        <v>711.7</v>
      </c>
      <c r="G44" s="70" t="s">
        <v>1487</v>
      </c>
      <c r="H44" s="50">
        <v>716</v>
      </c>
      <c r="I44" s="50">
        <f t="shared" si="4"/>
        <v>0</v>
      </c>
      <c r="J44" s="59"/>
    </row>
    <row r="45" spans="1:10">
      <c r="A45" s="49" t="s">
        <v>1486</v>
      </c>
      <c r="B45" s="50" t="s">
        <v>1488</v>
      </c>
      <c r="C45" s="50" t="s">
        <v>16</v>
      </c>
      <c r="D45" s="50">
        <v>4500</v>
      </c>
      <c r="E45" s="50">
        <v>306.4</v>
      </c>
      <c r="F45" s="50">
        <v>304.9</v>
      </c>
      <c r="G45" s="70" t="s">
        <v>1489</v>
      </c>
      <c r="H45" s="50">
        <v>307.3</v>
      </c>
      <c r="I45" s="50">
        <f t="shared" si="4"/>
        <v>4050.00000000015</v>
      </c>
      <c r="J45" s="59"/>
    </row>
    <row r="46" spans="1:10">
      <c r="A46" s="51" t="s">
        <v>1490</v>
      </c>
      <c r="B46" s="52" t="s">
        <v>573</v>
      </c>
      <c r="C46" s="52" t="s">
        <v>16</v>
      </c>
      <c r="D46" s="52">
        <v>1200</v>
      </c>
      <c r="E46" s="52">
        <v>830</v>
      </c>
      <c r="F46" s="52">
        <v>826.4</v>
      </c>
      <c r="G46" s="71" t="s">
        <v>1491</v>
      </c>
      <c r="H46" s="52">
        <v>826.4</v>
      </c>
      <c r="I46" s="52">
        <f t="shared" si="4"/>
        <v>-4320.00000000003</v>
      </c>
      <c r="J46" s="59"/>
    </row>
    <row r="47" spans="1:10">
      <c r="A47" s="49" t="s">
        <v>1490</v>
      </c>
      <c r="B47" s="50" t="s">
        <v>1492</v>
      </c>
      <c r="C47" s="50" t="s">
        <v>16</v>
      </c>
      <c r="D47" s="50">
        <v>800</v>
      </c>
      <c r="E47" s="50">
        <v>1130</v>
      </c>
      <c r="F47" s="50">
        <v>1124.9</v>
      </c>
      <c r="G47" s="70" t="s">
        <v>1493</v>
      </c>
      <c r="H47" s="50">
        <v>1141</v>
      </c>
      <c r="I47" s="50">
        <f t="shared" si="4"/>
        <v>8800</v>
      </c>
      <c r="J47" s="59"/>
    </row>
    <row r="48" spans="1:10">
      <c r="A48" s="49" t="s">
        <v>1490</v>
      </c>
      <c r="B48" s="50" t="s">
        <v>1371</v>
      </c>
      <c r="C48" s="50" t="s">
        <v>16</v>
      </c>
      <c r="D48" s="50">
        <v>800</v>
      </c>
      <c r="E48" s="50">
        <v>562</v>
      </c>
      <c r="F48" s="50">
        <v>557.4</v>
      </c>
      <c r="G48" s="70" t="s">
        <v>1494</v>
      </c>
      <c r="H48" s="50">
        <v>576</v>
      </c>
      <c r="I48" s="50">
        <f t="shared" si="4"/>
        <v>11200</v>
      </c>
      <c r="J48" s="59"/>
    </row>
    <row r="49" spans="1:10">
      <c r="A49" s="49" t="s">
        <v>1490</v>
      </c>
      <c r="B49" s="50" t="s">
        <v>101</v>
      </c>
      <c r="C49" s="50" t="s">
        <v>16</v>
      </c>
      <c r="D49" s="50">
        <v>800</v>
      </c>
      <c r="E49" s="50">
        <v>692</v>
      </c>
      <c r="F49" s="50">
        <v>687.9</v>
      </c>
      <c r="G49" s="70" t="s">
        <v>1495</v>
      </c>
      <c r="H49" s="50">
        <v>692</v>
      </c>
      <c r="I49" s="50">
        <f t="shared" ref="I49:I53" si="5">(H49-E49)*D49</f>
        <v>0</v>
      </c>
      <c r="J49" s="59"/>
    </row>
    <row r="50" spans="1:10">
      <c r="A50" s="51" t="s">
        <v>1496</v>
      </c>
      <c r="B50" s="52" t="s">
        <v>1209</v>
      </c>
      <c r="C50" s="52" t="s">
        <v>16</v>
      </c>
      <c r="D50" s="52">
        <v>1750</v>
      </c>
      <c r="E50" s="52">
        <v>333</v>
      </c>
      <c r="F50" s="52">
        <v>329.7</v>
      </c>
      <c r="G50" s="71" t="s">
        <v>1497</v>
      </c>
      <c r="H50" s="52">
        <v>332.4</v>
      </c>
      <c r="I50" s="52">
        <f t="shared" si="5"/>
        <v>-1050.00000000004</v>
      </c>
      <c r="J50" s="59"/>
    </row>
    <row r="51" spans="1:10">
      <c r="A51" s="49" t="s">
        <v>1496</v>
      </c>
      <c r="B51" s="50" t="s">
        <v>974</v>
      </c>
      <c r="C51" s="50" t="s">
        <v>16</v>
      </c>
      <c r="D51" s="50">
        <v>3500</v>
      </c>
      <c r="E51" s="50">
        <v>274.4</v>
      </c>
      <c r="F51" s="50">
        <v>272.7</v>
      </c>
      <c r="G51" s="70" t="s">
        <v>1498</v>
      </c>
      <c r="H51" s="50">
        <v>274.4</v>
      </c>
      <c r="I51" s="50">
        <f t="shared" si="5"/>
        <v>0</v>
      </c>
      <c r="J51" s="59"/>
    </row>
    <row r="52" spans="1:10">
      <c r="A52" s="49" t="s">
        <v>1496</v>
      </c>
      <c r="B52" s="50" t="s">
        <v>1209</v>
      </c>
      <c r="C52" s="50" t="s">
        <v>16</v>
      </c>
      <c r="D52" s="50">
        <v>1750</v>
      </c>
      <c r="E52" s="50">
        <v>334</v>
      </c>
      <c r="F52" s="50">
        <v>330.7</v>
      </c>
      <c r="G52" s="70" t="s">
        <v>1499</v>
      </c>
      <c r="H52" s="50">
        <v>335</v>
      </c>
      <c r="I52" s="50">
        <f t="shared" si="5"/>
        <v>1750</v>
      </c>
      <c r="J52" s="59"/>
    </row>
    <row r="53" spans="1:10">
      <c r="A53" s="49" t="s">
        <v>1500</v>
      </c>
      <c r="B53" s="50" t="s">
        <v>43</v>
      </c>
      <c r="C53" s="50" t="s">
        <v>16</v>
      </c>
      <c r="D53" s="50">
        <v>600</v>
      </c>
      <c r="E53" s="50">
        <v>1479</v>
      </c>
      <c r="F53" s="50">
        <v>1469.7</v>
      </c>
      <c r="G53" s="70" t="s">
        <v>1501</v>
      </c>
      <c r="H53" s="50">
        <v>1495</v>
      </c>
      <c r="I53" s="50">
        <f t="shared" si="5"/>
        <v>9600</v>
      </c>
      <c r="J53" s="59"/>
    </row>
    <row r="54" spans="1:10">
      <c r="A54" s="49"/>
      <c r="B54" s="50"/>
      <c r="C54" s="50"/>
      <c r="D54" s="50"/>
      <c r="E54" s="50"/>
      <c r="F54" s="50"/>
      <c r="G54" s="70"/>
      <c r="H54" s="50"/>
      <c r="I54" s="50"/>
      <c r="J54" s="59"/>
    </row>
    <row r="55" spans="1:10">
      <c r="A55" s="72"/>
      <c r="B55" s="50"/>
      <c r="C55" s="50"/>
      <c r="D55" s="50"/>
      <c r="E55" s="50"/>
      <c r="F55" s="50"/>
      <c r="G55" s="70"/>
      <c r="H55" s="50"/>
      <c r="I55" s="50"/>
      <c r="J55" s="59"/>
    </row>
    <row r="56" spans="7:10">
      <c r="G56" s="20" t="s">
        <v>51</v>
      </c>
      <c r="H56" s="74"/>
      <c r="I56" s="29">
        <f>SUM(I4:I55)</f>
        <v>101622.5</v>
      </c>
      <c r="J56" s="75"/>
    </row>
    <row r="57" spans="7:10">
      <c r="G57" s="59"/>
      <c r="H57" s="59"/>
      <c r="I57" s="76"/>
      <c r="J57" s="77"/>
    </row>
    <row r="58" spans="7:10">
      <c r="G58" s="20" t="s">
        <v>2</v>
      </c>
      <c r="H58" s="74"/>
      <c r="I58" s="31">
        <f>43/50</f>
        <v>0.86</v>
      </c>
      <c r="J58" s="75"/>
    </row>
    <row r="59" spans="10:10">
      <c r="J59" s="75"/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opLeftCell="A52" workbookViewId="0">
      <selection activeCell="D73" sqref="D73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1502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42746</v>
      </c>
      <c r="B4" s="50" t="s">
        <v>953</v>
      </c>
      <c r="C4" s="50" t="s">
        <v>16</v>
      </c>
      <c r="D4" s="50">
        <v>1000</v>
      </c>
      <c r="E4" s="50">
        <v>954</v>
      </c>
      <c r="F4" s="50">
        <v>949.7</v>
      </c>
      <c r="G4" s="70" t="s">
        <v>1503</v>
      </c>
      <c r="H4" s="50">
        <v>954</v>
      </c>
      <c r="I4" s="50">
        <f>K16</f>
        <v>0</v>
      </c>
      <c r="J4" s="59"/>
    </row>
    <row r="5" spans="1:10">
      <c r="A5" s="49">
        <v>42746</v>
      </c>
      <c r="B5" s="50" t="s">
        <v>953</v>
      </c>
      <c r="C5" s="50" t="s">
        <v>16</v>
      </c>
      <c r="D5" s="50">
        <v>1000</v>
      </c>
      <c r="E5" s="50">
        <v>952.5</v>
      </c>
      <c r="F5" s="50">
        <v>947.9</v>
      </c>
      <c r="G5" s="70" t="s">
        <v>1504</v>
      </c>
      <c r="H5" s="50">
        <v>954</v>
      </c>
      <c r="I5" s="50">
        <f t="shared" ref="I5:I10" si="0">(H5-E5)*D5</f>
        <v>1500</v>
      </c>
      <c r="J5" s="59"/>
    </row>
    <row r="6" spans="1:10">
      <c r="A6" s="49">
        <v>42746</v>
      </c>
      <c r="B6" s="50" t="s">
        <v>1505</v>
      </c>
      <c r="C6" s="50" t="s">
        <v>16</v>
      </c>
      <c r="D6" s="50">
        <v>1700</v>
      </c>
      <c r="E6" s="50">
        <v>535</v>
      </c>
      <c r="F6" s="50">
        <v>531.7</v>
      </c>
      <c r="G6" s="70" t="s">
        <v>1506</v>
      </c>
      <c r="H6" s="50">
        <v>536.4</v>
      </c>
      <c r="I6" s="50">
        <f t="shared" si="0"/>
        <v>2379.99999999996</v>
      </c>
      <c r="J6" s="59"/>
    </row>
    <row r="7" spans="1:10">
      <c r="A7" s="49">
        <v>42746</v>
      </c>
      <c r="B7" s="50" t="s">
        <v>1099</v>
      </c>
      <c r="C7" s="50" t="s">
        <v>16</v>
      </c>
      <c r="D7" s="50">
        <v>500</v>
      </c>
      <c r="E7" s="50">
        <v>1739</v>
      </c>
      <c r="F7" s="50">
        <v>1730.7</v>
      </c>
      <c r="G7" s="70" t="s">
        <v>1507</v>
      </c>
      <c r="H7" s="50">
        <v>1744.4</v>
      </c>
      <c r="I7" s="50">
        <f t="shared" si="0"/>
        <v>2700.00000000005</v>
      </c>
      <c r="J7" s="59"/>
    </row>
    <row r="8" spans="1:10">
      <c r="A8" s="49">
        <v>42777</v>
      </c>
      <c r="B8" s="50" t="s">
        <v>1368</v>
      </c>
      <c r="C8" s="50" t="s">
        <v>16</v>
      </c>
      <c r="D8" s="50">
        <v>700</v>
      </c>
      <c r="E8" s="50">
        <v>1700</v>
      </c>
      <c r="F8" s="50">
        <v>1687.7</v>
      </c>
      <c r="G8" s="70" t="s">
        <v>1508</v>
      </c>
      <c r="H8" s="50">
        <v>1700</v>
      </c>
      <c r="I8" s="50">
        <f t="shared" si="0"/>
        <v>0</v>
      </c>
      <c r="J8" s="59"/>
    </row>
    <row r="9" spans="1:10">
      <c r="A9" s="51">
        <v>42777</v>
      </c>
      <c r="B9" s="52" t="s">
        <v>307</v>
      </c>
      <c r="C9" s="52" t="s">
        <v>16</v>
      </c>
      <c r="D9" s="52">
        <v>1200</v>
      </c>
      <c r="E9" s="52">
        <v>354</v>
      </c>
      <c r="F9" s="52">
        <v>350.7</v>
      </c>
      <c r="G9" s="71" t="s">
        <v>1509</v>
      </c>
      <c r="H9" s="52">
        <v>350.7</v>
      </c>
      <c r="I9" s="52">
        <f t="shared" si="0"/>
        <v>-3960.00000000001</v>
      </c>
      <c r="J9" s="73"/>
    </row>
    <row r="10" spans="1:10">
      <c r="A10" s="49">
        <v>42777</v>
      </c>
      <c r="B10" s="50" t="s">
        <v>43</v>
      </c>
      <c r="C10" s="50" t="s">
        <v>16</v>
      </c>
      <c r="D10" s="50">
        <v>600</v>
      </c>
      <c r="E10" s="50">
        <v>1331</v>
      </c>
      <c r="F10" s="50">
        <v>1324.7</v>
      </c>
      <c r="G10" s="70" t="s">
        <v>1510</v>
      </c>
      <c r="H10" s="50">
        <v>1336</v>
      </c>
      <c r="I10" s="50">
        <f t="shared" si="0"/>
        <v>3000</v>
      </c>
      <c r="J10" s="59"/>
    </row>
    <row r="11" spans="1:10">
      <c r="A11" s="49">
        <v>42805</v>
      </c>
      <c r="B11" s="50" t="s">
        <v>368</v>
      </c>
      <c r="C11" s="50" t="s">
        <v>19</v>
      </c>
      <c r="D11" s="50">
        <v>1575</v>
      </c>
      <c r="E11" s="50">
        <v>442</v>
      </c>
      <c r="F11" s="50">
        <v>444.7</v>
      </c>
      <c r="G11" s="70" t="s">
        <v>1511</v>
      </c>
      <c r="H11" s="50">
        <v>440.1</v>
      </c>
      <c r="I11" s="82">
        <f>(E11-H11)*D11</f>
        <v>2992.49999999996</v>
      </c>
      <c r="J11" s="59"/>
    </row>
    <row r="12" spans="1:10">
      <c r="A12" s="49">
        <v>42805</v>
      </c>
      <c r="B12" s="50" t="s">
        <v>1316</v>
      </c>
      <c r="C12" s="50" t="s">
        <v>16</v>
      </c>
      <c r="D12" s="50">
        <v>7500</v>
      </c>
      <c r="E12" s="50">
        <v>100.8</v>
      </c>
      <c r="F12" s="50">
        <v>99.7</v>
      </c>
      <c r="G12" s="70" t="s">
        <v>1512</v>
      </c>
      <c r="H12" s="50">
        <v>101.3</v>
      </c>
      <c r="I12" s="50">
        <f>(H12-E12)*D12</f>
        <v>3750</v>
      </c>
      <c r="J12" s="59"/>
    </row>
    <row r="13" spans="1:10">
      <c r="A13" s="49">
        <v>42805</v>
      </c>
      <c r="B13" s="50" t="s">
        <v>1316</v>
      </c>
      <c r="C13" s="50" t="s">
        <v>16</v>
      </c>
      <c r="D13" s="50">
        <v>7500</v>
      </c>
      <c r="E13" s="50">
        <v>101.3</v>
      </c>
      <c r="F13" s="50">
        <v>100.2</v>
      </c>
      <c r="G13" s="70" t="s">
        <v>1513</v>
      </c>
      <c r="H13" s="50">
        <v>101.3</v>
      </c>
      <c r="I13" s="50">
        <f t="shared" ref="I13:I19" si="1">(H13-E13)*D13</f>
        <v>0</v>
      </c>
      <c r="J13" s="59"/>
    </row>
    <row r="14" spans="1:10">
      <c r="A14" s="49">
        <v>42897</v>
      </c>
      <c r="B14" s="50" t="s">
        <v>1099</v>
      </c>
      <c r="C14" s="50" t="s">
        <v>16</v>
      </c>
      <c r="D14" s="50">
        <v>500</v>
      </c>
      <c r="E14" s="50">
        <v>1776</v>
      </c>
      <c r="F14" s="50">
        <v>1769.7</v>
      </c>
      <c r="G14" s="70" t="s">
        <v>1514</v>
      </c>
      <c r="H14" s="50">
        <v>1779</v>
      </c>
      <c r="I14" s="50">
        <f t="shared" si="1"/>
        <v>1500</v>
      </c>
      <c r="J14" s="59"/>
    </row>
    <row r="15" spans="1:10">
      <c r="A15" s="49">
        <v>42897</v>
      </c>
      <c r="B15" s="50" t="s">
        <v>1368</v>
      </c>
      <c r="C15" s="50" t="s">
        <v>16</v>
      </c>
      <c r="D15" s="50">
        <v>700</v>
      </c>
      <c r="E15" s="50">
        <v>1722</v>
      </c>
      <c r="F15" s="50">
        <v>1709.7</v>
      </c>
      <c r="G15" s="70" t="s">
        <v>1515</v>
      </c>
      <c r="H15" s="50">
        <v>1722</v>
      </c>
      <c r="I15" s="50">
        <f t="shared" si="1"/>
        <v>0</v>
      </c>
      <c r="J15" s="59"/>
    </row>
    <row r="16" spans="1:10">
      <c r="A16" s="49">
        <v>42897</v>
      </c>
      <c r="B16" s="50" t="s">
        <v>838</v>
      </c>
      <c r="C16" s="50" t="s">
        <v>19</v>
      </c>
      <c r="D16" s="50">
        <v>1800</v>
      </c>
      <c r="E16" s="50">
        <v>522.5</v>
      </c>
      <c r="F16" s="50">
        <v>525.7</v>
      </c>
      <c r="G16" s="70" t="s">
        <v>1516</v>
      </c>
      <c r="H16" s="50">
        <v>521.8</v>
      </c>
      <c r="I16" s="82">
        <f t="shared" ref="I16:I23" si="2">(E16-H16)*D16</f>
        <v>1260.00000000008</v>
      </c>
      <c r="J16" s="59"/>
    </row>
    <row r="17" spans="1:10">
      <c r="A17" s="49">
        <v>42897</v>
      </c>
      <c r="B17" s="50" t="s">
        <v>1099</v>
      </c>
      <c r="C17" s="50" t="s">
        <v>16</v>
      </c>
      <c r="D17" s="50">
        <v>500</v>
      </c>
      <c r="E17" s="50">
        <v>1777</v>
      </c>
      <c r="F17" s="50">
        <v>1769.7</v>
      </c>
      <c r="G17" s="70" t="s">
        <v>1517</v>
      </c>
      <c r="H17" s="50">
        <v>1791.9</v>
      </c>
      <c r="I17" s="50">
        <f t="shared" si="1"/>
        <v>7450.00000000005</v>
      </c>
      <c r="J17" s="59"/>
    </row>
    <row r="18" spans="1:10">
      <c r="A18" s="49">
        <v>42927</v>
      </c>
      <c r="B18" s="50" t="s">
        <v>1099</v>
      </c>
      <c r="C18" s="50" t="s">
        <v>16</v>
      </c>
      <c r="D18" s="50">
        <v>500</v>
      </c>
      <c r="E18" s="50">
        <v>1794</v>
      </c>
      <c r="F18" s="50">
        <v>1785.7</v>
      </c>
      <c r="G18" s="70" t="s">
        <v>1518</v>
      </c>
      <c r="H18" s="50">
        <v>1804</v>
      </c>
      <c r="I18" s="50">
        <f t="shared" si="1"/>
        <v>5000</v>
      </c>
      <c r="J18" s="59"/>
    </row>
    <row r="19" spans="1:10">
      <c r="A19" s="49">
        <v>42927</v>
      </c>
      <c r="B19" s="50" t="s">
        <v>1519</v>
      </c>
      <c r="C19" s="50" t="s">
        <v>16</v>
      </c>
      <c r="D19" s="50">
        <v>700</v>
      </c>
      <c r="E19" s="50">
        <v>864</v>
      </c>
      <c r="F19" s="50">
        <v>858.7</v>
      </c>
      <c r="G19" s="70" t="s">
        <v>1520</v>
      </c>
      <c r="H19" s="50">
        <v>872</v>
      </c>
      <c r="I19" s="50">
        <f t="shared" si="1"/>
        <v>5600</v>
      </c>
      <c r="J19" s="59"/>
    </row>
    <row r="20" spans="1:10">
      <c r="A20" s="49">
        <v>42958</v>
      </c>
      <c r="B20" s="50" t="s">
        <v>368</v>
      </c>
      <c r="C20" s="50" t="s">
        <v>19</v>
      </c>
      <c r="D20" s="50">
        <v>1575</v>
      </c>
      <c r="E20" s="50">
        <v>437</v>
      </c>
      <c r="F20" s="50">
        <v>440.4</v>
      </c>
      <c r="G20" s="70" t="s">
        <v>1521</v>
      </c>
      <c r="H20" s="50">
        <v>435.1</v>
      </c>
      <c r="I20" s="82">
        <f t="shared" si="2"/>
        <v>2992.49999999996</v>
      </c>
      <c r="J20" s="59"/>
    </row>
    <row r="21" spans="1:10">
      <c r="A21" s="49">
        <v>42958</v>
      </c>
      <c r="B21" s="50" t="s">
        <v>1033</v>
      </c>
      <c r="C21" s="50" t="s">
        <v>19</v>
      </c>
      <c r="D21" s="50">
        <v>1500</v>
      </c>
      <c r="E21" s="50">
        <v>396</v>
      </c>
      <c r="F21" s="50">
        <v>399.4</v>
      </c>
      <c r="G21" s="70" t="s">
        <v>1522</v>
      </c>
      <c r="H21" s="50">
        <v>396</v>
      </c>
      <c r="I21" s="82">
        <f t="shared" si="2"/>
        <v>0</v>
      </c>
      <c r="J21" s="59"/>
    </row>
    <row r="22" spans="1:10">
      <c r="A22" s="49">
        <v>42958</v>
      </c>
      <c r="B22" s="50" t="s">
        <v>368</v>
      </c>
      <c r="C22" s="50" t="s">
        <v>19</v>
      </c>
      <c r="D22" s="50">
        <v>1575</v>
      </c>
      <c r="E22" s="50">
        <v>434</v>
      </c>
      <c r="F22" s="50">
        <v>437.4</v>
      </c>
      <c r="G22" s="70" t="s">
        <v>1523</v>
      </c>
      <c r="H22" s="50">
        <v>432.1</v>
      </c>
      <c r="I22" s="82">
        <f t="shared" si="2"/>
        <v>2992.49999999996</v>
      </c>
      <c r="J22" s="59"/>
    </row>
    <row r="23" spans="1:10">
      <c r="A23" s="49">
        <v>42958</v>
      </c>
      <c r="B23" s="50" t="s">
        <v>368</v>
      </c>
      <c r="C23" s="50" t="s">
        <v>19</v>
      </c>
      <c r="D23" s="50">
        <v>1575</v>
      </c>
      <c r="E23" s="50">
        <v>432</v>
      </c>
      <c r="F23" s="50">
        <v>435.4</v>
      </c>
      <c r="G23" s="70" t="s">
        <v>1524</v>
      </c>
      <c r="H23" s="50">
        <v>432</v>
      </c>
      <c r="I23" s="82">
        <f t="shared" si="2"/>
        <v>0</v>
      </c>
      <c r="J23" s="59"/>
    </row>
    <row r="24" spans="1:10">
      <c r="A24" s="49">
        <v>42989</v>
      </c>
      <c r="B24" s="50" t="s">
        <v>1131</v>
      </c>
      <c r="C24" s="50" t="s">
        <v>16</v>
      </c>
      <c r="D24" s="50">
        <v>2750</v>
      </c>
      <c r="E24" s="50">
        <v>314.5</v>
      </c>
      <c r="F24" s="50">
        <v>311.9</v>
      </c>
      <c r="G24" s="70" t="s">
        <v>1525</v>
      </c>
      <c r="H24" s="50">
        <v>316.2</v>
      </c>
      <c r="I24" s="50">
        <f t="shared" ref="I24:I36" si="3">(H24-E24)*D24</f>
        <v>4674.99999999997</v>
      </c>
      <c r="J24" s="59"/>
    </row>
    <row r="25" spans="1:10">
      <c r="A25" s="49">
        <v>42989</v>
      </c>
      <c r="B25" s="50" t="s">
        <v>549</v>
      </c>
      <c r="C25" s="50" t="s">
        <v>16</v>
      </c>
      <c r="D25" s="50">
        <v>1500</v>
      </c>
      <c r="E25" s="50">
        <v>650</v>
      </c>
      <c r="F25" s="50">
        <v>646.7</v>
      </c>
      <c r="G25" s="70" t="s">
        <v>1526</v>
      </c>
      <c r="H25" s="50">
        <v>652</v>
      </c>
      <c r="I25" s="50">
        <f t="shared" si="3"/>
        <v>3000</v>
      </c>
      <c r="J25" s="59"/>
    </row>
    <row r="26" spans="1:10">
      <c r="A26" s="49">
        <v>43019</v>
      </c>
      <c r="B26" s="50" t="s">
        <v>1527</v>
      </c>
      <c r="C26" s="50" t="s">
        <v>16</v>
      </c>
      <c r="D26" s="50">
        <v>1700</v>
      </c>
      <c r="E26" s="50">
        <v>501.6</v>
      </c>
      <c r="F26" s="50">
        <v>497.9</v>
      </c>
      <c r="G26" s="70" t="s">
        <v>1528</v>
      </c>
      <c r="H26" s="50">
        <v>502.6</v>
      </c>
      <c r="I26" s="50">
        <f t="shared" si="3"/>
        <v>1700</v>
      </c>
      <c r="J26" s="59"/>
    </row>
    <row r="27" spans="1:10">
      <c r="A27" s="49">
        <v>43019</v>
      </c>
      <c r="B27" s="50" t="s">
        <v>1527</v>
      </c>
      <c r="C27" s="50" t="s">
        <v>16</v>
      </c>
      <c r="D27" s="50">
        <v>1700</v>
      </c>
      <c r="E27" s="50">
        <v>503</v>
      </c>
      <c r="F27" s="50">
        <v>498.9</v>
      </c>
      <c r="G27" s="70" t="s">
        <v>1529</v>
      </c>
      <c r="H27" s="50">
        <v>508.7</v>
      </c>
      <c r="I27" s="50">
        <f t="shared" si="3"/>
        <v>9689.99999999998</v>
      </c>
      <c r="J27" s="59"/>
    </row>
    <row r="28" spans="1:10">
      <c r="A28" s="49" t="s">
        <v>1530</v>
      </c>
      <c r="B28" s="50" t="s">
        <v>1174</v>
      </c>
      <c r="C28" s="50" t="s">
        <v>16</v>
      </c>
      <c r="D28" s="50">
        <v>3000</v>
      </c>
      <c r="E28" s="50">
        <v>341</v>
      </c>
      <c r="F28" s="50">
        <v>339.7</v>
      </c>
      <c r="G28" s="70" t="s">
        <v>1531</v>
      </c>
      <c r="H28" s="50">
        <v>342.7</v>
      </c>
      <c r="I28" s="50">
        <f t="shared" si="3"/>
        <v>5099.99999999997</v>
      </c>
      <c r="J28" s="59"/>
    </row>
    <row r="29" spans="1:10">
      <c r="A29" s="49" t="s">
        <v>1530</v>
      </c>
      <c r="B29" s="50" t="s">
        <v>1026</v>
      </c>
      <c r="C29" s="50" t="s">
        <v>16</v>
      </c>
      <c r="D29" s="50">
        <v>3500</v>
      </c>
      <c r="E29" s="50">
        <v>191</v>
      </c>
      <c r="F29" s="50">
        <v>189.7</v>
      </c>
      <c r="G29" s="70" t="s">
        <v>1532</v>
      </c>
      <c r="H29" s="50">
        <v>191.9</v>
      </c>
      <c r="I29" s="50">
        <f t="shared" si="3"/>
        <v>3150.00000000002</v>
      </c>
      <c r="J29" s="59"/>
    </row>
    <row r="30" spans="1:10">
      <c r="A30" s="49" t="s">
        <v>1530</v>
      </c>
      <c r="B30" s="50" t="s">
        <v>1174</v>
      </c>
      <c r="C30" s="50" t="s">
        <v>16</v>
      </c>
      <c r="D30" s="50">
        <v>3000</v>
      </c>
      <c r="E30" s="50">
        <v>343</v>
      </c>
      <c r="F30" s="50">
        <v>341.7</v>
      </c>
      <c r="G30" s="70" t="s">
        <v>1533</v>
      </c>
      <c r="H30" s="50">
        <v>344.7</v>
      </c>
      <c r="I30" s="50">
        <f t="shared" si="3"/>
        <v>5099.99999999997</v>
      </c>
      <c r="J30" s="59"/>
    </row>
    <row r="31" spans="1:10">
      <c r="A31" s="79" t="s">
        <v>1534</v>
      </c>
      <c r="B31" s="80" t="s">
        <v>1002</v>
      </c>
      <c r="C31" s="80" t="s">
        <v>16</v>
      </c>
      <c r="D31" s="80">
        <v>1000</v>
      </c>
      <c r="E31" s="80">
        <v>693</v>
      </c>
      <c r="F31" s="80">
        <v>688.7</v>
      </c>
      <c r="G31" s="81" t="s">
        <v>1535</v>
      </c>
      <c r="H31" s="80">
        <v>694.5</v>
      </c>
      <c r="I31" s="50">
        <f t="shared" si="3"/>
        <v>1500</v>
      </c>
      <c r="J31" s="59"/>
    </row>
    <row r="32" spans="1:10">
      <c r="A32" s="79" t="s">
        <v>1534</v>
      </c>
      <c r="B32" s="70" t="s">
        <v>268</v>
      </c>
      <c r="C32" s="80" t="s">
        <v>16</v>
      </c>
      <c r="D32" s="82">
        <v>1200</v>
      </c>
      <c r="E32" s="50">
        <v>750</v>
      </c>
      <c r="F32" s="50">
        <v>746.7</v>
      </c>
      <c r="G32" s="70" t="s">
        <v>1536</v>
      </c>
      <c r="H32" s="50">
        <v>753</v>
      </c>
      <c r="I32" s="50">
        <f t="shared" si="3"/>
        <v>3600</v>
      </c>
      <c r="J32" s="59"/>
    </row>
    <row r="33" spans="1:10">
      <c r="A33" s="85" t="s">
        <v>1537</v>
      </c>
      <c r="B33" s="71" t="s">
        <v>1170</v>
      </c>
      <c r="C33" s="52" t="s">
        <v>16</v>
      </c>
      <c r="D33" s="84">
        <v>500</v>
      </c>
      <c r="E33" s="52">
        <v>1735</v>
      </c>
      <c r="F33" s="52">
        <v>1726.7</v>
      </c>
      <c r="G33" s="71" t="s">
        <v>1538</v>
      </c>
      <c r="H33" s="52">
        <v>1726.7</v>
      </c>
      <c r="I33" s="52">
        <f t="shared" si="3"/>
        <v>-4149.99999999998</v>
      </c>
      <c r="J33" s="59"/>
    </row>
    <row r="34" spans="1:10">
      <c r="A34" s="50" t="s">
        <v>1537</v>
      </c>
      <c r="B34" s="70" t="s">
        <v>944</v>
      </c>
      <c r="C34" s="50" t="s">
        <v>16</v>
      </c>
      <c r="D34" s="82">
        <v>500</v>
      </c>
      <c r="E34" s="50">
        <v>1735</v>
      </c>
      <c r="F34" s="50">
        <v>1724.7</v>
      </c>
      <c r="G34" s="70" t="s">
        <v>1538</v>
      </c>
      <c r="H34" s="50">
        <v>1738</v>
      </c>
      <c r="I34" s="50">
        <f t="shared" si="3"/>
        <v>1500</v>
      </c>
      <c r="J34" s="59"/>
    </row>
    <row r="35" spans="1:10">
      <c r="A35" s="50" t="s">
        <v>1537</v>
      </c>
      <c r="B35" s="70" t="s">
        <v>1247</v>
      </c>
      <c r="C35" s="50" t="s">
        <v>16</v>
      </c>
      <c r="D35" s="82">
        <v>7000</v>
      </c>
      <c r="E35" s="50">
        <v>115</v>
      </c>
      <c r="F35" s="50">
        <v>114.1</v>
      </c>
      <c r="G35" s="70" t="s">
        <v>1539</v>
      </c>
      <c r="H35" s="50">
        <v>115</v>
      </c>
      <c r="I35" s="50">
        <f t="shared" si="3"/>
        <v>0</v>
      </c>
      <c r="J35" s="59"/>
    </row>
    <row r="36" spans="1:10">
      <c r="A36" s="52" t="s">
        <v>1537</v>
      </c>
      <c r="B36" s="71" t="s">
        <v>1368</v>
      </c>
      <c r="C36" s="52" t="s">
        <v>16</v>
      </c>
      <c r="D36" s="84">
        <v>350</v>
      </c>
      <c r="E36" s="52">
        <v>1793</v>
      </c>
      <c r="F36" s="52">
        <v>1776.7</v>
      </c>
      <c r="G36" s="71" t="s">
        <v>1540</v>
      </c>
      <c r="H36" s="52">
        <v>1785</v>
      </c>
      <c r="I36" s="52">
        <f t="shared" si="3"/>
        <v>-2800</v>
      </c>
      <c r="J36" s="59"/>
    </row>
    <row r="37" spans="1:10">
      <c r="A37" s="50" t="s">
        <v>1541</v>
      </c>
      <c r="B37" s="70" t="s">
        <v>682</v>
      </c>
      <c r="C37" s="50" t="s">
        <v>19</v>
      </c>
      <c r="D37" s="50">
        <v>750</v>
      </c>
      <c r="E37" s="50">
        <v>411</v>
      </c>
      <c r="F37" s="50">
        <v>417.7</v>
      </c>
      <c r="G37" s="70" t="s">
        <v>1542</v>
      </c>
      <c r="H37" s="50">
        <v>407.5</v>
      </c>
      <c r="I37" s="82">
        <f t="shared" ref="I37:I42" si="4">(E37-H37)*D37</f>
        <v>2625</v>
      </c>
      <c r="J37" s="59"/>
    </row>
    <row r="38" spans="1:10">
      <c r="A38" s="50" t="s">
        <v>1541</v>
      </c>
      <c r="B38" s="50" t="s">
        <v>595</v>
      </c>
      <c r="C38" s="50" t="s">
        <v>16</v>
      </c>
      <c r="D38" s="50">
        <v>250</v>
      </c>
      <c r="E38" s="50">
        <v>3012</v>
      </c>
      <c r="F38" s="50">
        <v>2994.7</v>
      </c>
      <c r="G38" s="70" t="s">
        <v>1543</v>
      </c>
      <c r="H38" s="50">
        <v>3027.85</v>
      </c>
      <c r="I38" s="50">
        <f t="shared" ref="I38:I40" si="5">(H38-E38)*D38</f>
        <v>3962.49999999998</v>
      </c>
      <c r="J38" s="59"/>
    </row>
    <row r="39" spans="1:10">
      <c r="A39" s="50" t="s">
        <v>1541</v>
      </c>
      <c r="B39" s="50" t="s">
        <v>595</v>
      </c>
      <c r="C39" s="50" t="s">
        <v>16</v>
      </c>
      <c r="D39" s="50">
        <v>250</v>
      </c>
      <c r="E39" s="50">
        <v>3028</v>
      </c>
      <c r="F39" s="50">
        <v>3012.7</v>
      </c>
      <c r="G39" s="70" t="s">
        <v>1544</v>
      </c>
      <c r="H39" s="50">
        <v>3080</v>
      </c>
      <c r="I39" s="50">
        <f t="shared" si="5"/>
        <v>13000</v>
      </c>
      <c r="J39" s="59"/>
    </row>
    <row r="40" spans="1:10">
      <c r="A40" s="51" t="s">
        <v>1545</v>
      </c>
      <c r="B40" s="52" t="s">
        <v>595</v>
      </c>
      <c r="C40" s="52" t="s">
        <v>16</v>
      </c>
      <c r="D40" s="52">
        <v>250</v>
      </c>
      <c r="E40" s="52">
        <v>3157</v>
      </c>
      <c r="F40" s="52">
        <v>3138.7</v>
      </c>
      <c r="G40" s="71" t="s">
        <v>1546</v>
      </c>
      <c r="H40" s="52">
        <v>3146</v>
      </c>
      <c r="I40" s="52">
        <f t="shared" si="5"/>
        <v>-2750</v>
      </c>
      <c r="J40" s="59"/>
    </row>
    <row r="41" spans="1:10">
      <c r="A41" s="49" t="s">
        <v>1545</v>
      </c>
      <c r="B41" s="50" t="s">
        <v>1026</v>
      </c>
      <c r="C41" s="50" t="s">
        <v>19</v>
      </c>
      <c r="D41" s="50">
        <v>3500</v>
      </c>
      <c r="E41" s="50">
        <v>195</v>
      </c>
      <c r="F41" s="50">
        <v>196.7</v>
      </c>
      <c r="G41" s="70" t="s">
        <v>1547</v>
      </c>
      <c r="H41" s="50">
        <v>193.55</v>
      </c>
      <c r="I41" s="82">
        <f t="shared" si="4"/>
        <v>5074.99999999996</v>
      </c>
      <c r="J41" s="59"/>
    </row>
    <row r="42" spans="1:10">
      <c r="A42" s="49" t="s">
        <v>1548</v>
      </c>
      <c r="B42" s="50" t="s">
        <v>1174</v>
      </c>
      <c r="C42" s="50" t="s">
        <v>19</v>
      </c>
      <c r="D42" s="50">
        <v>3000</v>
      </c>
      <c r="E42" s="50">
        <v>334</v>
      </c>
      <c r="F42" s="50">
        <v>335.7</v>
      </c>
      <c r="G42" s="70" t="s">
        <v>1549</v>
      </c>
      <c r="H42" s="50">
        <v>333</v>
      </c>
      <c r="I42" s="82">
        <f t="shared" si="4"/>
        <v>3000</v>
      </c>
      <c r="J42" s="59"/>
    </row>
    <row r="43" spans="1:10">
      <c r="A43" s="49" t="s">
        <v>1548</v>
      </c>
      <c r="B43" s="50" t="s">
        <v>1550</v>
      </c>
      <c r="C43" s="50" t="s">
        <v>16</v>
      </c>
      <c r="D43" s="50">
        <v>1000</v>
      </c>
      <c r="E43" s="50">
        <v>360</v>
      </c>
      <c r="F43" s="50">
        <v>355.9</v>
      </c>
      <c r="G43" s="70" t="s">
        <v>1551</v>
      </c>
      <c r="H43" s="50">
        <v>364.3</v>
      </c>
      <c r="I43" s="50">
        <f t="shared" ref="I43:I63" si="6">(H43-E43)*D43</f>
        <v>4300.00000000001</v>
      </c>
      <c r="J43" s="59"/>
    </row>
    <row r="44" spans="1:10">
      <c r="A44" s="49" t="s">
        <v>1552</v>
      </c>
      <c r="B44" s="50" t="s">
        <v>368</v>
      </c>
      <c r="C44" s="50" t="s">
        <v>16</v>
      </c>
      <c r="D44" s="50">
        <v>1575</v>
      </c>
      <c r="E44" s="50">
        <v>418</v>
      </c>
      <c r="F44" s="50">
        <v>414.7</v>
      </c>
      <c r="G44" s="70" t="s">
        <v>1553</v>
      </c>
      <c r="H44" s="50">
        <v>419.8</v>
      </c>
      <c r="I44" s="50">
        <f t="shared" si="6"/>
        <v>2835.00000000002</v>
      </c>
      <c r="J44" s="59"/>
    </row>
    <row r="45" spans="1:10">
      <c r="A45" s="49" t="s">
        <v>1552</v>
      </c>
      <c r="B45" s="50" t="s">
        <v>1554</v>
      </c>
      <c r="C45" s="50" t="s">
        <v>16</v>
      </c>
      <c r="D45" s="50">
        <v>1000</v>
      </c>
      <c r="E45" s="50">
        <v>368</v>
      </c>
      <c r="F45" s="50">
        <v>362.7</v>
      </c>
      <c r="G45" s="70" t="s">
        <v>1555</v>
      </c>
      <c r="H45" s="50">
        <v>371</v>
      </c>
      <c r="I45" s="50">
        <f t="shared" si="6"/>
        <v>3000</v>
      </c>
      <c r="J45" s="59"/>
    </row>
    <row r="46" spans="1:10">
      <c r="A46" s="49" t="s">
        <v>1556</v>
      </c>
      <c r="B46" s="50" t="s">
        <v>1557</v>
      </c>
      <c r="C46" s="50" t="s">
        <v>16</v>
      </c>
      <c r="D46" s="50">
        <v>2000</v>
      </c>
      <c r="E46" s="50">
        <v>144</v>
      </c>
      <c r="F46" s="50">
        <v>139.9</v>
      </c>
      <c r="G46" s="70" t="s">
        <v>1558</v>
      </c>
      <c r="H46" s="50">
        <v>144</v>
      </c>
      <c r="I46" s="50">
        <f t="shared" si="6"/>
        <v>0</v>
      </c>
      <c r="J46" s="59"/>
    </row>
    <row r="47" spans="1:10">
      <c r="A47" s="51" t="s">
        <v>1556</v>
      </c>
      <c r="B47" s="52" t="s">
        <v>1559</v>
      </c>
      <c r="C47" s="52" t="s">
        <v>16</v>
      </c>
      <c r="D47" s="52">
        <v>2500</v>
      </c>
      <c r="E47" s="52">
        <v>411</v>
      </c>
      <c r="F47" s="52">
        <v>408.7</v>
      </c>
      <c r="G47" s="71" t="s">
        <v>1560</v>
      </c>
      <c r="H47" s="52">
        <v>409.5</v>
      </c>
      <c r="I47" s="52">
        <f t="shared" si="6"/>
        <v>-3750</v>
      </c>
      <c r="J47" s="59"/>
    </row>
    <row r="48" spans="1:10">
      <c r="A48" s="49" t="s">
        <v>1556</v>
      </c>
      <c r="B48" s="50" t="s">
        <v>1559</v>
      </c>
      <c r="C48" s="50" t="s">
        <v>16</v>
      </c>
      <c r="D48" s="50">
        <v>2500</v>
      </c>
      <c r="E48" s="50">
        <v>411</v>
      </c>
      <c r="F48" s="50">
        <v>408.4</v>
      </c>
      <c r="G48" s="70" t="s">
        <v>1560</v>
      </c>
      <c r="H48" s="50">
        <v>411.7</v>
      </c>
      <c r="I48" s="50">
        <f t="shared" si="6"/>
        <v>1749.99999999997</v>
      </c>
      <c r="J48" s="59"/>
    </row>
    <row r="49" spans="1:10">
      <c r="A49" s="49" t="s">
        <v>1561</v>
      </c>
      <c r="B49" s="50" t="s">
        <v>1131</v>
      </c>
      <c r="C49" s="50" t="s">
        <v>16</v>
      </c>
      <c r="D49" s="50">
        <v>2750</v>
      </c>
      <c r="E49" s="50">
        <v>307</v>
      </c>
      <c r="F49" s="50">
        <v>305.4</v>
      </c>
      <c r="G49" s="70" t="s">
        <v>1562</v>
      </c>
      <c r="H49" s="50">
        <v>309</v>
      </c>
      <c r="I49" s="50">
        <f t="shared" si="6"/>
        <v>5500</v>
      </c>
      <c r="J49" s="59"/>
    </row>
    <row r="50" spans="1:10">
      <c r="A50" s="49" t="s">
        <v>1561</v>
      </c>
      <c r="B50" s="50" t="s">
        <v>1467</v>
      </c>
      <c r="C50" s="50" t="s">
        <v>16</v>
      </c>
      <c r="D50" s="50">
        <v>500</v>
      </c>
      <c r="E50" s="50">
        <v>976</v>
      </c>
      <c r="F50" s="50">
        <v>967.7</v>
      </c>
      <c r="G50" s="70" t="s">
        <v>1563</v>
      </c>
      <c r="H50" s="50">
        <v>979</v>
      </c>
      <c r="I50" s="50">
        <f t="shared" si="6"/>
        <v>1500</v>
      </c>
      <c r="J50" s="59"/>
    </row>
    <row r="51" spans="1:10">
      <c r="A51" s="49" t="s">
        <v>1561</v>
      </c>
      <c r="B51" s="50" t="s">
        <v>838</v>
      </c>
      <c r="C51" s="50" t="s">
        <v>16</v>
      </c>
      <c r="D51" s="50">
        <v>1800</v>
      </c>
      <c r="E51" s="50">
        <v>512</v>
      </c>
      <c r="F51" s="50">
        <v>508.9</v>
      </c>
      <c r="G51" s="70" t="s">
        <v>1563</v>
      </c>
      <c r="H51" s="50">
        <v>513</v>
      </c>
      <c r="I51" s="50">
        <f t="shared" si="6"/>
        <v>1800</v>
      </c>
      <c r="J51" s="59"/>
    </row>
    <row r="52" spans="1:10">
      <c r="A52" s="49" t="s">
        <v>1564</v>
      </c>
      <c r="B52" s="50" t="s">
        <v>1565</v>
      </c>
      <c r="C52" s="50" t="s">
        <v>16</v>
      </c>
      <c r="D52" s="50">
        <v>1000</v>
      </c>
      <c r="E52" s="50">
        <v>955</v>
      </c>
      <c r="F52" s="50">
        <v>950.7</v>
      </c>
      <c r="G52" s="70" t="s">
        <v>1566</v>
      </c>
      <c r="H52" s="50">
        <v>955</v>
      </c>
      <c r="I52" s="50">
        <f t="shared" si="6"/>
        <v>0</v>
      </c>
      <c r="J52" s="59"/>
    </row>
    <row r="53" spans="1:10">
      <c r="A53" s="49" t="s">
        <v>1564</v>
      </c>
      <c r="B53" s="50" t="s">
        <v>838</v>
      </c>
      <c r="C53" s="50" t="s">
        <v>16</v>
      </c>
      <c r="D53" s="50">
        <v>1800</v>
      </c>
      <c r="E53" s="50">
        <v>509</v>
      </c>
      <c r="F53" s="50">
        <v>506.5</v>
      </c>
      <c r="G53" s="50" t="s">
        <v>1567</v>
      </c>
      <c r="H53" s="50">
        <v>510</v>
      </c>
      <c r="I53" s="50">
        <f t="shared" si="6"/>
        <v>1800</v>
      </c>
      <c r="J53" s="59"/>
    </row>
    <row r="54" spans="1:10">
      <c r="A54" s="49" t="s">
        <v>1564</v>
      </c>
      <c r="B54" s="50" t="s">
        <v>838</v>
      </c>
      <c r="C54" s="50" t="s">
        <v>16</v>
      </c>
      <c r="D54" s="50">
        <v>1800</v>
      </c>
      <c r="E54" s="50">
        <v>510</v>
      </c>
      <c r="F54" s="50">
        <v>506.9</v>
      </c>
      <c r="G54" s="70" t="s">
        <v>1568</v>
      </c>
      <c r="H54" s="50">
        <v>510.8</v>
      </c>
      <c r="I54" s="50">
        <f t="shared" si="6"/>
        <v>1440.00000000002</v>
      </c>
      <c r="J54" s="59"/>
    </row>
    <row r="55" spans="1:10">
      <c r="A55" s="72" t="s">
        <v>1564</v>
      </c>
      <c r="B55" s="50" t="s">
        <v>1569</v>
      </c>
      <c r="C55" s="50" t="s">
        <v>16</v>
      </c>
      <c r="D55" s="50">
        <v>1200</v>
      </c>
      <c r="E55" s="50">
        <v>249</v>
      </c>
      <c r="F55" s="50">
        <v>245.4</v>
      </c>
      <c r="G55" s="70" t="s">
        <v>1570</v>
      </c>
      <c r="H55" s="50">
        <v>257.5</v>
      </c>
      <c r="I55" s="50">
        <f t="shared" si="6"/>
        <v>10200</v>
      </c>
      <c r="J55" s="59"/>
    </row>
    <row r="56" spans="1:10">
      <c r="A56" s="72" t="s">
        <v>1571</v>
      </c>
      <c r="B56" s="50" t="s">
        <v>1247</v>
      </c>
      <c r="C56" s="50" t="s">
        <v>16</v>
      </c>
      <c r="D56" s="50">
        <v>7000</v>
      </c>
      <c r="E56" s="50">
        <v>120</v>
      </c>
      <c r="F56" s="50">
        <v>118.9</v>
      </c>
      <c r="G56" s="70" t="s">
        <v>1572</v>
      </c>
      <c r="H56" s="50">
        <v>120.6</v>
      </c>
      <c r="I56" s="50">
        <f t="shared" si="6"/>
        <v>4199.99999999996</v>
      </c>
      <c r="J56" s="59"/>
    </row>
    <row r="57" spans="1:10">
      <c r="A57" s="72" t="s">
        <v>1571</v>
      </c>
      <c r="B57" s="50" t="s">
        <v>1247</v>
      </c>
      <c r="C57" s="50" t="s">
        <v>16</v>
      </c>
      <c r="D57" s="50">
        <v>7000</v>
      </c>
      <c r="E57" s="50">
        <v>120.5</v>
      </c>
      <c r="F57" s="50">
        <v>118.9</v>
      </c>
      <c r="G57" s="70" t="s">
        <v>1573</v>
      </c>
      <c r="H57" s="50">
        <v>121.3</v>
      </c>
      <c r="I57" s="50">
        <f t="shared" si="6"/>
        <v>5599.99999999998</v>
      </c>
      <c r="J57" s="59"/>
    </row>
    <row r="58" spans="1:10">
      <c r="A58" s="72" t="s">
        <v>1574</v>
      </c>
      <c r="B58" s="50" t="s">
        <v>1131</v>
      </c>
      <c r="C58" s="50" t="s">
        <v>16</v>
      </c>
      <c r="D58" s="50">
        <v>2750</v>
      </c>
      <c r="E58" s="50">
        <v>327</v>
      </c>
      <c r="F58" s="50">
        <v>325.4</v>
      </c>
      <c r="G58" s="70" t="s">
        <v>1575</v>
      </c>
      <c r="H58" s="50">
        <v>329</v>
      </c>
      <c r="I58" s="50">
        <f t="shared" si="6"/>
        <v>5500</v>
      </c>
      <c r="J58" s="59"/>
    </row>
    <row r="59" spans="1:10">
      <c r="A59" s="72" t="s">
        <v>1574</v>
      </c>
      <c r="B59" s="50" t="s">
        <v>814</v>
      </c>
      <c r="C59" s="50" t="s">
        <v>16</v>
      </c>
      <c r="D59" s="50">
        <v>2000</v>
      </c>
      <c r="E59" s="50">
        <v>452</v>
      </c>
      <c r="F59" s="50">
        <v>449.7</v>
      </c>
      <c r="G59" s="70" t="s">
        <v>1576</v>
      </c>
      <c r="H59" s="50">
        <v>452.9</v>
      </c>
      <c r="I59" s="50">
        <f t="shared" si="6"/>
        <v>1799.99999999995</v>
      </c>
      <c r="J59" s="59"/>
    </row>
    <row r="60" spans="1:10">
      <c r="A60" s="72" t="s">
        <v>1574</v>
      </c>
      <c r="B60" s="50" t="s">
        <v>814</v>
      </c>
      <c r="C60" s="50" t="s">
        <v>16</v>
      </c>
      <c r="D60" s="50">
        <v>2000</v>
      </c>
      <c r="E60" s="50">
        <v>453</v>
      </c>
      <c r="F60" s="50">
        <v>451.7</v>
      </c>
      <c r="G60" s="70" t="s">
        <v>1577</v>
      </c>
      <c r="H60" s="50">
        <v>454</v>
      </c>
      <c r="I60" s="50">
        <f t="shared" si="6"/>
        <v>2000</v>
      </c>
      <c r="J60" s="59"/>
    </row>
    <row r="61" spans="1:10">
      <c r="A61" s="72" t="s">
        <v>1578</v>
      </c>
      <c r="B61" s="50" t="s">
        <v>1174</v>
      </c>
      <c r="C61" s="50" t="s">
        <v>16</v>
      </c>
      <c r="D61" s="50">
        <v>3000</v>
      </c>
      <c r="E61" s="50">
        <v>326</v>
      </c>
      <c r="F61" s="50">
        <v>324.4</v>
      </c>
      <c r="G61" s="70" t="s">
        <v>1579</v>
      </c>
      <c r="H61" s="50">
        <v>326</v>
      </c>
      <c r="I61" s="50">
        <f t="shared" si="6"/>
        <v>0</v>
      </c>
      <c r="J61" s="59"/>
    </row>
    <row r="62" spans="1:10">
      <c r="A62" s="78" t="s">
        <v>1578</v>
      </c>
      <c r="B62" s="52" t="s">
        <v>1580</v>
      </c>
      <c r="C62" s="52" t="s">
        <v>16</v>
      </c>
      <c r="D62" s="52">
        <v>600</v>
      </c>
      <c r="E62" s="52">
        <v>582</v>
      </c>
      <c r="F62" s="52">
        <v>574.7</v>
      </c>
      <c r="G62" s="71" t="s">
        <v>1581</v>
      </c>
      <c r="H62" s="52">
        <v>574.7</v>
      </c>
      <c r="I62" s="52">
        <f t="shared" si="6"/>
        <v>-4379.99999999997</v>
      </c>
      <c r="J62" s="59"/>
    </row>
    <row r="63" spans="1:10">
      <c r="A63" s="72" t="s">
        <v>1578</v>
      </c>
      <c r="B63" s="50" t="s">
        <v>1260</v>
      </c>
      <c r="C63" s="50" t="s">
        <v>16</v>
      </c>
      <c r="D63" s="50">
        <v>2500</v>
      </c>
      <c r="E63" s="50">
        <v>347</v>
      </c>
      <c r="F63" s="50">
        <v>344.7</v>
      </c>
      <c r="G63" s="70" t="s">
        <v>1582</v>
      </c>
      <c r="H63" s="50">
        <v>347</v>
      </c>
      <c r="I63" s="50">
        <f t="shared" si="6"/>
        <v>0</v>
      </c>
      <c r="J63" s="59"/>
    </row>
    <row r="64" spans="1:10">
      <c r="A64" s="72"/>
      <c r="B64" s="50"/>
      <c r="C64" s="50"/>
      <c r="D64" s="50"/>
      <c r="E64" s="50"/>
      <c r="F64" s="50"/>
      <c r="G64" s="70"/>
      <c r="H64" s="50"/>
      <c r="I64" s="50"/>
      <c r="J64" s="59"/>
    </row>
    <row r="65" spans="7:10">
      <c r="G65" s="20" t="s">
        <v>51</v>
      </c>
      <c r="H65" s="74"/>
      <c r="I65" s="29">
        <f>SUM(I4:I64)</f>
        <v>141230</v>
      </c>
      <c r="J65" s="75"/>
    </row>
    <row r="66" spans="7:10">
      <c r="G66" s="59"/>
      <c r="H66" s="59"/>
      <c r="I66" s="76"/>
      <c r="J66" s="77"/>
    </row>
    <row r="67" spans="7:10">
      <c r="G67" s="20" t="s">
        <v>2</v>
      </c>
      <c r="H67" s="74"/>
      <c r="I67" s="31">
        <f>54/60</f>
        <v>0.9</v>
      </c>
      <c r="J67" s="75"/>
    </row>
    <row r="68" spans="10:10">
      <c r="J68" s="75"/>
    </row>
  </sheetData>
  <mergeCells count="3">
    <mergeCell ref="A1:I1"/>
    <mergeCell ref="A2:I2"/>
    <mergeCell ref="G67:H67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K11" sqref="$A1:$XFD1048576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1583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42835</v>
      </c>
      <c r="B4" s="50" t="s">
        <v>1368</v>
      </c>
      <c r="C4" s="50" t="s">
        <v>19</v>
      </c>
      <c r="D4" s="50">
        <v>700</v>
      </c>
      <c r="E4" s="50">
        <v>1705</v>
      </c>
      <c r="F4" s="50">
        <v>1711.7</v>
      </c>
      <c r="G4" s="70" t="s">
        <v>1584</v>
      </c>
      <c r="H4" s="50">
        <v>1702.8</v>
      </c>
      <c r="I4" s="50">
        <f t="shared" ref="I4:I5" si="0">(E4-H4)*D5</f>
        <v>3300.00000000007</v>
      </c>
      <c r="J4" s="59"/>
    </row>
    <row r="5" spans="1:10">
      <c r="A5" s="49">
        <v>42835</v>
      </c>
      <c r="B5" s="50" t="s">
        <v>1033</v>
      </c>
      <c r="C5" s="50" t="s">
        <v>19</v>
      </c>
      <c r="D5" s="50">
        <v>1500</v>
      </c>
      <c r="E5" s="50">
        <v>411</v>
      </c>
      <c r="F5" s="50">
        <v>413.7</v>
      </c>
      <c r="G5" s="70" t="s">
        <v>1585</v>
      </c>
      <c r="H5" s="50">
        <v>409.5</v>
      </c>
      <c r="I5" s="50">
        <f t="shared" si="0"/>
        <v>2250</v>
      </c>
      <c r="J5" s="59"/>
    </row>
    <row r="6" spans="1:10">
      <c r="A6" s="49">
        <v>42835</v>
      </c>
      <c r="B6" s="50" t="s">
        <v>682</v>
      </c>
      <c r="C6" s="50" t="s">
        <v>16</v>
      </c>
      <c r="D6" s="50">
        <v>1500</v>
      </c>
      <c r="E6" s="50">
        <v>574.5</v>
      </c>
      <c r="F6" s="50">
        <v>571.7</v>
      </c>
      <c r="G6" s="70" t="s">
        <v>1586</v>
      </c>
      <c r="H6" s="50">
        <v>580.55</v>
      </c>
      <c r="I6" s="50">
        <f t="shared" ref="I6:I12" si="1">(H6-E6)*D6</f>
        <v>9074.99999999993</v>
      </c>
      <c r="J6" s="59"/>
    </row>
    <row r="7" spans="1:10">
      <c r="A7" s="49">
        <v>42865</v>
      </c>
      <c r="B7" s="50" t="s">
        <v>1587</v>
      </c>
      <c r="C7" s="50" t="s">
        <v>16</v>
      </c>
      <c r="D7" s="50">
        <v>1750</v>
      </c>
      <c r="E7" s="50">
        <v>363</v>
      </c>
      <c r="F7" s="50">
        <v>359.9</v>
      </c>
      <c r="G7" s="70" t="s">
        <v>1588</v>
      </c>
      <c r="H7" s="50">
        <v>364.8</v>
      </c>
      <c r="I7" s="50">
        <f t="shared" si="1"/>
        <v>3150.00000000002</v>
      </c>
      <c r="J7" s="59"/>
    </row>
    <row r="8" spans="1:10">
      <c r="A8" s="49">
        <v>42865</v>
      </c>
      <c r="B8" s="50" t="s">
        <v>1033</v>
      </c>
      <c r="C8" s="50" t="s">
        <v>19</v>
      </c>
      <c r="D8" s="50">
        <v>1500</v>
      </c>
      <c r="E8" s="50">
        <v>405.5</v>
      </c>
      <c r="F8" s="50">
        <v>408.4</v>
      </c>
      <c r="G8" s="70" t="s">
        <v>1589</v>
      </c>
      <c r="H8" s="50">
        <v>404.5</v>
      </c>
      <c r="I8" s="50">
        <f>(E8-H8)*D8</f>
        <v>1500</v>
      </c>
      <c r="J8" s="59"/>
    </row>
    <row r="9" spans="1:10">
      <c r="A9" s="49">
        <v>42865</v>
      </c>
      <c r="B9" s="50" t="s">
        <v>1457</v>
      </c>
      <c r="C9" s="50" t="s">
        <v>16</v>
      </c>
      <c r="D9" s="50">
        <v>1750</v>
      </c>
      <c r="E9" s="50">
        <v>365.5</v>
      </c>
      <c r="F9" s="50">
        <v>362.9</v>
      </c>
      <c r="G9" s="70" t="s">
        <v>1590</v>
      </c>
      <c r="H9" s="50">
        <v>367.3</v>
      </c>
      <c r="I9" s="50">
        <f t="shared" si="1"/>
        <v>3150.00000000002</v>
      </c>
      <c r="J9" s="73"/>
    </row>
    <row r="10" spans="1:10">
      <c r="A10" s="49">
        <v>42896</v>
      </c>
      <c r="B10" s="50" t="s">
        <v>303</v>
      </c>
      <c r="C10" s="50" t="s">
        <v>16</v>
      </c>
      <c r="D10" s="50">
        <v>600</v>
      </c>
      <c r="E10" s="50">
        <v>1752</v>
      </c>
      <c r="F10" s="50">
        <v>1745.7</v>
      </c>
      <c r="G10" s="70" t="s">
        <v>1591</v>
      </c>
      <c r="H10" s="50">
        <v>1766</v>
      </c>
      <c r="I10" s="50">
        <f t="shared" si="1"/>
        <v>8400</v>
      </c>
      <c r="J10" s="59"/>
    </row>
    <row r="11" spans="1:10">
      <c r="A11" s="49">
        <v>42896</v>
      </c>
      <c r="B11" s="50" t="s">
        <v>944</v>
      </c>
      <c r="C11" s="50" t="s">
        <v>16</v>
      </c>
      <c r="D11" s="50">
        <v>500</v>
      </c>
      <c r="E11" s="50">
        <v>1540</v>
      </c>
      <c r="F11" s="50">
        <v>1533.7</v>
      </c>
      <c r="G11" s="70" t="s">
        <v>1592</v>
      </c>
      <c r="H11" s="50">
        <v>1543</v>
      </c>
      <c r="I11" s="82">
        <f t="shared" si="1"/>
        <v>1500</v>
      </c>
      <c r="J11" s="59"/>
    </row>
    <row r="12" spans="1:10">
      <c r="A12" s="49">
        <v>42896</v>
      </c>
      <c r="B12" s="50" t="s">
        <v>547</v>
      </c>
      <c r="C12" s="50" t="s">
        <v>16</v>
      </c>
      <c r="D12" s="50">
        <v>2000</v>
      </c>
      <c r="E12" s="50">
        <v>447</v>
      </c>
      <c r="F12" s="50">
        <v>444.9</v>
      </c>
      <c r="G12" s="70" t="s">
        <v>1593</v>
      </c>
      <c r="H12" s="50">
        <v>448</v>
      </c>
      <c r="I12" s="82">
        <f t="shared" si="1"/>
        <v>2000</v>
      </c>
      <c r="J12" s="59"/>
    </row>
    <row r="13" spans="1:10">
      <c r="A13" s="49">
        <v>42988</v>
      </c>
      <c r="B13" s="50" t="s">
        <v>682</v>
      </c>
      <c r="C13" s="50" t="s">
        <v>19</v>
      </c>
      <c r="D13" s="50">
        <v>1500</v>
      </c>
      <c r="E13" s="50">
        <v>548</v>
      </c>
      <c r="F13" s="50">
        <v>551.4</v>
      </c>
      <c r="G13" s="70" t="s">
        <v>1594</v>
      </c>
      <c r="H13" s="50">
        <v>545.1</v>
      </c>
      <c r="I13" s="50">
        <f t="shared" ref="I13:I16" si="2">(E13-H13)*D13</f>
        <v>4349.99999999997</v>
      </c>
      <c r="J13" s="59"/>
    </row>
    <row r="14" spans="1:10">
      <c r="A14" s="49">
        <v>42988</v>
      </c>
      <c r="B14" s="50" t="s">
        <v>1457</v>
      </c>
      <c r="C14" s="50" t="s">
        <v>16</v>
      </c>
      <c r="D14" s="50">
        <v>1750</v>
      </c>
      <c r="E14" s="50">
        <v>368</v>
      </c>
      <c r="F14" s="50">
        <v>365.4</v>
      </c>
      <c r="G14" s="70" t="s">
        <v>1595</v>
      </c>
      <c r="H14" s="50">
        <v>368</v>
      </c>
      <c r="I14" s="50">
        <f t="shared" ref="I14:I22" si="3">(H14-E14)*D14</f>
        <v>0</v>
      </c>
      <c r="J14" s="59"/>
    </row>
    <row r="15" spans="1:10">
      <c r="A15" s="49">
        <v>42988</v>
      </c>
      <c r="B15" s="50" t="s">
        <v>1002</v>
      </c>
      <c r="C15" s="50" t="s">
        <v>19</v>
      </c>
      <c r="D15" s="50">
        <v>2000</v>
      </c>
      <c r="E15" s="50">
        <v>697</v>
      </c>
      <c r="F15" s="50">
        <v>699.7</v>
      </c>
      <c r="G15" s="70" t="s">
        <v>1596</v>
      </c>
      <c r="H15" s="50">
        <v>696</v>
      </c>
      <c r="I15" s="50">
        <f t="shared" si="2"/>
        <v>2000</v>
      </c>
      <c r="J15" s="59"/>
    </row>
    <row r="16" spans="1:10">
      <c r="A16" s="49">
        <v>42988</v>
      </c>
      <c r="B16" s="50" t="s">
        <v>1002</v>
      </c>
      <c r="C16" s="50" t="s">
        <v>19</v>
      </c>
      <c r="D16" s="50">
        <v>2000</v>
      </c>
      <c r="E16" s="50">
        <v>696</v>
      </c>
      <c r="F16" s="50">
        <v>698.7</v>
      </c>
      <c r="G16" s="70" t="s">
        <v>1597</v>
      </c>
      <c r="H16" s="50">
        <v>696</v>
      </c>
      <c r="I16" s="50">
        <f t="shared" si="2"/>
        <v>0</v>
      </c>
      <c r="J16" s="59"/>
    </row>
    <row r="17" spans="1:10">
      <c r="A17" s="49">
        <v>43018</v>
      </c>
      <c r="B17" s="50" t="s">
        <v>1457</v>
      </c>
      <c r="C17" s="50" t="s">
        <v>16</v>
      </c>
      <c r="D17" s="50">
        <v>1750</v>
      </c>
      <c r="E17" s="50">
        <v>373</v>
      </c>
      <c r="F17" s="50">
        <v>370.7</v>
      </c>
      <c r="G17" s="70" t="s">
        <v>1598</v>
      </c>
      <c r="H17" s="50">
        <v>374</v>
      </c>
      <c r="I17" s="82">
        <f t="shared" si="3"/>
        <v>1750</v>
      </c>
      <c r="J17" s="59"/>
    </row>
    <row r="18" spans="1:10">
      <c r="A18" s="49">
        <v>43018</v>
      </c>
      <c r="B18" s="50" t="s">
        <v>1368</v>
      </c>
      <c r="C18" s="50" t="s">
        <v>16</v>
      </c>
      <c r="D18" s="50">
        <v>700</v>
      </c>
      <c r="E18" s="50">
        <v>1760</v>
      </c>
      <c r="F18" s="50">
        <v>1754.7</v>
      </c>
      <c r="G18" s="70" t="s">
        <v>1599</v>
      </c>
      <c r="H18" s="50">
        <v>1760</v>
      </c>
      <c r="I18" s="82">
        <f t="shared" si="3"/>
        <v>0</v>
      </c>
      <c r="J18" s="59"/>
    </row>
    <row r="19" spans="1:10">
      <c r="A19" s="49">
        <v>43018</v>
      </c>
      <c r="B19" s="50" t="s">
        <v>1131</v>
      </c>
      <c r="C19" s="50" t="s">
        <v>16</v>
      </c>
      <c r="D19" s="50">
        <v>550</v>
      </c>
      <c r="E19" s="50">
        <v>1485</v>
      </c>
      <c r="F19" s="50">
        <v>1477.7</v>
      </c>
      <c r="G19" s="70" t="s">
        <v>1600</v>
      </c>
      <c r="H19" s="50">
        <v>1489.25</v>
      </c>
      <c r="I19" s="82">
        <f t="shared" si="3"/>
        <v>2337.5</v>
      </c>
      <c r="J19" s="59"/>
    </row>
    <row r="20" spans="1:10">
      <c r="A20" s="49">
        <v>43018</v>
      </c>
      <c r="B20" s="50" t="s">
        <v>1094</v>
      </c>
      <c r="C20" s="50" t="s">
        <v>16</v>
      </c>
      <c r="D20" s="50">
        <v>500</v>
      </c>
      <c r="E20" s="50">
        <v>1813</v>
      </c>
      <c r="F20" s="50">
        <v>1805.7</v>
      </c>
      <c r="G20" s="70" t="s">
        <v>1601</v>
      </c>
      <c r="H20" s="50">
        <v>1813</v>
      </c>
      <c r="I20" s="82">
        <f t="shared" si="3"/>
        <v>0</v>
      </c>
      <c r="J20" s="59"/>
    </row>
    <row r="21" spans="1:10">
      <c r="A21" s="49">
        <v>43049</v>
      </c>
      <c r="B21" s="50" t="s">
        <v>944</v>
      </c>
      <c r="C21" s="50" t="s">
        <v>16</v>
      </c>
      <c r="D21" s="50">
        <v>500</v>
      </c>
      <c r="E21" s="50">
        <v>1540</v>
      </c>
      <c r="F21" s="50">
        <v>1531.7</v>
      </c>
      <c r="G21" s="70" t="s">
        <v>1592</v>
      </c>
      <c r="H21" s="50">
        <v>1548.9</v>
      </c>
      <c r="I21" s="82">
        <f t="shared" si="3"/>
        <v>4450.00000000005</v>
      </c>
      <c r="J21" s="59"/>
    </row>
    <row r="22" spans="1:10">
      <c r="A22" s="49">
        <v>43049</v>
      </c>
      <c r="B22" s="50" t="s">
        <v>1131</v>
      </c>
      <c r="C22" s="50" t="s">
        <v>16</v>
      </c>
      <c r="D22" s="50">
        <v>550</v>
      </c>
      <c r="E22" s="50">
        <v>1533</v>
      </c>
      <c r="F22" s="50">
        <v>1525.7</v>
      </c>
      <c r="G22" s="70" t="s">
        <v>1602</v>
      </c>
      <c r="H22" s="50">
        <v>1535.8</v>
      </c>
      <c r="I22" s="82">
        <f t="shared" si="3"/>
        <v>1539.99999999997</v>
      </c>
      <c r="J22" s="59"/>
    </row>
    <row r="23" spans="1:10">
      <c r="A23" s="49">
        <v>43079</v>
      </c>
      <c r="B23" s="50" t="s">
        <v>1368</v>
      </c>
      <c r="C23" s="50" t="s">
        <v>19</v>
      </c>
      <c r="D23" s="50">
        <v>700</v>
      </c>
      <c r="E23" s="50">
        <v>1722</v>
      </c>
      <c r="F23" s="50">
        <v>1727.7</v>
      </c>
      <c r="G23" s="70" t="s">
        <v>1603</v>
      </c>
      <c r="H23" s="50">
        <v>1712</v>
      </c>
      <c r="I23" s="50">
        <f>(E23-H23)*D23</f>
        <v>7000</v>
      </c>
      <c r="J23" s="59"/>
    </row>
    <row r="24" spans="1:10">
      <c r="A24" s="49">
        <v>43079</v>
      </c>
      <c r="B24" s="50" t="s">
        <v>1218</v>
      </c>
      <c r="C24" s="50" t="s">
        <v>16</v>
      </c>
      <c r="D24" s="50">
        <v>750</v>
      </c>
      <c r="E24" s="50">
        <v>1142</v>
      </c>
      <c r="F24" s="50">
        <v>1136.7</v>
      </c>
      <c r="G24" s="70" t="s">
        <v>1604</v>
      </c>
      <c r="H24" s="50">
        <v>1144</v>
      </c>
      <c r="I24" s="82">
        <f t="shared" ref="I24:I33" si="4">(H24-E24)*D24</f>
        <v>1500</v>
      </c>
      <c r="J24" s="59"/>
    </row>
    <row r="25" spans="1:10">
      <c r="A25" s="49" t="s">
        <v>1605</v>
      </c>
      <c r="B25" s="50" t="s">
        <v>1209</v>
      </c>
      <c r="C25" s="50" t="s">
        <v>16</v>
      </c>
      <c r="D25" s="50">
        <v>3500</v>
      </c>
      <c r="E25" s="50">
        <v>321</v>
      </c>
      <c r="F25" s="50">
        <v>319.7</v>
      </c>
      <c r="G25" s="70" t="s">
        <v>1606</v>
      </c>
      <c r="H25" s="50">
        <v>321.6</v>
      </c>
      <c r="I25" s="82">
        <f t="shared" si="4"/>
        <v>2100.00000000008</v>
      </c>
      <c r="J25" s="59"/>
    </row>
    <row r="26" spans="1:10">
      <c r="A26" s="49" t="s">
        <v>1605</v>
      </c>
      <c r="B26" s="50" t="s">
        <v>1136</v>
      </c>
      <c r="C26" s="50" t="s">
        <v>16</v>
      </c>
      <c r="D26" s="50">
        <v>6000</v>
      </c>
      <c r="E26" s="50">
        <v>133</v>
      </c>
      <c r="F26" s="50">
        <v>131.9</v>
      </c>
      <c r="G26" s="70" t="s">
        <v>1607</v>
      </c>
      <c r="H26" s="50">
        <v>136.65</v>
      </c>
      <c r="I26" s="82">
        <f t="shared" si="4"/>
        <v>21900</v>
      </c>
      <c r="J26" s="59"/>
    </row>
    <row r="27" spans="1:10">
      <c r="A27" s="49" t="s">
        <v>1605</v>
      </c>
      <c r="B27" s="50" t="s">
        <v>1209</v>
      </c>
      <c r="C27" s="50" t="s">
        <v>16</v>
      </c>
      <c r="D27" s="50">
        <v>3500</v>
      </c>
      <c r="E27" s="50">
        <v>323</v>
      </c>
      <c r="F27" s="50">
        <v>321.7</v>
      </c>
      <c r="G27" s="70" t="s">
        <v>1608</v>
      </c>
      <c r="H27" s="50">
        <v>323</v>
      </c>
      <c r="I27" s="82">
        <f t="shared" si="4"/>
        <v>0</v>
      </c>
      <c r="J27" s="59"/>
    </row>
    <row r="28" spans="1:10">
      <c r="A28" s="49" t="s">
        <v>1609</v>
      </c>
      <c r="B28" s="50" t="s">
        <v>368</v>
      </c>
      <c r="C28" s="50" t="s">
        <v>16</v>
      </c>
      <c r="D28" s="50">
        <v>1575</v>
      </c>
      <c r="E28" s="50">
        <v>463</v>
      </c>
      <c r="F28" s="50">
        <v>460.7</v>
      </c>
      <c r="G28" s="70" t="s">
        <v>1610</v>
      </c>
      <c r="H28" s="50">
        <v>464.8</v>
      </c>
      <c r="I28" s="82">
        <f t="shared" si="4"/>
        <v>2835.00000000002</v>
      </c>
      <c r="J28" s="59"/>
    </row>
    <row r="29" spans="1:10">
      <c r="A29" s="49" t="s">
        <v>1609</v>
      </c>
      <c r="B29" s="50" t="s">
        <v>549</v>
      </c>
      <c r="C29" s="50" t="s">
        <v>16</v>
      </c>
      <c r="D29" s="50">
        <v>1500</v>
      </c>
      <c r="E29" s="50">
        <v>547</v>
      </c>
      <c r="F29" s="50">
        <v>543.9</v>
      </c>
      <c r="G29" s="70" t="s">
        <v>1611</v>
      </c>
      <c r="H29" s="50">
        <v>547</v>
      </c>
      <c r="I29" s="82">
        <f t="shared" si="4"/>
        <v>0</v>
      </c>
      <c r="J29" s="59"/>
    </row>
    <row r="30" spans="1:10">
      <c r="A30" s="49" t="s">
        <v>1609</v>
      </c>
      <c r="B30" s="50" t="s">
        <v>1612</v>
      </c>
      <c r="C30" s="50" t="s">
        <v>16</v>
      </c>
      <c r="D30" s="50">
        <v>4500</v>
      </c>
      <c r="E30" s="50">
        <v>168</v>
      </c>
      <c r="F30" s="50">
        <v>166.9</v>
      </c>
      <c r="G30" s="70" t="s">
        <v>1613</v>
      </c>
      <c r="H30" s="50">
        <v>169.7</v>
      </c>
      <c r="I30" s="82">
        <f t="shared" si="4"/>
        <v>7649.99999999995</v>
      </c>
      <c r="J30" s="59"/>
    </row>
    <row r="31" spans="1:10">
      <c r="A31" s="72" t="s">
        <v>1614</v>
      </c>
      <c r="B31" s="50" t="s">
        <v>682</v>
      </c>
      <c r="C31" s="50" t="s">
        <v>16</v>
      </c>
      <c r="D31" s="50">
        <v>1500</v>
      </c>
      <c r="E31" s="50">
        <v>541.3</v>
      </c>
      <c r="F31" s="50">
        <v>538.7</v>
      </c>
      <c r="G31" s="70" t="s">
        <v>1615</v>
      </c>
      <c r="H31" s="50">
        <v>548.5</v>
      </c>
      <c r="I31" s="82">
        <f t="shared" si="4"/>
        <v>10800.0000000001</v>
      </c>
      <c r="J31" s="59"/>
    </row>
    <row r="32" spans="1:10">
      <c r="A32" s="79" t="s">
        <v>1614</v>
      </c>
      <c r="B32" s="80" t="s">
        <v>303</v>
      </c>
      <c r="C32" s="80" t="s">
        <v>16</v>
      </c>
      <c r="D32" s="80">
        <v>600</v>
      </c>
      <c r="E32" s="80">
        <v>1800</v>
      </c>
      <c r="F32" s="80">
        <v>1791.7</v>
      </c>
      <c r="G32" s="81" t="s">
        <v>1616</v>
      </c>
      <c r="H32" s="80">
        <v>1814.8</v>
      </c>
      <c r="I32" s="83">
        <f t="shared" si="4"/>
        <v>8879.99999999997</v>
      </c>
      <c r="J32" s="59"/>
    </row>
    <row r="33" spans="1:10">
      <c r="A33" s="50" t="s">
        <v>1617</v>
      </c>
      <c r="B33" s="70" t="s">
        <v>682</v>
      </c>
      <c r="C33" s="50" t="s">
        <v>16</v>
      </c>
      <c r="D33" s="82">
        <v>1500</v>
      </c>
      <c r="E33" s="50">
        <v>575</v>
      </c>
      <c r="F33" s="50">
        <v>570.9</v>
      </c>
      <c r="G33" s="70" t="s">
        <v>1618</v>
      </c>
      <c r="H33" s="50">
        <v>576</v>
      </c>
      <c r="I33" s="83">
        <f t="shared" si="4"/>
        <v>1500</v>
      </c>
      <c r="J33" s="59"/>
    </row>
    <row r="34" spans="1:10">
      <c r="A34" s="50" t="s">
        <v>1617</v>
      </c>
      <c r="B34" s="70" t="s">
        <v>1457</v>
      </c>
      <c r="C34" s="50" t="s">
        <v>19</v>
      </c>
      <c r="D34" s="82">
        <v>1750</v>
      </c>
      <c r="E34" s="50">
        <v>365</v>
      </c>
      <c r="F34" s="50">
        <v>367.7</v>
      </c>
      <c r="G34" s="70" t="s">
        <v>1619</v>
      </c>
      <c r="H34" s="50">
        <v>362</v>
      </c>
      <c r="I34" s="50">
        <f>(E34-H34)*D34</f>
        <v>5250</v>
      </c>
      <c r="J34" s="59"/>
    </row>
    <row r="35" spans="1:10">
      <c r="A35" s="50" t="s">
        <v>1620</v>
      </c>
      <c r="B35" s="70" t="s">
        <v>682</v>
      </c>
      <c r="C35" s="50" t="s">
        <v>16</v>
      </c>
      <c r="D35" s="82">
        <v>1500</v>
      </c>
      <c r="E35" s="50">
        <v>555</v>
      </c>
      <c r="F35" s="50">
        <v>551.7</v>
      </c>
      <c r="G35" s="70" t="s">
        <v>1621</v>
      </c>
      <c r="H35" s="50">
        <v>561.9</v>
      </c>
      <c r="I35" s="82">
        <f t="shared" ref="I35:I41" si="5">(H35-E35)*D35</f>
        <v>10350</v>
      </c>
      <c r="J35" s="59"/>
    </row>
    <row r="36" spans="1:10">
      <c r="A36" s="50" t="s">
        <v>1622</v>
      </c>
      <c r="B36" s="70" t="s">
        <v>682</v>
      </c>
      <c r="C36" s="50" t="s">
        <v>16</v>
      </c>
      <c r="D36" s="82">
        <v>1500</v>
      </c>
      <c r="E36" s="50">
        <v>577</v>
      </c>
      <c r="F36" s="50">
        <v>573.7</v>
      </c>
      <c r="G36" s="70" t="s">
        <v>1623</v>
      </c>
      <c r="H36" s="50">
        <v>583</v>
      </c>
      <c r="I36" s="82">
        <f t="shared" si="5"/>
        <v>9000</v>
      </c>
      <c r="J36" s="59"/>
    </row>
    <row r="37" spans="1:10">
      <c r="A37" s="50" t="s">
        <v>1622</v>
      </c>
      <c r="B37" s="70" t="s">
        <v>1131</v>
      </c>
      <c r="C37" s="50" t="s">
        <v>19</v>
      </c>
      <c r="D37" s="82">
        <v>550</v>
      </c>
      <c r="E37" s="50">
        <v>1600</v>
      </c>
      <c r="F37" s="50">
        <v>1607.7</v>
      </c>
      <c r="G37" s="70" t="s">
        <v>1624</v>
      </c>
      <c r="H37" s="50">
        <v>1600</v>
      </c>
      <c r="I37" s="50">
        <f>(E37-H37)*D37</f>
        <v>0</v>
      </c>
      <c r="J37" s="59"/>
    </row>
    <row r="38" spans="1:10">
      <c r="A38" s="50" t="s">
        <v>1622</v>
      </c>
      <c r="B38" s="70" t="s">
        <v>1625</v>
      </c>
      <c r="C38" s="50" t="s">
        <v>16</v>
      </c>
      <c r="D38" s="50">
        <v>3000</v>
      </c>
      <c r="E38" s="50">
        <v>265</v>
      </c>
      <c r="F38" s="50">
        <v>263.7</v>
      </c>
      <c r="G38" s="70" t="s">
        <v>1626</v>
      </c>
      <c r="H38" s="50">
        <v>265</v>
      </c>
      <c r="I38" s="82">
        <f t="shared" si="5"/>
        <v>0</v>
      </c>
      <c r="J38" s="59"/>
    </row>
    <row r="39" spans="1:10">
      <c r="A39" s="49" t="s">
        <v>1627</v>
      </c>
      <c r="B39" s="50" t="s">
        <v>682</v>
      </c>
      <c r="C39" s="50" t="s">
        <v>16</v>
      </c>
      <c r="D39" s="50">
        <v>1500</v>
      </c>
      <c r="E39" s="50">
        <v>585</v>
      </c>
      <c r="F39" s="50">
        <v>581.7</v>
      </c>
      <c r="G39" s="70" t="s">
        <v>1628</v>
      </c>
      <c r="H39" s="50">
        <v>587.5</v>
      </c>
      <c r="I39" s="82">
        <f t="shared" si="5"/>
        <v>3750</v>
      </c>
      <c r="J39" s="59"/>
    </row>
    <row r="40" spans="1:10">
      <c r="A40" s="49" t="s">
        <v>1627</v>
      </c>
      <c r="B40" s="50" t="s">
        <v>682</v>
      </c>
      <c r="C40" s="50" t="s">
        <v>16</v>
      </c>
      <c r="D40" s="50">
        <v>1500</v>
      </c>
      <c r="E40" s="50">
        <v>588</v>
      </c>
      <c r="F40" s="50">
        <v>583.7</v>
      </c>
      <c r="G40" s="70" t="s">
        <v>1629</v>
      </c>
      <c r="H40" s="50">
        <v>588</v>
      </c>
      <c r="I40" s="82">
        <f t="shared" si="5"/>
        <v>0</v>
      </c>
      <c r="J40" s="59"/>
    </row>
    <row r="41" spans="1:10">
      <c r="A41" s="49" t="s">
        <v>1627</v>
      </c>
      <c r="B41" s="50" t="s">
        <v>1076</v>
      </c>
      <c r="C41" s="50" t="s">
        <v>16</v>
      </c>
      <c r="D41" s="50">
        <v>500</v>
      </c>
      <c r="E41" s="50">
        <v>1808</v>
      </c>
      <c r="F41" s="50">
        <v>1800.7</v>
      </c>
      <c r="G41" s="70" t="s">
        <v>1630</v>
      </c>
      <c r="H41" s="50">
        <v>1818</v>
      </c>
      <c r="I41" s="82">
        <f t="shared" si="5"/>
        <v>5000</v>
      </c>
      <c r="J41" s="59"/>
    </row>
    <row r="42" spans="1:10">
      <c r="A42" s="49" t="s">
        <v>1631</v>
      </c>
      <c r="B42" s="50" t="s">
        <v>1632</v>
      </c>
      <c r="C42" s="50" t="s">
        <v>19</v>
      </c>
      <c r="D42" s="50">
        <v>1200</v>
      </c>
      <c r="E42" s="50">
        <v>476</v>
      </c>
      <c r="F42" s="50">
        <v>479.7</v>
      </c>
      <c r="G42" s="70" t="s">
        <v>1633</v>
      </c>
      <c r="H42" s="50">
        <v>476</v>
      </c>
      <c r="I42" s="50">
        <f t="shared" ref="I42:I46" si="6">(E42-H42)*D42</f>
        <v>0</v>
      </c>
      <c r="J42" s="59"/>
    </row>
    <row r="43" spans="1:10">
      <c r="A43" s="49" t="s">
        <v>1631</v>
      </c>
      <c r="B43" s="50" t="s">
        <v>1033</v>
      </c>
      <c r="C43" s="50" t="s">
        <v>16</v>
      </c>
      <c r="D43" s="50">
        <v>1500</v>
      </c>
      <c r="E43" s="50">
        <v>428</v>
      </c>
      <c r="F43" s="50">
        <v>424.9</v>
      </c>
      <c r="G43" s="70" t="s">
        <v>1634</v>
      </c>
      <c r="H43" s="50">
        <v>429.9</v>
      </c>
      <c r="I43" s="82">
        <f t="shared" ref="I43:I48" si="7">(H43-E43)*D43</f>
        <v>2849.99999999997</v>
      </c>
      <c r="J43" s="59"/>
    </row>
    <row r="44" spans="1:10">
      <c r="A44" s="49" t="s">
        <v>1631</v>
      </c>
      <c r="B44" s="50" t="s">
        <v>368</v>
      </c>
      <c r="C44" s="50" t="s">
        <v>16</v>
      </c>
      <c r="D44" s="50">
        <v>1575</v>
      </c>
      <c r="E44" s="50">
        <v>478</v>
      </c>
      <c r="F44" s="50">
        <v>474.9</v>
      </c>
      <c r="G44" s="70" t="s">
        <v>1635</v>
      </c>
      <c r="H44" s="50">
        <v>479</v>
      </c>
      <c r="I44" s="82">
        <f t="shared" si="7"/>
        <v>1575</v>
      </c>
      <c r="J44" s="59"/>
    </row>
    <row r="45" spans="1:10">
      <c r="A45" s="49" t="s">
        <v>1636</v>
      </c>
      <c r="B45" s="50" t="s">
        <v>1174</v>
      </c>
      <c r="C45" s="50" t="s">
        <v>19</v>
      </c>
      <c r="D45" s="50">
        <v>3000</v>
      </c>
      <c r="E45" s="50">
        <v>317</v>
      </c>
      <c r="F45" s="50">
        <v>318.7</v>
      </c>
      <c r="G45" s="70" t="s">
        <v>1637</v>
      </c>
      <c r="H45" s="50">
        <v>316</v>
      </c>
      <c r="I45" s="50">
        <f t="shared" si="6"/>
        <v>3000</v>
      </c>
      <c r="J45" s="59"/>
    </row>
    <row r="46" spans="1:10">
      <c r="A46" s="49" t="s">
        <v>1636</v>
      </c>
      <c r="B46" s="50" t="s">
        <v>1026</v>
      </c>
      <c r="C46" s="50" t="s">
        <v>19</v>
      </c>
      <c r="D46" s="50">
        <v>3500</v>
      </c>
      <c r="E46" s="50">
        <v>203</v>
      </c>
      <c r="F46" s="50">
        <v>204</v>
      </c>
      <c r="G46" s="70" t="s">
        <v>1638</v>
      </c>
      <c r="H46" s="50">
        <v>202</v>
      </c>
      <c r="I46" s="50">
        <f t="shared" si="6"/>
        <v>3500</v>
      </c>
      <c r="J46" s="59"/>
    </row>
    <row r="47" spans="1:10">
      <c r="A47" s="51" t="s">
        <v>1639</v>
      </c>
      <c r="B47" s="52" t="s">
        <v>682</v>
      </c>
      <c r="C47" s="52" t="s">
        <v>16</v>
      </c>
      <c r="D47" s="52">
        <v>750</v>
      </c>
      <c r="E47" s="52">
        <v>584</v>
      </c>
      <c r="F47" s="52">
        <v>580.9</v>
      </c>
      <c r="G47" s="71" t="s">
        <v>1640</v>
      </c>
      <c r="H47" s="52">
        <v>580.9</v>
      </c>
      <c r="I47" s="84">
        <f t="shared" si="7"/>
        <v>-2325.00000000002</v>
      </c>
      <c r="J47" s="59"/>
    </row>
    <row r="48" spans="1:10">
      <c r="A48" s="72" t="s">
        <v>1639</v>
      </c>
      <c r="B48" s="50" t="s">
        <v>838</v>
      </c>
      <c r="C48" s="50" t="s">
        <v>16</v>
      </c>
      <c r="D48" s="50">
        <v>1800</v>
      </c>
      <c r="E48" s="50">
        <v>538</v>
      </c>
      <c r="F48" s="50">
        <v>535.7</v>
      </c>
      <c r="G48" s="70" t="s">
        <v>1641</v>
      </c>
      <c r="H48" s="50">
        <v>545.9</v>
      </c>
      <c r="I48" s="82">
        <f t="shared" si="7"/>
        <v>14220</v>
      </c>
      <c r="J48" s="59"/>
    </row>
    <row r="49" spans="1:10">
      <c r="A49" s="72" t="s">
        <v>1642</v>
      </c>
      <c r="B49" s="50" t="s">
        <v>1174</v>
      </c>
      <c r="C49" s="50" t="s">
        <v>19</v>
      </c>
      <c r="D49" s="50">
        <v>3000</v>
      </c>
      <c r="E49" s="50">
        <v>309</v>
      </c>
      <c r="F49" s="50">
        <v>310.7</v>
      </c>
      <c r="G49" s="70" t="s">
        <v>1643</v>
      </c>
      <c r="H49" s="50">
        <v>309</v>
      </c>
      <c r="I49" s="50">
        <f>(E49-H49)*D49</f>
        <v>0</v>
      </c>
      <c r="J49" s="59"/>
    </row>
    <row r="50" spans="1:10">
      <c r="A50" s="72" t="s">
        <v>1642</v>
      </c>
      <c r="B50" s="50" t="s">
        <v>1457</v>
      </c>
      <c r="C50" s="50" t="s">
        <v>16</v>
      </c>
      <c r="D50" s="50">
        <v>1750</v>
      </c>
      <c r="E50" s="50">
        <v>317</v>
      </c>
      <c r="F50" s="50">
        <v>314.7</v>
      </c>
      <c r="G50" s="70" t="s">
        <v>1644</v>
      </c>
      <c r="H50" s="50">
        <v>317</v>
      </c>
      <c r="I50" s="82">
        <f>(H50-E50)*D50</f>
        <v>0</v>
      </c>
      <c r="J50" s="59"/>
    </row>
    <row r="51" spans="1:10">
      <c r="A51" s="72"/>
      <c r="B51" s="50"/>
      <c r="C51" s="50"/>
      <c r="D51" s="50"/>
      <c r="E51" s="50"/>
      <c r="F51" s="50"/>
      <c r="G51" s="70"/>
      <c r="H51" s="50"/>
      <c r="I51" s="50"/>
      <c r="J51" s="59"/>
    </row>
    <row r="52" spans="7:10">
      <c r="G52" s="20" t="s">
        <v>51</v>
      </c>
      <c r="H52" s="74"/>
      <c r="I52" s="29">
        <f>SUM(I4:I51)</f>
        <v>171087.5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46/47</f>
        <v>0.978723404255319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opLeftCell="A52" workbookViewId="0">
      <selection activeCell="I73" sqref="I73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1645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42744</v>
      </c>
      <c r="B4" s="50" t="s">
        <v>1033</v>
      </c>
      <c r="C4" s="50" t="s">
        <v>19</v>
      </c>
      <c r="D4" s="50">
        <v>1500</v>
      </c>
      <c r="E4" s="50">
        <v>453</v>
      </c>
      <c r="F4" s="50">
        <v>455.7</v>
      </c>
      <c r="G4" s="70" t="s">
        <v>1646</v>
      </c>
      <c r="H4" s="50">
        <v>450.1</v>
      </c>
      <c r="I4" s="50">
        <f>(E4-H4)*D4</f>
        <v>4349.99999999997</v>
      </c>
      <c r="J4" s="59"/>
    </row>
    <row r="5" spans="1:10">
      <c r="A5" s="49">
        <v>42744</v>
      </c>
      <c r="B5" s="50" t="s">
        <v>1647</v>
      </c>
      <c r="C5" s="50" t="s">
        <v>16</v>
      </c>
      <c r="D5" s="50">
        <v>400</v>
      </c>
      <c r="E5" s="50">
        <v>1816</v>
      </c>
      <c r="F5" s="50">
        <v>1807.7</v>
      </c>
      <c r="G5" s="70" t="s">
        <v>1648</v>
      </c>
      <c r="H5" s="50">
        <v>1822.45</v>
      </c>
      <c r="I5" s="50">
        <f t="shared" ref="I5:I24" si="0">(H5-E5)*D5</f>
        <v>2580.00000000002</v>
      </c>
      <c r="J5" s="59"/>
    </row>
    <row r="6" spans="1:10">
      <c r="A6" s="49">
        <v>42744</v>
      </c>
      <c r="B6" s="50" t="s">
        <v>1033</v>
      </c>
      <c r="C6" s="50" t="s">
        <v>19</v>
      </c>
      <c r="D6" s="50">
        <v>1500</v>
      </c>
      <c r="E6" s="50">
        <v>450</v>
      </c>
      <c r="F6" s="50">
        <v>452.7</v>
      </c>
      <c r="G6" s="70" t="s">
        <v>1649</v>
      </c>
      <c r="H6" s="50">
        <v>447.25</v>
      </c>
      <c r="I6" s="50">
        <f>(E6-H6)*D6</f>
        <v>4125</v>
      </c>
      <c r="J6" s="59"/>
    </row>
    <row r="7" spans="1:10">
      <c r="A7" s="49">
        <v>42834</v>
      </c>
      <c r="B7" s="50" t="s">
        <v>838</v>
      </c>
      <c r="C7" s="50" t="s">
        <v>16</v>
      </c>
      <c r="D7" s="50">
        <v>1800</v>
      </c>
      <c r="E7" s="50">
        <v>543.5</v>
      </c>
      <c r="F7" s="50">
        <v>541.7</v>
      </c>
      <c r="G7" s="70" t="s">
        <v>1650</v>
      </c>
      <c r="H7" s="50">
        <v>544.5</v>
      </c>
      <c r="I7" s="50">
        <f t="shared" si="0"/>
        <v>1800</v>
      </c>
      <c r="J7" s="59"/>
    </row>
    <row r="8" spans="1:10">
      <c r="A8" s="49">
        <v>42834</v>
      </c>
      <c r="B8" s="50" t="s">
        <v>838</v>
      </c>
      <c r="C8" s="50" t="s">
        <v>16</v>
      </c>
      <c r="D8" s="50">
        <v>1800</v>
      </c>
      <c r="E8" s="50">
        <v>544.5</v>
      </c>
      <c r="F8" s="50">
        <v>542</v>
      </c>
      <c r="G8" s="70" t="s">
        <v>1651</v>
      </c>
      <c r="H8" s="50">
        <v>545.5</v>
      </c>
      <c r="I8" s="50">
        <f t="shared" si="0"/>
        <v>1800</v>
      </c>
      <c r="J8" s="59"/>
    </row>
    <row r="9" spans="1:10">
      <c r="A9" s="49">
        <v>42834</v>
      </c>
      <c r="B9" s="50" t="s">
        <v>838</v>
      </c>
      <c r="C9" s="50" t="s">
        <v>16</v>
      </c>
      <c r="D9" s="50">
        <v>1800</v>
      </c>
      <c r="E9" s="50">
        <v>545</v>
      </c>
      <c r="F9" s="50">
        <v>542.7</v>
      </c>
      <c r="G9" s="70">
        <v>546548559</v>
      </c>
      <c r="H9" s="50">
        <v>545</v>
      </c>
      <c r="I9" s="50">
        <f t="shared" si="0"/>
        <v>0</v>
      </c>
      <c r="J9" s="73"/>
    </row>
    <row r="10" spans="1:10">
      <c r="A10" s="49">
        <v>42834</v>
      </c>
      <c r="B10" s="50" t="s">
        <v>873</v>
      </c>
      <c r="C10" s="50" t="s">
        <v>16</v>
      </c>
      <c r="D10" s="50">
        <v>1100</v>
      </c>
      <c r="E10" s="50">
        <v>1044</v>
      </c>
      <c r="F10" s="50">
        <v>1040.7</v>
      </c>
      <c r="G10" s="70" t="s">
        <v>1652</v>
      </c>
      <c r="H10" s="50">
        <v>1047</v>
      </c>
      <c r="I10" s="50">
        <f t="shared" si="0"/>
        <v>3300</v>
      </c>
      <c r="J10" s="59"/>
    </row>
    <row r="11" spans="1:10">
      <c r="A11" s="49">
        <v>42834</v>
      </c>
      <c r="B11" s="50" t="s">
        <v>873</v>
      </c>
      <c r="C11" s="50" t="s">
        <v>16</v>
      </c>
      <c r="D11" s="50">
        <v>1100</v>
      </c>
      <c r="E11" s="50">
        <v>1047</v>
      </c>
      <c r="F11" s="50">
        <v>1042.9</v>
      </c>
      <c r="G11" s="70" t="s">
        <v>1653</v>
      </c>
      <c r="H11" s="50">
        <v>1051</v>
      </c>
      <c r="I11" s="50">
        <f t="shared" si="0"/>
        <v>4400</v>
      </c>
      <c r="J11" s="59"/>
    </row>
    <row r="12" spans="1:10">
      <c r="A12" s="49">
        <v>42864</v>
      </c>
      <c r="B12" s="50" t="s">
        <v>838</v>
      </c>
      <c r="C12" s="50" t="s">
        <v>16</v>
      </c>
      <c r="D12" s="50">
        <v>1800</v>
      </c>
      <c r="E12" s="50">
        <v>532</v>
      </c>
      <c r="F12" s="50">
        <v>529.9</v>
      </c>
      <c r="G12" s="70" t="s">
        <v>1654</v>
      </c>
      <c r="H12" s="50">
        <v>536.4</v>
      </c>
      <c r="I12" s="50">
        <f t="shared" si="0"/>
        <v>7919.99999999996</v>
      </c>
      <c r="J12" s="59"/>
    </row>
    <row r="13" spans="1:10">
      <c r="A13" s="49">
        <v>42864</v>
      </c>
      <c r="B13" s="50" t="s">
        <v>1033</v>
      </c>
      <c r="C13" s="50" t="s">
        <v>16</v>
      </c>
      <c r="D13" s="50">
        <v>1500</v>
      </c>
      <c r="E13" s="50">
        <v>435</v>
      </c>
      <c r="F13" s="50">
        <v>432.7</v>
      </c>
      <c r="G13" s="70" t="s">
        <v>1655</v>
      </c>
      <c r="H13" s="50">
        <v>436.9</v>
      </c>
      <c r="I13" s="50">
        <f t="shared" si="0"/>
        <v>2849.99999999997</v>
      </c>
      <c r="J13" s="59"/>
    </row>
    <row r="14" spans="1:10">
      <c r="A14" s="49">
        <v>42895</v>
      </c>
      <c r="B14" s="50" t="s">
        <v>838</v>
      </c>
      <c r="C14" s="50" t="s">
        <v>16</v>
      </c>
      <c r="D14" s="50">
        <v>1800</v>
      </c>
      <c r="E14" s="50">
        <v>533</v>
      </c>
      <c r="F14" s="50">
        <v>530.7</v>
      </c>
      <c r="G14" s="70" t="s">
        <v>1656</v>
      </c>
      <c r="H14" s="50">
        <v>535.35</v>
      </c>
      <c r="I14" s="50">
        <f t="shared" si="0"/>
        <v>4230.00000000004</v>
      </c>
      <c r="J14" s="59"/>
    </row>
    <row r="15" spans="1:10">
      <c r="A15" s="49">
        <v>42895</v>
      </c>
      <c r="B15" s="50" t="s">
        <v>1657</v>
      </c>
      <c r="C15" s="50" t="s">
        <v>16</v>
      </c>
      <c r="D15" s="50">
        <v>1100</v>
      </c>
      <c r="E15" s="50">
        <v>678.5</v>
      </c>
      <c r="F15" s="50">
        <v>674.7</v>
      </c>
      <c r="G15" s="70" t="s">
        <v>1658</v>
      </c>
      <c r="H15" s="50">
        <v>680</v>
      </c>
      <c r="I15" s="50">
        <f t="shared" si="0"/>
        <v>1650</v>
      </c>
      <c r="J15" s="59"/>
    </row>
    <row r="16" spans="1:10">
      <c r="A16" s="49">
        <v>42895</v>
      </c>
      <c r="B16" s="50" t="s">
        <v>1033</v>
      </c>
      <c r="C16" s="50" t="s">
        <v>16</v>
      </c>
      <c r="D16" s="50">
        <v>1500</v>
      </c>
      <c r="E16" s="50">
        <v>432</v>
      </c>
      <c r="F16" s="50">
        <v>429.7</v>
      </c>
      <c r="G16" s="70" t="s">
        <v>1659</v>
      </c>
      <c r="H16" s="50">
        <v>434.75</v>
      </c>
      <c r="I16" s="50">
        <f t="shared" si="0"/>
        <v>4125</v>
      </c>
      <c r="J16" s="59"/>
    </row>
    <row r="17" spans="1:10">
      <c r="A17" s="49">
        <v>42925</v>
      </c>
      <c r="B17" s="50" t="s">
        <v>682</v>
      </c>
      <c r="C17" s="50" t="s">
        <v>16</v>
      </c>
      <c r="D17" s="50">
        <v>1500</v>
      </c>
      <c r="E17" s="50">
        <v>774</v>
      </c>
      <c r="F17" s="50">
        <v>771.7</v>
      </c>
      <c r="G17" s="70" t="s">
        <v>1660</v>
      </c>
      <c r="H17" s="50">
        <v>776</v>
      </c>
      <c r="I17" s="50">
        <f t="shared" si="0"/>
        <v>3000</v>
      </c>
      <c r="J17" s="59"/>
    </row>
    <row r="18" spans="1:10">
      <c r="A18" s="49">
        <v>42925</v>
      </c>
      <c r="B18" s="50" t="s">
        <v>1368</v>
      </c>
      <c r="C18" s="50" t="s">
        <v>16</v>
      </c>
      <c r="D18" s="50">
        <v>700</v>
      </c>
      <c r="E18" s="50">
        <v>1750</v>
      </c>
      <c r="F18" s="50">
        <v>1744.7</v>
      </c>
      <c r="G18" s="70" t="s">
        <v>1661</v>
      </c>
      <c r="H18" s="50">
        <v>1756.95</v>
      </c>
      <c r="I18" s="50">
        <f t="shared" si="0"/>
        <v>4865.00000000003</v>
      </c>
      <c r="J18" s="59"/>
    </row>
    <row r="19" spans="1:10">
      <c r="A19" s="49">
        <v>42956</v>
      </c>
      <c r="B19" s="50" t="s">
        <v>838</v>
      </c>
      <c r="C19" s="50" t="s">
        <v>16</v>
      </c>
      <c r="D19" s="50">
        <v>1800</v>
      </c>
      <c r="E19" s="50">
        <v>522</v>
      </c>
      <c r="F19" s="50">
        <v>519.7</v>
      </c>
      <c r="G19" s="70" t="s">
        <v>1662</v>
      </c>
      <c r="H19" s="50">
        <v>523</v>
      </c>
      <c r="I19" s="50">
        <f t="shared" si="0"/>
        <v>1800</v>
      </c>
      <c r="J19" s="59"/>
    </row>
    <row r="20" spans="1:10">
      <c r="A20" s="49">
        <v>42956</v>
      </c>
      <c r="B20" s="50" t="s">
        <v>1247</v>
      </c>
      <c r="C20" s="50" t="s">
        <v>16</v>
      </c>
      <c r="D20" s="50">
        <v>7000</v>
      </c>
      <c r="E20" s="50">
        <v>115.2</v>
      </c>
      <c r="F20" s="50">
        <v>114.6</v>
      </c>
      <c r="G20" s="70" t="s">
        <v>1663</v>
      </c>
      <c r="H20" s="50">
        <v>115.9</v>
      </c>
      <c r="I20" s="50">
        <f t="shared" si="0"/>
        <v>4900.00000000002</v>
      </c>
      <c r="J20" s="59"/>
    </row>
    <row r="21" spans="1:10">
      <c r="A21" s="49">
        <v>42956</v>
      </c>
      <c r="B21" s="50" t="s">
        <v>1033</v>
      </c>
      <c r="C21" s="50" t="s">
        <v>16</v>
      </c>
      <c r="D21" s="50">
        <v>1500</v>
      </c>
      <c r="E21" s="50">
        <v>438</v>
      </c>
      <c r="F21" s="50">
        <v>435.7</v>
      </c>
      <c r="G21" s="70" t="s">
        <v>1664</v>
      </c>
      <c r="H21" s="50">
        <v>438</v>
      </c>
      <c r="I21" s="50">
        <f t="shared" si="0"/>
        <v>0</v>
      </c>
      <c r="J21" s="59"/>
    </row>
    <row r="22" spans="1:10">
      <c r="A22" s="49">
        <v>42956</v>
      </c>
      <c r="B22" s="50" t="s">
        <v>1218</v>
      </c>
      <c r="C22" s="50" t="s">
        <v>16</v>
      </c>
      <c r="D22" s="50">
        <v>750</v>
      </c>
      <c r="E22" s="50">
        <v>1173.5</v>
      </c>
      <c r="F22" s="50">
        <v>1168.7</v>
      </c>
      <c r="G22" s="50" t="s">
        <v>1665</v>
      </c>
      <c r="H22" s="50">
        <v>1176.7</v>
      </c>
      <c r="I22" s="50">
        <f t="shared" si="0"/>
        <v>2400.00000000003</v>
      </c>
      <c r="J22" s="59"/>
    </row>
    <row r="23" spans="1:10">
      <c r="A23" s="49">
        <v>43048</v>
      </c>
      <c r="B23" s="50" t="s">
        <v>1218</v>
      </c>
      <c r="C23" s="50" t="s">
        <v>16</v>
      </c>
      <c r="D23" s="50">
        <v>750</v>
      </c>
      <c r="E23" s="50">
        <v>1208</v>
      </c>
      <c r="F23" s="50">
        <v>1202.7</v>
      </c>
      <c r="G23" s="70" t="s">
        <v>1666</v>
      </c>
      <c r="H23" s="50">
        <v>1208</v>
      </c>
      <c r="I23" s="50">
        <f t="shared" si="0"/>
        <v>0</v>
      </c>
      <c r="J23" s="59"/>
    </row>
    <row r="24" spans="1:10">
      <c r="A24" s="49">
        <v>43048</v>
      </c>
      <c r="B24" s="50" t="s">
        <v>1457</v>
      </c>
      <c r="C24" s="50" t="s">
        <v>16</v>
      </c>
      <c r="D24" s="50">
        <v>350</v>
      </c>
      <c r="E24" s="50">
        <v>1815</v>
      </c>
      <c r="F24" s="50">
        <v>1804.9</v>
      </c>
      <c r="G24" s="70" t="s">
        <v>1667</v>
      </c>
      <c r="H24" s="50">
        <v>1818.5</v>
      </c>
      <c r="I24" s="50">
        <f t="shared" si="0"/>
        <v>1225</v>
      </c>
      <c r="J24" s="59"/>
    </row>
    <row r="25" spans="1:10">
      <c r="A25" s="49">
        <v>43048</v>
      </c>
      <c r="B25" s="50" t="s">
        <v>838</v>
      </c>
      <c r="C25" s="50" t="s">
        <v>19</v>
      </c>
      <c r="D25" s="50">
        <v>1800</v>
      </c>
      <c r="E25" s="50">
        <v>515</v>
      </c>
      <c r="F25" s="50">
        <v>517.4</v>
      </c>
      <c r="G25" s="70" t="s">
        <v>1668</v>
      </c>
      <c r="H25" s="50">
        <v>513.05</v>
      </c>
      <c r="I25" s="50">
        <f>(E25-H25)*D25</f>
        <v>3510.00000000008</v>
      </c>
      <c r="J25" s="59"/>
    </row>
    <row r="26" spans="1:10">
      <c r="A26" s="49">
        <v>43048</v>
      </c>
      <c r="B26" s="50" t="s">
        <v>1669</v>
      </c>
      <c r="C26" s="50" t="s">
        <v>16</v>
      </c>
      <c r="D26" s="50">
        <v>2266</v>
      </c>
      <c r="E26" s="50">
        <v>321</v>
      </c>
      <c r="F26" s="50">
        <v>318.9</v>
      </c>
      <c r="G26" s="70" t="s">
        <v>1670</v>
      </c>
      <c r="H26" s="50">
        <v>322</v>
      </c>
      <c r="I26" s="50">
        <f t="shared" ref="I26:I32" si="1">(H26-E26)*D26</f>
        <v>2266</v>
      </c>
      <c r="J26" s="59"/>
    </row>
    <row r="27" spans="1:10">
      <c r="A27" s="49">
        <v>43078</v>
      </c>
      <c r="B27" s="50" t="s">
        <v>1131</v>
      </c>
      <c r="C27" s="50" t="s">
        <v>16</v>
      </c>
      <c r="D27" s="50">
        <v>550</v>
      </c>
      <c r="E27" s="50">
        <v>1401</v>
      </c>
      <c r="F27" s="50">
        <v>1393.7</v>
      </c>
      <c r="G27" s="70" t="s">
        <v>1671</v>
      </c>
      <c r="H27" s="50">
        <v>1415</v>
      </c>
      <c r="I27" s="50">
        <f t="shared" si="1"/>
        <v>7700</v>
      </c>
      <c r="J27" s="59"/>
    </row>
    <row r="28" spans="1:10">
      <c r="A28" s="49">
        <v>43078</v>
      </c>
      <c r="B28" s="50" t="s">
        <v>1131</v>
      </c>
      <c r="C28" s="50" t="s">
        <v>16</v>
      </c>
      <c r="D28" s="50">
        <v>550</v>
      </c>
      <c r="E28" s="50">
        <v>1415</v>
      </c>
      <c r="F28" s="50">
        <v>1407.7</v>
      </c>
      <c r="G28" s="70" t="s">
        <v>1672</v>
      </c>
      <c r="H28" s="50">
        <v>1419.4</v>
      </c>
      <c r="I28" s="50">
        <f t="shared" si="1"/>
        <v>2420.00000000005</v>
      </c>
      <c r="J28" s="59"/>
    </row>
    <row r="29" spans="1:10">
      <c r="A29" s="49">
        <v>43078</v>
      </c>
      <c r="B29" s="50" t="s">
        <v>1131</v>
      </c>
      <c r="C29" s="50" t="s">
        <v>16</v>
      </c>
      <c r="D29" s="50">
        <v>550</v>
      </c>
      <c r="E29" s="50">
        <v>1425</v>
      </c>
      <c r="F29" s="50">
        <v>1416.7</v>
      </c>
      <c r="G29" s="70" t="s">
        <v>1673</v>
      </c>
      <c r="H29" s="50">
        <v>1429</v>
      </c>
      <c r="I29" s="50">
        <f t="shared" si="1"/>
        <v>2200</v>
      </c>
      <c r="J29" s="59"/>
    </row>
    <row r="30" spans="1:10">
      <c r="A30" s="72" t="s">
        <v>1674</v>
      </c>
      <c r="B30" s="50" t="s">
        <v>1368</v>
      </c>
      <c r="C30" s="50" t="s">
        <v>16</v>
      </c>
      <c r="D30" s="50">
        <v>700</v>
      </c>
      <c r="E30" s="50">
        <v>1785</v>
      </c>
      <c r="F30" s="50">
        <v>1779.7</v>
      </c>
      <c r="G30" s="70" t="s">
        <v>1675</v>
      </c>
      <c r="H30" s="50">
        <v>1792</v>
      </c>
      <c r="I30" s="50">
        <f t="shared" si="1"/>
        <v>4900</v>
      </c>
      <c r="J30" s="59"/>
    </row>
    <row r="31" spans="1:10">
      <c r="A31" s="72" t="s">
        <v>1674</v>
      </c>
      <c r="B31" s="50" t="s">
        <v>1033</v>
      </c>
      <c r="C31" s="50" t="s">
        <v>16</v>
      </c>
      <c r="D31" s="50">
        <v>1500</v>
      </c>
      <c r="E31" s="50">
        <v>440</v>
      </c>
      <c r="F31" s="50">
        <v>437.7</v>
      </c>
      <c r="G31" s="70" t="s">
        <v>1676</v>
      </c>
      <c r="H31" s="50">
        <v>441.5</v>
      </c>
      <c r="I31" s="50">
        <f t="shared" si="1"/>
        <v>2250</v>
      </c>
      <c r="J31" s="59"/>
    </row>
    <row r="32" spans="1:10">
      <c r="A32" s="72" t="s">
        <v>1674</v>
      </c>
      <c r="B32" s="50" t="s">
        <v>1368</v>
      </c>
      <c r="C32" s="50" t="s">
        <v>16</v>
      </c>
      <c r="D32" s="50">
        <v>700</v>
      </c>
      <c r="E32" s="50">
        <v>1792</v>
      </c>
      <c r="F32" s="50">
        <v>1786.7</v>
      </c>
      <c r="G32" s="70" t="s">
        <v>1677</v>
      </c>
      <c r="H32" s="50">
        <v>1794.2</v>
      </c>
      <c r="I32" s="50">
        <f t="shared" si="1"/>
        <v>1540.00000000003</v>
      </c>
      <c r="J32" s="59"/>
    </row>
    <row r="33" spans="1:10">
      <c r="A33" s="72" t="s">
        <v>1678</v>
      </c>
      <c r="B33" s="50" t="s">
        <v>838</v>
      </c>
      <c r="C33" s="50" t="s">
        <v>19</v>
      </c>
      <c r="D33" s="50">
        <v>1800</v>
      </c>
      <c r="E33" s="50">
        <v>514</v>
      </c>
      <c r="F33" s="50">
        <v>517.7</v>
      </c>
      <c r="G33" s="70" t="s">
        <v>1679</v>
      </c>
      <c r="H33" s="50">
        <v>513</v>
      </c>
      <c r="I33" s="50">
        <f t="shared" ref="I33:I36" si="2">(E33-H33)*D33</f>
        <v>1800</v>
      </c>
      <c r="J33" s="59"/>
    </row>
    <row r="34" spans="1:10">
      <c r="A34" s="72" t="s">
        <v>1678</v>
      </c>
      <c r="B34" s="50" t="s">
        <v>1033</v>
      </c>
      <c r="C34" s="50" t="s">
        <v>19</v>
      </c>
      <c r="D34" s="50">
        <v>1500</v>
      </c>
      <c r="E34" s="50">
        <v>427</v>
      </c>
      <c r="F34" s="50">
        <v>429.7</v>
      </c>
      <c r="G34" s="70" t="s">
        <v>1680</v>
      </c>
      <c r="H34" s="50">
        <v>426</v>
      </c>
      <c r="I34" s="50">
        <f t="shared" si="2"/>
        <v>1500</v>
      </c>
      <c r="J34" s="59"/>
    </row>
    <row r="35" spans="1:10">
      <c r="A35" s="72" t="s">
        <v>1678</v>
      </c>
      <c r="B35" s="50" t="s">
        <v>1218</v>
      </c>
      <c r="C35" s="50" t="s">
        <v>16</v>
      </c>
      <c r="D35" s="50">
        <v>750</v>
      </c>
      <c r="E35" s="50">
        <v>1232</v>
      </c>
      <c r="F35" s="50">
        <v>1226.7</v>
      </c>
      <c r="G35" s="70" t="s">
        <v>1681</v>
      </c>
      <c r="H35" s="50">
        <v>1232</v>
      </c>
      <c r="I35" s="50">
        <f t="shared" ref="I35:I38" si="3">(H35-E35)*D35</f>
        <v>0</v>
      </c>
      <c r="J35" s="59"/>
    </row>
    <row r="36" spans="1:10">
      <c r="A36" s="72" t="s">
        <v>1678</v>
      </c>
      <c r="B36" s="50" t="s">
        <v>838</v>
      </c>
      <c r="C36" s="50" t="s">
        <v>19</v>
      </c>
      <c r="D36" s="50">
        <v>1800</v>
      </c>
      <c r="E36" s="50">
        <v>513</v>
      </c>
      <c r="F36" s="50">
        <v>515.7</v>
      </c>
      <c r="G36" s="70" t="s">
        <v>1682</v>
      </c>
      <c r="H36" s="50">
        <v>510.5</v>
      </c>
      <c r="I36" s="50">
        <f t="shared" si="2"/>
        <v>4500</v>
      </c>
      <c r="J36" s="59"/>
    </row>
    <row r="37" spans="1:10">
      <c r="A37" s="72" t="s">
        <v>1683</v>
      </c>
      <c r="B37" s="50" t="s">
        <v>838</v>
      </c>
      <c r="C37" s="50" t="s">
        <v>16</v>
      </c>
      <c r="D37" s="50">
        <v>1800</v>
      </c>
      <c r="E37" s="50">
        <v>502</v>
      </c>
      <c r="F37" s="50">
        <v>499.7</v>
      </c>
      <c r="G37" s="70" t="s">
        <v>1684</v>
      </c>
      <c r="H37" s="50">
        <v>502</v>
      </c>
      <c r="I37" s="50">
        <f t="shared" si="3"/>
        <v>0</v>
      </c>
      <c r="J37" s="59"/>
    </row>
    <row r="38" spans="1:10">
      <c r="A38" s="72" t="s">
        <v>1683</v>
      </c>
      <c r="B38" s="50" t="s">
        <v>1033</v>
      </c>
      <c r="C38" s="50" t="s">
        <v>16</v>
      </c>
      <c r="D38" s="50">
        <v>1500</v>
      </c>
      <c r="E38" s="50">
        <v>423</v>
      </c>
      <c r="F38" s="50">
        <v>419.7</v>
      </c>
      <c r="G38" s="70" t="s">
        <v>1685</v>
      </c>
      <c r="H38" s="50">
        <v>425</v>
      </c>
      <c r="I38" s="50">
        <f t="shared" si="3"/>
        <v>3000</v>
      </c>
      <c r="J38" s="59"/>
    </row>
    <row r="39" spans="1:10">
      <c r="A39" s="72" t="s">
        <v>1683</v>
      </c>
      <c r="B39" s="50" t="s">
        <v>1170</v>
      </c>
      <c r="C39" s="50" t="s">
        <v>19</v>
      </c>
      <c r="D39" s="50">
        <v>500</v>
      </c>
      <c r="E39" s="50">
        <v>1360</v>
      </c>
      <c r="F39" s="50">
        <v>1367.7</v>
      </c>
      <c r="G39" s="70" t="s">
        <v>1686</v>
      </c>
      <c r="H39" s="50">
        <v>1357</v>
      </c>
      <c r="I39" s="50">
        <f t="shared" ref="I39:I44" si="4">(E39-H39)*D39</f>
        <v>1500</v>
      </c>
      <c r="J39" s="59"/>
    </row>
    <row r="40" spans="1:10">
      <c r="A40" s="72" t="s">
        <v>1683</v>
      </c>
      <c r="B40" s="50" t="s">
        <v>1170</v>
      </c>
      <c r="C40" s="50" t="s">
        <v>19</v>
      </c>
      <c r="D40" s="50">
        <v>500</v>
      </c>
      <c r="E40" s="50">
        <v>1356</v>
      </c>
      <c r="F40" s="50">
        <v>1363.7</v>
      </c>
      <c r="G40" s="70" t="s">
        <v>1687</v>
      </c>
      <c r="H40" s="50">
        <v>1351.5</v>
      </c>
      <c r="I40" s="50">
        <f t="shared" si="4"/>
        <v>2250</v>
      </c>
      <c r="J40" s="59"/>
    </row>
    <row r="41" spans="1:10">
      <c r="A41" s="78" t="s">
        <v>1688</v>
      </c>
      <c r="B41" s="52" t="s">
        <v>1131</v>
      </c>
      <c r="C41" s="52" t="s">
        <v>16</v>
      </c>
      <c r="D41" s="52">
        <v>550</v>
      </c>
      <c r="E41" s="52">
        <v>1446</v>
      </c>
      <c r="F41" s="52">
        <v>1438.7</v>
      </c>
      <c r="G41" s="71" t="s">
        <v>1689</v>
      </c>
      <c r="H41" s="52">
        <v>1438.7</v>
      </c>
      <c r="I41" s="52">
        <f t="shared" ref="I41:I43" si="5">(H41-E41)*D41</f>
        <v>-4014.99999999997</v>
      </c>
      <c r="J41" s="59"/>
    </row>
    <row r="42" spans="1:10">
      <c r="A42" s="72" t="s">
        <v>1688</v>
      </c>
      <c r="B42" s="50" t="s">
        <v>268</v>
      </c>
      <c r="C42" s="50" t="s">
        <v>16</v>
      </c>
      <c r="D42" s="50">
        <v>1200</v>
      </c>
      <c r="E42" s="50">
        <v>840</v>
      </c>
      <c r="F42" s="50">
        <v>836.9</v>
      </c>
      <c r="G42" s="70" t="s">
        <v>1690</v>
      </c>
      <c r="H42" s="50">
        <v>840</v>
      </c>
      <c r="I42" s="50">
        <f t="shared" si="5"/>
        <v>0</v>
      </c>
      <c r="J42" s="59"/>
    </row>
    <row r="43" spans="1:10">
      <c r="A43" s="72" t="s">
        <v>1688</v>
      </c>
      <c r="B43" s="50" t="s">
        <v>1218</v>
      </c>
      <c r="C43" s="50" t="s">
        <v>16</v>
      </c>
      <c r="D43" s="50">
        <v>750</v>
      </c>
      <c r="E43" s="50">
        <v>1239</v>
      </c>
      <c r="F43" s="50">
        <v>1233.7</v>
      </c>
      <c r="G43" s="70" t="s">
        <v>1691</v>
      </c>
      <c r="H43" s="50">
        <v>1244.95</v>
      </c>
      <c r="I43" s="50">
        <f t="shared" si="5"/>
        <v>4462.50000000003</v>
      </c>
      <c r="J43" s="59"/>
    </row>
    <row r="44" spans="1:10">
      <c r="A44" s="72" t="s">
        <v>1688</v>
      </c>
      <c r="B44" s="50" t="s">
        <v>1033</v>
      </c>
      <c r="C44" s="50" t="s">
        <v>19</v>
      </c>
      <c r="D44" s="50">
        <v>1500</v>
      </c>
      <c r="E44" s="50">
        <v>418</v>
      </c>
      <c r="F44" s="50">
        <v>420.7</v>
      </c>
      <c r="G44" s="70" t="s">
        <v>1692</v>
      </c>
      <c r="H44" s="50">
        <v>418</v>
      </c>
      <c r="I44" s="50">
        <f t="shared" si="4"/>
        <v>0</v>
      </c>
      <c r="J44" s="59"/>
    </row>
    <row r="45" spans="1:10">
      <c r="A45" s="72" t="s">
        <v>1688</v>
      </c>
      <c r="B45" s="50" t="s">
        <v>1131</v>
      </c>
      <c r="C45" s="50" t="s">
        <v>16</v>
      </c>
      <c r="D45" s="50">
        <v>550</v>
      </c>
      <c r="E45" s="50">
        <v>1446</v>
      </c>
      <c r="F45" s="50">
        <v>1438.7</v>
      </c>
      <c r="G45" s="70" t="s">
        <v>1689</v>
      </c>
      <c r="H45" s="50">
        <v>1446</v>
      </c>
      <c r="I45" s="50">
        <f t="shared" ref="I45:I50" si="6">(H45-E45)*D45</f>
        <v>0</v>
      </c>
      <c r="J45" s="59"/>
    </row>
    <row r="46" spans="1:10">
      <c r="A46" s="72" t="s">
        <v>1688</v>
      </c>
      <c r="B46" s="50" t="s">
        <v>549</v>
      </c>
      <c r="C46" s="50" t="s">
        <v>16</v>
      </c>
      <c r="D46" s="50">
        <v>1500</v>
      </c>
      <c r="E46" s="50">
        <v>601</v>
      </c>
      <c r="F46" s="50">
        <v>597.7</v>
      </c>
      <c r="G46" s="70" t="s">
        <v>1693</v>
      </c>
      <c r="H46" s="50">
        <v>602.9</v>
      </c>
      <c r="I46" s="50">
        <f t="shared" si="6"/>
        <v>2849.99999999997</v>
      </c>
      <c r="J46" s="59"/>
    </row>
    <row r="47" spans="1:10">
      <c r="A47" s="72" t="s">
        <v>1694</v>
      </c>
      <c r="B47" s="50" t="s">
        <v>547</v>
      </c>
      <c r="C47" s="50" t="s">
        <v>16</v>
      </c>
      <c r="D47" s="50">
        <v>2000</v>
      </c>
      <c r="E47" s="50">
        <v>415.5</v>
      </c>
      <c r="F47" s="50">
        <v>413.9</v>
      </c>
      <c r="G47" s="70" t="s">
        <v>1695</v>
      </c>
      <c r="H47" s="50">
        <v>416.5</v>
      </c>
      <c r="I47" s="50">
        <f t="shared" si="6"/>
        <v>2000</v>
      </c>
      <c r="J47" s="59"/>
    </row>
    <row r="48" spans="1:10">
      <c r="A48" s="72" t="s">
        <v>1694</v>
      </c>
      <c r="B48" s="50" t="s">
        <v>1368</v>
      </c>
      <c r="C48" s="50" t="s">
        <v>16</v>
      </c>
      <c r="D48" s="50">
        <v>700</v>
      </c>
      <c r="E48" s="50">
        <v>1792</v>
      </c>
      <c r="F48" s="50">
        <v>1786.7</v>
      </c>
      <c r="G48" s="70" t="s">
        <v>1696</v>
      </c>
      <c r="H48" s="50">
        <v>1797.65</v>
      </c>
      <c r="I48" s="50">
        <f t="shared" si="6"/>
        <v>3955.00000000006</v>
      </c>
      <c r="J48" s="59"/>
    </row>
    <row r="49" spans="1:10">
      <c r="A49" s="72" t="s">
        <v>1697</v>
      </c>
      <c r="B49" s="50" t="s">
        <v>1218</v>
      </c>
      <c r="C49" s="50" t="s">
        <v>16</v>
      </c>
      <c r="D49" s="50">
        <v>750</v>
      </c>
      <c r="E49" s="50">
        <v>1244</v>
      </c>
      <c r="F49" s="50">
        <v>1238.7</v>
      </c>
      <c r="G49" s="70" t="s">
        <v>1698</v>
      </c>
      <c r="H49" s="50">
        <v>1250.5</v>
      </c>
      <c r="I49" s="50">
        <f t="shared" si="6"/>
        <v>4875</v>
      </c>
      <c r="J49" s="59"/>
    </row>
    <row r="50" spans="1:10">
      <c r="A50" s="72" t="s">
        <v>1697</v>
      </c>
      <c r="B50" s="50" t="s">
        <v>1099</v>
      </c>
      <c r="C50" s="50" t="s">
        <v>16</v>
      </c>
      <c r="D50" s="50">
        <v>500</v>
      </c>
      <c r="E50" s="50">
        <v>1766</v>
      </c>
      <c r="F50" s="50">
        <v>1758.7</v>
      </c>
      <c r="G50" s="70" t="s">
        <v>1699</v>
      </c>
      <c r="H50" s="50">
        <v>1766</v>
      </c>
      <c r="I50" s="50">
        <f t="shared" si="6"/>
        <v>0</v>
      </c>
      <c r="J50" s="59"/>
    </row>
    <row r="51" spans="1:10">
      <c r="A51" s="72" t="s">
        <v>1700</v>
      </c>
      <c r="B51" s="50" t="s">
        <v>1218</v>
      </c>
      <c r="C51" s="50" t="s">
        <v>19</v>
      </c>
      <c r="D51" s="50">
        <v>750</v>
      </c>
      <c r="E51" s="50">
        <v>1232</v>
      </c>
      <c r="F51" s="50">
        <v>1237.7</v>
      </c>
      <c r="G51" s="70" t="s">
        <v>1701</v>
      </c>
      <c r="H51" s="50">
        <v>1230.05</v>
      </c>
      <c r="I51" s="50">
        <f t="shared" ref="I51:I55" si="7">(E51-H51)*D51</f>
        <v>1462.50000000003</v>
      </c>
      <c r="J51" s="59"/>
    </row>
    <row r="52" spans="1:10">
      <c r="A52" s="72" t="s">
        <v>1700</v>
      </c>
      <c r="B52" s="50" t="s">
        <v>1218</v>
      </c>
      <c r="C52" s="50" t="s">
        <v>19</v>
      </c>
      <c r="D52" s="50">
        <v>750</v>
      </c>
      <c r="E52" s="50">
        <v>1230</v>
      </c>
      <c r="F52" s="50">
        <v>1235.7</v>
      </c>
      <c r="G52" s="70" t="s">
        <v>1702</v>
      </c>
      <c r="H52" s="50">
        <v>1223.35</v>
      </c>
      <c r="I52" s="50">
        <f t="shared" si="7"/>
        <v>4987.50000000007</v>
      </c>
      <c r="J52" s="59"/>
    </row>
    <row r="53" spans="1:10">
      <c r="A53" s="72" t="s">
        <v>1700</v>
      </c>
      <c r="B53" s="50" t="s">
        <v>1170</v>
      </c>
      <c r="C53" s="50" t="s">
        <v>19</v>
      </c>
      <c r="D53" s="50">
        <v>500</v>
      </c>
      <c r="E53" s="50">
        <v>1397</v>
      </c>
      <c r="F53" s="50">
        <v>1405.7</v>
      </c>
      <c r="G53" s="70" t="s">
        <v>1703</v>
      </c>
      <c r="H53" s="50">
        <v>1385.45</v>
      </c>
      <c r="I53" s="50">
        <f t="shared" si="7"/>
        <v>5774.99999999998</v>
      </c>
      <c r="J53" s="59"/>
    </row>
    <row r="54" spans="1:10">
      <c r="A54" s="72" t="s">
        <v>1704</v>
      </c>
      <c r="B54" s="50" t="s">
        <v>1457</v>
      </c>
      <c r="C54" s="50" t="s">
        <v>19</v>
      </c>
      <c r="D54" s="50">
        <v>1750</v>
      </c>
      <c r="E54" s="50">
        <v>373</v>
      </c>
      <c r="F54" s="50">
        <v>375.7</v>
      </c>
      <c r="G54" s="70" t="s">
        <v>1705</v>
      </c>
      <c r="H54" s="50">
        <v>369.5</v>
      </c>
      <c r="I54" s="50">
        <f t="shared" si="7"/>
        <v>6125</v>
      </c>
      <c r="J54" s="59"/>
    </row>
    <row r="55" spans="1:10">
      <c r="A55" s="72" t="s">
        <v>1704</v>
      </c>
      <c r="B55" s="50" t="s">
        <v>1457</v>
      </c>
      <c r="C55" s="50" t="s">
        <v>19</v>
      </c>
      <c r="D55" s="50">
        <v>1750</v>
      </c>
      <c r="E55" s="50">
        <v>369.5</v>
      </c>
      <c r="F55" s="50">
        <v>372</v>
      </c>
      <c r="G55" s="70" t="s">
        <v>1706</v>
      </c>
      <c r="H55" s="50">
        <v>364.75</v>
      </c>
      <c r="I55" s="50">
        <f t="shared" si="7"/>
        <v>8312.5</v>
      </c>
      <c r="J55" s="59"/>
    </row>
    <row r="56" spans="1:10">
      <c r="A56" s="72" t="s">
        <v>1707</v>
      </c>
      <c r="B56" s="50" t="s">
        <v>1218</v>
      </c>
      <c r="C56" s="50" t="s">
        <v>16</v>
      </c>
      <c r="D56" s="50">
        <v>750</v>
      </c>
      <c r="E56" s="50">
        <v>1174</v>
      </c>
      <c r="F56" s="50">
        <v>1168.7</v>
      </c>
      <c r="G56" s="70" t="s">
        <v>1708</v>
      </c>
      <c r="H56" s="50">
        <v>1174</v>
      </c>
      <c r="I56" s="50">
        <f t="shared" ref="I56:I60" si="8">(H56-E56)*D56</f>
        <v>0</v>
      </c>
      <c r="J56" s="59"/>
    </row>
    <row r="57" spans="1:10">
      <c r="A57" s="72" t="s">
        <v>1707</v>
      </c>
      <c r="B57" s="50" t="s">
        <v>1457</v>
      </c>
      <c r="C57" s="50" t="s">
        <v>16</v>
      </c>
      <c r="D57" s="50">
        <v>1750</v>
      </c>
      <c r="E57" s="50">
        <v>358</v>
      </c>
      <c r="F57" s="50">
        <v>355.7</v>
      </c>
      <c r="G57" s="70" t="s">
        <v>1709</v>
      </c>
      <c r="H57" s="50">
        <v>363.7</v>
      </c>
      <c r="I57" s="50">
        <f t="shared" si="8"/>
        <v>9974.99999999998</v>
      </c>
      <c r="J57" s="59"/>
    </row>
    <row r="58" spans="1:10">
      <c r="A58" s="72" t="s">
        <v>1707</v>
      </c>
      <c r="B58" s="50" t="s">
        <v>1131</v>
      </c>
      <c r="C58" s="50" t="s">
        <v>16</v>
      </c>
      <c r="D58" s="50">
        <v>550</v>
      </c>
      <c r="E58" s="50">
        <v>1431</v>
      </c>
      <c r="F58" s="50">
        <v>1423.7</v>
      </c>
      <c r="G58" s="70" t="s">
        <v>1710</v>
      </c>
      <c r="H58" s="50">
        <v>1443.75</v>
      </c>
      <c r="I58" s="50">
        <f t="shared" si="8"/>
        <v>7012.5</v>
      </c>
      <c r="J58" s="59"/>
    </row>
    <row r="59" spans="1:10">
      <c r="A59" s="72" t="s">
        <v>1711</v>
      </c>
      <c r="B59" s="50" t="s">
        <v>1457</v>
      </c>
      <c r="C59" s="50" t="s">
        <v>16</v>
      </c>
      <c r="D59" s="50">
        <v>1750</v>
      </c>
      <c r="E59" s="50">
        <v>359.6</v>
      </c>
      <c r="F59" s="50">
        <v>356.9</v>
      </c>
      <c r="G59" s="70" t="s">
        <v>1712</v>
      </c>
      <c r="H59" s="50">
        <v>359.6</v>
      </c>
      <c r="I59" s="50">
        <f t="shared" si="8"/>
        <v>0</v>
      </c>
      <c r="J59" s="59"/>
    </row>
    <row r="60" spans="1:10">
      <c r="A60" s="72" t="s">
        <v>1711</v>
      </c>
      <c r="B60" s="50" t="s">
        <v>1218</v>
      </c>
      <c r="C60" s="50" t="s">
        <v>16</v>
      </c>
      <c r="D60" s="50">
        <v>750</v>
      </c>
      <c r="E60" s="50">
        <v>1165</v>
      </c>
      <c r="F60" s="50">
        <v>1159.7</v>
      </c>
      <c r="G60" s="70" t="s">
        <v>1713</v>
      </c>
      <c r="H60" s="50">
        <v>1165</v>
      </c>
      <c r="I60" s="50">
        <f t="shared" si="8"/>
        <v>0</v>
      </c>
      <c r="J60" s="59"/>
    </row>
    <row r="61" spans="1:10">
      <c r="A61" s="72" t="s">
        <v>1711</v>
      </c>
      <c r="B61" s="50" t="s">
        <v>838</v>
      </c>
      <c r="C61" s="50" t="s">
        <v>19</v>
      </c>
      <c r="D61" s="50">
        <v>1800</v>
      </c>
      <c r="E61" s="50">
        <v>480</v>
      </c>
      <c r="F61" s="50">
        <v>482.7</v>
      </c>
      <c r="G61" s="70" t="s">
        <v>1714</v>
      </c>
      <c r="H61" s="50">
        <v>470.55</v>
      </c>
      <c r="I61" s="50">
        <f t="shared" ref="I61:I69" si="9">(E61-H61)*D61</f>
        <v>17010</v>
      </c>
      <c r="J61" s="59"/>
    </row>
    <row r="62" spans="1:10">
      <c r="A62" s="72" t="s">
        <v>1715</v>
      </c>
      <c r="B62" s="50" t="s">
        <v>944</v>
      </c>
      <c r="C62" s="50" t="s">
        <v>16</v>
      </c>
      <c r="D62" s="50">
        <v>500</v>
      </c>
      <c r="E62" s="50">
        <v>1410</v>
      </c>
      <c r="F62" s="50">
        <v>1401.7</v>
      </c>
      <c r="G62" s="70" t="s">
        <v>1716</v>
      </c>
      <c r="H62" s="50">
        <v>1410</v>
      </c>
      <c r="I62" s="50">
        <f>(H62-E62)*D62</f>
        <v>0</v>
      </c>
      <c r="J62" s="59"/>
    </row>
    <row r="63" spans="1:10">
      <c r="A63" s="72" t="s">
        <v>1715</v>
      </c>
      <c r="B63" s="50" t="s">
        <v>1457</v>
      </c>
      <c r="C63" s="50" t="s">
        <v>19</v>
      </c>
      <c r="D63" s="50">
        <v>1750</v>
      </c>
      <c r="E63" s="50">
        <v>359</v>
      </c>
      <c r="F63" s="50">
        <v>361.7</v>
      </c>
      <c r="G63" s="70" t="s">
        <v>1717</v>
      </c>
      <c r="H63" s="50">
        <v>356</v>
      </c>
      <c r="I63" s="50">
        <f t="shared" si="9"/>
        <v>5250</v>
      </c>
      <c r="J63" s="59"/>
    </row>
    <row r="64" spans="1:10">
      <c r="A64" s="72" t="s">
        <v>1718</v>
      </c>
      <c r="B64" s="50" t="s">
        <v>1457</v>
      </c>
      <c r="C64" s="50" t="s">
        <v>16</v>
      </c>
      <c r="D64" s="50">
        <v>1750</v>
      </c>
      <c r="E64" s="50">
        <v>353.2</v>
      </c>
      <c r="F64" s="50">
        <v>349.9</v>
      </c>
      <c r="G64" s="70" t="s">
        <v>1719</v>
      </c>
      <c r="H64" s="50">
        <v>353.2</v>
      </c>
      <c r="I64" s="50">
        <f>(H64-E64)*D64</f>
        <v>0</v>
      </c>
      <c r="J64" s="59"/>
    </row>
    <row r="65" spans="1:10">
      <c r="A65" s="72" t="s">
        <v>1718</v>
      </c>
      <c r="B65" s="50" t="s">
        <v>838</v>
      </c>
      <c r="C65" s="50" t="s">
        <v>19</v>
      </c>
      <c r="D65" s="50">
        <v>1800</v>
      </c>
      <c r="E65" s="50">
        <v>457.6</v>
      </c>
      <c r="F65" s="50">
        <v>460.4</v>
      </c>
      <c r="G65" s="70" t="s">
        <v>1720</v>
      </c>
      <c r="H65" s="50">
        <v>449.4</v>
      </c>
      <c r="I65" s="50">
        <f t="shared" si="9"/>
        <v>14760.0000000001</v>
      </c>
      <c r="J65" s="59"/>
    </row>
    <row r="66" spans="1:10">
      <c r="A66" s="72" t="s">
        <v>1721</v>
      </c>
      <c r="B66" s="50" t="s">
        <v>545</v>
      </c>
      <c r="C66" s="50" t="s">
        <v>19</v>
      </c>
      <c r="D66" s="50">
        <v>1200</v>
      </c>
      <c r="E66" s="50">
        <v>465</v>
      </c>
      <c r="F66" s="50">
        <v>467.7</v>
      </c>
      <c r="G66" s="70" t="s">
        <v>1722</v>
      </c>
      <c r="H66" s="50">
        <v>465</v>
      </c>
      <c r="I66" s="50">
        <f t="shared" si="9"/>
        <v>0</v>
      </c>
      <c r="J66" s="59"/>
    </row>
    <row r="67" spans="1:10">
      <c r="A67" s="72" t="s">
        <v>1721</v>
      </c>
      <c r="B67" s="50" t="s">
        <v>838</v>
      </c>
      <c r="C67" s="50" t="s">
        <v>19</v>
      </c>
      <c r="D67" s="50">
        <v>1800</v>
      </c>
      <c r="E67" s="50">
        <v>465</v>
      </c>
      <c r="F67" s="50">
        <v>467.7</v>
      </c>
      <c r="G67" s="70" t="s">
        <v>1723</v>
      </c>
      <c r="H67" s="50">
        <v>465</v>
      </c>
      <c r="I67" s="50">
        <f t="shared" si="9"/>
        <v>0</v>
      </c>
      <c r="J67" s="59"/>
    </row>
    <row r="68" spans="1:10">
      <c r="A68" s="72" t="s">
        <v>1721</v>
      </c>
      <c r="B68" s="50" t="s">
        <v>838</v>
      </c>
      <c r="C68" s="50" t="s">
        <v>19</v>
      </c>
      <c r="D68" s="50">
        <v>1800</v>
      </c>
      <c r="E68" s="50">
        <v>464</v>
      </c>
      <c r="F68" s="50">
        <v>467.7</v>
      </c>
      <c r="G68" s="70" t="s">
        <v>1724</v>
      </c>
      <c r="H68" s="50">
        <v>462.1</v>
      </c>
      <c r="I68" s="50">
        <f t="shared" si="9"/>
        <v>3419.99999999996</v>
      </c>
      <c r="J68" s="59"/>
    </row>
    <row r="69" spans="1:10">
      <c r="A69" s="72" t="s">
        <v>1721</v>
      </c>
      <c r="B69" s="50" t="s">
        <v>547</v>
      </c>
      <c r="C69" s="50" t="s">
        <v>16</v>
      </c>
      <c r="D69" s="50">
        <v>2000</v>
      </c>
      <c r="E69" s="50">
        <v>423</v>
      </c>
      <c r="F69" s="50">
        <v>420.7</v>
      </c>
      <c r="G69" s="70" t="s">
        <v>1725</v>
      </c>
      <c r="H69" s="50">
        <v>423</v>
      </c>
      <c r="I69" s="50">
        <f t="shared" si="9"/>
        <v>0</v>
      </c>
      <c r="J69" s="59"/>
    </row>
    <row r="70" spans="1:10">
      <c r="A70" s="72"/>
      <c r="B70" s="50"/>
      <c r="C70" s="50"/>
      <c r="D70" s="50"/>
      <c r="E70" s="50"/>
      <c r="F70" s="50"/>
      <c r="G70" s="70"/>
      <c r="H70" s="50"/>
      <c r="I70" s="50"/>
      <c r="J70" s="59"/>
    </row>
    <row r="71" spans="7:10">
      <c r="G71" s="20" t="s">
        <v>51</v>
      </c>
      <c r="H71" s="74"/>
      <c r="I71" s="29">
        <f>SUM(I4:I70)</f>
        <v>200873.5</v>
      </c>
      <c r="J71" s="75"/>
    </row>
    <row r="72" spans="7:10">
      <c r="G72" s="59"/>
      <c r="H72" s="59"/>
      <c r="I72" s="76"/>
      <c r="J72" s="77"/>
    </row>
    <row r="73" spans="7:10">
      <c r="G73" s="20" t="s">
        <v>2</v>
      </c>
      <c r="H73" s="74"/>
      <c r="I73" s="31">
        <f>65/66</f>
        <v>0.984848484848485</v>
      </c>
      <c r="J73" s="75"/>
    </row>
    <row r="74" spans="10:10">
      <c r="J74" s="75"/>
    </row>
  </sheetData>
  <mergeCells count="3">
    <mergeCell ref="A1:I1"/>
    <mergeCell ref="A2:I2"/>
    <mergeCell ref="G73:H7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selection activeCell="C49" sqref="C49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52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43476</v>
      </c>
      <c r="B4" s="10" t="s">
        <v>45</v>
      </c>
      <c r="C4" s="10" t="s">
        <v>16</v>
      </c>
      <c r="D4" s="10">
        <v>2000</v>
      </c>
      <c r="E4" s="10">
        <v>199</v>
      </c>
      <c r="F4" s="10">
        <v>197.75</v>
      </c>
      <c r="G4" s="10" t="s">
        <v>53</v>
      </c>
      <c r="H4" s="10">
        <v>200</v>
      </c>
      <c r="I4" s="10">
        <f>(H4-E4)*D4</f>
        <v>2000</v>
      </c>
      <c r="J4" s="59"/>
    </row>
    <row r="5" spans="1:10">
      <c r="A5" s="100">
        <v>43476</v>
      </c>
      <c r="B5" s="10" t="s">
        <v>33</v>
      </c>
      <c r="C5" s="10" t="s">
        <v>19</v>
      </c>
      <c r="D5" s="10">
        <v>800</v>
      </c>
      <c r="E5" s="10">
        <v>875</v>
      </c>
      <c r="F5" s="10">
        <v>878.1</v>
      </c>
      <c r="G5" s="10" t="s">
        <v>54</v>
      </c>
      <c r="H5" s="10">
        <v>870</v>
      </c>
      <c r="I5" s="10">
        <f t="shared" ref="I5:I7" si="0">(E5-H5)*D5</f>
        <v>4000</v>
      </c>
      <c r="J5" s="59"/>
    </row>
    <row r="6" spans="1:10">
      <c r="A6" s="100">
        <v>43566</v>
      </c>
      <c r="B6" s="10" t="s">
        <v>21</v>
      </c>
      <c r="C6" s="10" t="s">
        <v>19</v>
      </c>
      <c r="D6" s="10">
        <v>500</v>
      </c>
      <c r="E6" s="10">
        <v>1567.95</v>
      </c>
      <c r="F6" s="10">
        <v>1572.95</v>
      </c>
      <c r="G6" s="10" t="s">
        <v>55</v>
      </c>
      <c r="H6" s="10">
        <v>1560</v>
      </c>
      <c r="I6" s="10">
        <f t="shared" si="0"/>
        <v>3975.00000000002</v>
      </c>
      <c r="J6" s="59"/>
    </row>
    <row r="7" spans="1:10">
      <c r="A7" s="100">
        <v>43596</v>
      </c>
      <c r="B7" s="10" t="s">
        <v>56</v>
      </c>
      <c r="C7" s="10" t="s">
        <v>19</v>
      </c>
      <c r="D7" s="10">
        <v>1400</v>
      </c>
      <c r="E7" s="10">
        <v>568</v>
      </c>
      <c r="F7" s="10">
        <v>569.8</v>
      </c>
      <c r="G7" s="10" t="s">
        <v>57</v>
      </c>
      <c r="H7" s="10">
        <v>566.55</v>
      </c>
      <c r="I7" s="10">
        <f t="shared" si="0"/>
        <v>2030.00000000006</v>
      </c>
      <c r="J7" s="59"/>
    </row>
    <row r="8" spans="1:10">
      <c r="A8" s="102">
        <v>43627</v>
      </c>
      <c r="B8" s="39" t="s">
        <v>18</v>
      </c>
      <c r="C8" s="39" t="s">
        <v>16</v>
      </c>
      <c r="D8" s="39">
        <v>1200</v>
      </c>
      <c r="E8" s="39">
        <v>304</v>
      </c>
      <c r="F8" s="39">
        <v>301.9</v>
      </c>
      <c r="G8" s="39" t="s">
        <v>58</v>
      </c>
      <c r="H8" s="39">
        <v>301.9</v>
      </c>
      <c r="I8" s="39">
        <f t="shared" ref="I8:I13" si="1">(H8-E8)*D8</f>
        <v>-2520.00000000003</v>
      </c>
      <c r="J8" s="91"/>
    </row>
    <row r="9" spans="1:10">
      <c r="A9" s="102">
        <v>43627</v>
      </c>
      <c r="B9" s="39" t="s">
        <v>59</v>
      </c>
      <c r="C9" s="39" t="s">
        <v>19</v>
      </c>
      <c r="D9" s="39">
        <v>302</v>
      </c>
      <c r="E9" s="39">
        <v>1703</v>
      </c>
      <c r="F9" s="39">
        <v>1711.3</v>
      </c>
      <c r="G9" s="39" t="s">
        <v>60</v>
      </c>
      <c r="H9" s="39">
        <v>1711.3</v>
      </c>
      <c r="I9" s="39">
        <f>(E9-H9)*D9</f>
        <v>-2506.59999999999</v>
      </c>
      <c r="J9" s="73"/>
    </row>
    <row r="10" spans="1:10">
      <c r="A10" s="100">
        <v>43627</v>
      </c>
      <c r="B10" s="10" t="s">
        <v>27</v>
      </c>
      <c r="C10" s="10" t="s">
        <v>16</v>
      </c>
      <c r="D10" s="10">
        <v>550</v>
      </c>
      <c r="E10" s="10">
        <v>1687.5</v>
      </c>
      <c r="F10" s="10">
        <v>1682.95</v>
      </c>
      <c r="G10" s="10" t="s">
        <v>61</v>
      </c>
      <c r="H10" s="10">
        <v>1697</v>
      </c>
      <c r="I10" s="10">
        <f t="shared" si="1"/>
        <v>5225</v>
      </c>
      <c r="J10" s="73"/>
    </row>
    <row r="11" spans="1:10">
      <c r="A11" s="100">
        <v>43657</v>
      </c>
      <c r="B11" s="10" t="s">
        <v>21</v>
      </c>
      <c r="C11" s="10" t="s">
        <v>16</v>
      </c>
      <c r="D11" s="10">
        <v>500</v>
      </c>
      <c r="E11" s="10">
        <v>1573</v>
      </c>
      <c r="F11" s="10">
        <v>1568</v>
      </c>
      <c r="G11" s="10" t="s">
        <v>62</v>
      </c>
      <c r="H11" s="10">
        <v>1577</v>
      </c>
      <c r="I11" s="10">
        <f t="shared" si="1"/>
        <v>2000</v>
      </c>
      <c r="J11" s="73"/>
    </row>
    <row r="12" spans="1:10">
      <c r="A12" s="100">
        <v>43657</v>
      </c>
      <c r="B12" s="10" t="s">
        <v>31</v>
      </c>
      <c r="C12" s="10" t="s">
        <v>16</v>
      </c>
      <c r="D12" s="10">
        <v>500</v>
      </c>
      <c r="E12" s="10">
        <v>1445.3</v>
      </c>
      <c r="F12" s="10">
        <v>1440.3</v>
      </c>
      <c r="G12" s="10" t="s">
        <v>63</v>
      </c>
      <c r="H12" s="10">
        <v>1449.3</v>
      </c>
      <c r="I12" s="10">
        <f t="shared" si="1"/>
        <v>2000</v>
      </c>
      <c r="J12" s="59"/>
    </row>
    <row r="13" spans="1:10">
      <c r="A13" s="100">
        <v>43688</v>
      </c>
      <c r="B13" s="10" t="s">
        <v>64</v>
      </c>
      <c r="C13" s="10" t="s">
        <v>16</v>
      </c>
      <c r="D13" s="10">
        <v>1000</v>
      </c>
      <c r="E13" s="10">
        <v>530</v>
      </c>
      <c r="F13" s="10">
        <v>527.5</v>
      </c>
      <c r="G13" s="10" t="s">
        <v>65</v>
      </c>
      <c r="H13" s="10">
        <v>532</v>
      </c>
      <c r="I13" s="10">
        <f t="shared" si="1"/>
        <v>2000</v>
      </c>
      <c r="J13" s="59"/>
    </row>
    <row r="14" spans="1:10">
      <c r="A14" s="100">
        <v>43688</v>
      </c>
      <c r="B14" s="10" t="s">
        <v>45</v>
      </c>
      <c r="C14" s="10" t="s">
        <v>19</v>
      </c>
      <c r="D14" s="10">
        <v>2000</v>
      </c>
      <c r="E14" s="10">
        <v>223.5</v>
      </c>
      <c r="F14" s="10">
        <v>224.75</v>
      </c>
      <c r="G14" s="10" t="s">
        <v>66</v>
      </c>
      <c r="H14" s="10">
        <v>221.5</v>
      </c>
      <c r="I14" s="10">
        <f t="shared" ref="I14:I18" si="2">(E14-H14)*D14</f>
        <v>4000</v>
      </c>
      <c r="J14" s="59"/>
    </row>
    <row r="15" spans="1:10">
      <c r="A15" s="100">
        <v>43780</v>
      </c>
      <c r="B15" s="10" t="s">
        <v>29</v>
      </c>
      <c r="C15" s="10" t="s">
        <v>19</v>
      </c>
      <c r="D15" s="10">
        <v>750</v>
      </c>
      <c r="E15" s="10">
        <v>1150</v>
      </c>
      <c r="F15" s="10">
        <v>1153.3</v>
      </c>
      <c r="G15" s="10" t="s">
        <v>67</v>
      </c>
      <c r="H15" s="10">
        <v>1143</v>
      </c>
      <c r="I15" s="10">
        <f t="shared" si="2"/>
        <v>5250</v>
      </c>
      <c r="J15" s="59"/>
    </row>
    <row r="16" spans="1:10">
      <c r="A16" s="100" t="s">
        <v>68</v>
      </c>
      <c r="B16" s="10" t="s">
        <v>69</v>
      </c>
      <c r="C16" s="10" t="s">
        <v>16</v>
      </c>
      <c r="D16" s="10">
        <v>1200</v>
      </c>
      <c r="E16" s="10">
        <v>470.05</v>
      </c>
      <c r="F16" s="10">
        <v>467.95</v>
      </c>
      <c r="G16" s="10" t="s">
        <v>70</v>
      </c>
      <c r="H16" s="10">
        <v>474</v>
      </c>
      <c r="I16" s="10">
        <f t="shared" ref="I16:I20" si="3">(H16-E16)*D16</f>
        <v>4739.99999999999</v>
      </c>
      <c r="J16" s="59"/>
    </row>
    <row r="17" spans="1:10">
      <c r="A17" s="100" t="s">
        <v>68</v>
      </c>
      <c r="B17" s="10" t="s">
        <v>71</v>
      </c>
      <c r="C17" s="10" t="s">
        <v>19</v>
      </c>
      <c r="D17" s="10">
        <v>400</v>
      </c>
      <c r="E17" s="10">
        <v>1740.55</v>
      </c>
      <c r="F17" s="10">
        <v>1746.75</v>
      </c>
      <c r="G17" s="10" t="s">
        <v>72</v>
      </c>
      <c r="H17" s="10">
        <v>1730</v>
      </c>
      <c r="I17" s="10">
        <f t="shared" si="2"/>
        <v>4219.99999999998</v>
      </c>
      <c r="J17" s="59"/>
    </row>
    <row r="18" spans="1:10">
      <c r="A18" s="100" t="s">
        <v>73</v>
      </c>
      <c r="B18" s="10" t="s">
        <v>18</v>
      </c>
      <c r="C18" s="10" t="s">
        <v>19</v>
      </c>
      <c r="D18" s="10">
        <v>1200</v>
      </c>
      <c r="E18" s="10">
        <v>324.35</v>
      </c>
      <c r="F18" s="10">
        <v>326.45</v>
      </c>
      <c r="G18" s="10" t="s">
        <v>74</v>
      </c>
      <c r="H18" s="10">
        <v>322.65</v>
      </c>
      <c r="I18" s="10">
        <f t="shared" si="2"/>
        <v>2040.00000000005</v>
      </c>
      <c r="J18" s="59"/>
    </row>
    <row r="19" spans="1:10">
      <c r="A19" s="100" t="s">
        <v>73</v>
      </c>
      <c r="B19" s="10" t="s">
        <v>69</v>
      </c>
      <c r="C19" s="10" t="s">
        <v>16</v>
      </c>
      <c r="D19" s="10">
        <v>1200</v>
      </c>
      <c r="E19" s="10">
        <v>484</v>
      </c>
      <c r="F19" s="10">
        <v>481.9</v>
      </c>
      <c r="G19" s="10" t="s">
        <v>75</v>
      </c>
      <c r="H19" s="10">
        <v>488</v>
      </c>
      <c r="I19" s="10">
        <f t="shared" si="3"/>
        <v>4800</v>
      </c>
      <c r="J19" s="59"/>
    </row>
    <row r="20" spans="1:10">
      <c r="A20" s="102" t="s">
        <v>76</v>
      </c>
      <c r="B20" s="39" t="s">
        <v>45</v>
      </c>
      <c r="C20" s="39" t="s">
        <v>16</v>
      </c>
      <c r="D20" s="39">
        <v>2000</v>
      </c>
      <c r="E20" s="39">
        <v>214.75</v>
      </c>
      <c r="F20" s="39">
        <v>213.5</v>
      </c>
      <c r="G20" s="39" t="s">
        <v>77</v>
      </c>
      <c r="H20" s="39">
        <v>213.5</v>
      </c>
      <c r="I20" s="39">
        <f t="shared" si="3"/>
        <v>-2500</v>
      </c>
      <c r="J20" s="59"/>
    </row>
    <row r="21" spans="1:10">
      <c r="A21" s="100" t="s">
        <v>76</v>
      </c>
      <c r="B21" s="10" t="s">
        <v>31</v>
      </c>
      <c r="C21" s="10" t="s">
        <v>19</v>
      </c>
      <c r="D21" s="10">
        <v>500</v>
      </c>
      <c r="E21" s="10">
        <v>1400</v>
      </c>
      <c r="F21" s="10">
        <v>1405</v>
      </c>
      <c r="G21" s="10" t="s">
        <v>78</v>
      </c>
      <c r="H21" s="10">
        <v>1390</v>
      </c>
      <c r="I21" s="10">
        <f>(E21-H21)*D21</f>
        <v>5000</v>
      </c>
      <c r="J21" s="59"/>
    </row>
    <row r="22" spans="1:10">
      <c r="A22" s="100" t="s">
        <v>76</v>
      </c>
      <c r="B22" s="10" t="s">
        <v>69</v>
      </c>
      <c r="C22" s="10" t="s">
        <v>19</v>
      </c>
      <c r="D22" s="10">
        <v>1200</v>
      </c>
      <c r="E22" s="10">
        <v>478</v>
      </c>
      <c r="F22" s="10">
        <v>480.1</v>
      </c>
      <c r="G22" s="10" t="s">
        <v>79</v>
      </c>
      <c r="H22" s="10">
        <v>476.3</v>
      </c>
      <c r="I22" s="10">
        <f>(E22-H22)*D22</f>
        <v>2039.99999999999</v>
      </c>
      <c r="J22" s="59"/>
    </row>
    <row r="23" spans="1:10">
      <c r="A23" s="102" t="s">
        <v>80</v>
      </c>
      <c r="B23" s="39" t="s">
        <v>45</v>
      </c>
      <c r="C23" s="39" t="s">
        <v>16</v>
      </c>
      <c r="D23" s="39">
        <v>2000</v>
      </c>
      <c r="E23" s="39">
        <v>233.3</v>
      </c>
      <c r="F23" s="39">
        <v>232.05</v>
      </c>
      <c r="G23" s="39" t="s">
        <v>81</v>
      </c>
      <c r="H23" s="39">
        <v>232.05</v>
      </c>
      <c r="I23" s="39">
        <f t="shared" ref="I23:I30" si="4">(H23-E23)*D23</f>
        <v>-2500</v>
      </c>
      <c r="J23" s="59"/>
    </row>
    <row r="24" spans="1:10">
      <c r="A24" s="100" t="s">
        <v>80</v>
      </c>
      <c r="B24" s="10" t="s">
        <v>69</v>
      </c>
      <c r="C24" s="10" t="s">
        <v>16</v>
      </c>
      <c r="D24" s="10">
        <v>1200</v>
      </c>
      <c r="E24" s="10">
        <v>487.45</v>
      </c>
      <c r="F24" s="10">
        <v>485.35</v>
      </c>
      <c r="G24" s="10" t="s">
        <v>82</v>
      </c>
      <c r="H24" s="10">
        <v>491</v>
      </c>
      <c r="I24" s="10">
        <f t="shared" si="4"/>
        <v>4260.00000000001</v>
      </c>
      <c r="J24" s="59"/>
    </row>
    <row r="25" spans="1:10">
      <c r="A25" s="100" t="s">
        <v>83</v>
      </c>
      <c r="B25" s="10" t="s">
        <v>84</v>
      </c>
      <c r="C25" s="10" t="s">
        <v>16</v>
      </c>
      <c r="D25" s="10">
        <v>1600</v>
      </c>
      <c r="E25" s="10">
        <v>332</v>
      </c>
      <c r="F25" s="10">
        <v>330.45</v>
      </c>
      <c r="G25" s="10" t="s">
        <v>85</v>
      </c>
      <c r="H25" s="10">
        <v>333.25</v>
      </c>
      <c r="I25" s="10">
        <f t="shared" si="4"/>
        <v>2000</v>
      </c>
      <c r="J25" s="59"/>
    </row>
    <row r="26" spans="1:10">
      <c r="A26" s="100" t="s">
        <v>83</v>
      </c>
      <c r="B26" s="10" t="s">
        <v>29</v>
      </c>
      <c r="C26" s="10" t="s">
        <v>16</v>
      </c>
      <c r="D26" s="10">
        <v>750</v>
      </c>
      <c r="E26" s="10">
        <v>1164</v>
      </c>
      <c r="F26" s="10">
        <v>1160.7</v>
      </c>
      <c r="G26" s="10" t="s">
        <v>86</v>
      </c>
      <c r="H26" s="10">
        <v>1166.9</v>
      </c>
      <c r="I26" s="10">
        <f t="shared" si="4"/>
        <v>2175.00000000007</v>
      </c>
      <c r="J26" s="59"/>
    </row>
    <row r="27" spans="1:10">
      <c r="A27" s="102" t="s">
        <v>87</v>
      </c>
      <c r="B27" s="39" t="s">
        <v>41</v>
      </c>
      <c r="C27" s="39" t="s">
        <v>16</v>
      </c>
      <c r="D27" s="39">
        <v>500</v>
      </c>
      <c r="E27" s="39">
        <v>1777</v>
      </c>
      <c r="F27" s="39">
        <v>1772</v>
      </c>
      <c r="G27" s="39" t="s">
        <v>88</v>
      </c>
      <c r="H27" s="39">
        <v>1772</v>
      </c>
      <c r="I27" s="39">
        <f t="shared" si="4"/>
        <v>-2500</v>
      </c>
      <c r="J27" s="59"/>
    </row>
    <row r="28" spans="1:10">
      <c r="A28" s="102" t="s">
        <v>87</v>
      </c>
      <c r="B28" s="39" t="s">
        <v>21</v>
      </c>
      <c r="C28" s="39" t="s">
        <v>16</v>
      </c>
      <c r="D28" s="39">
        <v>500</v>
      </c>
      <c r="E28" s="39">
        <v>1602</v>
      </c>
      <c r="F28" s="39">
        <v>1597</v>
      </c>
      <c r="G28" s="39" t="s">
        <v>89</v>
      </c>
      <c r="H28" s="39">
        <v>1597</v>
      </c>
      <c r="I28" s="39">
        <f t="shared" si="4"/>
        <v>-2500</v>
      </c>
      <c r="J28" s="59"/>
    </row>
    <row r="29" spans="1:10">
      <c r="A29" s="100" t="s">
        <v>87</v>
      </c>
      <c r="B29" s="10" t="s">
        <v>69</v>
      </c>
      <c r="C29" s="10" t="s">
        <v>16</v>
      </c>
      <c r="D29" s="10">
        <v>1200</v>
      </c>
      <c r="E29" s="10">
        <v>490.45</v>
      </c>
      <c r="F29" s="10">
        <v>488.35</v>
      </c>
      <c r="G29" s="10" t="s">
        <v>90</v>
      </c>
      <c r="H29" s="10">
        <v>492.15</v>
      </c>
      <c r="I29" s="10">
        <f t="shared" si="4"/>
        <v>2039.99999999999</v>
      </c>
      <c r="J29" s="59"/>
    </row>
    <row r="30" spans="1:10">
      <c r="A30" s="100" t="s">
        <v>91</v>
      </c>
      <c r="B30" s="10" t="s">
        <v>71</v>
      </c>
      <c r="C30" s="10" t="s">
        <v>16</v>
      </c>
      <c r="D30" s="10">
        <v>400</v>
      </c>
      <c r="E30" s="10">
        <v>1780.15</v>
      </c>
      <c r="F30" s="10">
        <v>1773.95</v>
      </c>
      <c r="G30" s="10" t="s">
        <v>92</v>
      </c>
      <c r="H30" s="10">
        <v>1793</v>
      </c>
      <c r="I30" s="10">
        <f t="shared" si="4"/>
        <v>5139.99999999996</v>
      </c>
      <c r="J30" s="59"/>
    </row>
    <row r="31" spans="1:10">
      <c r="A31" s="100" t="s">
        <v>93</v>
      </c>
      <c r="B31" s="10" t="s">
        <v>18</v>
      </c>
      <c r="C31" s="10" t="s">
        <v>19</v>
      </c>
      <c r="D31" s="10">
        <v>1200</v>
      </c>
      <c r="E31" s="10">
        <v>336.2</v>
      </c>
      <c r="F31" s="10">
        <v>338.3</v>
      </c>
      <c r="G31" s="10" t="s">
        <v>94</v>
      </c>
      <c r="H31" s="10">
        <v>334.5</v>
      </c>
      <c r="I31" s="10">
        <f>(E31-H31)*D31</f>
        <v>2039.99999999999</v>
      </c>
      <c r="J31" s="59"/>
    </row>
    <row r="32" spans="1:10">
      <c r="A32" s="102" t="s">
        <v>95</v>
      </c>
      <c r="B32" s="39" t="s">
        <v>43</v>
      </c>
      <c r="C32" s="39" t="s">
        <v>16</v>
      </c>
      <c r="D32" s="39">
        <v>600</v>
      </c>
      <c r="E32" s="39">
        <v>1145</v>
      </c>
      <c r="F32" s="39">
        <v>1140.9</v>
      </c>
      <c r="G32" s="39" t="s">
        <v>96</v>
      </c>
      <c r="H32" s="39">
        <v>1140.9</v>
      </c>
      <c r="I32" s="39">
        <f t="shared" ref="I32:I37" si="5">(H32-E32)*D32</f>
        <v>-2459.99999999995</v>
      </c>
      <c r="J32" s="59"/>
    </row>
    <row r="33" spans="1:10">
      <c r="A33" s="102" t="s">
        <v>95</v>
      </c>
      <c r="B33" s="52" t="s">
        <v>27</v>
      </c>
      <c r="C33" s="39" t="s">
        <v>16</v>
      </c>
      <c r="D33" s="52">
        <v>550</v>
      </c>
      <c r="E33" s="52">
        <v>1520</v>
      </c>
      <c r="F33" s="52">
        <v>1515.45</v>
      </c>
      <c r="G33" s="71" t="s">
        <v>97</v>
      </c>
      <c r="H33" s="52">
        <v>1515.45</v>
      </c>
      <c r="I33" s="39">
        <f t="shared" si="5"/>
        <v>-2502.49999999997</v>
      </c>
      <c r="J33" s="59"/>
    </row>
    <row r="34" spans="1:10">
      <c r="A34" s="102" t="s">
        <v>98</v>
      </c>
      <c r="B34" s="52" t="s">
        <v>27</v>
      </c>
      <c r="C34" s="39" t="s">
        <v>19</v>
      </c>
      <c r="D34" s="52">
        <v>550</v>
      </c>
      <c r="E34" s="52">
        <v>1515</v>
      </c>
      <c r="F34" s="52">
        <v>1519.55</v>
      </c>
      <c r="G34" s="71" t="s">
        <v>99</v>
      </c>
      <c r="H34" s="52">
        <v>1519.55</v>
      </c>
      <c r="I34" s="39">
        <f>(E34-H34)*D34</f>
        <v>-2502.49999999997</v>
      </c>
      <c r="J34" s="59"/>
    </row>
    <row r="35" spans="1:10">
      <c r="A35" s="100" t="s">
        <v>100</v>
      </c>
      <c r="B35" s="10" t="s">
        <v>101</v>
      </c>
      <c r="C35" s="10" t="s">
        <v>16</v>
      </c>
      <c r="D35" s="10">
        <v>1000</v>
      </c>
      <c r="E35" s="10">
        <v>453.75</v>
      </c>
      <c r="F35" s="10">
        <v>451.25</v>
      </c>
      <c r="G35" s="10" t="s">
        <v>102</v>
      </c>
      <c r="H35" s="10">
        <v>455.75</v>
      </c>
      <c r="I35" s="10">
        <f t="shared" si="5"/>
        <v>2000</v>
      </c>
      <c r="J35" s="59"/>
    </row>
    <row r="36" spans="1:10">
      <c r="A36" s="100" t="s">
        <v>100</v>
      </c>
      <c r="B36" s="10" t="s">
        <v>18</v>
      </c>
      <c r="C36" s="10" t="s">
        <v>16</v>
      </c>
      <c r="D36" s="10">
        <v>1200</v>
      </c>
      <c r="E36" s="10">
        <v>364.8</v>
      </c>
      <c r="F36" s="10">
        <v>362.7</v>
      </c>
      <c r="G36" s="10" t="s">
        <v>103</v>
      </c>
      <c r="H36" s="10">
        <v>368.5</v>
      </c>
      <c r="I36" s="10">
        <f t="shared" si="5"/>
        <v>4439.99999999999</v>
      </c>
      <c r="J36" s="59"/>
    </row>
    <row r="37" spans="1:10">
      <c r="A37" s="100" t="s">
        <v>104</v>
      </c>
      <c r="B37" s="10" t="s">
        <v>18</v>
      </c>
      <c r="C37" s="10" t="s">
        <v>16</v>
      </c>
      <c r="D37" s="10">
        <v>1200</v>
      </c>
      <c r="E37" s="10">
        <v>372.3</v>
      </c>
      <c r="F37" s="10">
        <v>370.2</v>
      </c>
      <c r="G37" s="10" t="s">
        <v>105</v>
      </c>
      <c r="H37" s="10">
        <v>376</v>
      </c>
      <c r="I37" s="10">
        <f t="shared" si="5"/>
        <v>4439.99999999999</v>
      </c>
      <c r="J37" s="59"/>
    </row>
    <row r="38" spans="1:10">
      <c r="A38" s="100" t="s">
        <v>106</v>
      </c>
      <c r="B38" s="10" t="s">
        <v>18</v>
      </c>
      <c r="C38" s="10" t="s">
        <v>19</v>
      </c>
      <c r="D38" s="10">
        <v>1200</v>
      </c>
      <c r="E38" s="10">
        <v>372</v>
      </c>
      <c r="F38" s="10">
        <v>374.1</v>
      </c>
      <c r="G38" s="10" t="s">
        <v>107</v>
      </c>
      <c r="H38" s="10">
        <v>370.3</v>
      </c>
      <c r="I38" s="10">
        <f>(E38-H38)*D38</f>
        <v>2039.99999999999</v>
      </c>
      <c r="J38" s="59"/>
    </row>
    <row r="39" spans="1:10">
      <c r="A39" s="102" t="s">
        <v>106</v>
      </c>
      <c r="B39" s="39" t="s">
        <v>71</v>
      </c>
      <c r="C39" s="39" t="s">
        <v>16</v>
      </c>
      <c r="D39" s="39">
        <v>400</v>
      </c>
      <c r="E39" s="39">
        <v>1811.75</v>
      </c>
      <c r="F39" s="39">
        <v>1805.55</v>
      </c>
      <c r="G39" s="39" t="s">
        <v>108</v>
      </c>
      <c r="H39" s="39">
        <v>1805.55</v>
      </c>
      <c r="I39" s="39">
        <f>(H39-E39)*D39</f>
        <v>-2480.00000000002</v>
      </c>
      <c r="J39" s="59"/>
    </row>
    <row r="40" spans="1:10">
      <c r="A40" s="100" t="s">
        <v>106</v>
      </c>
      <c r="B40" s="10" t="s">
        <v>21</v>
      </c>
      <c r="C40" s="10" t="s">
        <v>19</v>
      </c>
      <c r="D40" s="10">
        <v>500</v>
      </c>
      <c r="E40" s="10">
        <v>1608</v>
      </c>
      <c r="F40" s="10">
        <v>1613</v>
      </c>
      <c r="G40" s="10" t="s">
        <v>109</v>
      </c>
      <c r="H40" s="10">
        <v>1600</v>
      </c>
      <c r="I40" s="10">
        <f>(E40-H40)*D40</f>
        <v>4000</v>
      </c>
      <c r="J40" s="59"/>
    </row>
    <row r="41" spans="1:10">
      <c r="A41" s="100"/>
      <c r="B41" s="10"/>
      <c r="C41" s="10"/>
      <c r="D41" s="10"/>
      <c r="E41" s="10"/>
      <c r="F41" s="10"/>
      <c r="G41" s="10"/>
      <c r="H41" s="10"/>
      <c r="I41" s="10"/>
      <c r="J41" s="59"/>
    </row>
    <row r="42" spans="7:10">
      <c r="G42" s="20" t="s">
        <v>51</v>
      </c>
      <c r="H42" s="74"/>
      <c r="I42" s="29">
        <f>SUM(I4:I41)</f>
        <v>64923.4000000002</v>
      </c>
      <c r="J42" s="75"/>
    </row>
    <row r="43" spans="7:10">
      <c r="G43" s="59"/>
      <c r="H43" s="59"/>
      <c r="I43" s="76"/>
      <c r="J43" s="77"/>
    </row>
    <row r="44" spans="7:10">
      <c r="G44" s="20" t="s">
        <v>2</v>
      </c>
      <c r="H44" s="74"/>
      <c r="I44" s="31">
        <f>27/37</f>
        <v>0.72972972972973</v>
      </c>
      <c r="J44" s="75"/>
    </row>
    <row r="45" spans="10:10">
      <c r="J45" s="75"/>
    </row>
  </sheetData>
  <mergeCells count="3">
    <mergeCell ref="A1:I1"/>
    <mergeCell ref="A2:I2"/>
    <mergeCell ref="G44:H44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55" workbookViewId="0">
      <selection activeCell="K19" sqref="K19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1726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42743</v>
      </c>
      <c r="B4" s="50" t="s">
        <v>1218</v>
      </c>
      <c r="C4" s="50" t="s">
        <v>19</v>
      </c>
      <c r="D4" s="50">
        <v>750</v>
      </c>
      <c r="E4" s="50">
        <v>1185</v>
      </c>
      <c r="F4" s="50">
        <v>1190.7</v>
      </c>
      <c r="G4" s="70" t="s">
        <v>1727</v>
      </c>
      <c r="H4" s="50">
        <v>1183</v>
      </c>
      <c r="I4" s="50">
        <f t="shared" ref="I4:I7" si="0">(E4-H4)*D4</f>
        <v>1500</v>
      </c>
      <c r="J4" s="59"/>
    </row>
    <row r="5" spans="1:10">
      <c r="A5" s="49">
        <v>42743</v>
      </c>
      <c r="B5" s="50" t="s">
        <v>1728</v>
      </c>
      <c r="C5" s="50" t="s">
        <v>19</v>
      </c>
      <c r="D5" s="50">
        <v>500</v>
      </c>
      <c r="E5" s="50">
        <v>1610</v>
      </c>
      <c r="F5" s="50">
        <v>1617.7</v>
      </c>
      <c r="G5" s="70" t="s">
        <v>1729</v>
      </c>
      <c r="H5" s="50">
        <v>1610</v>
      </c>
      <c r="I5" s="50">
        <f t="shared" si="0"/>
        <v>0</v>
      </c>
      <c r="J5" s="59"/>
    </row>
    <row r="6" spans="1:10">
      <c r="A6" s="49">
        <v>42743</v>
      </c>
      <c r="B6" s="50" t="s">
        <v>1368</v>
      </c>
      <c r="C6" s="50" t="s">
        <v>16</v>
      </c>
      <c r="D6" s="50">
        <v>700</v>
      </c>
      <c r="E6" s="50">
        <v>1890</v>
      </c>
      <c r="F6" s="50">
        <v>1884.7</v>
      </c>
      <c r="G6" s="50" t="s">
        <v>1730</v>
      </c>
      <c r="H6" s="50">
        <v>1892.2</v>
      </c>
      <c r="I6" s="50">
        <f>(H6-E6)*D6</f>
        <v>1540.00000000003</v>
      </c>
      <c r="J6" s="59"/>
    </row>
    <row r="7" spans="1:10">
      <c r="A7" s="49">
        <v>42743</v>
      </c>
      <c r="B7" s="50" t="s">
        <v>1728</v>
      </c>
      <c r="C7" s="50" t="s">
        <v>19</v>
      </c>
      <c r="D7" s="50">
        <v>500</v>
      </c>
      <c r="E7" s="50">
        <v>1608</v>
      </c>
      <c r="F7" s="50">
        <v>1616.7</v>
      </c>
      <c r="G7" s="70" t="s">
        <v>1731</v>
      </c>
      <c r="H7" s="50">
        <v>1608</v>
      </c>
      <c r="I7" s="50">
        <f t="shared" si="0"/>
        <v>0</v>
      </c>
      <c r="J7" s="59"/>
    </row>
    <row r="8" spans="1:10">
      <c r="A8" s="49">
        <v>42743</v>
      </c>
      <c r="B8" s="50" t="s">
        <v>838</v>
      </c>
      <c r="C8" s="50" t="s">
        <v>16</v>
      </c>
      <c r="D8" s="50">
        <v>1800</v>
      </c>
      <c r="E8" s="50">
        <v>481</v>
      </c>
      <c r="F8" s="50">
        <v>478.9</v>
      </c>
      <c r="G8" s="70" t="s">
        <v>1732</v>
      </c>
      <c r="H8" s="50">
        <v>481</v>
      </c>
      <c r="I8" s="50">
        <f t="shared" ref="I8:I14" si="1">(H8-E8)*D8</f>
        <v>0</v>
      </c>
      <c r="J8" s="59"/>
    </row>
    <row r="9" spans="1:10">
      <c r="A9" s="49">
        <v>42774</v>
      </c>
      <c r="B9" s="50" t="s">
        <v>944</v>
      </c>
      <c r="C9" s="50" t="s">
        <v>16</v>
      </c>
      <c r="D9" s="50">
        <v>500</v>
      </c>
      <c r="E9" s="50">
        <v>1292</v>
      </c>
      <c r="F9" s="50">
        <v>1284.7</v>
      </c>
      <c r="G9" s="70" t="s">
        <v>1733</v>
      </c>
      <c r="H9" s="50">
        <v>1306</v>
      </c>
      <c r="I9" s="50">
        <f t="shared" si="1"/>
        <v>7000</v>
      </c>
      <c r="J9" s="73"/>
    </row>
    <row r="10" spans="1:10">
      <c r="A10" s="49">
        <v>42774</v>
      </c>
      <c r="B10" s="50" t="s">
        <v>1734</v>
      </c>
      <c r="C10" s="50" t="s">
        <v>16</v>
      </c>
      <c r="D10" s="50">
        <v>1300</v>
      </c>
      <c r="E10" s="50">
        <v>536.5</v>
      </c>
      <c r="F10" s="50">
        <v>533.9</v>
      </c>
      <c r="G10" s="70" t="s">
        <v>1735</v>
      </c>
      <c r="H10" s="50">
        <v>538.9</v>
      </c>
      <c r="I10" s="50">
        <f t="shared" si="1"/>
        <v>3119.99999999997</v>
      </c>
      <c r="J10" s="59"/>
    </row>
    <row r="11" spans="1:10">
      <c r="A11" s="49">
        <v>42802</v>
      </c>
      <c r="B11" s="50" t="s">
        <v>1368</v>
      </c>
      <c r="C11" s="50" t="s">
        <v>16</v>
      </c>
      <c r="D11" s="50">
        <v>700</v>
      </c>
      <c r="E11" s="50">
        <v>1925</v>
      </c>
      <c r="F11" s="50">
        <v>1919.7</v>
      </c>
      <c r="G11" s="70" t="s">
        <v>1736</v>
      </c>
      <c r="H11" s="50">
        <v>1927.2</v>
      </c>
      <c r="I11" s="50">
        <f t="shared" si="1"/>
        <v>1540.00000000003</v>
      </c>
      <c r="J11" s="59"/>
    </row>
    <row r="12" spans="1:10">
      <c r="A12" s="49">
        <v>42802</v>
      </c>
      <c r="B12" s="50" t="s">
        <v>1647</v>
      </c>
      <c r="C12" s="50" t="s">
        <v>16</v>
      </c>
      <c r="D12" s="50">
        <v>400</v>
      </c>
      <c r="E12" s="50">
        <v>1790</v>
      </c>
      <c r="F12" s="50">
        <v>1780.7</v>
      </c>
      <c r="G12" s="70" t="s">
        <v>1737</v>
      </c>
      <c r="H12" s="50">
        <v>1793.8</v>
      </c>
      <c r="I12" s="50">
        <f t="shared" si="1"/>
        <v>1519.99999999998</v>
      </c>
      <c r="J12" s="59"/>
    </row>
    <row r="13" spans="1:10">
      <c r="A13" s="49">
        <v>42802</v>
      </c>
      <c r="B13" s="50" t="s">
        <v>1647</v>
      </c>
      <c r="C13" s="50" t="s">
        <v>16</v>
      </c>
      <c r="D13" s="50">
        <v>400</v>
      </c>
      <c r="E13" s="50">
        <v>1794</v>
      </c>
      <c r="F13" s="50">
        <v>1784.7</v>
      </c>
      <c r="G13" s="70" t="s">
        <v>1738</v>
      </c>
      <c r="H13" s="50">
        <v>1797.8</v>
      </c>
      <c r="I13" s="50">
        <f t="shared" si="1"/>
        <v>1519.99999999998</v>
      </c>
      <c r="J13" s="59"/>
    </row>
    <row r="14" spans="1:10">
      <c r="A14" s="49">
        <v>42802</v>
      </c>
      <c r="B14" s="50" t="s">
        <v>1647</v>
      </c>
      <c r="C14" s="50" t="s">
        <v>16</v>
      </c>
      <c r="D14" s="50">
        <v>400</v>
      </c>
      <c r="E14" s="50">
        <v>1800</v>
      </c>
      <c r="F14" s="50">
        <v>1790.7</v>
      </c>
      <c r="G14" s="70" t="s">
        <v>1739</v>
      </c>
      <c r="H14" s="50">
        <v>1806.2</v>
      </c>
      <c r="I14" s="50">
        <f t="shared" si="1"/>
        <v>2480.00000000002</v>
      </c>
      <c r="J14" s="59"/>
    </row>
    <row r="15" spans="1:10">
      <c r="A15" s="49">
        <v>42833</v>
      </c>
      <c r="B15" s="50" t="s">
        <v>1368</v>
      </c>
      <c r="C15" s="50" t="s">
        <v>19</v>
      </c>
      <c r="D15" s="50">
        <v>700</v>
      </c>
      <c r="E15" s="50">
        <v>1794</v>
      </c>
      <c r="F15" s="50">
        <v>1795.7</v>
      </c>
      <c r="G15" s="70" t="s">
        <v>1740</v>
      </c>
      <c r="H15" s="50">
        <v>1769</v>
      </c>
      <c r="I15" s="50">
        <f>(E15-H15)*D15</f>
        <v>17500</v>
      </c>
      <c r="J15" s="59"/>
    </row>
    <row r="16" spans="1:10">
      <c r="A16" s="49">
        <v>42833</v>
      </c>
      <c r="B16" s="50" t="s">
        <v>1647</v>
      </c>
      <c r="C16" s="50" t="s">
        <v>16</v>
      </c>
      <c r="D16" s="50">
        <v>400</v>
      </c>
      <c r="E16" s="50">
        <v>1825</v>
      </c>
      <c r="F16" s="50">
        <v>1816.7</v>
      </c>
      <c r="G16" s="70" t="s">
        <v>1741</v>
      </c>
      <c r="H16" s="50">
        <v>1835</v>
      </c>
      <c r="I16" s="50">
        <f t="shared" ref="I16:I23" si="2">(H16-E16)*D16</f>
        <v>4000</v>
      </c>
      <c r="J16" s="59"/>
    </row>
    <row r="17" spans="1:10">
      <c r="A17" s="72">
        <v>42955</v>
      </c>
      <c r="B17" s="50" t="s">
        <v>1647</v>
      </c>
      <c r="C17" s="50" t="s">
        <v>16</v>
      </c>
      <c r="D17" s="50">
        <v>400</v>
      </c>
      <c r="E17" s="50">
        <v>1830</v>
      </c>
      <c r="F17" s="50">
        <v>1830.7</v>
      </c>
      <c r="G17" s="70" t="s">
        <v>1742</v>
      </c>
      <c r="H17" s="50">
        <v>1837.5</v>
      </c>
      <c r="I17" s="50">
        <f t="shared" si="2"/>
        <v>3000</v>
      </c>
      <c r="J17" s="59"/>
    </row>
    <row r="18" spans="1:10">
      <c r="A18" s="72">
        <v>42955</v>
      </c>
      <c r="B18" s="50" t="s">
        <v>944</v>
      </c>
      <c r="C18" s="50" t="s">
        <v>19</v>
      </c>
      <c r="D18" s="50">
        <v>500</v>
      </c>
      <c r="E18" s="50">
        <v>1273</v>
      </c>
      <c r="F18" s="50">
        <v>1282.7</v>
      </c>
      <c r="G18" s="70" t="s">
        <v>1743</v>
      </c>
      <c r="H18" s="50">
        <v>1270</v>
      </c>
      <c r="I18" s="50">
        <f>(E18-H18)*D18</f>
        <v>1500</v>
      </c>
      <c r="J18" s="59"/>
    </row>
    <row r="19" spans="1:10">
      <c r="A19" s="72">
        <v>42955</v>
      </c>
      <c r="B19" s="50" t="s">
        <v>873</v>
      </c>
      <c r="C19" s="50" t="s">
        <v>16</v>
      </c>
      <c r="D19" s="50">
        <v>1100</v>
      </c>
      <c r="E19" s="50">
        <v>964</v>
      </c>
      <c r="F19" s="50">
        <v>960.7</v>
      </c>
      <c r="G19" s="70" t="s">
        <v>1744</v>
      </c>
      <c r="H19" s="50">
        <v>965.4</v>
      </c>
      <c r="I19" s="50">
        <f t="shared" si="2"/>
        <v>1539.99999999997</v>
      </c>
      <c r="J19" s="59"/>
    </row>
    <row r="20" spans="1:10">
      <c r="A20" s="72">
        <v>42956</v>
      </c>
      <c r="B20" s="50" t="s">
        <v>944</v>
      </c>
      <c r="C20" s="50" t="s">
        <v>16</v>
      </c>
      <c r="D20" s="50">
        <v>500</v>
      </c>
      <c r="E20" s="50">
        <v>1346</v>
      </c>
      <c r="F20" s="50">
        <v>1338.7</v>
      </c>
      <c r="G20" s="70" t="s">
        <v>1745</v>
      </c>
      <c r="H20" s="50">
        <v>1349</v>
      </c>
      <c r="I20" s="50">
        <f t="shared" si="2"/>
        <v>1500</v>
      </c>
      <c r="J20" s="59"/>
    </row>
    <row r="21" spans="1:10">
      <c r="A21" s="72">
        <v>42956</v>
      </c>
      <c r="B21" s="50" t="s">
        <v>1252</v>
      </c>
      <c r="C21" s="50" t="s">
        <v>16</v>
      </c>
      <c r="D21" s="50">
        <v>550</v>
      </c>
      <c r="E21" s="50">
        <v>1272</v>
      </c>
      <c r="F21" s="50">
        <v>1264.7</v>
      </c>
      <c r="G21" s="70" t="s">
        <v>1746</v>
      </c>
      <c r="H21" s="50">
        <v>1272</v>
      </c>
      <c r="I21" s="50">
        <f t="shared" si="2"/>
        <v>0</v>
      </c>
      <c r="J21" s="59"/>
    </row>
    <row r="22" spans="1:10">
      <c r="A22" s="72">
        <v>42956</v>
      </c>
      <c r="B22" s="50" t="s">
        <v>1252</v>
      </c>
      <c r="C22" s="50" t="s">
        <v>16</v>
      </c>
      <c r="D22" s="50">
        <v>550</v>
      </c>
      <c r="E22" s="50">
        <v>1275</v>
      </c>
      <c r="F22" s="50">
        <v>1266.7</v>
      </c>
      <c r="G22" s="50" t="s">
        <v>1747</v>
      </c>
      <c r="H22" s="50">
        <v>1280.9</v>
      </c>
      <c r="I22" s="50">
        <f t="shared" si="2"/>
        <v>3245.00000000005</v>
      </c>
      <c r="J22" s="59"/>
    </row>
    <row r="23" spans="1:10">
      <c r="A23" s="72">
        <v>42956</v>
      </c>
      <c r="B23" s="50" t="s">
        <v>682</v>
      </c>
      <c r="C23" s="50" t="s">
        <v>16</v>
      </c>
      <c r="D23" s="50">
        <v>1500</v>
      </c>
      <c r="E23" s="50">
        <v>801</v>
      </c>
      <c r="F23" s="50">
        <v>798.4</v>
      </c>
      <c r="G23" s="70" t="s">
        <v>1748</v>
      </c>
      <c r="H23" s="50">
        <v>806</v>
      </c>
      <c r="I23" s="50">
        <f t="shared" si="2"/>
        <v>7500</v>
      </c>
      <c r="J23" s="59"/>
    </row>
    <row r="24" spans="1:10">
      <c r="A24" s="72">
        <v>42957</v>
      </c>
      <c r="B24" s="50" t="s">
        <v>682</v>
      </c>
      <c r="C24" s="50" t="s">
        <v>19</v>
      </c>
      <c r="D24" s="50">
        <v>1500</v>
      </c>
      <c r="E24" s="50">
        <v>805</v>
      </c>
      <c r="F24" s="50">
        <v>807.7</v>
      </c>
      <c r="G24" s="70" t="s">
        <v>1749</v>
      </c>
      <c r="H24" s="50">
        <v>803</v>
      </c>
      <c r="I24" s="50">
        <f>(E24-H24)*D24</f>
        <v>3000</v>
      </c>
      <c r="J24" s="59"/>
    </row>
    <row r="25" spans="1:10">
      <c r="A25" s="72">
        <v>42957</v>
      </c>
      <c r="B25" s="50" t="s">
        <v>368</v>
      </c>
      <c r="C25" s="50" t="s">
        <v>16</v>
      </c>
      <c r="D25" s="50">
        <v>1575</v>
      </c>
      <c r="E25" s="50">
        <v>426</v>
      </c>
      <c r="F25" s="50">
        <v>423.7</v>
      </c>
      <c r="G25" s="70" t="s">
        <v>1750</v>
      </c>
      <c r="H25" s="50">
        <v>430.7</v>
      </c>
      <c r="I25" s="50">
        <f t="shared" ref="I25:I27" si="3">(H25-E25)*D25</f>
        <v>7402.49999999998</v>
      </c>
      <c r="J25" s="59"/>
    </row>
    <row r="26" spans="1:10">
      <c r="A26" s="72">
        <v>42958</v>
      </c>
      <c r="B26" s="50" t="s">
        <v>682</v>
      </c>
      <c r="C26" s="50" t="s">
        <v>16</v>
      </c>
      <c r="D26" s="50">
        <v>1500</v>
      </c>
      <c r="E26" s="50">
        <v>738</v>
      </c>
      <c r="F26" s="50">
        <v>735.7</v>
      </c>
      <c r="G26" s="70" t="s">
        <v>1751</v>
      </c>
      <c r="H26" s="50">
        <v>740.3</v>
      </c>
      <c r="I26" s="50">
        <f t="shared" si="3"/>
        <v>3449.99999999993</v>
      </c>
      <c r="J26" s="59"/>
    </row>
    <row r="27" spans="1:10">
      <c r="A27" s="72">
        <v>42958</v>
      </c>
      <c r="B27" s="50" t="s">
        <v>1752</v>
      </c>
      <c r="C27" s="50" t="s">
        <v>16</v>
      </c>
      <c r="D27" s="50">
        <v>1500</v>
      </c>
      <c r="E27" s="50">
        <v>741</v>
      </c>
      <c r="F27" s="50">
        <v>737.9</v>
      </c>
      <c r="G27" s="70" t="s">
        <v>1753</v>
      </c>
      <c r="H27" s="50">
        <v>746</v>
      </c>
      <c r="I27" s="50">
        <f t="shared" si="3"/>
        <v>7500</v>
      </c>
      <c r="J27" s="59"/>
    </row>
    <row r="28" spans="1:10">
      <c r="A28" s="72" t="s">
        <v>1754</v>
      </c>
      <c r="B28" s="50" t="s">
        <v>944</v>
      </c>
      <c r="C28" s="50" t="s">
        <v>19</v>
      </c>
      <c r="D28" s="50">
        <v>500</v>
      </c>
      <c r="E28" s="50">
        <v>1315</v>
      </c>
      <c r="F28" s="50">
        <v>1321.7</v>
      </c>
      <c r="G28" s="70" t="s">
        <v>1755</v>
      </c>
      <c r="H28" s="50">
        <v>1315</v>
      </c>
      <c r="I28" s="50">
        <f t="shared" ref="I28:I33" si="4">(E28-H28)*D28</f>
        <v>0</v>
      </c>
      <c r="J28" s="59"/>
    </row>
    <row r="29" spans="1:10">
      <c r="A29" s="72" t="s">
        <v>1754</v>
      </c>
      <c r="B29" s="50" t="s">
        <v>1131</v>
      </c>
      <c r="C29" s="50" t="s">
        <v>16</v>
      </c>
      <c r="D29" s="50">
        <v>550</v>
      </c>
      <c r="E29" s="50">
        <v>1256</v>
      </c>
      <c r="F29" s="50">
        <v>1247.7</v>
      </c>
      <c r="G29" s="70" t="s">
        <v>1756</v>
      </c>
      <c r="H29" s="50">
        <v>1258.8</v>
      </c>
      <c r="I29" s="50">
        <f t="shared" ref="I29:I32" si="5">(H29-E29)*D29</f>
        <v>1539.99999999997</v>
      </c>
      <c r="J29" s="59"/>
    </row>
    <row r="30" spans="1:10">
      <c r="A30" s="72" t="s">
        <v>1754</v>
      </c>
      <c r="B30" s="50" t="s">
        <v>1752</v>
      </c>
      <c r="C30" s="50" t="s">
        <v>19</v>
      </c>
      <c r="D30" s="50">
        <v>1500</v>
      </c>
      <c r="E30" s="50">
        <v>757</v>
      </c>
      <c r="F30" s="50">
        <v>760.4</v>
      </c>
      <c r="G30" s="70" t="s">
        <v>1757</v>
      </c>
      <c r="H30" s="50">
        <v>757</v>
      </c>
      <c r="I30" s="50">
        <f t="shared" si="4"/>
        <v>0</v>
      </c>
      <c r="J30" s="59"/>
    </row>
    <row r="31" spans="1:10">
      <c r="A31" s="72" t="s">
        <v>1754</v>
      </c>
      <c r="B31" s="50" t="s">
        <v>1099</v>
      </c>
      <c r="C31" s="50" t="s">
        <v>16</v>
      </c>
      <c r="D31" s="50">
        <v>500</v>
      </c>
      <c r="E31" s="50">
        <v>1728</v>
      </c>
      <c r="F31" s="50">
        <v>1720.7</v>
      </c>
      <c r="G31" s="70" t="s">
        <v>1758</v>
      </c>
      <c r="H31" s="50">
        <v>1738.85</v>
      </c>
      <c r="I31" s="50">
        <f t="shared" si="5"/>
        <v>5424.99999999995</v>
      </c>
      <c r="J31" s="59"/>
    </row>
    <row r="32" spans="1:10">
      <c r="A32" s="72" t="s">
        <v>1754</v>
      </c>
      <c r="B32" s="50" t="s">
        <v>1131</v>
      </c>
      <c r="C32" s="50" t="s">
        <v>16</v>
      </c>
      <c r="D32" s="50">
        <v>550</v>
      </c>
      <c r="E32" s="50">
        <v>1260</v>
      </c>
      <c r="F32" s="50">
        <v>1251.7</v>
      </c>
      <c r="G32" s="70" t="s">
        <v>1759</v>
      </c>
      <c r="H32" s="50">
        <v>1291</v>
      </c>
      <c r="I32" s="50">
        <f t="shared" si="5"/>
        <v>17050</v>
      </c>
      <c r="J32" s="59"/>
    </row>
    <row r="33" spans="1:10">
      <c r="A33" s="72" t="s">
        <v>1760</v>
      </c>
      <c r="B33" s="50" t="s">
        <v>1368</v>
      </c>
      <c r="C33" s="50" t="s">
        <v>19</v>
      </c>
      <c r="D33" s="50">
        <v>700</v>
      </c>
      <c r="E33" s="50">
        <v>1677</v>
      </c>
      <c r="F33" s="50">
        <v>1682.7</v>
      </c>
      <c r="G33" s="70" t="s">
        <v>1761</v>
      </c>
      <c r="H33" s="50">
        <v>1662</v>
      </c>
      <c r="I33" s="50">
        <f t="shared" si="4"/>
        <v>10500</v>
      </c>
      <c r="J33" s="59"/>
    </row>
    <row r="34" spans="1:10">
      <c r="A34" s="72" t="s">
        <v>1762</v>
      </c>
      <c r="B34" s="50" t="s">
        <v>1218</v>
      </c>
      <c r="C34" s="50" t="s">
        <v>16</v>
      </c>
      <c r="D34" s="50">
        <v>750</v>
      </c>
      <c r="E34" s="50">
        <v>1140</v>
      </c>
      <c r="F34" s="50">
        <v>1134.7</v>
      </c>
      <c r="G34" s="70" t="s">
        <v>1763</v>
      </c>
      <c r="H34" s="50">
        <v>1142</v>
      </c>
      <c r="I34" s="50">
        <f t="shared" ref="I34:I38" si="6">(H34-E34)*D34</f>
        <v>1500</v>
      </c>
      <c r="J34" s="59"/>
    </row>
    <row r="35" spans="1:10">
      <c r="A35" s="72" t="s">
        <v>1762</v>
      </c>
      <c r="B35" s="50" t="s">
        <v>1218</v>
      </c>
      <c r="C35" s="50" t="s">
        <v>16</v>
      </c>
      <c r="D35" s="50">
        <v>750</v>
      </c>
      <c r="E35" s="50">
        <v>1142</v>
      </c>
      <c r="F35" s="50">
        <v>1136.7</v>
      </c>
      <c r="G35" s="70" t="s">
        <v>1764</v>
      </c>
      <c r="H35" s="50">
        <v>1147.85</v>
      </c>
      <c r="I35" s="50">
        <f t="shared" si="6"/>
        <v>4387.49999999993</v>
      </c>
      <c r="J35" s="59"/>
    </row>
    <row r="36" spans="1:10">
      <c r="A36" s="72" t="s">
        <v>1765</v>
      </c>
      <c r="B36" s="50" t="s">
        <v>1218</v>
      </c>
      <c r="C36" s="50" t="s">
        <v>19</v>
      </c>
      <c r="D36" s="50">
        <v>750</v>
      </c>
      <c r="E36" s="50">
        <v>1127</v>
      </c>
      <c r="F36" s="50">
        <v>1132.7</v>
      </c>
      <c r="G36" s="70" t="s">
        <v>1766</v>
      </c>
      <c r="H36" s="50">
        <v>1127</v>
      </c>
      <c r="I36" s="50">
        <f>(E36-H36)*D36</f>
        <v>0</v>
      </c>
      <c r="J36" s="59"/>
    </row>
    <row r="37" spans="1:10">
      <c r="A37" s="72" t="s">
        <v>1765</v>
      </c>
      <c r="B37" s="50" t="s">
        <v>1767</v>
      </c>
      <c r="C37" s="50" t="s">
        <v>16</v>
      </c>
      <c r="D37" s="50">
        <v>1500</v>
      </c>
      <c r="E37" s="50">
        <v>434</v>
      </c>
      <c r="F37" s="50">
        <v>431.7</v>
      </c>
      <c r="G37" s="70" t="s">
        <v>1768</v>
      </c>
      <c r="H37" s="50">
        <v>435.9</v>
      </c>
      <c r="I37" s="50">
        <f t="shared" si="6"/>
        <v>2849.99999999997</v>
      </c>
      <c r="J37" s="59"/>
    </row>
    <row r="38" spans="1:10">
      <c r="A38" s="72" t="s">
        <v>1765</v>
      </c>
      <c r="B38" s="50" t="s">
        <v>1767</v>
      </c>
      <c r="C38" s="50" t="s">
        <v>16</v>
      </c>
      <c r="D38" s="50">
        <v>1500</v>
      </c>
      <c r="E38" s="50">
        <v>435</v>
      </c>
      <c r="F38" s="50">
        <v>432.7</v>
      </c>
      <c r="G38" s="70" t="s">
        <v>1769</v>
      </c>
      <c r="H38" s="50">
        <v>436</v>
      </c>
      <c r="I38" s="50">
        <f t="shared" si="6"/>
        <v>1500</v>
      </c>
      <c r="J38" s="59"/>
    </row>
    <row r="39" spans="1:10">
      <c r="A39" s="72" t="s">
        <v>1770</v>
      </c>
      <c r="B39" s="50" t="s">
        <v>682</v>
      </c>
      <c r="C39" s="50" t="s">
        <v>19</v>
      </c>
      <c r="D39" s="50">
        <v>1500</v>
      </c>
      <c r="E39" s="50">
        <v>795</v>
      </c>
      <c r="F39" s="50">
        <v>797.7</v>
      </c>
      <c r="G39" s="70" t="s">
        <v>1771</v>
      </c>
      <c r="H39" s="50">
        <v>794</v>
      </c>
      <c r="I39" s="50">
        <f>(E39-H39)*D39</f>
        <v>1500</v>
      </c>
      <c r="J39" s="59"/>
    </row>
    <row r="40" spans="1:10">
      <c r="A40" s="72" t="s">
        <v>1770</v>
      </c>
      <c r="B40" s="50" t="s">
        <v>368</v>
      </c>
      <c r="C40" s="50" t="s">
        <v>16</v>
      </c>
      <c r="D40" s="50">
        <v>1575</v>
      </c>
      <c r="E40" s="50">
        <v>450</v>
      </c>
      <c r="F40" s="50">
        <v>447.7</v>
      </c>
      <c r="G40" s="70" t="s">
        <v>1772</v>
      </c>
      <c r="H40" s="50">
        <v>452.4</v>
      </c>
      <c r="I40" s="50">
        <f t="shared" ref="I40:I46" si="7">(H40-E40)*D40</f>
        <v>3779.99999999996</v>
      </c>
      <c r="J40" s="59"/>
    </row>
    <row r="41" spans="1:10">
      <c r="A41" s="72" t="s">
        <v>1770</v>
      </c>
      <c r="B41" s="50" t="s">
        <v>944</v>
      </c>
      <c r="C41" s="50" t="s">
        <v>16</v>
      </c>
      <c r="D41" s="50">
        <v>500</v>
      </c>
      <c r="E41" s="50">
        <v>1425</v>
      </c>
      <c r="F41" s="50">
        <v>1417.7</v>
      </c>
      <c r="G41" s="70" t="s">
        <v>1773</v>
      </c>
      <c r="H41" s="50">
        <v>1432.75</v>
      </c>
      <c r="I41" s="50">
        <f t="shared" si="7"/>
        <v>3875</v>
      </c>
      <c r="J41" s="59"/>
    </row>
    <row r="42" spans="1:10">
      <c r="A42" s="72" t="s">
        <v>1774</v>
      </c>
      <c r="B42" s="50" t="s">
        <v>1775</v>
      </c>
      <c r="C42" s="50" t="s">
        <v>19</v>
      </c>
      <c r="D42" s="50">
        <v>500</v>
      </c>
      <c r="E42" s="50">
        <v>879</v>
      </c>
      <c r="F42" s="50">
        <v>885.7</v>
      </c>
      <c r="G42" s="70" t="s">
        <v>1776</v>
      </c>
      <c r="H42" s="50">
        <v>876</v>
      </c>
      <c r="I42" s="50">
        <f>(E42-H42)*D42</f>
        <v>1500</v>
      </c>
      <c r="J42" s="59"/>
    </row>
    <row r="43" spans="1:10">
      <c r="A43" s="72" t="s">
        <v>1774</v>
      </c>
      <c r="B43" s="50" t="s">
        <v>944</v>
      </c>
      <c r="C43" s="50" t="s">
        <v>16</v>
      </c>
      <c r="D43" s="50">
        <v>500</v>
      </c>
      <c r="E43" s="50">
        <v>1392</v>
      </c>
      <c r="F43" s="50">
        <v>1384.7</v>
      </c>
      <c r="G43" s="70" t="s">
        <v>1777</v>
      </c>
      <c r="H43" s="50">
        <v>1395</v>
      </c>
      <c r="I43" s="50">
        <f t="shared" si="7"/>
        <v>1500</v>
      </c>
      <c r="J43" s="59"/>
    </row>
    <row r="44" spans="1:10">
      <c r="A44" s="72" t="s">
        <v>1774</v>
      </c>
      <c r="B44" s="50" t="s">
        <v>838</v>
      </c>
      <c r="C44" s="50" t="s">
        <v>16</v>
      </c>
      <c r="D44" s="50">
        <v>1800</v>
      </c>
      <c r="E44" s="50">
        <v>508</v>
      </c>
      <c r="F44" s="50">
        <v>505.9</v>
      </c>
      <c r="G44" s="70" t="s">
        <v>1778</v>
      </c>
      <c r="H44" s="50">
        <v>508</v>
      </c>
      <c r="I44" s="50">
        <f t="shared" si="7"/>
        <v>0</v>
      </c>
      <c r="J44" s="59"/>
    </row>
    <row r="45" spans="1:10">
      <c r="A45" s="72" t="s">
        <v>1774</v>
      </c>
      <c r="B45" s="50" t="s">
        <v>1218</v>
      </c>
      <c r="C45" s="50" t="s">
        <v>16</v>
      </c>
      <c r="D45" s="50">
        <v>750</v>
      </c>
      <c r="E45" s="50">
        <v>1130</v>
      </c>
      <c r="F45" s="50">
        <v>1124.7</v>
      </c>
      <c r="G45" s="70" t="s">
        <v>1779</v>
      </c>
      <c r="H45" s="50">
        <v>1133.75</v>
      </c>
      <c r="I45" s="50">
        <f t="shared" si="7"/>
        <v>2812.5</v>
      </c>
      <c r="J45" s="59"/>
    </row>
    <row r="46" spans="1:10">
      <c r="A46" s="72" t="s">
        <v>1780</v>
      </c>
      <c r="B46" s="50" t="s">
        <v>1368</v>
      </c>
      <c r="C46" s="50" t="s">
        <v>16</v>
      </c>
      <c r="D46" s="50">
        <v>700</v>
      </c>
      <c r="E46" s="50">
        <v>1640</v>
      </c>
      <c r="F46" s="50">
        <v>1634.7</v>
      </c>
      <c r="G46" s="70" t="s">
        <v>1781</v>
      </c>
      <c r="H46" s="50">
        <v>1642.2</v>
      </c>
      <c r="I46" s="50">
        <f t="shared" si="7"/>
        <v>1540.00000000003</v>
      </c>
      <c r="J46" s="59"/>
    </row>
    <row r="47" spans="1:10">
      <c r="A47" s="72" t="s">
        <v>1780</v>
      </c>
      <c r="B47" s="50" t="s">
        <v>944</v>
      </c>
      <c r="C47" s="50" t="s">
        <v>19</v>
      </c>
      <c r="D47" s="50">
        <v>500</v>
      </c>
      <c r="E47" s="50">
        <v>1373</v>
      </c>
      <c r="F47" s="50">
        <v>1380.7</v>
      </c>
      <c r="G47" s="70" t="s">
        <v>1782</v>
      </c>
      <c r="H47" s="50">
        <v>1373</v>
      </c>
      <c r="I47" s="50">
        <f t="shared" ref="I47:I53" si="8">(E47-H47)*D47</f>
        <v>0</v>
      </c>
      <c r="J47" s="59"/>
    </row>
    <row r="48" spans="1:10">
      <c r="A48" s="72" t="s">
        <v>1780</v>
      </c>
      <c r="B48" s="50" t="s">
        <v>944</v>
      </c>
      <c r="C48" s="50" t="s">
        <v>19</v>
      </c>
      <c r="D48" s="50">
        <v>500</v>
      </c>
      <c r="E48" s="50">
        <v>1367</v>
      </c>
      <c r="F48" s="50">
        <v>1374.7</v>
      </c>
      <c r="G48" s="70" t="s">
        <v>1783</v>
      </c>
      <c r="H48" s="50">
        <v>1354</v>
      </c>
      <c r="I48" s="50">
        <f t="shared" si="8"/>
        <v>6500</v>
      </c>
      <c r="J48" s="59"/>
    </row>
    <row r="49" spans="1:10">
      <c r="A49" s="72" t="s">
        <v>1780</v>
      </c>
      <c r="B49" s="50" t="s">
        <v>1368</v>
      </c>
      <c r="C49" s="50" t="s">
        <v>16</v>
      </c>
      <c r="D49" s="50">
        <v>700</v>
      </c>
      <c r="E49" s="50">
        <v>1645</v>
      </c>
      <c r="F49" s="50">
        <v>1639.7</v>
      </c>
      <c r="G49" s="70" t="s">
        <v>1784</v>
      </c>
      <c r="H49" s="50">
        <v>1645</v>
      </c>
      <c r="I49" s="50">
        <f t="shared" ref="I49:I51" si="9">(H49-E49)*D49</f>
        <v>0</v>
      </c>
      <c r="J49" s="59"/>
    </row>
    <row r="50" spans="1:10">
      <c r="A50" s="72" t="s">
        <v>1785</v>
      </c>
      <c r="B50" s="50" t="s">
        <v>1033</v>
      </c>
      <c r="C50" s="50" t="s">
        <v>16</v>
      </c>
      <c r="D50" s="50">
        <v>1500</v>
      </c>
      <c r="E50" s="50">
        <v>428</v>
      </c>
      <c r="F50" s="50">
        <v>425.7</v>
      </c>
      <c r="G50" s="70" t="s">
        <v>1786</v>
      </c>
      <c r="H50" s="50">
        <v>429</v>
      </c>
      <c r="I50" s="50">
        <f t="shared" si="9"/>
        <v>1500</v>
      </c>
      <c r="J50" s="59"/>
    </row>
    <row r="51" spans="1:10">
      <c r="A51" s="72" t="s">
        <v>1785</v>
      </c>
      <c r="B51" s="50" t="s">
        <v>368</v>
      </c>
      <c r="C51" s="50" t="s">
        <v>16</v>
      </c>
      <c r="D51" s="50">
        <v>1575</v>
      </c>
      <c r="E51" s="50">
        <v>457</v>
      </c>
      <c r="F51" s="50">
        <v>454.7</v>
      </c>
      <c r="G51" s="70" t="s">
        <v>1787</v>
      </c>
      <c r="H51" s="50">
        <v>466.85</v>
      </c>
      <c r="I51" s="50">
        <f t="shared" si="9"/>
        <v>15513.75</v>
      </c>
      <c r="J51" s="59"/>
    </row>
    <row r="52" spans="1:10">
      <c r="A52" s="72" t="s">
        <v>1785</v>
      </c>
      <c r="B52" s="50" t="s">
        <v>303</v>
      </c>
      <c r="C52" s="50" t="s">
        <v>19</v>
      </c>
      <c r="D52" s="50">
        <v>600</v>
      </c>
      <c r="E52" s="50">
        <v>1790</v>
      </c>
      <c r="F52" s="50">
        <v>1796.7</v>
      </c>
      <c r="G52" s="70" t="s">
        <v>1788</v>
      </c>
      <c r="H52" s="50">
        <v>1787.5</v>
      </c>
      <c r="I52" s="50">
        <f t="shared" si="8"/>
        <v>1500</v>
      </c>
      <c r="J52" s="59"/>
    </row>
    <row r="53" spans="1:10">
      <c r="A53" s="72" t="s">
        <v>1789</v>
      </c>
      <c r="B53" s="50" t="s">
        <v>1467</v>
      </c>
      <c r="C53" s="50" t="s">
        <v>19</v>
      </c>
      <c r="D53" s="50">
        <v>500</v>
      </c>
      <c r="E53" s="50">
        <v>940</v>
      </c>
      <c r="F53" s="50">
        <v>947.7</v>
      </c>
      <c r="G53" s="70" t="s">
        <v>1790</v>
      </c>
      <c r="H53" s="50">
        <v>940</v>
      </c>
      <c r="I53" s="50">
        <f t="shared" si="8"/>
        <v>0</v>
      </c>
      <c r="J53" s="59"/>
    </row>
    <row r="54" spans="1:10">
      <c r="A54" s="72" t="s">
        <v>1789</v>
      </c>
      <c r="B54" s="50" t="s">
        <v>1218</v>
      </c>
      <c r="C54" s="50" t="s">
        <v>16</v>
      </c>
      <c r="D54" s="50">
        <v>750</v>
      </c>
      <c r="E54" s="50">
        <v>1140</v>
      </c>
      <c r="F54" s="50">
        <v>1134.7</v>
      </c>
      <c r="G54" s="70" t="s">
        <v>1791</v>
      </c>
      <c r="H54" s="50">
        <v>1148.8</v>
      </c>
      <c r="I54" s="50">
        <f t="shared" ref="I54:I64" si="10">(H54-E54)*D54</f>
        <v>6599.99999999997</v>
      </c>
      <c r="J54" s="59"/>
    </row>
    <row r="55" spans="1:10">
      <c r="A55" s="72" t="s">
        <v>1789</v>
      </c>
      <c r="B55" s="50" t="s">
        <v>873</v>
      </c>
      <c r="C55" s="50" t="s">
        <v>16</v>
      </c>
      <c r="D55" s="50">
        <v>1100</v>
      </c>
      <c r="E55" s="50">
        <v>986</v>
      </c>
      <c r="F55" s="50">
        <v>982.7</v>
      </c>
      <c r="G55" s="70" t="s">
        <v>1792</v>
      </c>
      <c r="H55" s="50">
        <v>997</v>
      </c>
      <c r="I55" s="50">
        <f t="shared" si="10"/>
        <v>12100</v>
      </c>
      <c r="J55" s="59"/>
    </row>
    <row r="56" spans="1:10">
      <c r="A56" s="72" t="s">
        <v>1793</v>
      </c>
      <c r="B56" s="50" t="s">
        <v>1033</v>
      </c>
      <c r="C56" s="50" t="s">
        <v>16</v>
      </c>
      <c r="D56" s="50">
        <v>1500</v>
      </c>
      <c r="E56" s="50">
        <v>444</v>
      </c>
      <c r="F56" s="50">
        <v>441.7</v>
      </c>
      <c r="G56" s="70" t="s">
        <v>1794</v>
      </c>
      <c r="H56" s="50">
        <v>445</v>
      </c>
      <c r="I56" s="50">
        <f t="shared" si="10"/>
        <v>1500</v>
      </c>
      <c r="J56" s="59"/>
    </row>
    <row r="57" spans="1:10">
      <c r="A57" s="72" t="s">
        <v>1793</v>
      </c>
      <c r="B57" s="50" t="s">
        <v>838</v>
      </c>
      <c r="C57" s="50" t="s">
        <v>16</v>
      </c>
      <c r="D57" s="50">
        <v>1800</v>
      </c>
      <c r="E57" s="50">
        <v>510</v>
      </c>
      <c r="F57" s="50">
        <v>507.7</v>
      </c>
      <c r="G57" s="70" t="s">
        <v>1568</v>
      </c>
      <c r="H57" s="50">
        <v>515</v>
      </c>
      <c r="I57" s="50">
        <f t="shared" si="10"/>
        <v>9000</v>
      </c>
      <c r="J57" s="59"/>
    </row>
    <row r="58" spans="1:10">
      <c r="A58" s="72" t="s">
        <v>1795</v>
      </c>
      <c r="B58" s="50" t="s">
        <v>1099</v>
      </c>
      <c r="C58" s="50" t="s">
        <v>16</v>
      </c>
      <c r="D58" s="50">
        <v>500</v>
      </c>
      <c r="E58" s="50">
        <v>1750</v>
      </c>
      <c r="F58" s="50">
        <v>1752.7</v>
      </c>
      <c r="G58" s="70" t="s">
        <v>1796</v>
      </c>
      <c r="H58" s="50">
        <v>1755.35</v>
      </c>
      <c r="I58" s="50">
        <f t="shared" si="10"/>
        <v>2674.99999999995</v>
      </c>
      <c r="J58" s="59"/>
    </row>
    <row r="59" spans="1:10">
      <c r="A59" s="72" t="s">
        <v>1795</v>
      </c>
      <c r="B59" s="50" t="s">
        <v>838</v>
      </c>
      <c r="C59" s="50" t="s">
        <v>16</v>
      </c>
      <c r="D59" s="50">
        <v>1800</v>
      </c>
      <c r="E59" s="50">
        <v>512</v>
      </c>
      <c r="F59" s="50">
        <v>509.9</v>
      </c>
      <c r="G59" s="70" t="s">
        <v>1797</v>
      </c>
      <c r="H59" s="50">
        <v>513</v>
      </c>
      <c r="I59" s="50">
        <f t="shared" si="10"/>
        <v>1800</v>
      </c>
      <c r="J59" s="59"/>
    </row>
    <row r="60" spans="1:10">
      <c r="A60" s="72" t="s">
        <v>1795</v>
      </c>
      <c r="B60" s="50" t="s">
        <v>1033</v>
      </c>
      <c r="C60" s="50" t="s">
        <v>16</v>
      </c>
      <c r="D60" s="50">
        <v>1500</v>
      </c>
      <c r="E60" s="50">
        <v>448.5</v>
      </c>
      <c r="F60" s="50">
        <v>445.9</v>
      </c>
      <c r="G60" s="70" t="s">
        <v>1798</v>
      </c>
      <c r="H60" s="50">
        <v>450.6</v>
      </c>
      <c r="I60" s="50">
        <f t="shared" si="10"/>
        <v>3150.00000000003</v>
      </c>
      <c r="J60" s="59"/>
    </row>
    <row r="61" spans="1:10">
      <c r="A61" s="72" t="s">
        <v>1795</v>
      </c>
      <c r="B61" s="50" t="s">
        <v>1033</v>
      </c>
      <c r="C61" s="50" t="s">
        <v>16</v>
      </c>
      <c r="D61" s="50">
        <v>1500</v>
      </c>
      <c r="E61" s="50">
        <v>449</v>
      </c>
      <c r="F61" s="50">
        <v>446.7</v>
      </c>
      <c r="G61" s="70" t="s">
        <v>1799</v>
      </c>
      <c r="H61" s="50">
        <v>450</v>
      </c>
      <c r="I61" s="50">
        <f t="shared" si="10"/>
        <v>1500</v>
      </c>
      <c r="J61" s="59"/>
    </row>
    <row r="62" spans="1:10">
      <c r="A62" s="72" t="s">
        <v>1795</v>
      </c>
      <c r="B62" s="50" t="s">
        <v>1033</v>
      </c>
      <c r="C62" s="50" t="s">
        <v>16</v>
      </c>
      <c r="D62" s="50">
        <v>1500</v>
      </c>
      <c r="E62" s="50">
        <v>450</v>
      </c>
      <c r="F62" s="50">
        <v>447.7</v>
      </c>
      <c r="G62" s="70" t="s">
        <v>1800</v>
      </c>
      <c r="H62" s="50">
        <v>454</v>
      </c>
      <c r="I62" s="50">
        <f t="shared" si="10"/>
        <v>6000</v>
      </c>
      <c r="J62" s="59"/>
    </row>
    <row r="63" spans="1:10">
      <c r="A63" s="72" t="s">
        <v>1801</v>
      </c>
      <c r="B63" s="50" t="s">
        <v>1286</v>
      </c>
      <c r="C63" s="50" t="s">
        <v>16</v>
      </c>
      <c r="D63" s="50">
        <v>1000</v>
      </c>
      <c r="E63" s="50">
        <v>880</v>
      </c>
      <c r="F63" s="50">
        <v>876.4</v>
      </c>
      <c r="G63" s="70" t="s">
        <v>1802</v>
      </c>
      <c r="H63" s="50">
        <v>880</v>
      </c>
      <c r="I63" s="50">
        <f t="shared" si="10"/>
        <v>0</v>
      </c>
      <c r="J63" s="59"/>
    </row>
    <row r="64" spans="1:10">
      <c r="A64" s="72" t="s">
        <v>1801</v>
      </c>
      <c r="B64" s="50" t="s">
        <v>1033</v>
      </c>
      <c r="C64" s="50" t="s">
        <v>16</v>
      </c>
      <c r="D64" s="50">
        <v>1500</v>
      </c>
      <c r="E64" s="50">
        <v>452</v>
      </c>
      <c r="F64" s="50">
        <v>449.7</v>
      </c>
      <c r="G64" s="70" t="s">
        <v>1803</v>
      </c>
      <c r="H64" s="50">
        <v>458</v>
      </c>
      <c r="I64" s="50">
        <f t="shared" si="10"/>
        <v>9000</v>
      </c>
      <c r="J64" s="59"/>
    </row>
    <row r="65" spans="1:10">
      <c r="A65" s="72"/>
      <c r="B65" s="50"/>
      <c r="C65" s="50"/>
      <c r="D65" s="50"/>
      <c r="E65" s="50"/>
      <c r="F65" s="50"/>
      <c r="G65" s="70"/>
      <c r="H65" s="50"/>
      <c r="I65" s="50"/>
      <c r="J65" s="59"/>
    </row>
    <row r="66" spans="7:10">
      <c r="G66" s="20" t="s">
        <v>51</v>
      </c>
      <c r="H66" s="74"/>
      <c r="I66" s="29">
        <f>SUM(I4:I65)</f>
        <v>220956.25</v>
      </c>
      <c r="J66" s="75"/>
    </row>
    <row r="67" spans="7:10">
      <c r="G67" s="59"/>
      <c r="H67" s="59"/>
      <c r="I67" s="76"/>
      <c r="J67" s="77"/>
    </row>
    <row r="68" spans="7:10">
      <c r="G68" s="20" t="s">
        <v>2</v>
      </c>
      <c r="H68" s="74"/>
      <c r="I68" s="31">
        <f>61/61</f>
        <v>1</v>
      </c>
      <c r="J68" s="75"/>
    </row>
    <row r="69" spans="10:10">
      <c r="J69" s="75"/>
    </row>
  </sheetData>
  <mergeCells count="3">
    <mergeCell ref="A1:I1"/>
    <mergeCell ref="A2:I2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3" workbookViewId="0">
      <selection activeCell="K6" sqref="K6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1804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72">
        <v>42919</v>
      </c>
      <c r="B4" s="52" t="s">
        <v>1218</v>
      </c>
      <c r="C4" s="52" t="s">
        <v>19</v>
      </c>
      <c r="D4" s="52">
        <v>750</v>
      </c>
      <c r="E4" s="52">
        <v>1675</v>
      </c>
      <c r="F4" s="52">
        <v>1683.7</v>
      </c>
      <c r="G4" s="52" t="s">
        <v>1805</v>
      </c>
      <c r="H4" s="52">
        <v>1683.7</v>
      </c>
      <c r="I4" s="52">
        <f>(E4-H4)*D4</f>
        <v>-6525.00000000003</v>
      </c>
      <c r="J4" s="59"/>
    </row>
    <row r="5" spans="1:10">
      <c r="A5" s="72">
        <v>42919</v>
      </c>
      <c r="B5" s="50" t="s">
        <v>944</v>
      </c>
      <c r="C5" s="50" t="s">
        <v>665</v>
      </c>
      <c r="D5" s="50">
        <v>500</v>
      </c>
      <c r="E5" s="50">
        <v>970</v>
      </c>
      <c r="F5" s="50">
        <v>962.7</v>
      </c>
      <c r="G5" s="70" t="s">
        <v>1806</v>
      </c>
      <c r="H5" s="50">
        <v>994.8</v>
      </c>
      <c r="I5" s="50">
        <f t="shared" ref="I5:I15" si="0">(H5-E5)*D5</f>
        <v>12400</v>
      </c>
      <c r="J5" s="59"/>
    </row>
    <row r="6" spans="1:10">
      <c r="A6" s="72">
        <v>42920</v>
      </c>
      <c r="B6" s="50" t="s">
        <v>1068</v>
      </c>
      <c r="C6" s="50" t="s">
        <v>16</v>
      </c>
      <c r="D6" s="50">
        <v>3000</v>
      </c>
      <c r="E6" s="50">
        <v>208.4</v>
      </c>
      <c r="F6" s="50">
        <v>207.1</v>
      </c>
      <c r="G6" s="50" t="s">
        <v>1807</v>
      </c>
      <c r="H6" s="50">
        <v>209.3</v>
      </c>
      <c r="I6" s="50">
        <f t="shared" si="0"/>
        <v>2700.00000000002</v>
      </c>
      <c r="J6" s="59"/>
    </row>
    <row r="7" spans="1:10">
      <c r="A7" s="72">
        <v>42920</v>
      </c>
      <c r="B7" s="50" t="s">
        <v>944</v>
      </c>
      <c r="C7" s="50" t="s">
        <v>16</v>
      </c>
      <c r="D7" s="50">
        <v>500</v>
      </c>
      <c r="E7" s="50">
        <v>1032</v>
      </c>
      <c r="F7" s="50">
        <v>1025.7</v>
      </c>
      <c r="G7" s="70" t="s">
        <v>1808</v>
      </c>
      <c r="H7" s="50">
        <v>1039</v>
      </c>
      <c r="I7" s="50">
        <f t="shared" si="0"/>
        <v>3500</v>
      </c>
      <c r="J7" s="59"/>
    </row>
    <row r="8" spans="1:10">
      <c r="A8" s="72">
        <v>42921</v>
      </c>
      <c r="B8" s="50" t="s">
        <v>1625</v>
      </c>
      <c r="C8" s="50" t="s">
        <v>16</v>
      </c>
      <c r="D8" s="50">
        <v>3000</v>
      </c>
      <c r="E8" s="50">
        <v>209</v>
      </c>
      <c r="F8" s="50">
        <v>207.7</v>
      </c>
      <c r="G8" s="70" t="s">
        <v>1809</v>
      </c>
      <c r="H8" s="50">
        <v>211.7</v>
      </c>
      <c r="I8" s="50">
        <f t="shared" si="0"/>
        <v>8099.99999999997</v>
      </c>
      <c r="J8" s="59"/>
    </row>
    <row r="9" spans="1:10">
      <c r="A9" s="72">
        <v>42922</v>
      </c>
      <c r="B9" s="50" t="s">
        <v>1286</v>
      </c>
      <c r="C9" s="50" t="s">
        <v>16</v>
      </c>
      <c r="D9" s="50">
        <v>1000</v>
      </c>
      <c r="E9" s="50">
        <v>745.5</v>
      </c>
      <c r="F9" s="50">
        <v>741.9</v>
      </c>
      <c r="G9" s="70" t="s">
        <v>1810</v>
      </c>
      <c r="H9" s="50">
        <v>745.5</v>
      </c>
      <c r="I9" s="50">
        <f t="shared" si="0"/>
        <v>0</v>
      </c>
      <c r="J9" s="59"/>
    </row>
    <row r="10" spans="1:10">
      <c r="A10" s="72">
        <v>42922</v>
      </c>
      <c r="B10" s="50" t="s">
        <v>43</v>
      </c>
      <c r="C10" s="50" t="s">
        <v>16</v>
      </c>
      <c r="D10" s="50">
        <v>600</v>
      </c>
      <c r="E10" s="50">
        <v>1130</v>
      </c>
      <c r="F10" s="50">
        <v>1123.7</v>
      </c>
      <c r="G10" s="70" t="s">
        <v>1811</v>
      </c>
      <c r="H10" s="50">
        <v>1137</v>
      </c>
      <c r="I10" s="50">
        <f t="shared" si="0"/>
        <v>4200</v>
      </c>
      <c r="J10" s="59"/>
    </row>
    <row r="11" spans="1:10">
      <c r="A11" s="72">
        <v>42922</v>
      </c>
      <c r="B11" s="50" t="s">
        <v>1812</v>
      </c>
      <c r="C11" s="50" t="s">
        <v>16</v>
      </c>
      <c r="D11" s="50">
        <v>500</v>
      </c>
      <c r="E11" s="50">
        <v>1650</v>
      </c>
      <c r="F11" s="50">
        <v>1642.7</v>
      </c>
      <c r="G11" s="70" t="s">
        <v>1813</v>
      </c>
      <c r="H11" s="50">
        <v>1650</v>
      </c>
      <c r="I11" s="50">
        <f t="shared" si="0"/>
        <v>0</v>
      </c>
      <c r="J11" s="59"/>
    </row>
    <row r="12" spans="1:10">
      <c r="A12" s="72">
        <v>42923</v>
      </c>
      <c r="B12" s="50" t="s">
        <v>838</v>
      </c>
      <c r="C12" s="50" t="s">
        <v>16</v>
      </c>
      <c r="D12" s="50">
        <v>1200</v>
      </c>
      <c r="E12" s="50">
        <v>666</v>
      </c>
      <c r="F12" s="50">
        <v>662.7</v>
      </c>
      <c r="G12" s="70" t="s">
        <v>1814</v>
      </c>
      <c r="H12" s="50">
        <v>669.8</v>
      </c>
      <c r="I12" s="50">
        <f t="shared" si="0"/>
        <v>4559.99999999995</v>
      </c>
      <c r="J12" s="59"/>
    </row>
    <row r="13" spans="1:10">
      <c r="A13" s="72">
        <v>42923</v>
      </c>
      <c r="B13" s="50" t="s">
        <v>1368</v>
      </c>
      <c r="C13" s="50" t="s">
        <v>16</v>
      </c>
      <c r="D13" s="50">
        <v>700</v>
      </c>
      <c r="E13" s="50">
        <v>1925</v>
      </c>
      <c r="F13" s="50">
        <v>1919.7</v>
      </c>
      <c r="G13" s="70" t="s">
        <v>1815</v>
      </c>
      <c r="H13" s="50">
        <v>1927</v>
      </c>
      <c r="I13" s="50">
        <f t="shared" si="0"/>
        <v>1400</v>
      </c>
      <c r="J13" s="59"/>
    </row>
    <row r="14" spans="1:10">
      <c r="A14" s="72">
        <v>42923</v>
      </c>
      <c r="B14" s="50" t="s">
        <v>59</v>
      </c>
      <c r="C14" s="50" t="s">
        <v>16</v>
      </c>
      <c r="D14" s="50">
        <v>300</v>
      </c>
      <c r="E14" s="50">
        <v>2994</v>
      </c>
      <c r="F14" s="50">
        <v>2981.7</v>
      </c>
      <c r="G14" s="70" t="s">
        <v>1816</v>
      </c>
      <c r="H14" s="50">
        <v>3004.2</v>
      </c>
      <c r="I14" s="50">
        <f t="shared" si="0"/>
        <v>3059.99999999995</v>
      </c>
      <c r="J14" s="59"/>
    </row>
    <row r="15" spans="1:10">
      <c r="A15" s="72">
        <v>42927</v>
      </c>
      <c r="B15" s="50" t="s">
        <v>1218</v>
      </c>
      <c r="C15" s="50" t="s">
        <v>16</v>
      </c>
      <c r="D15" s="50">
        <v>750</v>
      </c>
      <c r="E15" s="50">
        <v>1740</v>
      </c>
      <c r="F15" s="50">
        <v>1732.7</v>
      </c>
      <c r="G15" s="70" t="s">
        <v>1817</v>
      </c>
      <c r="H15" s="50">
        <v>1743</v>
      </c>
      <c r="I15" s="50">
        <f t="shared" si="0"/>
        <v>2250</v>
      </c>
      <c r="J15" s="59"/>
    </row>
    <row r="16" spans="1:10">
      <c r="A16" s="72">
        <v>42927</v>
      </c>
      <c r="B16" s="50" t="s">
        <v>1818</v>
      </c>
      <c r="C16" s="50" t="s">
        <v>19</v>
      </c>
      <c r="D16" s="50">
        <v>1575</v>
      </c>
      <c r="E16" s="50">
        <v>338</v>
      </c>
      <c r="F16" s="50">
        <v>340.2</v>
      </c>
      <c r="G16" s="70" t="s">
        <v>1819</v>
      </c>
      <c r="H16" s="50">
        <v>338</v>
      </c>
      <c r="I16" s="50">
        <f t="shared" ref="I16:I18" si="1">(E16-H16)*D16</f>
        <v>0</v>
      </c>
      <c r="J16" s="59"/>
    </row>
    <row r="17" spans="1:10">
      <c r="A17" s="72">
        <v>42927</v>
      </c>
      <c r="B17" s="50" t="s">
        <v>1820</v>
      </c>
      <c r="C17" s="50" t="s">
        <v>19</v>
      </c>
      <c r="D17" s="50">
        <v>550</v>
      </c>
      <c r="E17" s="50">
        <v>1068</v>
      </c>
      <c r="F17" s="50">
        <v>1075.7</v>
      </c>
      <c r="G17" s="70" t="s">
        <v>1821</v>
      </c>
      <c r="H17" s="50">
        <v>1065.2</v>
      </c>
      <c r="I17" s="50">
        <f t="shared" si="1"/>
        <v>1539.99999999997</v>
      </c>
      <c r="J17" s="59"/>
    </row>
    <row r="18" spans="1:10">
      <c r="A18" s="72">
        <v>42927</v>
      </c>
      <c r="B18" s="50" t="s">
        <v>944</v>
      </c>
      <c r="C18" s="50" t="s">
        <v>19</v>
      </c>
      <c r="D18" s="50">
        <v>500</v>
      </c>
      <c r="E18" s="50">
        <v>1092</v>
      </c>
      <c r="F18" s="50">
        <v>1101.7</v>
      </c>
      <c r="G18" s="70" t="s">
        <v>1822</v>
      </c>
      <c r="H18" s="50">
        <v>1089.1</v>
      </c>
      <c r="I18" s="50">
        <f t="shared" si="1"/>
        <v>1450.00000000005</v>
      </c>
      <c r="J18" s="59"/>
    </row>
    <row r="19" spans="1:10">
      <c r="A19" s="72">
        <v>42928</v>
      </c>
      <c r="B19" s="50" t="s">
        <v>1131</v>
      </c>
      <c r="C19" s="50" t="s">
        <v>16</v>
      </c>
      <c r="D19" s="50">
        <v>550</v>
      </c>
      <c r="E19" s="50">
        <v>1129</v>
      </c>
      <c r="F19" s="50">
        <v>1121.7</v>
      </c>
      <c r="G19" s="70" t="s">
        <v>1823</v>
      </c>
      <c r="H19" s="50">
        <v>1135</v>
      </c>
      <c r="I19" s="50">
        <f>(H19-E19)*D19</f>
        <v>3300</v>
      </c>
      <c r="J19" s="59"/>
    </row>
    <row r="20" spans="1:10">
      <c r="A20" s="72">
        <v>42928</v>
      </c>
      <c r="B20" s="50" t="s">
        <v>1252</v>
      </c>
      <c r="C20" s="50" t="s">
        <v>19</v>
      </c>
      <c r="D20" s="50">
        <v>550</v>
      </c>
      <c r="E20" s="50">
        <v>1117</v>
      </c>
      <c r="F20" s="50">
        <v>1123.7</v>
      </c>
      <c r="G20" s="70" t="s">
        <v>1824</v>
      </c>
      <c r="H20" s="50">
        <v>1105.1</v>
      </c>
      <c r="I20" s="50">
        <f t="shared" ref="I20:I24" si="2">(E20-H20)*D20</f>
        <v>6545.00000000005</v>
      </c>
      <c r="J20" s="59"/>
    </row>
    <row r="21" spans="1:10">
      <c r="A21" s="72">
        <v>42929</v>
      </c>
      <c r="B21" s="50" t="s">
        <v>1131</v>
      </c>
      <c r="C21" s="50" t="s">
        <v>16</v>
      </c>
      <c r="D21" s="50">
        <v>550</v>
      </c>
      <c r="E21" s="50">
        <v>1125</v>
      </c>
      <c r="F21" s="50">
        <v>1117.9</v>
      </c>
      <c r="G21" s="50" t="s">
        <v>1825</v>
      </c>
      <c r="H21" s="50">
        <v>1125</v>
      </c>
      <c r="I21" s="50">
        <f t="shared" ref="I21:I31" si="3">(H21-E21)*D21</f>
        <v>0</v>
      </c>
      <c r="J21" s="59"/>
    </row>
    <row r="22" spans="1:10">
      <c r="A22" s="72">
        <v>42929</v>
      </c>
      <c r="B22" s="50" t="s">
        <v>1826</v>
      </c>
      <c r="C22" s="50" t="s">
        <v>19</v>
      </c>
      <c r="D22" s="50">
        <v>750</v>
      </c>
      <c r="E22" s="50">
        <v>1176</v>
      </c>
      <c r="F22" s="50">
        <v>1182.7</v>
      </c>
      <c r="G22" s="70" t="s">
        <v>1827</v>
      </c>
      <c r="H22" s="50">
        <v>1170</v>
      </c>
      <c r="I22" s="50">
        <f t="shared" si="2"/>
        <v>4500</v>
      </c>
      <c r="J22" s="59"/>
    </row>
    <row r="23" spans="1:10">
      <c r="A23" s="72">
        <v>42929</v>
      </c>
      <c r="B23" s="50" t="s">
        <v>944</v>
      </c>
      <c r="C23" s="50" t="s">
        <v>19</v>
      </c>
      <c r="D23" s="50">
        <v>500</v>
      </c>
      <c r="E23" s="50">
        <v>1103</v>
      </c>
      <c r="F23" s="50">
        <v>1110.7</v>
      </c>
      <c r="G23" s="50" t="s">
        <v>1828</v>
      </c>
      <c r="H23" s="50">
        <v>1100</v>
      </c>
      <c r="I23" s="50">
        <f t="shared" si="2"/>
        <v>1500</v>
      </c>
      <c r="J23" s="59"/>
    </row>
    <row r="24" spans="1:10">
      <c r="A24" s="72">
        <v>42930</v>
      </c>
      <c r="B24" s="50" t="s">
        <v>1826</v>
      </c>
      <c r="C24" s="50" t="s">
        <v>19</v>
      </c>
      <c r="D24" s="50">
        <v>750</v>
      </c>
      <c r="E24" s="50">
        <v>1175</v>
      </c>
      <c r="F24" s="50">
        <v>1180.7</v>
      </c>
      <c r="G24" s="70" t="s">
        <v>1829</v>
      </c>
      <c r="H24" s="50">
        <v>1173</v>
      </c>
      <c r="I24" s="50">
        <f t="shared" si="2"/>
        <v>1500</v>
      </c>
      <c r="J24" s="59"/>
    </row>
    <row r="25" spans="1:10">
      <c r="A25" s="72">
        <v>42930</v>
      </c>
      <c r="B25" s="50" t="s">
        <v>1830</v>
      </c>
      <c r="C25" s="50" t="s">
        <v>16</v>
      </c>
      <c r="D25" s="50">
        <v>700</v>
      </c>
      <c r="E25" s="50">
        <v>1883</v>
      </c>
      <c r="F25" s="50">
        <v>1877.7</v>
      </c>
      <c r="G25" s="50" t="s">
        <v>1831</v>
      </c>
      <c r="H25" s="50">
        <v>1887.75</v>
      </c>
      <c r="I25" s="50">
        <f t="shared" si="3"/>
        <v>3325</v>
      </c>
      <c r="J25" s="59"/>
    </row>
    <row r="26" spans="1:10">
      <c r="A26" s="72">
        <v>42930</v>
      </c>
      <c r="B26" s="50" t="s">
        <v>944</v>
      </c>
      <c r="C26" s="50" t="s">
        <v>16</v>
      </c>
      <c r="D26" s="50">
        <v>500</v>
      </c>
      <c r="E26" s="50">
        <v>1115</v>
      </c>
      <c r="F26" s="50">
        <v>1107.7</v>
      </c>
      <c r="G26" s="70" t="s">
        <v>1832</v>
      </c>
      <c r="H26" s="50">
        <v>1118</v>
      </c>
      <c r="I26" s="50">
        <f t="shared" si="3"/>
        <v>1500</v>
      </c>
      <c r="J26" s="59"/>
    </row>
    <row r="27" spans="1:10">
      <c r="A27" s="72">
        <v>42933</v>
      </c>
      <c r="B27" s="50" t="s">
        <v>1826</v>
      </c>
      <c r="C27" s="50" t="s">
        <v>16</v>
      </c>
      <c r="D27" s="50">
        <v>750</v>
      </c>
      <c r="E27" s="50">
        <v>1178</v>
      </c>
      <c r="F27" s="50">
        <v>1173.7</v>
      </c>
      <c r="G27" s="70" t="s">
        <v>1833</v>
      </c>
      <c r="H27" s="50">
        <v>1182</v>
      </c>
      <c r="I27" s="50">
        <f t="shared" si="3"/>
        <v>3000</v>
      </c>
      <c r="J27" s="59"/>
    </row>
    <row r="28" spans="1:10">
      <c r="A28" s="72">
        <v>42933</v>
      </c>
      <c r="B28" s="52" t="s">
        <v>1368</v>
      </c>
      <c r="C28" s="52" t="s">
        <v>16</v>
      </c>
      <c r="D28" s="52">
        <v>700</v>
      </c>
      <c r="E28" s="52">
        <v>1878</v>
      </c>
      <c r="F28" s="52">
        <v>1872.7</v>
      </c>
      <c r="G28" s="52" t="s">
        <v>1834</v>
      </c>
      <c r="H28" s="52">
        <v>1872.7</v>
      </c>
      <c r="I28" s="52">
        <f t="shared" si="3"/>
        <v>-3709.99999999997</v>
      </c>
      <c r="J28" s="59"/>
    </row>
    <row r="29" spans="1:10">
      <c r="A29" s="72">
        <v>42933</v>
      </c>
      <c r="B29" s="52" t="s">
        <v>1752</v>
      </c>
      <c r="C29" s="52" t="s">
        <v>16</v>
      </c>
      <c r="D29" s="52">
        <v>1500</v>
      </c>
      <c r="E29" s="52">
        <v>673.5</v>
      </c>
      <c r="F29" s="52">
        <v>670.9</v>
      </c>
      <c r="G29" s="71" t="s">
        <v>1835</v>
      </c>
      <c r="H29" s="52">
        <v>670.9</v>
      </c>
      <c r="I29" s="52">
        <f t="shared" si="3"/>
        <v>-3900.00000000003</v>
      </c>
      <c r="J29" s="59"/>
    </row>
    <row r="30" spans="1:10">
      <c r="A30" s="72">
        <v>42934</v>
      </c>
      <c r="B30" s="50" t="s">
        <v>1647</v>
      </c>
      <c r="C30" s="50" t="s">
        <v>16</v>
      </c>
      <c r="D30" s="50">
        <v>400</v>
      </c>
      <c r="E30" s="50">
        <v>1790</v>
      </c>
      <c r="F30" s="50">
        <v>1780.7</v>
      </c>
      <c r="G30" s="70" t="s">
        <v>1836</v>
      </c>
      <c r="H30" s="50">
        <v>1809</v>
      </c>
      <c r="I30" s="50">
        <f t="shared" si="3"/>
        <v>7600</v>
      </c>
      <c r="J30" s="59"/>
    </row>
    <row r="31" spans="1:10">
      <c r="A31" s="72">
        <v>42934</v>
      </c>
      <c r="B31" s="50" t="s">
        <v>1218</v>
      </c>
      <c r="C31" s="50" t="s">
        <v>16</v>
      </c>
      <c r="D31" s="50">
        <v>750</v>
      </c>
      <c r="E31" s="50">
        <v>1180</v>
      </c>
      <c r="F31" s="50">
        <v>1175.7</v>
      </c>
      <c r="G31" s="70" t="s">
        <v>1837</v>
      </c>
      <c r="H31" s="50">
        <v>1185</v>
      </c>
      <c r="I31" s="50">
        <f t="shared" si="3"/>
        <v>3750</v>
      </c>
      <c r="J31" s="59"/>
    </row>
    <row r="32" spans="1:10">
      <c r="A32" s="72">
        <v>42935</v>
      </c>
      <c r="B32" s="50" t="s">
        <v>1170</v>
      </c>
      <c r="C32" s="50" t="s">
        <v>19</v>
      </c>
      <c r="D32" s="50">
        <v>500</v>
      </c>
      <c r="E32" s="50">
        <v>1294</v>
      </c>
      <c r="F32" s="50">
        <v>1302.2</v>
      </c>
      <c r="G32" s="70" t="s">
        <v>1838</v>
      </c>
      <c r="H32" s="50">
        <v>1291</v>
      </c>
      <c r="I32" s="50">
        <f>(E32-H32)*D32</f>
        <v>1500</v>
      </c>
      <c r="J32" s="59"/>
    </row>
    <row r="33" spans="1:10">
      <c r="A33" s="72">
        <v>42935</v>
      </c>
      <c r="B33" s="50" t="s">
        <v>1839</v>
      </c>
      <c r="C33" s="50" t="s">
        <v>19</v>
      </c>
      <c r="D33" s="50">
        <v>550</v>
      </c>
      <c r="E33" s="50">
        <v>1152</v>
      </c>
      <c r="F33" s="50">
        <v>1158.7</v>
      </c>
      <c r="G33" s="70" t="s">
        <v>1840</v>
      </c>
      <c r="H33" s="50">
        <v>1152</v>
      </c>
      <c r="I33" s="50">
        <f>(E33-H33)*D33</f>
        <v>0</v>
      </c>
      <c r="J33" s="59"/>
    </row>
    <row r="34" spans="1:10">
      <c r="A34" s="72">
        <v>42935</v>
      </c>
      <c r="B34" s="50" t="s">
        <v>1218</v>
      </c>
      <c r="C34" s="50" t="s">
        <v>16</v>
      </c>
      <c r="D34" s="50">
        <v>750</v>
      </c>
      <c r="E34" s="50">
        <v>1180</v>
      </c>
      <c r="F34" s="50">
        <v>1175.2</v>
      </c>
      <c r="G34" s="70" t="s">
        <v>1837</v>
      </c>
      <c r="H34" s="50">
        <v>1182</v>
      </c>
      <c r="I34" s="50">
        <f t="shared" ref="I34:I43" si="4">(H34-E34)*D34</f>
        <v>1500</v>
      </c>
      <c r="J34" s="59"/>
    </row>
    <row r="35" spans="1:10">
      <c r="A35" s="72">
        <v>42935</v>
      </c>
      <c r="B35" s="50" t="s">
        <v>1841</v>
      </c>
      <c r="C35" s="50" t="s">
        <v>16</v>
      </c>
      <c r="D35" s="50">
        <v>3500</v>
      </c>
      <c r="E35" s="50">
        <v>272</v>
      </c>
      <c r="F35" s="50">
        <v>270.9</v>
      </c>
      <c r="G35" s="70" t="s">
        <v>1842</v>
      </c>
      <c r="H35" s="50">
        <v>272.5</v>
      </c>
      <c r="I35" s="50">
        <f t="shared" si="4"/>
        <v>1750</v>
      </c>
      <c r="J35" s="59"/>
    </row>
    <row r="36" spans="1:10">
      <c r="A36" s="72">
        <v>42936</v>
      </c>
      <c r="B36" s="50" t="s">
        <v>1647</v>
      </c>
      <c r="C36" s="50" t="s">
        <v>16</v>
      </c>
      <c r="D36" s="50">
        <v>400</v>
      </c>
      <c r="E36" s="50">
        <v>1752</v>
      </c>
      <c r="F36" s="50">
        <v>1743.7</v>
      </c>
      <c r="G36" s="70" t="s">
        <v>1843</v>
      </c>
      <c r="H36" s="50">
        <v>1758.2</v>
      </c>
      <c r="I36" s="50">
        <f t="shared" si="4"/>
        <v>2480.00000000002</v>
      </c>
      <c r="J36" s="59"/>
    </row>
    <row r="37" spans="1:10">
      <c r="A37" s="72">
        <v>42936</v>
      </c>
      <c r="B37" s="50" t="s">
        <v>1826</v>
      </c>
      <c r="C37" s="50" t="s">
        <v>16</v>
      </c>
      <c r="D37" s="50">
        <v>750</v>
      </c>
      <c r="E37" s="50">
        <v>1188</v>
      </c>
      <c r="F37" s="50">
        <v>1182.7</v>
      </c>
      <c r="G37" s="70" t="s">
        <v>1844</v>
      </c>
      <c r="H37" s="50">
        <v>1193</v>
      </c>
      <c r="I37" s="50">
        <f t="shared" si="4"/>
        <v>3750</v>
      </c>
      <c r="J37" s="59"/>
    </row>
    <row r="38" spans="1:10">
      <c r="A38" s="72">
        <v>42937</v>
      </c>
      <c r="B38" s="50" t="s">
        <v>1368</v>
      </c>
      <c r="C38" s="50" t="s">
        <v>16</v>
      </c>
      <c r="D38" s="50">
        <v>700</v>
      </c>
      <c r="E38" s="50">
        <v>1847</v>
      </c>
      <c r="F38" s="50">
        <v>1841.7</v>
      </c>
      <c r="G38" s="70" t="s">
        <v>1845</v>
      </c>
      <c r="H38" s="50">
        <v>1847</v>
      </c>
      <c r="I38" s="50">
        <f t="shared" si="4"/>
        <v>0</v>
      </c>
      <c r="J38" s="59"/>
    </row>
    <row r="39" spans="1:10">
      <c r="A39" s="72">
        <v>42937</v>
      </c>
      <c r="B39" s="50" t="s">
        <v>283</v>
      </c>
      <c r="C39" s="50" t="s">
        <v>16</v>
      </c>
      <c r="D39" s="50">
        <v>2000</v>
      </c>
      <c r="E39" s="50">
        <v>498</v>
      </c>
      <c r="F39" s="50">
        <v>496.3</v>
      </c>
      <c r="G39" s="70" t="s">
        <v>1846</v>
      </c>
      <c r="H39" s="50">
        <v>500.5</v>
      </c>
      <c r="I39" s="50">
        <f t="shared" si="4"/>
        <v>5000</v>
      </c>
      <c r="J39" s="59"/>
    </row>
    <row r="40" spans="1:10">
      <c r="A40" s="72">
        <v>42940</v>
      </c>
      <c r="B40" s="50" t="s">
        <v>1218</v>
      </c>
      <c r="C40" s="50" t="s">
        <v>16</v>
      </c>
      <c r="D40" s="50">
        <v>750</v>
      </c>
      <c r="E40" s="50">
        <v>1180</v>
      </c>
      <c r="F40" s="50">
        <v>1174.7</v>
      </c>
      <c r="G40" s="70" t="s">
        <v>1837</v>
      </c>
      <c r="H40" s="50">
        <v>1180</v>
      </c>
      <c r="I40" s="50">
        <f t="shared" si="4"/>
        <v>0</v>
      </c>
      <c r="J40" s="59"/>
    </row>
    <row r="41" spans="1:10">
      <c r="A41" s="72">
        <v>42940</v>
      </c>
      <c r="B41" s="50" t="s">
        <v>1457</v>
      </c>
      <c r="C41" s="50" t="s">
        <v>16</v>
      </c>
      <c r="D41" s="50">
        <v>350</v>
      </c>
      <c r="E41" s="50">
        <v>1615</v>
      </c>
      <c r="F41" s="50">
        <v>1606.7</v>
      </c>
      <c r="G41" s="70" t="s">
        <v>1847</v>
      </c>
      <c r="H41" s="50">
        <v>1615</v>
      </c>
      <c r="I41" s="50">
        <f t="shared" si="4"/>
        <v>0</v>
      </c>
      <c r="J41" s="59"/>
    </row>
    <row r="42" spans="1:10">
      <c r="A42" s="72">
        <v>42940</v>
      </c>
      <c r="B42" s="50" t="s">
        <v>1647</v>
      </c>
      <c r="C42" s="50" t="s">
        <v>16</v>
      </c>
      <c r="D42" s="50">
        <v>400</v>
      </c>
      <c r="E42" s="50">
        <v>1732</v>
      </c>
      <c r="F42" s="50">
        <v>1723.2</v>
      </c>
      <c r="G42" s="70" t="s">
        <v>1848</v>
      </c>
      <c r="H42" s="50">
        <v>1735.8</v>
      </c>
      <c r="I42" s="50">
        <f t="shared" si="4"/>
        <v>1519.99999999998</v>
      </c>
      <c r="J42" s="59"/>
    </row>
    <row r="43" spans="1:10">
      <c r="A43" s="72">
        <v>42940</v>
      </c>
      <c r="B43" s="50" t="s">
        <v>149</v>
      </c>
      <c r="C43" s="50" t="s">
        <v>16</v>
      </c>
      <c r="D43" s="50">
        <v>500</v>
      </c>
      <c r="E43" s="50">
        <v>1150</v>
      </c>
      <c r="F43" s="50">
        <v>1142.7</v>
      </c>
      <c r="G43" s="70" t="s">
        <v>1849</v>
      </c>
      <c r="H43" s="50">
        <v>1157.5</v>
      </c>
      <c r="I43" s="50">
        <f t="shared" si="4"/>
        <v>3750</v>
      </c>
      <c r="J43" s="59"/>
    </row>
    <row r="44" spans="1:10">
      <c r="A44" s="72">
        <v>42941</v>
      </c>
      <c r="B44" s="50" t="s">
        <v>1826</v>
      </c>
      <c r="C44" s="50" t="s">
        <v>19</v>
      </c>
      <c r="D44" s="50">
        <v>750</v>
      </c>
      <c r="E44" s="50">
        <v>1172</v>
      </c>
      <c r="F44" s="50">
        <v>1176.7</v>
      </c>
      <c r="G44" s="70" t="s">
        <v>1850</v>
      </c>
      <c r="H44" s="50">
        <v>1166</v>
      </c>
      <c r="I44" s="50">
        <f t="shared" ref="I44:I46" si="5">(E44-H44)*D44</f>
        <v>4500</v>
      </c>
      <c r="J44" s="59"/>
    </row>
    <row r="45" spans="1:10">
      <c r="A45" s="72">
        <v>42941</v>
      </c>
      <c r="B45" s="50" t="s">
        <v>198</v>
      </c>
      <c r="C45" s="50" t="s">
        <v>19</v>
      </c>
      <c r="D45" s="50">
        <v>550</v>
      </c>
      <c r="E45" s="50">
        <v>1155</v>
      </c>
      <c r="F45" s="50">
        <v>1161.7</v>
      </c>
      <c r="G45" s="70" t="s">
        <v>1851</v>
      </c>
      <c r="H45" s="50">
        <v>1150.2</v>
      </c>
      <c r="I45" s="50">
        <f t="shared" si="5"/>
        <v>2639.99999999997</v>
      </c>
      <c r="J45" s="59"/>
    </row>
    <row r="46" spans="1:10">
      <c r="A46" s="72">
        <v>42941</v>
      </c>
      <c r="B46" s="50" t="s">
        <v>1852</v>
      </c>
      <c r="C46" s="50" t="s">
        <v>19</v>
      </c>
      <c r="D46" s="50">
        <v>500</v>
      </c>
      <c r="E46" s="50">
        <v>1610</v>
      </c>
      <c r="F46" s="50">
        <v>1618.7</v>
      </c>
      <c r="G46" s="70" t="s">
        <v>1729</v>
      </c>
      <c r="H46" s="50">
        <v>1610</v>
      </c>
      <c r="I46" s="50">
        <f t="shared" si="5"/>
        <v>0</v>
      </c>
      <c r="J46" s="59"/>
    </row>
    <row r="47" spans="1:10">
      <c r="A47" s="72">
        <v>42942</v>
      </c>
      <c r="B47" s="50" t="s">
        <v>1368</v>
      </c>
      <c r="C47" s="50" t="s">
        <v>16</v>
      </c>
      <c r="D47" s="50">
        <v>700</v>
      </c>
      <c r="E47" s="50">
        <v>1890</v>
      </c>
      <c r="F47" s="50">
        <v>1884.7</v>
      </c>
      <c r="G47" s="70" t="s">
        <v>1853</v>
      </c>
      <c r="H47" s="50">
        <v>1895.4</v>
      </c>
      <c r="I47" s="50">
        <f t="shared" ref="I47:I54" si="6">(H47-E47)*D47</f>
        <v>3780.00000000006</v>
      </c>
      <c r="J47" s="59"/>
    </row>
    <row r="48" spans="1:10">
      <c r="A48" s="72">
        <v>42942</v>
      </c>
      <c r="B48" s="50" t="s">
        <v>1854</v>
      </c>
      <c r="C48" s="50" t="s">
        <v>16</v>
      </c>
      <c r="D48" s="50">
        <v>500</v>
      </c>
      <c r="E48" s="50">
        <v>1612</v>
      </c>
      <c r="F48" s="50">
        <v>1604.7</v>
      </c>
      <c r="G48" s="70" t="s">
        <v>1855</v>
      </c>
      <c r="H48" s="50">
        <v>1628</v>
      </c>
      <c r="I48" s="50">
        <f t="shared" si="6"/>
        <v>8000</v>
      </c>
      <c r="J48" s="59"/>
    </row>
    <row r="49" spans="1:10">
      <c r="A49" s="72">
        <v>42943</v>
      </c>
      <c r="B49" s="50" t="s">
        <v>1826</v>
      </c>
      <c r="C49" s="50" t="s">
        <v>16</v>
      </c>
      <c r="D49" s="50">
        <v>750</v>
      </c>
      <c r="E49" s="50">
        <v>1186</v>
      </c>
      <c r="F49" s="50">
        <v>1180.7</v>
      </c>
      <c r="G49" s="70" t="s">
        <v>1856</v>
      </c>
      <c r="H49" s="50">
        <v>1186</v>
      </c>
      <c r="I49" s="50">
        <f t="shared" si="6"/>
        <v>0</v>
      </c>
      <c r="J49" s="59"/>
    </row>
    <row r="50" spans="1:10">
      <c r="A50" s="72">
        <v>42943</v>
      </c>
      <c r="B50" s="50" t="s">
        <v>1099</v>
      </c>
      <c r="C50" s="50" t="s">
        <v>16</v>
      </c>
      <c r="D50" s="50">
        <v>500</v>
      </c>
      <c r="E50" s="50">
        <v>1661</v>
      </c>
      <c r="F50" s="50">
        <v>1652.7</v>
      </c>
      <c r="G50" s="70" t="s">
        <v>1857</v>
      </c>
      <c r="H50" s="50">
        <v>1678</v>
      </c>
      <c r="I50" s="50">
        <f t="shared" si="6"/>
        <v>8500</v>
      </c>
      <c r="J50" s="59"/>
    </row>
    <row r="51" spans="1:10">
      <c r="A51" s="72">
        <v>42943</v>
      </c>
      <c r="B51" s="50" t="s">
        <v>1099</v>
      </c>
      <c r="C51" s="50" t="s">
        <v>16</v>
      </c>
      <c r="D51" s="50">
        <v>500</v>
      </c>
      <c r="E51" s="50">
        <v>1694</v>
      </c>
      <c r="F51" s="50">
        <v>1684.7</v>
      </c>
      <c r="G51" s="70" t="s">
        <v>1858</v>
      </c>
      <c r="H51" s="50">
        <v>1699.5</v>
      </c>
      <c r="I51" s="50">
        <f t="shared" si="6"/>
        <v>2750</v>
      </c>
      <c r="J51" s="59"/>
    </row>
    <row r="52" spans="1:10">
      <c r="A52" s="72" t="s">
        <v>1859</v>
      </c>
      <c r="B52" s="50" t="s">
        <v>1860</v>
      </c>
      <c r="C52" s="50" t="s">
        <v>16</v>
      </c>
      <c r="D52" s="50">
        <v>400</v>
      </c>
      <c r="E52" s="50">
        <v>1743</v>
      </c>
      <c r="F52" s="50">
        <v>1733.7</v>
      </c>
      <c r="G52" s="70" t="s">
        <v>1861</v>
      </c>
      <c r="H52" s="50">
        <v>1753.5</v>
      </c>
      <c r="I52" s="50">
        <f t="shared" si="6"/>
        <v>4200</v>
      </c>
      <c r="J52" s="59"/>
    </row>
    <row r="53" spans="1:10">
      <c r="A53" s="72" t="s">
        <v>1859</v>
      </c>
      <c r="B53" s="50" t="s">
        <v>1368</v>
      </c>
      <c r="C53" s="50" t="s">
        <v>16</v>
      </c>
      <c r="D53" s="50">
        <v>700</v>
      </c>
      <c r="E53" s="50">
        <v>1862</v>
      </c>
      <c r="F53" s="50">
        <v>1856.7</v>
      </c>
      <c r="G53" s="70" t="s">
        <v>1862</v>
      </c>
      <c r="H53" s="50">
        <v>1863.4</v>
      </c>
      <c r="I53" s="50">
        <f t="shared" si="6"/>
        <v>980.000000000064</v>
      </c>
      <c r="J53" s="59"/>
    </row>
    <row r="54" spans="1:10">
      <c r="A54" s="72" t="s">
        <v>1859</v>
      </c>
      <c r="B54" s="50" t="s">
        <v>1863</v>
      </c>
      <c r="C54" s="50" t="s">
        <v>16</v>
      </c>
      <c r="D54" s="50">
        <v>2500</v>
      </c>
      <c r="E54" s="50">
        <v>406</v>
      </c>
      <c r="F54" s="50">
        <v>404.7</v>
      </c>
      <c r="G54" s="70" t="s">
        <v>1864</v>
      </c>
      <c r="H54" s="50">
        <v>407.8</v>
      </c>
      <c r="I54" s="50">
        <f t="shared" si="6"/>
        <v>4500.00000000003</v>
      </c>
      <c r="J54" s="59"/>
    </row>
    <row r="55" spans="1:10">
      <c r="A55" s="72"/>
      <c r="B55" s="50"/>
      <c r="C55" s="50"/>
      <c r="D55" s="50"/>
      <c r="E55" s="50"/>
      <c r="F55" s="50"/>
      <c r="G55" s="70"/>
      <c r="H55" s="50"/>
      <c r="I55" s="50"/>
      <c r="J55" s="59"/>
    </row>
    <row r="56" spans="7:9">
      <c r="G56" s="20" t="s">
        <v>51</v>
      </c>
      <c r="H56" s="20"/>
      <c r="I56" s="29">
        <f>SUM(I4:I55)</f>
        <v>128645</v>
      </c>
    </row>
    <row r="57" spans="7:9">
      <c r="G57" s="59"/>
      <c r="H57" s="59"/>
      <c r="I57" s="52"/>
    </row>
    <row r="58" spans="7:9">
      <c r="G58" s="20" t="s">
        <v>2</v>
      </c>
      <c r="H58" s="20"/>
      <c r="I58" s="31">
        <f>48/51</f>
        <v>0.941176470588235</v>
      </c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opLeftCell="A49" workbookViewId="0">
      <selection activeCell="D73" sqref="D73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1865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42887</v>
      </c>
      <c r="B4" s="50" t="s">
        <v>1368</v>
      </c>
      <c r="C4" s="50" t="s">
        <v>665</v>
      </c>
      <c r="D4" s="50">
        <v>700</v>
      </c>
      <c r="E4" s="50">
        <v>1687</v>
      </c>
      <c r="F4" s="50">
        <v>1681.7</v>
      </c>
      <c r="G4" s="50" t="s">
        <v>1866</v>
      </c>
      <c r="H4" s="50">
        <v>1698</v>
      </c>
      <c r="I4" s="50">
        <f t="shared" ref="I4:I9" si="0">(H4-E4)*D4</f>
        <v>7700</v>
      </c>
      <c r="J4" s="59"/>
    </row>
    <row r="5" spans="1:10">
      <c r="A5" s="49">
        <v>42887</v>
      </c>
      <c r="B5" s="50" t="s">
        <v>1368</v>
      </c>
      <c r="C5" s="50" t="s">
        <v>665</v>
      </c>
      <c r="D5" s="50">
        <v>700</v>
      </c>
      <c r="E5" s="50">
        <v>1740</v>
      </c>
      <c r="F5" s="50">
        <v>1734.7</v>
      </c>
      <c r="G5" s="70" t="s">
        <v>1867</v>
      </c>
      <c r="H5" s="50">
        <v>1745</v>
      </c>
      <c r="I5" s="50">
        <f t="shared" si="0"/>
        <v>3500</v>
      </c>
      <c r="J5" s="59"/>
    </row>
    <row r="6" spans="1:10">
      <c r="A6" s="49">
        <v>42887</v>
      </c>
      <c r="B6" s="50" t="s">
        <v>1368</v>
      </c>
      <c r="C6" s="50" t="s">
        <v>665</v>
      </c>
      <c r="D6" s="50">
        <v>700</v>
      </c>
      <c r="E6" s="50">
        <v>1745</v>
      </c>
      <c r="F6" s="50">
        <v>1739.7</v>
      </c>
      <c r="G6" s="50" t="s">
        <v>1868</v>
      </c>
      <c r="H6" s="50">
        <v>1761</v>
      </c>
      <c r="I6" s="50">
        <f t="shared" si="0"/>
        <v>11200</v>
      </c>
      <c r="J6" s="59"/>
    </row>
    <row r="7" spans="1:10">
      <c r="A7" s="49">
        <v>42888</v>
      </c>
      <c r="B7" s="50" t="s">
        <v>1368</v>
      </c>
      <c r="C7" s="50" t="s">
        <v>665</v>
      </c>
      <c r="D7" s="50">
        <v>700</v>
      </c>
      <c r="E7" s="50">
        <v>1833</v>
      </c>
      <c r="F7" s="50">
        <v>1827.7</v>
      </c>
      <c r="G7" s="50" t="s">
        <v>1869</v>
      </c>
      <c r="H7" s="50">
        <v>1847</v>
      </c>
      <c r="I7" s="50">
        <f t="shared" si="0"/>
        <v>9800</v>
      </c>
      <c r="J7" s="59"/>
    </row>
    <row r="8" spans="1:10">
      <c r="A8" s="49">
        <v>42888</v>
      </c>
      <c r="B8" s="50" t="s">
        <v>1131</v>
      </c>
      <c r="C8" s="50" t="s">
        <v>16</v>
      </c>
      <c r="D8" s="50">
        <v>550</v>
      </c>
      <c r="E8" s="50">
        <v>1071</v>
      </c>
      <c r="F8" s="50">
        <v>1064.7</v>
      </c>
      <c r="G8" s="50" t="s">
        <v>1870</v>
      </c>
      <c r="H8" s="50">
        <v>1091</v>
      </c>
      <c r="I8" s="50">
        <f t="shared" si="0"/>
        <v>11000</v>
      </c>
      <c r="J8" s="59"/>
    </row>
    <row r="9" spans="1:10">
      <c r="A9" s="49">
        <v>42891</v>
      </c>
      <c r="B9" s="50" t="s">
        <v>1368</v>
      </c>
      <c r="C9" s="50" t="s">
        <v>665</v>
      </c>
      <c r="D9" s="50">
        <v>700</v>
      </c>
      <c r="E9" s="50">
        <v>1885</v>
      </c>
      <c r="F9" s="50">
        <v>1879.7</v>
      </c>
      <c r="G9" s="50" t="s">
        <v>1871</v>
      </c>
      <c r="H9" s="50">
        <v>1891</v>
      </c>
      <c r="I9" s="50">
        <f t="shared" si="0"/>
        <v>4200</v>
      </c>
      <c r="J9" s="59"/>
    </row>
    <row r="10" spans="1:10">
      <c r="A10" s="49">
        <v>42891</v>
      </c>
      <c r="B10" s="50" t="s">
        <v>1872</v>
      </c>
      <c r="C10" s="50" t="s">
        <v>19</v>
      </c>
      <c r="D10" s="50">
        <v>1100</v>
      </c>
      <c r="E10" s="50">
        <v>914.9</v>
      </c>
      <c r="F10" s="50">
        <v>918.1</v>
      </c>
      <c r="G10" s="50" t="s">
        <v>1873</v>
      </c>
      <c r="H10" s="50">
        <v>910.4</v>
      </c>
      <c r="I10" s="50">
        <f t="shared" ref="I10:I12" si="1">(E10-H10)*D10</f>
        <v>4950</v>
      </c>
      <c r="J10" s="59"/>
    </row>
    <row r="11" spans="1:10">
      <c r="A11" s="49">
        <v>42892</v>
      </c>
      <c r="B11" s="50" t="s">
        <v>1131</v>
      </c>
      <c r="C11" s="50" t="s">
        <v>19</v>
      </c>
      <c r="D11" s="50">
        <v>550</v>
      </c>
      <c r="E11" s="50">
        <v>1095</v>
      </c>
      <c r="F11" s="50">
        <v>1011.7</v>
      </c>
      <c r="G11" s="70" t="s">
        <v>1874</v>
      </c>
      <c r="H11" s="50">
        <v>1089</v>
      </c>
      <c r="I11" s="50">
        <f t="shared" si="1"/>
        <v>3300</v>
      </c>
      <c r="J11" s="59"/>
    </row>
    <row r="12" spans="1:10">
      <c r="A12" s="49">
        <v>42892</v>
      </c>
      <c r="B12" s="50" t="s">
        <v>1875</v>
      </c>
      <c r="C12" s="50" t="s">
        <v>19</v>
      </c>
      <c r="D12" s="50">
        <v>700</v>
      </c>
      <c r="E12" s="50">
        <v>1874</v>
      </c>
      <c r="F12" s="50">
        <v>1879.7</v>
      </c>
      <c r="G12" s="70" t="s">
        <v>1876</v>
      </c>
      <c r="H12" s="50">
        <v>1865.7</v>
      </c>
      <c r="I12" s="50">
        <f t="shared" si="1"/>
        <v>5809.99999999997</v>
      </c>
      <c r="J12" s="59"/>
    </row>
    <row r="13" spans="1:10">
      <c r="A13" s="49">
        <v>42893</v>
      </c>
      <c r="B13" s="50" t="s">
        <v>1875</v>
      </c>
      <c r="C13" s="50" t="s">
        <v>16</v>
      </c>
      <c r="D13" s="50">
        <v>700</v>
      </c>
      <c r="E13" s="50">
        <v>1915</v>
      </c>
      <c r="F13" s="50">
        <v>1909.7</v>
      </c>
      <c r="G13" s="70" t="s">
        <v>1877</v>
      </c>
      <c r="H13" s="50">
        <v>1929</v>
      </c>
      <c r="I13" s="50">
        <f t="shared" ref="I13:I15" si="2">(H13-E13)*D13</f>
        <v>9800</v>
      </c>
      <c r="J13" s="59"/>
    </row>
    <row r="14" spans="1:10">
      <c r="A14" s="49">
        <v>42894</v>
      </c>
      <c r="B14" s="50" t="s">
        <v>1875</v>
      </c>
      <c r="C14" s="50" t="s">
        <v>16</v>
      </c>
      <c r="D14" s="50">
        <v>700</v>
      </c>
      <c r="E14" s="50">
        <v>1900</v>
      </c>
      <c r="F14" s="50">
        <v>1894.7</v>
      </c>
      <c r="G14" s="70" t="s">
        <v>1878</v>
      </c>
      <c r="H14" s="50">
        <v>1902.2</v>
      </c>
      <c r="I14" s="50">
        <f t="shared" si="2"/>
        <v>1540.00000000003</v>
      </c>
      <c r="J14" s="59"/>
    </row>
    <row r="15" spans="1:10">
      <c r="A15" s="49">
        <v>42894</v>
      </c>
      <c r="B15" s="50" t="s">
        <v>1131</v>
      </c>
      <c r="C15" s="50" t="s">
        <v>16</v>
      </c>
      <c r="D15" s="50">
        <v>550</v>
      </c>
      <c r="E15" s="50">
        <v>1106</v>
      </c>
      <c r="F15" s="50">
        <v>1099.7</v>
      </c>
      <c r="G15" s="70" t="s">
        <v>1879</v>
      </c>
      <c r="H15" s="50">
        <v>1112</v>
      </c>
      <c r="I15" s="50">
        <f t="shared" si="2"/>
        <v>3300</v>
      </c>
      <c r="J15" s="59"/>
    </row>
    <row r="16" spans="1:10">
      <c r="A16" s="49">
        <v>42894</v>
      </c>
      <c r="B16" s="50" t="s">
        <v>1368</v>
      </c>
      <c r="C16" s="50" t="s">
        <v>19</v>
      </c>
      <c r="D16" s="50">
        <v>700</v>
      </c>
      <c r="E16" s="50">
        <v>1890</v>
      </c>
      <c r="F16" s="50">
        <v>1895.7</v>
      </c>
      <c r="G16" s="70" t="s">
        <v>1880</v>
      </c>
      <c r="H16" s="50">
        <v>1875.4</v>
      </c>
      <c r="I16" s="50">
        <f>(E16-H16)*D16</f>
        <v>10219.9999999999</v>
      </c>
      <c r="J16" s="59"/>
    </row>
    <row r="17" spans="1:10">
      <c r="A17" s="49">
        <v>42894</v>
      </c>
      <c r="B17" s="50" t="s">
        <v>71</v>
      </c>
      <c r="C17" s="50" t="s">
        <v>665</v>
      </c>
      <c r="D17" s="50">
        <v>400</v>
      </c>
      <c r="E17" s="50">
        <v>1480</v>
      </c>
      <c r="F17" s="50">
        <v>1471.7</v>
      </c>
      <c r="G17" s="70" t="s">
        <v>1881</v>
      </c>
      <c r="H17" s="50">
        <v>1498.5</v>
      </c>
      <c r="I17" s="50">
        <f t="shared" ref="I17:I25" si="3">(H17-E17)*D17</f>
        <v>7400</v>
      </c>
      <c r="J17" s="59"/>
    </row>
    <row r="18" spans="1:10">
      <c r="A18" s="49">
        <v>42895</v>
      </c>
      <c r="B18" s="50" t="s">
        <v>1368</v>
      </c>
      <c r="C18" s="50" t="s">
        <v>19</v>
      </c>
      <c r="D18" s="50">
        <v>700</v>
      </c>
      <c r="E18" s="50">
        <v>1900</v>
      </c>
      <c r="F18" s="50">
        <v>1905.7</v>
      </c>
      <c r="G18" s="70" t="s">
        <v>1882</v>
      </c>
      <c r="H18" s="50">
        <v>1897</v>
      </c>
      <c r="I18" s="50">
        <f>(E18-H18)*D18</f>
        <v>2100</v>
      </c>
      <c r="J18" s="59"/>
    </row>
    <row r="19" spans="1:10">
      <c r="A19" s="49">
        <v>42895</v>
      </c>
      <c r="B19" s="50" t="s">
        <v>1875</v>
      </c>
      <c r="C19" s="50" t="s">
        <v>665</v>
      </c>
      <c r="D19" s="50">
        <v>700</v>
      </c>
      <c r="E19" s="50">
        <v>1910</v>
      </c>
      <c r="F19" s="50">
        <v>1084.7</v>
      </c>
      <c r="G19" s="70" t="s">
        <v>1883</v>
      </c>
      <c r="H19" s="50">
        <v>1910</v>
      </c>
      <c r="I19" s="50">
        <f t="shared" si="3"/>
        <v>0</v>
      </c>
      <c r="J19" s="59"/>
    </row>
    <row r="20" spans="1:10">
      <c r="A20" s="49">
        <v>42895</v>
      </c>
      <c r="B20" s="50" t="s">
        <v>1830</v>
      </c>
      <c r="C20" s="50" t="s">
        <v>665</v>
      </c>
      <c r="D20" s="50">
        <v>700</v>
      </c>
      <c r="E20" s="50">
        <v>1910</v>
      </c>
      <c r="F20" s="50">
        <v>1904.7</v>
      </c>
      <c r="G20" s="70" t="s">
        <v>1884</v>
      </c>
      <c r="H20" s="50">
        <v>1915</v>
      </c>
      <c r="I20" s="50">
        <f t="shared" si="3"/>
        <v>3500</v>
      </c>
      <c r="J20" s="59"/>
    </row>
    <row r="21" spans="1:10">
      <c r="A21" s="49">
        <v>42895</v>
      </c>
      <c r="B21" s="50" t="s">
        <v>1875</v>
      </c>
      <c r="C21" s="50" t="s">
        <v>665</v>
      </c>
      <c r="D21" s="50">
        <v>700</v>
      </c>
      <c r="E21" s="50">
        <v>1915</v>
      </c>
      <c r="F21" s="50">
        <v>1909.7</v>
      </c>
      <c r="G21" s="50" t="s">
        <v>1885</v>
      </c>
      <c r="H21" s="50">
        <v>1917.8</v>
      </c>
      <c r="I21" s="50">
        <f t="shared" si="3"/>
        <v>1959.99999999997</v>
      </c>
      <c r="J21" s="59"/>
    </row>
    <row r="22" spans="1:10">
      <c r="A22" s="49">
        <v>42895</v>
      </c>
      <c r="B22" s="50" t="s">
        <v>71</v>
      </c>
      <c r="C22" s="50" t="s">
        <v>16</v>
      </c>
      <c r="D22" s="50">
        <v>400</v>
      </c>
      <c r="E22" s="50">
        <v>1475</v>
      </c>
      <c r="F22" s="50">
        <v>1466.7</v>
      </c>
      <c r="G22" s="50" t="s">
        <v>1886</v>
      </c>
      <c r="H22" s="50">
        <v>1475</v>
      </c>
      <c r="I22" s="50">
        <f t="shared" si="3"/>
        <v>0</v>
      </c>
      <c r="J22" s="59"/>
    </row>
    <row r="23" spans="1:10">
      <c r="A23" s="49">
        <v>42899</v>
      </c>
      <c r="B23" s="50" t="s">
        <v>1368</v>
      </c>
      <c r="C23" s="50" t="s">
        <v>16</v>
      </c>
      <c r="D23" s="50">
        <v>700</v>
      </c>
      <c r="E23" s="50">
        <v>1940</v>
      </c>
      <c r="F23" s="50">
        <v>1934.7</v>
      </c>
      <c r="G23" s="50" t="s">
        <v>1887</v>
      </c>
      <c r="H23" s="50">
        <v>1940</v>
      </c>
      <c r="I23" s="50">
        <f t="shared" si="3"/>
        <v>0</v>
      </c>
      <c r="J23" s="59"/>
    </row>
    <row r="24" spans="1:10">
      <c r="A24" s="49">
        <v>42899</v>
      </c>
      <c r="B24" s="50" t="s">
        <v>358</v>
      </c>
      <c r="C24" s="50" t="s">
        <v>16</v>
      </c>
      <c r="D24" s="50">
        <v>500</v>
      </c>
      <c r="E24" s="50">
        <v>1271</v>
      </c>
      <c r="F24" s="50">
        <v>1263.4</v>
      </c>
      <c r="G24" s="70" t="s">
        <v>1888</v>
      </c>
      <c r="H24" s="50">
        <v>1277</v>
      </c>
      <c r="I24" s="50">
        <f t="shared" si="3"/>
        <v>3000</v>
      </c>
      <c r="J24" s="59"/>
    </row>
    <row r="25" spans="1:10">
      <c r="A25" s="49">
        <v>42899</v>
      </c>
      <c r="B25" s="50" t="s">
        <v>1368</v>
      </c>
      <c r="C25" s="50" t="s">
        <v>16</v>
      </c>
      <c r="D25" s="50">
        <v>700</v>
      </c>
      <c r="E25" s="50">
        <v>1940</v>
      </c>
      <c r="F25" s="50">
        <v>1934.7</v>
      </c>
      <c r="G25" s="50" t="s">
        <v>1887</v>
      </c>
      <c r="H25" s="50">
        <v>1944</v>
      </c>
      <c r="I25" s="50">
        <f t="shared" si="3"/>
        <v>2800</v>
      </c>
      <c r="J25" s="59"/>
    </row>
    <row r="26" spans="1:10">
      <c r="A26" s="49">
        <v>42899</v>
      </c>
      <c r="B26" s="50" t="s">
        <v>1286</v>
      </c>
      <c r="C26" s="50" t="s">
        <v>19</v>
      </c>
      <c r="D26" s="50">
        <v>1000</v>
      </c>
      <c r="E26" s="50">
        <v>685</v>
      </c>
      <c r="F26" s="50">
        <v>688.7</v>
      </c>
      <c r="G26" s="50" t="s">
        <v>1889</v>
      </c>
      <c r="H26" s="50">
        <v>683.5</v>
      </c>
      <c r="I26" s="50">
        <f t="shared" ref="I26:I29" si="4">(E26-H26)*D26</f>
        <v>1500</v>
      </c>
      <c r="J26" s="59"/>
    </row>
    <row r="27" spans="1:10">
      <c r="A27" s="49">
        <v>42900</v>
      </c>
      <c r="B27" s="50" t="s">
        <v>1368</v>
      </c>
      <c r="C27" s="50" t="s">
        <v>723</v>
      </c>
      <c r="D27" s="50">
        <v>700</v>
      </c>
      <c r="E27" s="50">
        <v>1840</v>
      </c>
      <c r="F27" s="50">
        <v>1845.7</v>
      </c>
      <c r="G27" s="50" t="s">
        <v>1890</v>
      </c>
      <c r="H27" s="50">
        <v>1833</v>
      </c>
      <c r="I27" s="50">
        <f t="shared" si="4"/>
        <v>4900</v>
      </c>
      <c r="J27" s="59"/>
    </row>
    <row r="28" spans="1:10">
      <c r="A28" s="49">
        <v>42900</v>
      </c>
      <c r="B28" s="50" t="s">
        <v>1131</v>
      </c>
      <c r="C28" s="50" t="s">
        <v>19</v>
      </c>
      <c r="D28" s="50">
        <v>550</v>
      </c>
      <c r="E28" s="50">
        <v>1076</v>
      </c>
      <c r="F28" s="50">
        <v>1082.7</v>
      </c>
      <c r="G28" s="50" t="s">
        <v>1891</v>
      </c>
      <c r="H28" s="50">
        <v>1076</v>
      </c>
      <c r="I28" s="50">
        <f t="shared" si="4"/>
        <v>0</v>
      </c>
      <c r="J28" s="59"/>
    </row>
    <row r="29" spans="1:10">
      <c r="A29" s="49">
        <v>42900</v>
      </c>
      <c r="B29" s="50" t="s">
        <v>1170</v>
      </c>
      <c r="C29" s="50" t="s">
        <v>19</v>
      </c>
      <c r="D29" s="50">
        <v>500</v>
      </c>
      <c r="E29" s="50">
        <v>960</v>
      </c>
      <c r="F29" s="50">
        <v>966.7</v>
      </c>
      <c r="G29" s="70" t="s">
        <v>1892</v>
      </c>
      <c r="H29" s="50">
        <v>957.1</v>
      </c>
      <c r="I29" s="50">
        <f t="shared" si="4"/>
        <v>1449.99999999999</v>
      </c>
      <c r="J29" s="59"/>
    </row>
    <row r="30" spans="1:10">
      <c r="A30" s="49">
        <v>42900</v>
      </c>
      <c r="B30" s="50" t="s">
        <v>1893</v>
      </c>
      <c r="C30" s="50" t="s">
        <v>16</v>
      </c>
      <c r="D30" s="50">
        <v>400</v>
      </c>
      <c r="E30" s="50">
        <v>1508</v>
      </c>
      <c r="F30" s="50">
        <v>1499.7</v>
      </c>
      <c r="G30" s="70" t="s">
        <v>1894</v>
      </c>
      <c r="H30" s="50">
        <v>1513.5</v>
      </c>
      <c r="I30" s="50">
        <f t="shared" ref="I30:I36" si="5">(H30-E30)*D30</f>
        <v>2200</v>
      </c>
      <c r="J30" s="59"/>
    </row>
    <row r="31" spans="1:10">
      <c r="A31" s="49">
        <v>42900</v>
      </c>
      <c r="B31" s="50" t="s">
        <v>1368</v>
      </c>
      <c r="C31" s="50" t="s">
        <v>16</v>
      </c>
      <c r="D31" s="50">
        <v>700</v>
      </c>
      <c r="E31" s="50">
        <v>1855</v>
      </c>
      <c r="F31" s="50">
        <v>1849.7</v>
      </c>
      <c r="G31" s="70" t="s">
        <v>1895</v>
      </c>
      <c r="H31" s="50">
        <v>1855</v>
      </c>
      <c r="I31" s="50">
        <f t="shared" si="5"/>
        <v>0</v>
      </c>
      <c r="J31" s="59"/>
    </row>
    <row r="32" spans="1:10">
      <c r="A32" s="49">
        <v>42901</v>
      </c>
      <c r="B32" s="50" t="s">
        <v>71</v>
      </c>
      <c r="C32" s="50" t="s">
        <v>16</v>
      </c>
      <c r="D32" s="50">
        <v>400</v>
      </c>
      <c r="E32" s="50">
        <v>1532</v>
      </c>
      <c r="F32" s="50">
        <v>1523.7</v>
      </c>
      <c r="G32" s="70" t="s">
        <v>1896</v>
      </c>
      <c r="H32" s="50">
        <v>1537.2</v>
      </c>
      <c r="I32" s="50">
        <f t="shared" si="5"/>
        <v>2080.00000000002</v>
      </c>
      <c r="J32" s="59"/>
    </row>
    <row r="33" spans="1:10">
      <c r="A33" s="49">
        <v>42901</v>
      </c>
      <c r="B33" s="50" t="s">
        <v>39</v>
      </c>
      <c r="C33" s="50" t="s">
        <v>16</v>
      </c>
      <c r="D33" s="50">
        <v>600</v>
      </c>
      <c r="E33" s="50">
        <v>1195</v>
      </c>
      <c r="F33" s="50">
        <v>1189.7</v>
      </c>
      <c r="G33" s="70" t="s">
        <v>1897</v>
      </c>
      <c r="H33" s="50">
        <v>1195</v>
      </c>
      <c r="I33" s="50">
        <f t="shared" si="5"/>
        <v>0</v>
      </c>
      <c r="J33" s="59"/>
    </row>
    <row r="34" spans="1:10">
      <c r="A34" s="49">
        <v>42901</v>
      </c>
      <c r="B34" s="50" t="s">
        <v>1898</v>
      </c>
      <c r="C34" s="50" t="s">
        <v>16</v>
      </c>
      <c r="D34" s="50">
        <v>200</v>
      </c>
      <c r="E34" s="50">
        <v>1490</v>
      </c>
      <c r="F34" s="50">
        <v>1472.7</v>
      </c>
      <c r="G34" s="70" t="s">
        <v>1899</v>
      </c>
      <c r="H34" s="50">
        <v>1490</v>
      </c>
      <c r="I34" s="50">
        <f t="shared" si="5"/>
        <v>0</v>
      </c>
      <c r="J34" s="59"/>
    </row>
    <row r="35" spans="1:10">
      <c r="A35" s="49">
        <v>42901</v>
      </c>
      <c r="B35" s="50" t="s">
        <v>1900</v>
      </c>
      <c r="C35" s="50" t="s">
        <v>16</v>
      </c>
      <c r="D35" s="50">
        <v>500</v>
      </c>
      <c r="E35" s="50">
        <v>1376</v>
      </c>
      <c r="F35" s="50">
        <v>1369.7</v>
      </c>
      <c r="G35" s="70" t="s">
        <v>1901</v>
      </c>
      <c r="H35" s="50">
        <v>1376</v>
      </c>
      <c r="I35" s="50">
        <f t="shared" si="5"/>
        <v>0</v>
      </c>
      <c r="J35" s="59"/>
    </row>
    <row r="36" spans="1:10">
      <c r="A36" s="49">
        <v>42901</v>
      </c>
      <c r="B36" s="50" t="s">
        <v>64</v>
      </c>
      <c r="C36" s="50" t="s">
        <v>16</v>
      </c>
      <c r="D36" s="50">
        <v>1000</v>
      </c>
      <c r="E36" s="50">
        <v>834</v>
      </c>
      <c r="F36" s="50">
        <v>830.7</v>
      </c>
      <c r="G36" s="70" t="s">
        <v>1902</v>
      </c>
      <c r="H36" s="50">
        <v>836.35</v>
      </c>
      <c r="I36" s="50">
        <f t="shared" si="5"/>
        <v>2350.00000000002</v>
      </c>
      <c r="J36" s="59"/>
    </row>
    <row r="37" spans="1:10">
      <c r="A37" s="49">
        <v>42902</v>
      </c>
      <c r="B37" s="50" t="s">
        <v>1368</v>
      </c>
      <c r="C37" s="50" t="s">
        <v>19</v>
      </c>
      <c r="D37" s="50">
        <v>700</v>
      </c>
      <c r="E37" s="50">
        <v>1875</v>
      </c>
      <c r="F37" s="50">
        <v>1880.7</v>
      </c>
      <c r="G37" s="70" t="s">
        <v>1903</v>
      </c>
      <c r="H37" s="50">
        <v>1875</v>
      </c>
      <c r="I37" s="50">
        <f t="shared" ref="I37:I44" si="6">(E37-H37)*D37</f>
        <v>0</v>
      </c>
      <c r="J37" s="59"/>
    </row>
    <row r="38" spans="1:10">
      <c r="A38" s="49">
        <v>42902</v>
      </c>
      <c r="B38" s="50" t="s">
        <v>1904</v>
      </c>
      <c r="C38" s="50" t="s">
        <v>16</v>
      </c>
      <c r="D38" s="50">
        <v>1200</v>
      </c>
      <c r="E38" s="50">
        <v>681</v>
      </c>
      <c r="F38" s="50">
        <v>676.9</v>
      </c>
      <c r="G38" s="70" t="s">
        <v>1905</v>
      </c>
      <c r="H38" s="50">
        <v>683.65</v>
      </c>
      <c r="I38" s="50">
        <f t="shared" ref="I38:I40" si="7">(H38-E38)*D38</f>
        <v>3179.99999999997</v>
      </c>
      <c r="J38" s="59"/>
    </row>
    <row r="39" spans="1:10">
      <c r="A39" s="49">
        <v>42902</v>
      </c>
      <c r="B39" s="50" t="s">
        <v>1906</v>
      </c>
      <c r="C39" s="50" t="s">
        <v>16</v>
      </c>
      <c r="D39" s="50">
        <v>600</v>
      </c>
      <c r="E39" s="50">
        <v>1207</v>
      </c>
      <c r="F39" s="50">
        <v>1200.7</v>
      </c>
      <c r="G39" s="70" t="s">
        <v>1907</v>
      </c>
      <c r="H39" s="50">
        <v>1209.5</v>
      </c>
      <c r="I39" s="50">
        <f t="shared" si="7"/>
        <v>1500</v>
      </c>
      <c r="J39" s="59"/>
    </row>
    <row r="40" spans="1:10">
      <c r="A40" s="49">
        <v>42902</v>
      </c>
      <c r="B40" s="50" t="s">
        <v>1908</v>
      </c>
      <c r="C40" s="50" t="s">
        <v>16</v>
      </c>
      <c r="D40" s="50">
        <v>1000</v>
      </c>
      <c r="E40" s="50">
        <v>828</v>
      </c>
      <c r="F40" s="50">
        <v>824.7</v>
      </c>
      <c r="G40" s="70" t="s">
        <v>1909</v>
      </c>
      <c r="H40" s="50">
        <v>830.55</v>
      </c>
      <c r="I40" s="50">
        <f t="shared" si="7"/>
        <v>2549.99999999995</v>
      </c>
      <c r="J40" s="59"/>
    </row>
    <row r="41" spans="1:10">
      <c r="A41" s="49">
        <v>42905</v>
      </c>
      <c r="B41" s="50" t="s">
        <v>1368</v>
      </c>
      <c r="C41" s="50" t="s">
        <v>19</v>
      </c>
      <c r="D41" s="50">
        <v>700</v>
      </c>
      <c r="E41" s="50">
        <v>1865</v>
      </c>
      <c r="F41" s="50">
        <v>1870.7</v>
      </c>
      <c r="G41" s="70" t="s">
        <v>1910</v>
      </c>
      <c r="H41" s="50">
        <v>1865</v>
      </c>
      <c r="I41" s="50">
        <f t="shared" si="6"/>
        <v>0</v>
      </c>
      <c r="J41" s="59"/>
    </row>
    <row r="42" spans="1:10">
      <c r="A42" s="49">
        <v>42905</v>
      </c>
      <c r="B42" s="50" t="s">
        <v>873</v>
      </c>
      <c r="C42" s="50" t="s">
        <v>19</v>
      </c>
      <c r="D42" s="50">
        <v>1100</v>
      </c>
      <c r="E42" s="50">
        <v>887</v>
      </c>
      <c r="F42" s="50">
        <v>890.7</v>
      </c>
      <c r="G42" s="70" t="s">
        <v>1911</v>
      </c>
      <c r="H42" s="50">
        <v>887</v>
      </c>
      <c r="I42" s="50">
        <f t="shared" si="6"/>
        <v>0</v>
      </c>
      <c r="J42" s="59"/>
    </row>
    <row r="43" spans="1:10">
      <c r="A43" s="49">
        <v>42905</v>
      </c>
      <c r="B43" s="50" t="s">
        <v>1893</v>
      </c>
      <c r="C43" s="50" t="s">
        <v>19</v>
      </c>
      <c r="D43" s="50">
        <v>400</v>
      </c>
      <c r="E43" s="50">
        <v>1569</v>
      </c>
      <c r="F43" s="50">
        <v>1577.7</v>
      </c>
      <c r="G43" s="70" t="s">
        <v>1912</v>
      </c>
      <c r="H43" s="50">
        <v>1569</v>
      </c>
      <c r="I43" s="50">
        <f t="shared" si="6"/>
        <v>0</v>
      </c>
      <c r="J43" s="59"/>
    </row>
    <row r="44" spans="1:10">
      <c r="A44" s="49">
        <v>42905</v>
      </c>
      <c r="B44" s="50" t="s">
        <v>944</v>
      </c>
      <c r="C44" s="50" t="s">
        <v>19</v>
      </c>
      <c r="D44" s="50">
        <v>500</v>
      </c>
      <c r="E44" s="50">
        <v>937</v>
      </c>
      <c r="F44" s="50">
        <v>943.7</v>
      </c>
      <c r="G44" s="70" t="s">
        <v>1913</v>
      </c>
      <c r="H44" s="50">
        <v>929.1</v>
      </c>
      <c r="I44" s="50">
        <f t="shared" si="6"/>
        <v>3949.99999999999</v>
      </c>
      <c r="J44" s="59"/>
    </row>
    <row r="45" spans="1:10">
      <c r="A45" s="49">
        <v>42905</v>
      </c>
      <c r="B45" s="50" t="s">
        <v>1914</v>
      </c>
      <c r="C45" s="50" t="s">
        <v>16</v>
      </c>
      <c r="D45" s="50">
        <v>600</v>
      </c>
      <c r="E45" s="50">
        <v>573</v>
      </c>
      <c r="F45" s="50">
        <v>565.7</v>
      </c>
      <c r="G45" s="70" t="s">
        <v>1915</v>
      </c>
      <c r="H45" s="50">
        <v>575.5</v>
      </c>
      <c r="I45" s="50">
        <f t="shared" ref="I45:I50" si="8">(H45-E45)*D45</f>
        <v>1500</v>
      </c>
      <c r="J45" s="59"/>
    </row>
    <row r="46" spans="1:10">
      <c r="A46" s="49">
        <v>42906</v>
      </c>
      <c r="B46" s="50" t="s">
        <v>1916</v>
      </c>
      <c r="C46" s="50" t="s">
        <v>16</v>
      </c>
      <c r="D46" s="50">
        <v>700</v>
      </c>
      <c r="E46" s="50">
        <v>847</v>
      </c>
      <c r="F46" s="50">
        <v>841.7</v>
      </c>
      <c r="G46" s="70" t="s">
        <v>1917</v>
      </c>
      <c r="H46" s="50">
        <v>855</v>
      </c>
      <c r="I46" s="50">
        <f t="shared" si="8"/>
        <v>5600</v>
      </c>
      <c r="J46" s="59"/>
    </row>
    <row r="47" spans="1:10">
      <c r="A47" s="49">
        <v>42906</v>
      </c>
      <c r="B47" s="50" t="s">
        <v>1368</v>
      </c>
      <c r="C47" s="50" t="s">
        <v>16</v>
      </c>
      <c r="D47" s="50">
        <v>700</v>
      </c>
      <c r="E47" s="50">
        <v>1885</v>
      </c>
      <c r="F47" s="50">
        <v>1879.7</v>
      </c>
      <c r="G47" s="70" t="s">
        <v>1871</v>
      </c>
      <c r="H47" s="50">
        <v>1890.95</v>
      </c>
      <c r="I47" s="50">
        <f t="shared" si="8"/>
        <v>4165.00000000003</v>
      </c>
      <c r="J47" s="59"/>
    </row>
    <row r="48" spans="1:10">
      <c r="A48" s="49">
        <v>42906</v>
      </c>
      <c r="B48" s="50" t="s">
        <v>303</v>
      </c>
      <c r="C48" s="50" t="s">
        <v>16</v>
      </c>
      <c r="D48" s="50">
        <v>600</v>
      </c>
      <c r="E48" s="50">
        <v>1517</v>
      </c>
      <c r="F48" s="50">
        <v>1509.7</v>
      </c>
      <c r="G48" s="70" t="s">
        <v>1918</v>
      </c>
      <c r="H48" s="50">
        <v>1517</v>
      </c>
      <c r="I48" s="50">
        <f t="shared" si="8"/>
        <v>0</v>
      </c>
      <c r="J48" s="59"/>
    </row>
    <row r="49" spans="1:10">
      <c r="A49" s="49">
        <v>42907</v>
      </c>
      <c r="B49" s="50" t="s">
        <v>1368</v>
      </c>
      <c r="C49" s="50" t="s">
        <v>16</v>
      </c>
      <c r="D49" s="50">
        <v>700</v>
      </c>
      <c r="E49" s="50">
        <v>1874</v>
      </c>
      <c r="F49" s="50">
        <v>1868.7</v>
      </c>
      <c r="G49" s="70" t="s">
        <v>1919</v>
      </c>
      <c r="H49" s="50">
        <v>1888.75</v>
      </c>
      <c r="I49" s="50">
        <f t="shared" si="8"/>
        <v>10325</v>
      </c>
      <c r="J49" s="59"/>
    </row>
    <row r="50" spans="1:10">
      <c r="A50" s="49">
        <v>42907</v>
      </c>
      <c r="B50" s="50" t="s">
        <v>71</v>
      </c>
      <c r="C50" s="50" t="s">
        <v>16</v>
      </c>
      <c r="D50" s="50">
        <v>400</v>
      </c>
      <c r="E50" s="50">
        <v>1600</v>
      </c>
      <c r="F50" s="50">
        <v>1591.7</v>
      </c>
      <c r="G50" s="70" t="s">
        <v>1920</v>
      </c>
      <c r="H50" s="50">
        <v>1600</v>
      </c>
      <c r="I50" s="50">
        <f t="shared" si="8"/>
        <v>0</v>
      </c>
      <c r="J50" s="59"/>
    </row>
    <row r="51" spans="1:10">
      <c r="A51" s="49">
        <v>42908</v>
      </c>
      <c r="B51" s="50" t="s">
        <v>1368</v>
      </c>
      <c r="C51" s="50" t="s">
        <v>723</v>
      </c>
      <c r="D51" s="50">
        <v>700</v>
      </c>
      <c r="E51" s="50">
        <v>1877</v>
      </c>
      <c r="F51" s="50">
        <v>1882.7</v>
      </c>
      <c r="G51" s="70" t="s">
        <v>1921</v>
      </c>
      <c r="H51" s="50">
        <v>1872.6</v>
      </c>
      <c r="I51" s="50">
        <f t="shared" ref="I51:I57" si="9">(E51-H51)*D51</f>
        <v>3080.00000000006</v>
      </c>
      <c r="J51" s="59"/>
    </row>
    <row r="52" spans="1:10">
      <c r="A52" s="49">
        <v>42908</v>
      </c>
      <c r="B52" s="50" t="s">
        <v>1922</v>
      </c>
      <c r="C52" s="50" t="s">
        <v>16</v>
      </c>
      <c r="D52" s="50">
        <v>550</v>
      </c>
      <c r="E52" s="50">
        <v>1102</v>
      </c>
      <c r="F52" s="50">
        <v>1094.7</v>
      </c>
      <c r="G52" s="70" t="s">
        <v>1923</v>
      </c>
      <c r="H52" s="50">
        <v>1102</v>
      </c>
      <c r="I52" s="50">
        <f t="shared" ref="I52:I55" si="10">(H52-E52)*D52</f>
        <v>0</v>
      </c>
      <c r="J52" s="59"/>
    </row>
    <row r="53" spans="1:10">
      <c r="A53" s="49">
        <v>42908</v>
      </c>
      <c r="B53" s="50" t="s">
        <v>1924</v>
      </c>
      <c r="C53" s="50" t="s">
        <v>16</v>
      </c>
      <c r="D53" s="50">
        <v>500</v>
      </c>
      <c r="E53" s="50">
        <v>1703</v>
      </c>
      <c r="F53" s="50">
        <v>1696.7</v>
      </c>
      <c r="G53" s="70" t="s">
        <v>1925</v>
      </c>
      <c r="H53" s="50">
        <v>1716</v>
      </c>
      <c r="I53" s="50">
        <f t="shared" si="10"/>
        <v>6500</v>
      </c>
      <c r="J53" s="59"/>
    </row>
    <row r="54" spans="1:10">
      <c r="A54" s="49">
        <v>42909</v>
      </c>
      <c r="B54" s="50" t="s">
        <v>1368</v>
      </c>
      <c r="C54" s="50" t="s">
        <v>19</v>
      </c>
      <c r="D54" s="50">
        <v>700</v>
      </c>
      <c r="E54" s="50">
        <v>1825</v>
      </c>
      <c r="F54" s="50">
        <v>1830.7</v>
      </c>
      <c r="G54" s="70" t="s">
        <v>1926</v>
      </c>
      <c r="H54" s="50">
        <v>1820</v>
      </c>
      <c r="I54" s="50">
        <f t="shared" si="9"/>
        <v>3500</v>
      </c>
      <c r="J54" s="59"/>
    </row>
    <row r="55" spans="1:10">
      <c r="A55" s="49">
        <v>42909</v>
      </c>
      <c r="B55" s="50" t="s">
        <v>358</v>
      </c>
      <c r="C55" s="50" t="s">
        <v>16</v>
      </c>
      <c r="D55" s="50">
        <v>500</v>
      </c>
      <c r="E55" s="50">
        <v>1305</v>
      </c>
      <c r="F55" s="50">
        <v>1298.7</v>
      </c>
      <c r="G55" s="70" t="s">
        <v>1927</v>
      </c>
      <c r="H55" s="50">
        <v>1314</v>
      </c>
      <c r="I55" s="50">
        <f t="shared" si="10"/>
        <v>4500</v>
      </c>
      <c r="J55" s="59"/>
    </row>
    <row r="56" spans="1:10">
      <c r="A56" s="49">
        <v>42913</v>
      </c>
      <c r="B56" s="50" t="s">
        <v>1218</v>
      </c>
      <c r="C56" s="50" t="s">
        <v>19</v>
      </c>
      <c r="D56" s="50">
        <v>500</v>
      </c>
      <c r="E56" s="50">
        <v>1708</v>
      </c>
      <c r="F56" s="50">
        <v>1715.7</v>
      </c>
      <c r="G56" s="70" t="s">
        <v>1928</v>
      </c>
      <c r="H56" s="50">
        <v>1708</v>
      </c>
      <c r="I56" s="50">
        <f>(E56-H56)*D56</f>
        <v>0</v>
      </c>
      <c r="J56" s="59"/>
    </row>
    <row r="57" spans="1:10">
      <c r="A57" s="49">
        <v>42913</v>
      </c>
      <c r="B57" s="50" t="s">
        <v>1218</v>
      </c>
      <c r="C57" s="50" t="s">
        <v>19</v>
      </c>
      <c r="D57" s="50">
        <v>500</v>
      </c>
      <c r="E57" s="50">
        <v>1701</v>
      </c>
      <c r="F57" s="50">
        <v>1707.7</v>
      </c>
      <c r="G57" s="70" t="s">
        <v>1929</v>
      </c>
      <c r="H57" s="50">
        <v>1686.95</v>
      </c>
      <c r="I57" s="50">
        <f t="shared" si="9"/>
        <v>7024.99999999998</v>
      </c>
      <c r="J57" s="59"/>
    </row>
    <row r="58" spans="1:10">
      <c r="A58" s="49">
        <v>42914</v>
      </c>
      <c r="B58" s="50" t="s">
        <v>1368</v>
      </c>
      <c r="C58" s="50" t="s">
        <v>16</v>
      </c>
      <c r="D58" s="50">
        <v>700</v>
      </c>
      <c r="E58" s="50">
        <v>1773</v>
      </c>
      <c r="F58" s="50">
        <v>1766.7</v>
      </c>
      <c r="G58" s="70" t="s">
        <v>1930</v>
      </c>
      <c r="H58" s="50">
        <v>1775.2</v>
      </c>
      <c r="I58" s="50">
        <f t="shared" ref="I58:I60" si="11">(H58-E58)*D58</f>
        <v>1540.00000000003</v>
      </c>
      <c r="J58" s="59"/>
    </row>
    <row r="59" spans="1:10">
      <c r="A59" s="49">
        <v>42914</v>
      </c>
      <c r="B59" s="50" t="s">
        <v>595</v>
      </c>
      <c r="C59" s="50" t="s">
        <v>16</v>
      </c>
      <c r="D59" s="50">
        <v>250</v>
      </c>
      <c r="E59" s="50">
        <v>2380</v>
      </c>
      <c r="F59" s="50">
        <v>2363.9</v>
      </c>
      <c r="G59" s="70" t="s">
        <v>1931</v>
      </c>
      <c r="H59" s="50">
        <v>2386</v>
      </c>
      <c r="I59" s="50">
        <f t="shared" si="11"/>
        <v>1500</v>
      </c>
      <c r="J59" s="59"/>
    </row>
    <row r="60" spans="1:10">
      <c r="A60" s="49">
        <v>42914</v>
      </c>
      <c r="B60" s="50" t="s">
        <v>1932</v>
      </c>
      <c r="C60" s="50" t="s">
        <v>16</v>
      </c>
      <c r="D60" s="50">
        <v>2000</v>
      </c>
      <c r="E60" s="50">
        <v>518</v>
      </c>
      <c r="F60" s="50">
        <v>516.2</v>
      </c>
      <c r="G60" s="70" t="s">
        <v>1933</v>
      </c>
      <c r="H60" s="50">
        <v>518.9</v>
      </c>
      <c r="I60" s="50">
        <f t="shared" si="11"/>
        <v>1799.99999999995</v>
      </c>
      <c r="J60" s="59"/>
    </row>
    <row r="61" spans="1:10">
      <c r="A61" s="49">
        <v>42915</v>
      </c>
      <c r="B61" s="50" t="s">
        <v>1368</v>
      </c>
      <c r="C61" s="50" t="s">
        <v>19</v>
      </c>
      <c r="D61" s="50">
        <v>700</v>
      </c>
      <c r="E61" s="50">
        <v>1820</v>
      </c>
      <c r="F61" s="50">
        <v>1825.7</v>
      </c>
      <c r="G61" s="70" t="s">
        <v>1934</v>
      </c>
      <c r="H61" s="50">
        <v>1817.8</v>
      </c>
      <c r="I61" s="50">
        <f>(E61-H61)*D61</f>
        <v>1540.00000000003</v>
      </c>
      <c r="J61" s="59"/>
    </row>
    <row r="62" spans="1:10">
      <c r="A62" s="49">
        <v>42915</v>
      </c>
      <c r="B62" s="50" t="s">
        <v>1368</v>
      </c>
      <c r="C62" s="50" t="s">
        <v>665</v>
      </c>
      <c r="D62" s="50">
        <v>700</v>
      </c>
      <c r="E62" s="50">
        <v>1830</v>
      </c>
      <c r="F62" s="50">
        <v>1824.7</v>
      </c>
      <c r="G62" s="70" t="s">
        <v>1935</v>
      </c>
      <c r="H62" s="50">
        <v>1835</v>
      </c>
      <c r="I62" s="50">
        <f t="shared" ref="I62:I66" si="12">(H62-E62)*D62</f>
        <v>3500</v>
      </c>
      <c r="J62" s="59"/>
    </row>
    <row r="63" spans="1:10">
      <c r="A63" s="49">
        <v>42915</v>
      </c>
      <c r="B63" s="50" t="s">
        <v>1002</v>
      </c>
      <c r="C63" s="50" t="s">
        <v>665</v>
      </c>
      <c r="D63" s="50">
        <v>2000</v>
      </c>
      <c r="E63" s="50">
        <v>528</v>
      </c>
      <c r="F63" s="50">
        <v>526.2</v>
      </c>
      <c r="G63" s="70" t="s">
        <v>1936</v>
      </c>
      <c r="H63" s="50">
        <v>529.8</v>
      </c>
      <c r="I63" s="50">
        <f t="shared" si="12"/>
        <v>3599.99999999991</v>
      </c>
      <c r="J63" s="59"/>
    </row>
    <row r="64" spans="1:10">
      <c r="A64" s="49">
        <v>42916</v>
      </c>
      <c r="B64" s="50" t="s">
        <v>944</v>
      </c>
      <c r="C64" s="50" t="s">
        <v>19</v>
      </c>
      <c r="D64" s="50">
        <v>500</v>
      </c>
      <c r="E64" s="50">
        <v>940</v>
      </c>
      <c r="F64" s="50">
        <v>947.7</v>
      </c>
      <c r="G64" s="70" t="s">
        <v>1937</v>
      </c>
      <c r="H64" s="50">
        <v>940</v>
      </c>
      <c r="I64" s="50">
        <f>(E64-H64)*D64</f>
        <v>0</v>
      </c>
      <c r="J64" s="59"/>
    </row>
    <row r="65" spans="1:10">
      <c r="A65" s="49">
        <v>42916</v>
      </c>
      <c r="B65" s="50" t="s">
        <v>1938</v>
      </c>
      <c r="C65" s="50" t="s">
        <v>16</v>
      </c>
      <c r="D65" s="50">
        <v>2400</v>
      </c>
      <c r="E65" s="50">
        <v>317.2</v>
      </c>
      <c r="F65" s="50">
        <v>315.8</v>
      </c>
      <c r="G65" s="70" t="s">
        <v>1939</v>
      </c>
      <c r="H65" s="50">
        <v>318.2</v>
      </c>
      <c r="I65" s="50">
        <f t="shared" si="12"/>
        <v>2400</v>
      </c>
      <c r="J65" s="59"/>
    </row>
    <row r="66" spans="1:10">
      <c r="A66" s="49">
        <v>42916</v>
      </c>
      <c r="B66" s="50" t="s">
        <v>1940</v>
      </c>
      <c r="C66" s="50" t="s">
        <v>16</v>
      </c>
      <c r="D66" s="50">
        <v>250</v>
      </c>
      <c r="E66" s="50">
        <v>1520</v>
      </c>
      <c r="F66" s="50">
        <v>1506.7</v>
      </c>
      <c r="G66" s="70" t="s">
        <v>1941</v>
      </c>
      <c r="H66" s="50">
        <v>1534</v>
      </c>
      <c r="I66" s="50">
        <f t="shared" si="12"/>
        <v>3500</v>
      </c>
      <c r="J66" s="59"/>
    </row>
    <row r="67" spans="1:10">
      <c r="A67" s="49"/>
      <c r="B67" s="50"/>
      <c r="C67" s="50"/>
      <c r="D67" s="50"/>
      <c r="E67" s="50"/>
      <c r="F67" s="50"/>
      <c r="G67" s="70"/>
      <c r="H67" s="50"/>
      <c r="I67" s="50"/>
      <c r="J67" s="59"/>
    </row>
    <row r="68" spans="7:9">
      <c r="G68" s="20" t="s">
        <v>51</v>
      </c>
      <c r="H68" s="20"/>
      <c r="I68" s="29">
        <f>SUM(I4:I67)</f>
        <v>198315</v>
      </c>
    </row>
    <row r="69" spans="7:9">
      <c r="G69" s="59"/>
      <c r="H69" s="59"/>
      <c r="I69" s="52"/>
    </row>
    <row r="70" spans="7:9">
      <c r="G70" s="20" t="s">
        <v>2</v>
      </c>
      <c r="H70" s="20"/>
      <c r="I70" s="31">
        <f>63/63</f>
        <v>1</v>
      </c>
    </row>
  </sheetData>
  <mergeCells count="3">
    <mergeCell ref="A1:I1"/>
    <mergeCell ref="A2:I2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opLeftCell="A69" workbookViewId="0">
      <selection activeCell="E93" sqref="E93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1942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42857</v>
      </c>
      <c r="B4" s="50" t="s">
        <v>1943</v>
      </c>
      <c r="C4" s="50" t="s">
        <v>19</v>
      </c>
      <c r="D4" s="50">
        <v>1200</v>
      </c>
      <c r="E4" s="50">
        <v>811</v>
      </c>
      <c r="F4" s="50">
        <v>814.2</v>
      </c>
      <c r="G4" s="50" t="s">
        <v>1944</v>
      </c>
      <c r="H4" s="50">
        <v>809.7</v>
      </c>
      <c r="I4" s="50">
        <f t="shared" ref="I4:I6" si="0">(E4-H4)*D4</f>
        <v>1559.99999999995</v>
      </c>
      <c r="J4" s="59"/>
    </row>
    <row r="5" spans="1:10">
      <c r="A5" s="49">
        <v>42857</v>
      </c>
      <c r="B5" s="50" t="s">
        <v>1826</v>
      </c>
      <c r="C5" s="50" t="s">
        <v>19</v>
      </c>
      <c r="D5" s="50">
        <v>500</v>
      </c>
      <c r="E5" s="50">
        <v>1746</v>
      </c>
      <c r="F5" s="50">
        <v>1753.7</v>
      </c>
      <c r="G5" s="70" t="s">
        <v>1945</v>
      </c>
      <c r="H5" s="50">
        <v>1740</v>
      </c>
      <c r="I5" s="50">
        <f t="shared" si="0"/>
        <v>3000</v>
      </c>
      <c r="J5" s="59"/>
    </row>
    <row r="6" spans="1:10">
      <c r="A6" s="49">
        <v>42857</v>
      </c>
      <c r="B6" s="50" t="s">
        <v>944</v>
      </c>
      <c r="C6" s="50" t="s">
        <v>19</v>
      </c>
      <c r="D6" s="50">
        <v>500</v>
      </c>
      <c r="E6" s="50">
        <v>1042</v>
      </c>
      <c r="F6" s="50">
        <v>1049.7</v>
      </c>
      <c r="G6" s="50" t="s">
        <v>1946</v>
      </c>
      <c r="H6" s="50">
        <v>1042</v>
      </c>
      <c r="I6" s="50">
        <f t="shared" si="0"/>
        <v>0</v>
      </c>
      <c r="J6" s="59"/>
    </row>
    <row r="7" spans="1:10">
      <c r="A7" s="49">
        <v>42857</v>
      </c>
      <c r="B7" s="50" t="s">
        <v>1904</v>
      </c>
      <c r="C7" s="50" t="s">
        <v>16</v>
      </c>
      <c r="D7" s="50">
        <v>1200</v>
      </c>
      <c r="E7" s="50">
        <v>739</v>
      </c>
      <c r="F7" s="50">
        <v>735.7</v>
      </c>
      <c r="G7" s="50" t="s">
        <v>1947</v>
      </c>
      <c r="H7" s="50">
        <v>739</v>
      </c>
      <c r="I7" s="50">
        <f t="shared" ref="I7:I11" si="1">(H7-E7)*D7</f>
        <v>0</v>
      </c>
      <c r="J7" s="59"/>
    </row>
    <row r="8" spans="1:10">
      <c r="A8" s="49">
        <v>42858</v>
      </c>
      <c r="B8" s="50" t="s">
        <v>1131</v>
      </c>
      <c r="C8" s="50" t="s">
        <v>16</v>
      </c>
      <c r="D8" s="50">
        <v>550</v>
      </c>
      <c r="E8" s="50">
        <v>1062</v>
      </c>
      <c r="F8" s="50">
        <v>1054.7</v>
      </c>
      <c r="G8" s="50" t="s">
        <v>1948</v>
      </c>
      <c r="H8" s="50">
        <v>1068</v>
      </c>
      <c r="I8" s="50">
        <f t="shared" si="1"/>
        <v>3300</v>
      </c>
      <c r="J8" s="59"/>
    </row>
    <row r="9" spans="1:10">
      <c r="A9" s="49">
        <v>42858</v>
      </c>
      <c r="B9" s="50" t="s">
        <v>1218</v>
      </c>
      <c r="C9" s="50" t="s">
        <v>19</v>
      </c>
      <c r="D9" s="50">
        <v>500</v>
      </c>
      <c r="E9" s="50">
        <v>1725</v>
      </c>
      <c r="F9" s="50">
        <v>1732.7</v>
      </c>
      <c r="G9" s="50" t="s">
        <v>1949</v>
      </c>
      <c r="H9" s="50">
        <v>1722</v>
      </c>
      <c r="I9" s="50">
        <f t="shared" ref="I9:I15" si="2">(E9-H9)*D9</f>
        <v>1500</v>
      </c>
      <c r="J9" s="59"/>
    </row>
    <row r="10" spans="1:10">
      <c r="A10" s="49">
        <v>42858</v>
      </c>
      <c r="B10" s="50" t="s">
        <v>268</v>
      </c>
      <c r="C10" s="50" t="s">
        <v>16</v>
      </c>
      <c r="D10" s="50">
        <v>1200</v>
      </c>
      <c r="E10" s="50">
        <v>819</v>
      </c>
      <c r="F10" s="50">
        <v>815.7</v>
      </c>
      <c r="G10" s="50" t="s">
        <v>1950</v>
      </c>
      <c r="H10" s="50">
        <v>819</v>
      </c>
      <c r="I10" s="50">
        <f t="shared" si="1"/>
        <v>0</v>
      </c>
      <c r="J10" s="59"/>
    </row>
    <row r="11" spans="1:10">
      <c r="A11" s="49">
        <v>42858</v>
      </c>
      <c r="B11" s="50" t="s">
        <v>547</v>
      </c>
      <c r="C11" s="50" t="s">
        <v>16</v>
      </c>
      <c r="D11" s="50">
        <v>2000</v>
      </c>
      <c r="E11" s="50">
        <v>433</v>
      </c>
      <c r="F11" s="50">
        <v>431.3</v>
      </c>
      <c r="G11" s="70" t="s">
        <v>1951</v>
      </c>
      <c r="H11" s="50">
        <v>433.5</v>
      </c>
      <c r="I11" s="50">
        <f t="shared" si="1"/>
        <v>1000</v>
      </c>
      <c r="J11" s="59"/>
    </row>
    <row r="12" spans="1:10">
      <c r="A12" s="49">
        <v>42859</v>
      </c>
      <c r="B12" s="50" t="s">
        <v>101</v>
      </c>
      <c r="C12" s="50" t="s">
        <v>723</v>
      </c>
      <c r="D12" s="50">
        <v>700</v>
      </c>
      <c r="E12" s="50">
        <v>582</v>
      </c>
      <c r="F12" s="50">
        <v>587.7</v>
      </c>
      <c r="G12" s="70" t="s">
        <v>1952</v>
      </c>
      <c r="H12" s="50">
        <v>582</v>
      </c>
      <c r="I12" s="50">
        <f t="shared" si="2"/>
        <v>0</v>
      </c>
      <c r="J12" s="59"/>
    </row>
    <row r="13" spans="1:10">
      <c r="A13" s="49">
        <v>42859</v>
      </c>
      <c r="B13" s="50" t="s">
        <v>1107</v>
      </c>
      <c r="C13" s="50" t="s">
        <v>665</v>
      </c>
      <c r="D13" s="50">
        <v>2500</v>
      </c>
      <c r="E13" s="50">
        <v>296.3</v>
      </c>
      <c r="F13" s="50">
        <v>294.9</v>
      </c>
      <c r="G13" s="70" t="s">
        <v>1953</v>
      </c>
      <c r="H13" s="50">
        <v>296.3</v>
      </c>
      <c r="I13" s="50">
        <f t="shared" ref="I13:I18" si="3">(H13-E13)*D13</f>
        <v>0</v>
      </c>
      <c r="J13" s="59"/>
    </row>
    <row r="14" spans="1:10">
      <c r="A14" s="51">
        <v>42859</v>
      </c>
      <c r="B14" s="52" t="s">
        <v>632</v>
      </c>
      <c r="C14" s="52" t="s">
        <v>19</v>
      </c>
      <c r="D14" s="52">
        <v>1500</v>
      </c>
      <c r="E14" s="52">
        <v>548</v>
      </c>
      <c r="F14" s="52">
        <v>550.7</v>
      </c>
      <c r="G14" s="71" t="s">
        <v>1954</v>
      </c>
      <c r="H14" s="52">
        <v>550.7</v>
      </c>
      <c r="I14" s="52">
        <f t="shared" si="2"/>
        <v>-4050.00000000007</v>
      </c>
      <c r="J14" s="59"/>
    </row>
    <row r="15" spans="1:10">
      <c r="A15" s="49">
        <v>42859</v>
      </c>
      <c r="B15" s="50" t="s">
        <v>1218</v>
      </c>
      <c r="C15" s="50" t="s">
        <v>723</v>
      </c>
      <c r="D15" s="50">
        <v>500</v>
      </c>
      <c r="E15" s="50">
        <v>1729</v>
      </c>
      <c r="F15" s="50">
        <v>1735.7</v>
      </c>
      <c r="G15" s="70" t="s">
        <v>1955</v>
      </c>
      <c r="H15" s="50">
        <v>1726.1</v>
      </c>
      <c r="I15" s="50">
        <f t="shared" si="2"/>
        <v>1450.00000000005</v>
      </c>
      <c r="J15" s="59"/>
    </row>
    <row r="16" spans="1:10">
      <c r="A16" s="49">
        <v>42860</v>
      </c>
      <c r="B16" s="50" t="s">
        <v>307</v>
      </c>
      <c r="C16" s="50" t="s">
        <v>665</v>
      </c>
      <c r="D16" s="50">
        <v>1200</v>
      </c>
      <c r="E16" s="50">
        <v>360</v>
      </c>
      <c r="F16" s="50">
        <v>356.9</v>
      </c>
      <c r="G16" s="70" t="s">
        <v>1956</v>
      </c>
      <c r="H16" s="50">
        <v>360</v>
      </c>
      <c r="I16" s="50">
        <f t="shared" si="3"/>
        <v>0</v>
      </c>
      <c r="J16" s="59"/>
    </row>
    <row r="17" spans="1:10">
      <c r="A17" s="49">
        <v>42860</v>
      </c>
      <c r="B17" s="50" t="s">
        <v>1174</v>
      </c>
      <c r="C17" s="50" t="s">
        <v>665</v>
      </c>
      <c r="D17" s="50">
        <v>3000</v>
      </c>
      <c r="E17" s="50">
        <v>301.5</v>
      </c>
      <c r="F17" s="50">
        <v>300.1</v>
      </c>
      <c r="G17" s="70" t="s">
        <v>1957</v>
      </c>
      <c r="H17" s="50">
        <v>301.5</v>
      </c>
      <c r="I17" s="50">
        <f t="shared" si="3"/>
        <v>0</v>
      </c>
      <c r="J17" s="59"/>
    </row>
    <row r="18" spans="1:10">
      <c r="A18" s="49">
        <v>42860</v>
      </c>
      <c r="B18" s="50" t="s">
        <v>1368</v>
      </c>
      <c r="C18" s="50" t="s">
        <v>665</v>
      </c>
      <c r="D18" s="50">
        <v>700</v>
      </c>
      <c r="E18" s="50">
        <v>1630</v>
      </c>
      <c r="F18" s="50">
        <v>1624.7</v>
      </c>
      <c r="G18" s="70" t="s">
        <v>1958</v>
      </c>
      <c r="H18" s="50">
        <v>1635</v>
      </c>
      <c r="I18" s="50">
        <f t="shared" si="3"/>
        <v>3500</v>
      </c>
      <c r="J18" s="59"/>
    </row>
    <row r="19" spans="1:10">
      <c r="A19" s="49">
        <v>42860</v>
      </c>
      <c r="B19" s="50" t="s">
        <v>1218</v>
      </c>
      <c r="C19" s="50" t="s">
        <v>723</v>
      </c>
      <c r="D19" s="50">
        <v>500</v>
      </c>
      <c r="E19" s="50">
        <v>1705</v>
      </c>
      <c r="F19" s="50">
        <v>1711.7</v>
      </c>
      <c r="G19" s="70" t="s">
        <v>1959</v>
      </c>
      <c r="H19" s="50">
        <v>1705</v>
      </c>
      <c r="I19" s="50">
        <f>(E19-H19)*D19</f>
        <v>0</v>
      </c>
      <c r="J19" s="59"/>
    </row>
    <row r="20" spans="1:10">
      <c r="A20" s="49">
        <v>42860</v>
      </c>
      <c r="B20" s="50" t="s">
        <v>1368</v>
      </c>
      <c r="C20" s="50" t="s">
        <v>16</v>
      </c>
      <c r="D20" s="50">
        <v>700</v>
      </c>
      <c r="E20" s="50">
        <v>1632</v>
      </c>
      <c r="F20" s="50">
        <v>1626.7</v>
      </c>
      <c r="G20" s="70" t="s">
        <v>1960</v>
      </c>
      <c r="H20" s="50">
        <v>1639.7</v>
      </c>
      <c r="I20" s="50">
        <f t="shared" ref="I20:I26" si="4">(H20-E20)*D20</f>
        <v>5390.00000000003</v>
      </c>
      <c r="J20" s="59"/>
    </row>
    <row r="21" spans="1:10">
      <c r="A21" s="49">
        <v>42860</v>
      </c>
      <c r="B21" s="50" t="s">
        <v>1875</v>
      </c>
      <c r="C21" s="50" t="s">
        <v>16</v>
      </c>
      <c r="D21" s="50">
        <v>700</v>
      </c>
      <c r="E21" s="50">
        <v>1638</v>
      </c>
      <c r="F21" s="50">
        <v>1632.7</v>
      </c>
      <c r="G21" s="50" t="s">
        <v>1961</v>
      </c>
      <c r="H21" s="50">
        <v>1644</v>
      </c>
      <c r="I21" s="50">
        <f t="shared" si="4"/>
        <v>4200</v>
      </c>
      <c r="J21" s="59"/>
    </row>
    <row r="22" spans="1:10">
      <c r="A22" s="49">
        <v>42863</v>
      </c>
      <c r="B22" s="50" t="s">
        <v>1752</v>
      </c>
      <c r="C22" s="50" t="s">
        <v>19</v>
      </c>
      <c r="D22" s="50">
        <v>1500</v>
      </c>
      <c r="E22" s="50">
        <v>654</v>
      </c>
      <c r="F22" s="50">
        <v>656.7</v>
      </c>
      <c r="G22" s="50" t="s">
        <v>1962</v>
      </c>
      <c r="H22" s="50">
        <v>650.2</v>
      </c>
      <c r="I22" s="50">
        <f>(E22-H22)*D22</f>
        <v>5699.99999999993</v>
      </c>
      <c r="J22" s="59"/>
    </row>
    <row r="23" spans="1:10">
      <c r="A23" s="49">
        <v>42863</v>
      </c>
      <c r="B23" s="50" t="s">
        <v>1820</v>
      </c>
      <c r="C23" s="50" t="s">
        <v>16</v>
      </c>
      <c r="D23" s="50">
        <v>550</v>
      </c>
      <c r="E23" s="50">
        <v>1030</v>
      </c>
      <c r="F23" s="50">
        <v>1023.7</v>
      </c>
      <c r="G23" s="50" t="s">
        <v>1963</v>
      </c>
      <c r="H23" s="50">
        <v>1032.5</v>
      </c>
      <c r="I23" s="50">
        <f t="shared" si="4"/>
        <v>1375</v>
      </c>
      <c r="J23" s="59"/>
    </row>
    <row r="24" spans="1:10">
      <c r="A24" s="49">
        <v>42863</v>
      </c>
      <c r="B24" s="50" t="s">
        <v>1820</v>
      </c>
      <c r="C24" s="50" t="s">
        <v>16</v>
      </c>
      <c r="D24" s="50">
        <v>550</v>
      </c>
      <c r="E24" s="50">
        <v>1036</v>
      </c>
      <c r="F24" s="50">
        <v>1029.7</v>
      </c>
      <c r="G24" s="50" t="s">
        <v>1964</v>
      </c>
      <c r="H24" s="50">
        <v>1038.8</v>
      </c>
      <c r="I24" s="50">
        <f t="shared" si="4"/>
        <v>1539.99999999997</v>
      </c>
      <c r="J24" s="59"/>
    </row>
    <row r="25" spans="1:10">
      <c r="A25" s="49">
        <v>42864</v>
      </c>
      <c r="B25" s="50" t="s">
        <v>1131</v>
      </c>
      <c r="C25" s="50" t="s">
        <v>16</v>
      </c>
      <c r="D25" s="50">
        <v>550</v>
      </c>
      <c r="E25" s="50">
        <v>1012</v>
      </c>
      <c r="F25" s="50">
        <v>1005.7</v>
      </c>
      <c r="G25" s="50" t="s">
        <v>1965</v>
      </c>
      <c r="H25" s="50">
        <v>1012</v>
      </c>
      <c r="I25" s="50">
        <f t="shared" si="4"/>
        <v>0</v>
      </c>
      <c r="J25" s="59"/>
    </row>
    <row r="26" spans="1:10">
      <c r="A26" s="49">
        <v>42864</v>
      </c>
      <c r="B26" s="50" t="s">
        <v>1368</v>
      </c>
      <c r="C26" s="50" t="s">
        <v>665</v>
      </c>
      <c r="D26" s="50">
        <v>700</v>
      </c>
      <c r="E26" s="50">
        <v>1676</v>
      </c>
      <c r="F26" s="50">
        <v>1670.9</v>
      </c>
      <c r="G26" s="50" t="s">
        <v>1966</v>
      </c>
      <c r="H26" s="50">
        <v>1676</v>
      </c>
      <c r="I26" s="50">
        <f t="shared" si="4"/>
        <v>0</v>
      </c>
      <c r="J26" s="59"/>
    </row>
    <row r="27" spans="1:10">
      <c r="A27" s="49">
        <v>42864</v>
      </c>
      <c r="B27" s="50" t="s">
        <v>1368</v>
      </c>
      <c r="C27" s="50" t="s">
        <v>19</v>
      </c>
      <c r="D27" s="50">
        <v>700</v>
      </c>
      <c r="E27" s="50">
        <v>1664</v>
      </c>
      <c r="F27" s="50">
        <v>1669.7</v>
      </c>
      <c r="G27" s="50" t="s">
        <v>1967</v>
      </c>
      <c r="H27" s="50">
        <v>1660.2</v>
      </c>
      <c r="I27" s="50">
        <f>(E27-H27)*D27</f>
        <v>2659.99999999997</v>
      </c>
      <c r="J27" s="59"/>
    </row>
    <row r="28" spans="1:10">
      <c r="A28" s="49">
        <v>42864</v>
      </c>
      <c r="B28" s="50" t="s">
        <v>1131</v>
      </c>
      <c r="C28" s="50" t="s">
        <v>16</v>
      </c>
      <c r="D28" s="50">
        <v>550</v>
      </c>
      <c r="E28" s="50">
        <v>1014</v>
      </c>
      <c r="F28" s="50">
        <v>1007.7</v>
      </c>
      <c r="G28" s="50" t="s">
        <v>1968</v>
      </c>
      <c r="H28" s="50">
        <v>1022</v>
      </c>
      <c r="I28" s="50">
        <f t="shared" ref="I28:I31" si="5">(H28-E28)*D28</f>
        <v>4400</v>
      </c>
      <c r="J28" s="59"/>
    </row>
    <row r="29" spans="1:10">
      <c r="A29" s="49">
        <v>42864</v>
      </c>
      <c r="B29" s="50" t="s">
        <v>682</v>
      </c>
      <c r="C29" s="50" t="s">
        <v>16</v>
      </c>
      <c r="D29" s="50">
        <v>1500</v>
      </c>
      <c r="E29" s="50">
        <v>663</v>
      </c>
      <c r="F29" s="50">
        <v>660.7</v>
      </c>
      <c r="G29" s="70" t="s">
        <v>1969</v>
      </c>
      <c r="H29" s="50">
        <v>666.8</v>
      </c>
      <c r="I29" s="50">
        <f t="shared" si="5"/>
        <v>5699.99999999993</v>
      </c>
      <c r="J29" s="59"/>
    </row>
    <row r="30" spans="1:10">
      <c r="A30" s="49">
        <v>42865</v>
      </c>
      <c r="B30" s="50" t="s">
        <v>946</v>
      </c>
      <c r="C30" s="50" t="s">
        <v>16</v>
      </c>
      <c r="D30" s="50">
        <v>800</v>
      </c>
      <c r="E30" s="50">
        <v>804</v>
      </c>
      <c r="F30" s="50">
        <v>799.9</v>
      </c>
      <c r="G30" s="70" t="s">
        <v>1970</v>
      </c>
      <c r="H30" s="50">
        <v>807</v>
      </c>
      <c r="I30" s="50">
        <f t="shared" si="5"/>
        <v>2400</v>
      </c>
      <c r="J30" s="59"/>
    </row>
    <row r="31" spans="1:10">
      <c r="A31" s="49">
        <v>42865</v>
      </c>
      <c r="B31" s="50" t="s">
        <v>946</v>
      </c>
      <c r="C31" s="50" t="s">
        <v>16</v>
      </c>
      <c r="D31" s="50">
        <v>800</v>
      </c>
      <c r="E31" s="50">
        <v>805</v>
      </c>
      <c r="F31" s="50">
        <v>800.9</v>
      </c>
      <c r="G31" s="70" t="s">
        <v>1971</v>
      </c>
      <c r="H31" s="50">
        <v>806.9</v>
      </c>
      <c r="I31" s="50">
        <f t="shared" si="5"/>
        <v>1519.99999999998</v>
      </c>
      <c r="J31" s="59"/>
    </row>
    <row r="32" spans="1:10">
      <c r="A32" s="49">
        <v>42865</v>
      </c>
      <c r="B32" s="50" t="s">
        <v>1875</v>
      </c>
      <c r="C32" s="50" t="s">
        <v>723</v>
      </c>
      <c r="D32" s="50">
        <v>700</v>
      </c>
      <c r="E32" s="50">
        <v>1695</v>
      </c>
      <c r="F32" s="50">
        <v>1700.7</v>
      </c>
      <c r="G32" s="70" t="s">
        <v>1972</v>
      </c>
      <c r="H32" s="50">
        <v>1695</v>
      </c>
      <c r="I32" s="50">
        <f>(E32-H32)*D32</f>
        <v>0</v>
      </c>
      <c r="J32" s="59"/>
    </row>
    <row r="33" spans="1:10">
      <c r="A33" s="49">
        <v>42866</v>
      </c>
      <c r="B33" s="50" t="s">
        <v>119</v>
      </c>
      <c r="C33" s="50" t="s">
        <v>16</v>
      </c>
      <c r="D33" s="50">
        <v>1300</v>
      </c>
      <c r="E33" s="50">
        <v>535</v>
      </c>
      <c r="F33" s="50">
        <v>532.4</v>
      </c>
      <c r="G33" s="70" t="s">
        <v>1973</v>
      </c>
      <c r="H33" s="50">
        <v>536.2</v>
      </c>
      <c r="I33" s="50">
        <f t="shared" ref="I33:I35" si="6">(H33-E33)*D33</f>
        <v>1560.00000000006</v>
      </c>
      <c r="J33" s="59"/>
    </row>
    <row r="34" spans="1:10">
      <c r="A34" s="49">
        <v>42866</v>
      </c>
      <c r="B34" s="50" t="s">
        <v>1943</v>
      </c>
      <c r="C34" s="50" t="s">
        <v>16</v>
      </c>
      <c r="D34" s="50">
        <v>1200</v>
      </c>
      <c r="E34" s="50">
        <v>834</v>
      </c>
      <c r="F34" s="50">
        <v>830.9</v>
      </c>
      <c r="G34" s="70" t="s">
        <v>1974</v>
      </c>
      <c r="H34" s="50">
        <v>836.9</v>
      </c>
      <c r="I34" s="50">
        <f t="shared" si="6"/>
        <v>3479.99999999997</v>
      </c>
      <c r="J34" s="59"/>
    </row>
    <row r="35" spans="1:10">
      <c r="A35" s="49">
        <v>42866</v>
      </c>
      <c r="B35" s="50" t="s">
        <v>1174</v>
      </c>
      <c r="C35" s="50" t="s">
        <v>665</v>
      </c>
      <c r="D35" s="50">
        <v>3000</v>
      </c>
      <c r="E35" s="50">
        <v>299</v>
      </c>
      <c r="F35" s="50">
        <v>298.7</v>
      </c>
      <c r="G35" s="70" t="s">
        <v>1975</v>
      </c>
      <c r="H35" s="50">
        <v>299.25</v>
      </c>
      <c r="I35" s="50">
        <f t="shared" si="6"/>
        <v>750</v>
      </c>
      <c r="J35" s="59"/>
    </row>
    <row r="36" spans="1:10">
      <c r="A36" s="49">
        <v>42867</v>
      </c>
      <c r="B36" s="50" t="s">
        <v>944</v>
      </c>
      <c r="C36" s="50" t="s">
        <v>19</v>
      </c>
      <c r="D36" s="50">
        <v>500</v>
      </c>
      <c r="E36" s="50">
        <v>981</v>
      </c>
      <c r="F36" s="50">
        <v>987.7</v>
      </c>
      <c r="G36" s="70" t="s">
        <v>1976</v>
      </c>
      <c r="H36" s="50">
        <v>976</v>
      </c>
      <c r="I36" s="50">
        <f t="shared" ref="I36:I41" si="7">(E36-H36)*D36</f>
        <v>2500</v>
      </c>
      <c r="J36" s="59"/>
    </row>
    <row r="37" spans="1:10">
      <c r="A37" s="49">
        <v>42867</v>
      </c>
      <c r="B37" s="50" t="s">
        <v>358</v>
      </c>
      <c r="C37" s="50" t="s">
        <v>665</v>
      </c>
      <c r="D37" s="50">
        <v>500</v>
      </c>
      <c r="E37" s="50">
        <v>1263</v>
      </c>
      <c r="F37" s="50">
        <v>1256.7</v>
      </c>
      <c r="G37" s="70" t="s">
        <v>1977</v>
      </c>
      <c r="H37" s="50">
        <v>1266</v>
      </c>
      <c r="I37" s="50">
        <f t="shared" ref="I37:I44" si="8">(H37-E37)*D37</f>
        <v>1500</v>
      </c>
      <c r="J37" s="59"/>
    </row>
    <row r="38" spans="1:10">
      <c r="A38" s="49">
        <v>42867</v>
      </c>
      <c r="B38" s="50" t="s">
        <v>1199</v>
      </c>
      <c r="C38" s="50" t="s">
        <v>665</v>
      </c>
      <c r="D38" s="50">
        <v>200</v>
      </c>
      <c r="E38" s="50">
        <v>3540</v>
      </c>
      <c r="F38" s="50">
        <v>3524.7</v>
      </c>
      <c r="G38" s="70" t="s">
        <v>1978</v>
      </c>
      <c r="H38" s="50">
        <v>3540</v>
      </c>
      <c r="I38" s="50">
        <f t="shared" si="8"/>
        <v>0</v>
      </c>
      <c r="J38" s="59"/>
    </row>
    <row r="39" spans="1:10">
      <c r="A39" s="49">
        <v>42870</v>
      </c>
      <c r="B39" s="50" t="s">
        <v>1820</v>
      </c>
      <c r="C39" s="50" t="s">
        <v>19</v>
      </c>
      <c r="D39" s="50">
        <v>550</v>
      </c>
      <c r="E39" s="50">
        <v>1001</v>
      </c>
      <c r="F39" s="50">
        <v>1007.7</v>
      </c>
      <c r="G39" s="70" t="s">
        <v>1979</v>
      </c>
      <c r="H39" s="50">
        <v>998.2</v>
      </c>
      <c r="I39" s="50">
        <f t="shared" si="7"/>
        <v>1539.99999999997</v>
      </c>
      <c r="J39" s="59"/>
    </row>
    <row r="40" spans="1:10">
      <c r="A40" s="49">
        <v>42870</v>
      </c>
      <c r="B40" s="50" t="s">
        <v>1872</v>
      </c>
      <c r="C40" s="50" t="s">
        <v>19</v>
      </c>
      <c r="D40" s="50">
        <v>1100</v>
      </c>
      <c r="E40" s="50">
        <v>984</v>
      </c>
      <c r="F40" s="50">
        <v>987.7</v>
      </c>
      <c r="G40" s="70" t="s">
        <v>1980</v>
      </c>
      <c r="H40" s="50">
        <v>981.7</v>
      </c>
      <c r="I40" s="50">
        <f t="shared" si="7"/>
        <v>2529.99999999995</v>
      </c>
      <c r="J40" s="59"/>
    </row>
    <row r="41" spans="1:10">
      <c r="A41" s="49">
        <v>42870</v>
      </c>
      <c r="B41" s="50" t="s">
        <v>1820</v>
      </c>
      <c r="C41" s="50" t="s">
        <v>19</v>
      </c>
      <c r="D41" s="50">
        <v>550</v>
      </c>
      <c r="E41" s="50">
        <v>997</v>
      </c>
      <c r="F41" s="50">
        <v>1003.7</v>
      </c>
      <c r="G41" s="70" t="s">
        <v>1981</v>
      </c>
      <c r="H41" s="50">
        <v>995.2</v>
      </c>
      <c r="I41" s="50">
        <f t="shared" si="7"/>
        <v>989.999999999975</v>
      </c>
      <c r="J41" s="59"/>
    </row>
    <row r="42" spans="1:10">
      <c r="A42" s="49">
        <v>42870</v>
      </c>
      <c r="B42" s="50" t="s">
        <v>268</v>
      </c>
      <c r="C42" s="50" t="s">
        <v>16</v>
      </c>
      <c r="D42" s="50">
        <v>1200</v>
      </c>
      <c r="E42" s="50">
        <v>839</v>
      </c>
      <c r="F42" s="50">
        <v>835.7</v>
      </c>
      <c r="G42" s="70" t="s">
        <v>1982</v>
      </c>
      <c r="H42" s="50">
        <v>839</v>
      </c>
      <c r="I42" s="50">
        <f t="shared" si="8"/>
        <v>0</v>
      </c>
      <c r="J42" s="59"/>
    </row>
    <row r="43" spans="1:10">
      <c r="A43" s="49">
        <v>42870</v>
      </c>
      <c r="B43" s="50" t="s">
        <v>873</v>
      </c>
      <c r="C43" s="50" t="s">
        <v>16</v>
      </c>
      <c r="D43" s="50">
        <v>1100</v>
      </c>
      <c r="E43" s="50">
        <v>986</v>
      </c>
      <c r="F43" s="50">
        <v>982.7</v>
      </c>
      <c r="G43" s="70" t="s">
        <v>1983</v>
      </c>
      <c r="H43" s="50">
        <v>995</v>
      </c>
      <c r="I43" s="50">
        <f t="shared" si="8"/>
        <v>9900</v>
      </c>
      <c r="J43" s="59"/>
    </row>
    <row r="44" spans="1:10">
      <c r="A44" s="49">
        <v>42871</v>
      </c>
      <c r="B44" s="50" t="s">
        <v>944</v>
      </c>
      <c r="C44" s="50" t="s">
        <v>665</v>
      </c>
      <c r="D44" s="50">
        <v>500</v>
      </c>
      <c r="E44" s="50">
        <v>1042</v>
      </c>
      <c r="F44" s="50">
        <v>1035.7</v>
      </c>
      <c r="G44" s="70" t="s">
        <v>1984</v>
      </c>
      <c r="H44" s="50">
        <v>1048</v>
      </c>
      <c r="I44" s="50">
        <f t="shared" si="8"/>
        <v>3000</v>
      </c>
      <c r="J44" s="59"/>
    </row>
    <row r="45" spans="1:10">
      <c r="A45" s="49">
        <v>42871</v>
      </c>
      <c r="B45" s="50" t="s">
        <v>873</v>
      </c>
      <c r="C45" s="50" t="s">
        <v>723</v>
      </c>
      <c r="D45" s="50">
        <v>1100</v>
      </c>
      <c r="E45" s="50">
        <v>976.5</v>
      </c>
      <c r="F45" s="50">
        <v>979.7</v>
      </c>
      <c r="G45" s="70" t="s">
        <v>1985</v>
      </c>
      <c r="H45" s="50">
        <v>976.5</v>
      </c>
      <c r="I45" s="50">
        <f>(E45-H45)*D45</f>
        <v>0</v>
      </c>
      <c r="J45" s="59"/>
    </row>
    <row r="46" spans="1:10">
      <c r="A46" s="49">
        <v>42871</v>
      </c>
      <c r="B46" s="50" t="s">
        <v>1368</v>
      </c>
      <c r="C46" s="50" t="s">
        <v>16</v>
      </c>
      <c r="D46" s="50">
        <v>700</v>
      </c>
      <c r="E46" s="50">
        <v>1665</v>
      </c>
      <c r="F46" s="50">
        <v>1658.7</v>
      </c>
      <c r="G46" s="70" t="s">
        <v>1986</v>
      </c>
      <c r="H46" s="50">
        <v>1669</v>
      </c>
      <c r="I46" s="50">
        <f t="shared" ref="I46:I52" si="9">(H46-E46)*D46</f>
        <v>2800</v>
      </c>
      <c r="J46" s="59"/>
    </row>
    <row r="47" spans="1:10">
      <c r="A47" s="49">
        <v>42871</v>
      </c>
      <c r="B47" s="50" t="s">
        <v>1368</v>
      </c>
      <c r="C47" s="50" t="s">
        <v>16</v>
      </c>
      <c r="D47" s="50">
        <v>700</v>
      </c>
      <c r="E47" s="50">
        <v>1665</v>
      </c>
      <c r="F47" s="50">
        <v>1658.7</v>
      </c>
      <c r="G47" s="70" t="s">
        <v>1986</v>
      </c>
      <c r="H47" s="50">
        <v>1679</v>
      </c>
      <c r="I47" s="50">
        <f t="shared" si="9"/>
        <v>9800</v>
      </c>
      <c r="J47" s="59"/>
    </row>
    <row r="48" spans="1:10">
      <c r="A48" s="49">
        <v>42872</v>
      </c>
      <c r="B48" s="50" t="s">
        <v>873</v>
      </c>
      <c r="C48" s="50" t="s">
        <v>665</v>
      </c>
      <c r="D48" s="50">
        <v>1100</v>
      </c>
      <c r="E48" s="50">
        <v>980</v>
      </c>
      <c r="F48" s="50">
        <v>976.7</v>
      </c>
      <c r="G48" s="70" t="s">
        <v>1987</v>
      </c>
      <c r="H48" s="50">
        <v>981.4</v>
      </c>
      <c r="I48" s="50">
        <f t="shared" si="9"/>
        <v>1539.99999999997</v>
      </c>
      <c r="J48" s="59"/>
    </row>
    <row r="49" spans="1:10">
      <c r="A49" s="49">
        <v>42872</v>
      </c>
      <c r="B49" s="50" t="s">
        <v>1368</v>
      </c>
      <c r="C49" s="50" t="s">
        <v>16</v>
      </c>
      <c r="D49" s="50">
        <v>700</v>
      </c>
      <c r="E49" s="50">
        <v>1728</v>
      </c>
      <c r="F49" s="50">
        <v>1722.7</v>
      </c>
      <c r="G49" s="70" t="s">
        <v>1988</v>
      </c>
      <c r="H49" s="50">
        <v>1738.2</v>
      </c>
      <c r="I49" s="50">
        <f t="shared" si="9"/>
        <v>7140.00000000003</v>
      </c>
      <c r="J49" s="59"/>
    </row>
    <row r="50" spans="1:10">
      <c r="A50" s="49">
        <v>42872</v>
      </c>
      <c r="B50" s="50" t="s">
        <v>71</v>
      </c>
      <c r="C50" s="50" t="s">
        <v>16</v>
      </c>
      <c r="D50" s="50">
        <v>400</v>
      </c>
      <c r="E50" s="50">
        <v>1545</v>
      </c>
      <c r="F50" s="50">
        <v>1536.7</v>
      </c>
      <c r="G50" s="70" t="s">
        <v>1989</v>
      </c>
      <c r="H50" s="50">
        <v>1553</v>
      </c>
      <c r="I50" s="50">
        <f t="shared" si="9"/>
        <v>3200</v>
      </c>
      <c r="J50" s="59"/>
    </row>
    <row r="51" spans="1:10">
      <c r="A51" s="49">
        <v>42873</v>
      </c>
      <c r="B51" s="50" t="s">
        <v>1368</v>
      </c>
      <c r="C51" s="50" t="s">
        <v>16</v>
      </c>
      <c r="D51" s="50">
        <v>700</v>
      </c>
      <c r="E51" s="50">
        <v>1835</v>
      </c>
      <c r="F51" s="50">
        <v>1829.7</v>
      </c>
      <c r="G51" s="70" t="s">
        <v>1990</v>
      </c>
      <c r="H51" s="50">
        <v>1845.9</v>
      </c>
      <c r="I51" s="50">
        <f t="shared" si="9"/>
        <v>7630.00000000006</v>
      </c>
      <c r="J51" s="59"/>
    </row>
    <row r="52" spans="1:10">
      <c r="A52" s="49">
        <v>42873</v>
      </c>
      <c r="B52" s="50" t="s">
        <v>1368</v>
      </c>
      <c r="C52" s="50" t="s">
        <v>16</v>
      </c>
      <c r="D52" s="50">
        <v>700</v>
      </c>
      <c r="E52" s="50">
        <v>1844</v>
      </c>
      <c r="F52" s="50">
        <v>1838.7</v>
      </c>
      <c r="G52" s="70" t="s">
        <v>1991</v>
      </c>
      <c r="H52" s="50">
        <v>1861</v>
      </c>
      <c r="I52" s="50">
        <f t="shared" si="9"/>
        <v>11900</v>
      </c>
      <c r="J52" s="59"/>
    </row>
    <row r="53" spans="1:10">
      <c r="A53" s="49">
        <v>42874</v>
      </c>
      <c r="B53" s="50" t="s">
        <v>873</v>
      </c>
      <c r="C53" s="50" t="s">
        <v>19</v>
      </c>
      <c r="D53" s="50">
        <v>1100</v>
      </c>
      <c r="E53" s="50">
        <v>866</v>
      </c>
      <c r="F53" s="50">
        <v>869.7</v>
      </c>
      <c r="G53" s="70" t="s">
        <v>1992</v>
      </c>
      <c r="H53" s="50">
        <v>864.6</v>
      </c>
      <c r="I53" s="50">
        <f t="shared" ref="I53:I63" si="10">(E53-H53)*D53</f>
        <v>1539.99999999997</v>
      </c>
      <c r="J53" s="59"/>
    </row>
    <row r="54" spans="1:10">
      <c r="A54" s="49">
        <v>42874</v>
      </c>
      <c r="B54" s="50" t="s">
        <v>1368</v>
      </c>
      <c r="C54" s="50" t="s">
        <v>19</v>
      </c>
      <c r="D54" s="50">
        <v>700</v>
      </c>
      <c r="E54" s="50">
        <v>1800</v>
      </c>
      <c r="F54" s="50">
        <v>1805.7</v>
      </c>
      <c r="G54" s="70" t="s">
        <v>1993</v>
      </c>
      <c r="H54" s="50">
        <v>1797.8</v>
      </c>
      <c r="I54" s="50">
        <f t="shared" si="10"/>
        <v>1540.00000000003</v>
      </c>
      <c r="J54" s="59"/>
    </row>
    <row r="55" spans="1:10">
      <c r="A55" s="49">
        <v>42874</v>
      </c>
      <c r="B55" s="50" t="s">
        <v>873</v>
      </c>
      <c r="C55" s="50" t="s">
        <v>19</v>
      </c>
      <c r="D55" s="50">
        <v>1100</v>
      </c>
      <c r="E55" s="50">
        <v>864</v>
      </c>
      <c r="F55" s="50">
        <v>867.7</v>
      </c>
      <c r="G55" s="70" t="s">
        <v>1994</v>
      </c>
      <c r="H55" s="50">
        <v>860</v>
      </c>
      <c r="I55" s="50">
        <f t="shared" si="10"/>
        <v>4400</v>
      </c>
      <c r="J55" s="59"/>
    </row>
    <row r="56" spans="1:10">
      <c r="A56" s="49">
        <v>42874</v>
      </c>
      <c r="B56" s="50" t="s">
        <v>1368</v>
      </c>
      <c r="C56" s="50" t="s">
        <v>19</v>
      </c>
      <c r="D56" s="50">
        <v>700</v>
      </c>
      <c r="E56" s="50">
        <v>1795</v>
      </c>
      <c r="F56" s="50">
        <v>1800.7</v>
      </c>
      <c r="G56" s="70" t="s">
        <v>1995</v>
      </c>
      <c r="H56" s="50">
        <v>1782</v>
      </c>
      <c r="I56" s="50">
        <f t="shared" si="10"/>
        <v>9100</v>
      </c>
      <c r="J56" s="59"/>
    </row>
    <row r="57" spans="1:10">
      <c r="A57" s="49">
        <v>42877</v>
      </c>
      <c r="B57" s="50" t="s">
        <v>1996</v>
      </c>
      <c r="C57" s="50" t="s">
        <v>19</v>
      </c>
      <c r="D57" s="50">
        <v>1200</v>
      </c>
      <c r="E57" s="50">
        <v>796</v>
      </c>
      <c r="F57" s="50">
        <v>799.4</v>
      </c>
      <c r="G57" s="70" t="s">
        <v>1997</v>
      </c>
      <c r="H57" s="50">
        <v>796</v>
      </c>
      <c r="I57" s="50">
        <f t="shared" si="10"/>
        <v>0</v>
      </c>
      <c r="J57" s="59"/>
    </row>
    <row r="58" spans="1:10">
      <c r="A58" s="49">
        <v>42877</v>
      </c>
      <c r="B58" s="50" t="s">
        <v>1368</v>
      </c>
      <c r="C58" s="50" t="s">
        <v>723</v>
      </c>
      <c r="D58" s="50">
        <v>700</v>
      </c>
      <c r="E58" s="50">
        <v>1790</v>
      </c>
      <c r="F58" s="50">
        <v>1795.7</v>
      </c>
      <c r="G58" s="70" t="s">
        <v>1998</v>
      </c>
      <c r="H58" s="50">
        <v>1774.2</v>
      </c>
      <c r="I58" s="50">
        <f t="shared" si="10"/>
        <v>11060</v>
      </c>
      <c r="J58" s="59"/>
    </row>
    <row r="59" spans="1:10">
      <c r="A59" s="49">
        <v>42877</v>
      </c>
      <c r="B59" s="50" t="s">
        <v>873</v>
      </c>
      <c r="C59" s="50" t="s">
        <v>723</v>
      </c>
      <c r="D59" s="50">
        <v>1100</v>
      </c>
      <c r="E59" s="50">
        <v>873</v>
      </c>
      <c r="F59" s="50">
        <v>876.7</v>
      </c>
      <c r="G59" s="70" t="s">
        <v>1999</v>
      </c>
      <c r="H59" s="50">
        <v>870.2</v>
      </c>
      <c r="I59" s="50">
        <f t="shared" si="10"/>
        <v>3079.99999999995</v>
      </c>
      <c r="J59" s="59"/>
    </row>
    <row r="60" spans="1:10">
      <c r="A60" s="49">
        <v>42878</v>
      </c>
      <c r="B60" s="50" t="s">
        <v>2000</v>
      </c>
      <c r="C60" s="50" t="s">
        <v>723</v>
      </c>
      <c r="D60" s="50">
        <v>1100</v>
      </c>
      <c r="E60" s="50">
        <v>894</v>
      </c>
      <c r="F60" s="50">
        <v>897.7</v>
      </c>
      <c r="G60" s="70" t="s">
        <v>2001</v>
      </c>
      <c r="H60" s="50">
        <v>894</v>
      </c>
      <c r="I60" s="50">
        <f t="shared" si="10"/>
        <v>0</v>
      </c>
      <c r="J60" s="59"/>
    </row>
    <row r="61" spans="1:10">
      <c r="A61" s="51">
        <v>42878</v>
      </c>
      <c r="B61" s="52" t="s">
        <v>1368</v>
      </c>
      <c r="C61" s="52" t="s">
        <v>723</v>
      </c>
      <c r="D61" s="52">
        <v>700</v>
      </c>
      <c r="E61" s="52">
        <v>1702</v>
      </c>
      <c r="F61" s="52">
        <v>1707.7</v>
      </c>
      <c r="G61" s="71" t="s">
        <v>2002</v>
      </c>
      <c r="H61" s="52">
        <v>1707.7</v>
      </c>
      <c r="I61" s="52">
        <f t="shared" si="10"/>
        <v>-3990.00000000003</v>
      </c>
      <c r="J61" s="59"/>
    </row>
    <row r="62" spans="1:10">
      <c r="A62" s="49">
        <v>42878</v>
      </c>
      <c r="B62" s="50" t="s">
        <v>1368</v>
      </c>
      <c r="C62" s="50" t="s">
        <v>723</v>
      </c>
      <c r="D62" s="50">
        <v>700</v>
      </c>
      <c r="E62" s="50">
        <v>1700</v>
      </c>
      <c r="F62" s="50">
        <v>1705.7</v>
      </c>
      <c r="G62" s="70" t="s">
        <v>2003</v>
      </c>
      <c r="H62" s="50">
        <v>1697.8</v>
      </c>
      <c r="I62" s="50">
        <f t="shared" si="10"/>
        <v>1540.00000000003</v>
      </c>
      <c r="J62" s="59"/>
    </row>
    <row r="63" spans="1:10">
      <c r="A63" s="49">
        <v>42878</v>
      </c>
      <c r="B63" s="50" t="s">
        <v>944</v>
      </c>
      <c r="C63" s="50" t="s">
        <v>19</v>
      </c>
      <c r="D63" s="50">
        <v>500</v>
      </c>
      <c r="E63" s="50">
        <v>1003</v>
      </c>
      <c r="F63" s="50">
        <v>1010.7</v>
      </c>
      <c r="G63" s="70" t="s">
        <v>2004</v>
      </c>
      <c r="H63" s="50">
        <v>991.05</v>
      </c>
      <c r="I63" s="50">
        <f t="shared" si="10"/>
        <v>5975.00000000002</v>
      </c>
      <c r="J63" s="59"/>
    </row>
    <row r="64" spans="1:10">
      <c r="A64" s="49">
        <v>42879</v>
      </c>
      <c r="B64" s="50" t="s">
        <v>1368</v>
      </c>
      <c r="C64" s="50" t="s">
        <v>665</v>
      </c>
      <c r="D64" s="50">
        <v>700</v>
      </c>
      <c r="E64" s="50">
        <v>1743</v>
      </c>
      <c r="F64" s="50">
        <v>1737.7</v>
      </c>
      <c r="G64" s="70" t="s">
        <v>2005</v>
      </c>
      <c r="H64" s="50">
        <v>1760.95</v>
      </c>
      <c r="I64" s="50">
        <f>(H64-E64)*D64</f>
        <v>12565</v>
      </c>
      <c r="J64" s="59"/>
    </row>
    <row r="65" spans="1:10">
      <c r="A65" s="49">
        <v>42879</v>
      </c>
      <c r="B65" s="50" t="s">
        <v>2006</v>
      </c>
      <c r="C65" s="50" t="s">
        <v>723</v>
      </c>
      <c r="D65" s="50">
        <v>1500</v>
      </c>
      <c r="E65" s="50">
        <v>463</v>
      </c>
      <c r="F65" s="50">
        <v>465.7</v>
      </c>
      <c r="G65" s="70" t="s">
        <v>2007</v>
      </c>
      <c r="H65" s="50">
        <v>463</v>
      </c>
      <c r="I65" s="50">
        <f t="shared" ref="I65:I70" si="11">(E65-H65)*D65</f>
        <v>0</v>
      </c>
      <c r="J65" s="59"/>
    </row>
    <row r="66" spans="1:10">
      <c r="A66" s="49">
        <v>42879</v>
      </c>
      <c r="B66" s="50" t="s">
        <v>873</v>
      </c>
      <c r="C66" s="50" t="s">
        <v>723</v>
      </c>
      <c r="D66" s="50">
        <v>1100</v>
      </c>
      <c r="E66" s="50">
        <v>860</v>
      </c>
      <c r="F66" s="50">
        <v>863.7</v>
      </c>
      <c r="G66" s="70" t="s">
        <v>2008</v>
      </c>
      <c r="H66" s="50">
        <v>857.1</v>
      </c>
      <c r="I66" s="50">
        <f t="shared" si="11"/>
        <v>3189.99999999997</v>
      </c>
      <c r="J66" s="59"/>
    </row>
    <row r="67" spans="1:10">
      <c r="A67" s="49">
        <v>42879</v>
      </c>
      <c r="B67" s="50" t="s">
        <v>1368</v>
      </c>
      <c r="C67" s="50" t="s">
        <v>723</v>
      </c>
      <c r="D67" s="50">
        <v>700</v>
      </c>
      <c r="E67" s="50">
        <v>1720</v>
      </c>
      <c r="F67" s="50">
        <v>1725.7</v>
      </c>
      <c r="G67" s="70" t="s">
        <v>2009</v>
      </c>
      <c r="H67" s="50">
        <v>1715.1</v>
      </c>
      <c r="I67" s="50">
        <f t="shared" si="11"/>
        <v>3430.00000000006</v>
      </c>
      <c r="J67" s="59"/>
    </row>
    <row r="68" spans="1:10">
      <c r="A68" s="49">
        <v>42880</v>
      </c>
      <c r="B68" s="50" t="s">
        <v>873</v>
      </c>
      <c r="C68" s="50" t="s">
        <v>19</v>
      </c>
      <c r="D68" s="50">
        <v>1100</v>
      </c>
      <c r="E68" s="50">
        <v>879</v>
      </c>
      <c r="F68" s="50">
        <v>882.7</v>
      </c>
      <c r="G68" s="70" t="s">
        <v>2010</v>
      </c>
      <c r="H68" s="50">
        <v>873</v>
      </c>
      <c r="I68" s="50">
        <f t="shared" si="11"/>
        <v>6600</v>
      </c>
      <c r="J68" s="59"/>
    </row>
    <row r="69" spans="1:10">
      <c r="A69" s="49">
        <v>42880</v>
      </c>
      <c r="B69" s="50" t="s">
        <v>1368</v>
      </c>
      <c r="C69" s="50" t="s">
        <v>19</v>
      </c>
      <c r="D69" s="50">
        <v>700</v>
      </c>
      <c r="E69" s="50">
        <v>1700</v>
      </c>
      <c r="F69" s="50">
        <v>1705.7</v>
      </c>
      <c r="G69" s="70" t="s">
        <v>2011</v>
      </c>
      <c r="H69" s="50">
        <v>1690.7</v>
      </c>
      <c r="I69" s="50">
        <f t="shared" si="11"/>
        <v>6509.99999999997</v>
      </c>
      <c r="J69" s="59"/>
    </row>
    <row r="70" spans="1:10">
      <c r="A70" s="49">
        <v>42880</v>
      </c>
      <c r="B70" s="50" t="s">
        <v>1368</v>
      </c>
      <c r="C70" s="50" t="s">
        <v>19</v>
      </c>
      <c r="D70" s="50">
        <v>700</v>
      </c>
      <c r="E70" s="50">
        <v>1660</v>
      </c>
      <c r="F70" s="50">
        <v>1665.7</v>
      </c>
      <c r="G70" s="70" t="s">
        <v>2012</v>
      </c>
      <c r="H70" s="50">
        <v>1649</v>
      </c>
      <c r="I70" s="50">
        <f t="shared" si="11"/>
        <v>7700</v>
      </c>
      <c r="J70" s="59"/>
    </row>
    <row r="71" spans="1:9">
      <c r="A71" s="49">
        <v>42881</v>
      </c>
      <c r="B71" s="50" t="s">
        <v>873</v>
      </c>
      <c r="C71" s="50" t="s">
        <v>665</v>
      </c>
      <c r="D71" s="50">
        <v>1100</v>
      </c>
      <c r="E71" s="50">
        <v>895</v>
      </c>
      <c r="F71" s="50">
        <v>891.7</v>
      </c>
      <c r="G71" s="70" t="s">
        <v>2013</v>
      </c>
      <c r="H71" s="50">
        <v>896.4</v>
      </c>
      <c r="I71" s="50">
        <f t="shared" ref="I71:I76" si="12">(H71-E71)*D71</f>
        <v>1539.99999999997</v>
      </c>
    </row>
    <row r="72" spans="1:10">
      <c r="A72" s="49">
        <v>42881</v>
      </c>
      <c r="B72" s="50" t="s">
        <v>2000</v>
      </c>
      <c r="C72" s="50" t="s">
        <v>665</v>
      </c>
      <c r="D72" s="50">
        <v>1100</v>
      </c>
      <c r="E72" s="50">
        <v>905</v>
      </c>
      <c r="F72" s="50">
        <v>901.7</v>
      </c>
      <c r="G72" s="70" t="s">
        <v>2014</v>
      </c>
      <c r="H72" s="50">
        <v>905</v>
      </c>
      <c r="I72" s="50">
        <f t="shared" si="12"/>
        <v>0</v>
      </c>
      <c r="J72" s="59"/>
    </row>
    <row r="73" spans="1:10">
      <c r="A73" s="49">
        <v>42881</v>
      </c>
      <c r="B73" s="50" t="s">
        <v>2015</v>
      </c>
      <c r="C73" s="50" t="s">
        <v>16</v>
      </c>
      <c r="D73" s="50">
        <v>1050</v>
      </c>
      <c r="E73" s="50">
        <v>505</v>
      </c>
      <c r="F73" s="50">
        <v>501.7</v>
      </c>
      <c r="G73" s="70" t="s">
        <v>2016</v>
      </c>
      <c r="H73" s="50">
        <v>506.4</v>
      </c>
      <c r="I73" s="50">
        <f t="shared" si="12"/>
        <v>1469.99999999998</v>
      </c>
      <c r="J73" s="59"/>
    </row>
    <row r="74" spans="1:10">
      <c r="A74" s="49">
        <v>42881</v>
      </c>
      <c r="B74" s="50" t="s">
        <v>1368</v>
      </c>
      <c r="C74" s="50" t="s">
        <v>16</v>
      </c>
      <c r="D74" s="50">
        <v>700</v>
      </c>
      <c r="E74" s="50">
        <v>1695</v>
      </c>
      <c r="F74" s="50">
        <v>1689.7</v>
      </c>
      <c r="G74" s="70" t="s">
        <v>2017</v>
      </c>
      <c r="H74" s="50">
        <v>1699</v>
      </c>
      <c r="I74" s="50">
        <f t="shared" si="12"/>
        <v>2800</v>
      </c>
      <c r="J74" s="59"/>
    </row>
    <row r="75" spans="1:10">
      <c r="A75" s="49">
        <v>42881</v>
      </c>
      <c r="B75" s="50" t="s">
        <v>1368</v>
      </c>
      <c r="C75" s="50" t="s">
        <v>16</v>
      </c>
      <c r="D75" s="50">
        <v>700</v>
      </c>
      <c r="E75" s="50">
        <v>1696</v>
      </c>
      <c r="F75" s="50">
        <v>1690.7</v>
      </c>
      <c r="G75" s="70" t="s">
        <v>2018</v>
      </c>
      <c r="H75" s="50">
        <v>1703.7</v>
      </c>
      <c r="I75" s="50">
        <f t="shared" si="12"/>
        <v>5390.00000000003</v>
      </c>
      <c r="J75" s="59"/>
    </row>
    <row r="76" spans="1:10">
      <c r="A76" s="49">
        <v>42884</v>
      </c>
      <c r="B76" s="50" t="s">
        <v>873</v>
      </c>
      <c r="C76" s="50" t="s">
        <v>16</v>
      </c>
      <c r="D76" s="50">
        <v>1100</v>
      </c>
      <c r="E76" s="50">
        <v>903</v>
      </c>
      <c r="F76" s="50">
        <v>899.7</v>
      </c>
      <c r="G76" s="70" t="s">
        <v>2019</v>
      </c>
      <c r="H76" s="50">
        <v>903</v>
      </c>
      <c r="I76" s="50">
        <f t="shared" si="12"/>
        <v>0</v>
      </c>
      <c r="J76" s="59"/>
    </row>
    <row r="77" spans="1:10">
      <c r="A77" s="49">
        <v>42884</v>
      </c>
      <c r="B77" s="50" t="s">
        <v>873</v>
      </c>
      <c r="C77" s="50" t="s">
        <v>19</v>
      </c>
      <c r="D77" s="50">
        <v>1100</v>
      </c>
      <c r="E77" s="50">
        <v>896</v>
      </c>
      <c r="F77" s="50">
        <v>899.7</v>
      </c>
      <c r="G77" s="70" t="s">
        <v>2020</v>
      </c>
      <c r="H77" s="50">
        <v>887.2</v>
      </c>
      <c r="I77" s="50">
        <f>(E77-H77)*D77</f>
        <v>9679.99999999995</v>
      </c>
      <c r="J77" s="59"/>
    </row>
    <row r="78" spans="1:10">
      <c r="A78" s="51">
        <v>42884</v>
      </c>
      <c r="B78" s="52" t="s">
        <v>1368</v>
      </c>
      <c r="C78" s="52" t="s">
        <v>19</v>
      </c>
      <c r="D78" s="52">
        <v>700</v>
      </c>
      <c r="E78" s="52">
        <v>1665</v>
      </c>
      <c r="F78" s="52">
        <v>1670.7</v>
      </c>
      <c r="G78" s="71" t="s">
        <v>2021</v>
      </c>
      <c r="H78" s="52">
        <v>1670.7</v>
      </c>
      <c r="I78" s="52">
        <f>(E78-H78)*D78</f>
        <v>-3990.00000000003</v>
      </c>
      <c r="J78" s="59"/>
    </row>
    <row r="79" spans="1:10">
      <c r="A79" s="49">
        <v>42884</v>
      </c>
      <c r="B79" s="50" t="s">
        <v>1368</v>
      </c>
      <c r="C79" s="50" t="s">
        <v>665</v>
      </c>
      <c r="D79" s="50">
        <v>700</v>
      </c>
      <c r="E79" s="50">
        <v>1662</v>
      </c>
      <c r="F79" s="50">
        <v>1656.7</v>
      </c>
      <c r="G79" s="70" t="s">
        <v>2022</v>
      </c>
      <c r="H79" s="50">
        <v>1667.85</v>
      </c>
      <c r="I79" s="50">
        <f t="shared" ref="I79:I87" si="13">(H79-E79)*D79</f>
        <v>4094.99999999994</v>
      </c>
      <c r="J79" s="59"/>
    </row>
    <row r="80" spans="1:10">
      <c r="A80" s="49">
        <v>42884</v>
      </c>
      <c r="B80" s="50" t="s">
        <v>2000</v>
      </c>
      <c r="C80" s="50" t="s">
        <v>665</v>
      </c>
      <c r="D80" s="50">
        <v>1100</v>
      </c>
      <c r="E80" s="50">
        <v>891</v>
      </c>
      <c r="F80" s="50">
        <v>887.7</v>
      </c>
      <c r="G80" s="70" t="s">
        <v>2023</v>
      </c>
      <c r="H80" s="50">
        <v>892.4</v>
      </c>
      <c r="I80" s="50">
        <f t="shared" si="13"/>
        <v>1539.99999999997</v>
      </c>
      <c r="J80" s="59"/>
    </row>
    <row r="81" spans="1:10">
      <c r="A81" s="49">
        <v>42885</v>
      </c>
      <c r="B81" s="50" t="s">
        <v>1368</v>
      </c>
      <c r="C81" s="50" t="s">
        <v>665</v>
      </c>
      <c r="D81" s="50">
        <v>700</v>
      </c>
      <c r="E81" s="50">
        <v>1660</v>
      </c>
      <c r="F81" s="50">
        <v>1654.7</v>
      </c>
      <c r="G81" s="70" t="s">
        <v>2024</v>
      </c>
      <c r="H81" s="50">
        <v>1679</v>
      </c>
      <c r="I81" s="50">
        <f t="shared" si="13"/>
        <v>13300</v>
      </c>
      <c r="J81" s="59"/>
    </row>
    <row r="82" spans="1:10">
      <c r="A82" s="49">
        <v>42885</v>
      </c>
      <c r="B82" s="50" t="s">
        <v>1820</v>
      </c>
      <c r="C82" s="50" t="s">
        <v>16</v>
      </c>
      <c r="D82" s="50">
        <v>550</v>
      </c>
      <c r="E82" s="50">
        <v>1036</v>
      </c>
      <c r="F82" s="50">
        <v>1029.7</v>
      </c>
      <c r="G82" s="70" t="s">
        <v>2025</v>
      </c>
      <c r="H82" s="50">
        <v>1036</v>
      </c>
      <c r="I82" s="50">
        <f t="shared" si="13"/>
        <v>0</v>
      </c>
      <c r="J82" s="59"/>
    </row>
    <row r="83" spans="1:10">
      <c r="A83" s="51">
        <v>42885</v>
      </c>
      <c r="B83" s="52" t="s">
        <v>873</v>
      </c>
      <c r="C83" s="52" t="s">
        <v>665</v>
      </c>
      <c r="D83" s="52">
        <v>1100</v>
      </c>
      <c r="E83" s="52">
        <v>892</v>
      </c>
      <c r="F83" s="52">
        <v>888.7</v>
      </c>
      <c r="G83" s="71" t="s">
        <v>2026</v>
      </c>
      <c r="H83" s="52">
        <v>888.7</v>
      </c>
      <c r="I83" s="52">
        <f t="shared" si="13"/>
        <v>-3629.99999999995</v>
      </c>
      <c r="J83" s="59"/>
    </row>
    <row r="84" spans="1:10">
      <c r="A84" s="49">
        <v>42886</v>
      </c>
      <c r="B84" s="50" t="s">
        <v>1368</v>
      </c>
      <c r="C84" s="50" t="s">
        <v>665</v>
      </c>
      <c r="D84" s="50">
        <v>700</v>
      </c>
      <c r="E84" s="50">
        <v>1690</v>
      </c>
      <c r="F84" s="50">
        <v>1684.7</v>
      </c>
      <c r="G84" s="70" t="s">
        <v>2027</v>
      </c>
      <c r="H84" s="50">
        <v>1692.2</v>
      </c>
      <c r="I84" s="50">
        <f t="shared" si="13"/>
        <v>1540.00000000003</v>
      </c>
      <c r="J84" s="59"/>
    </row>
    <row r="85" spans="1:10">
      <c r="A85" s="49">
        <v>42886</v>
      </c>
      <c r="B85" s="50" t="s">
        <v>268</v>
      </c>
      <c r="C85" s="50" t="s">
        <v>665</v>
      </c>
      <c r="D85" s="50">
        <v>1200</v>
      </c>
      <c r="E85" s="50">
        <v>863</v>
      </c>
      <c r="F85" s="50">
        <v>859.9</v>
      </c>
      <c r="G85" s="70" t="s">
        <v>2028</v>
      </c>
      <c r="H85" s="50">
        <v>869.9</v>
      </c>
      <c r="I85" s="50">
        <f t="shared" si="13"/>
        <v>8279.99999999997</v>
      </c>
      <c r="J85" s="59"/>
    </row>
    <row r="86" spans="1:10">
      <c r="A86" s="49">
        <v>42886</v>
      </c>
      <c r="B86" s="50" t="s">
        <v>1820</v>
      </c>
      <c r="C86" s="50" t="s">
        <v>665</v>
      </c>
      <c r="D86" s="50">
        <v>550</v>
      </c>
      <c r="E86" s="50">
        <v>1075</v>
      </c>
      <c r="F86" s="50">
        <v>1068.7</v>
      </c>
      <c r="G86" s="70" t="s">
        <v>2029</v>
      </c>
      <c r="H86" s="50">
        <v>1077.8</v>
      </c>
      <c r="I86" s="50">
        <f t="shared" si="13"/>
        <v>1539.99999999997</v>
      </c>
      <c r="J86" s="59"/>
    </row>
    <row r="87" spans="1:10">
      <c r="A87" s="49">
        <v>42886</v>
      </c>
      <c r="B87" s="50" t="s">
        <v>873</v>
      </c>
      <c r="C87" s="50" t="s">
        <v>665</v>
      </c>
      <c r="D87" s="50">
        <v>1100</v>
      </c>
      <c r="E87" s="50">
        <v>911</v>
      </c>
      <c r="F87" s="50">
        <v>907.7</v>
      </c>
      <c r="G87" s="70" t="s">
        <v>2030</v>
      </c>
      <c r="H87" s="50">
        <v>919.7</v>
      </c>
      <c r="I87" s="50">
        <f t="shared" si="13"/>
        <v>9570.00000000005</v>
      </c>
      <c r="J87" s="59"/>
    </row>
    <row r="88" spans="1:10">
      <c r="A88" s="49"/>
      <c r="B88" s="50"/>
      <c r="C88" s="50"/>
      <c r="D88" s="50"/>
      <c r="E88" s="50"/>
      <c r="F88" s="50"/>
      <c r="G88" s="70"/>
      <c r="H88" s="50"/>
      <c r="I88" s="50"/>
      <c r="J88" s="59"/>
    </row>
    <row r="89" spans="7:9">
      <c r="G89" s="20" t="s">
        <v>51</v>
      </c>
      <c r="H89" s="20"/>
      <c r="I89" s="29">
        <f>SUM(I4:I88)</f>
        <v>245270</v>
      </c>
    </row>
    <row r="90" spans="7:9">
      <c r="G90" s="59"/>
      <c r="H90" s="59"/>
      <c r="I90" s="52"/>
    </row>
    <row r="91" spans="7:9">
      <c r="G91" s="20" t="s">
        <v>2</v>
      </c>
      <c r="H91" s="20"/>
      <c r="I91" s="31">
        <f>80/84</f>
        <v>0.952380952380952</v>
      </c>
    </row>
  </sheetData>
  <mergeCells count="3">
    <mergeCell ref="A1:I1"/>
    <mergeCell ref="A2:I2"/>
    <mergeCell ref="G91:H91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3" workbookViewId="0">
      <selection activeCell="B30" sqref="B30"/>
    </sheetView>
  </sheetViews>
  <sheetFormatPr defaultColWidth="9" defaultRowHeight="15"/>
  <cols>
    <col min="1" max="1" width="9.42857142857143"/>
    <col min="2" max="2" width="21.1428571428571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2031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42828</v>
      </c>
      <c r="B4" s="50" t="s">
        <v>1820</v>
      </c>
      <c r="C4" s="50" t="s">
        <v>16</v>
      </c>
      <c r="D4" s="50">
        <v>1100</v>
      </c>
      <c r="E4" s="50">
        <v>1007</v>
      </c>
      <c r="F4" s="50">
        <v>1003.9</v>
      </c>
      <c r="G4" s="50" t="s">
        <v>2032</v>
      </c>
      <c r="H4" s="50">
        <v>1007</v>
      </c>
      <c r="I4" s="50">
        <f>(H4-E4)*D4</f>
        <v>0</v>
      </c>
      <c r="J4" s="59"/>
    </row>
    <row r="5" spans="1:10">
      <c r="A5" s="49">
        <v>42828</v>
      </c>
      <c r="B5" s="50" t="s">
        <v>2033</v>
      </c>
      <c r="C5" s="50" t="s">
        <v>19</v>
      </c>
      <c r="D5" s="50">
        <v>600</v>
      </c>
      <c r="E5" s="50">
        <v>638</v>
      </c>
      <c r="F5" s="50">
        <v>643.7</v>
      </c>
      <c r="G5" s="70" t="s">
        <v>2034</v>
      </c>
      <c r="H5" s="50">
        <v>635</v>
      </c>
      <c r="I5" s="50">
        <f>(E5-H5)*D5</f>
        <v>1800</v>
      </c>
      <c r="J5" s="59"/>
    </row>
    <row r="6" spans="1:10">
      <c r="A6" s="49">
        <v>42828</v>
      </c>
      <c r="B6" s="50" t="s">
        <v>2035</v>
      </c>
      <c r="C6" s="50" t="s">
        <v>16</v>
      </c>
      <c r="D6" s="50">
        <v>1100</v>
      </c>
      <c r="E6" s="50">
        <v>347</v>
      </c>
      <c r="F6" s="50">
        <v>343.7</v>
      </c>
      <c r="G6" s="50" t="s">
        <v>2036</v>
      </c>
      <c r="H6" s="50">
        <v>353.8</v>
      </c>
      <c r="I6" s="50">
        <f t="shared" ref="I6:I11" si="0">(H6-E6)*D6</f>
        <v>7480.00000000001</v>
      </c>
      <c r="J6" s="59"/>
    </row>
    <row r="7" spans="1:10">
      <c r="A7" s="51">
        <v>42830</v>
      </c>
      <c r="B7" s="52" t="s">
        <v>814</v>
      </c>
      <c r="C7" s="52" t="s">
        <v>16</v>
      </c>
      <c r="D7" s="52">
        <v>2000</v>
      </c>
      <c r="E7" s="52">
        <v>410</v>
      </c>
      <c r="F7" s="52">
        <v>408.4</v>
      </c>
      <c r="G7" s="71" t="s">
        <v>2037</v>
      </c>
      <c r="H7" s="52">
        <v>409</v>
      </c>
      <c r="I7" s="52">
        <f t="shared" si="0"/>
        <v>-2000</v>
      </c>
      <c r="J7" s="59"/>
    </row>
    <row r="8" spans="1:10">
      <c r="A8" s="49">
        <v>42830</v>
      </c>
      <c r="B8" s="50" t="s">
        <v>1940</v>
      </c>
      <c r="C8" s="50" t="s">
        <v>16</v>
      </c>
      <c r="D8" s="50">
        <v>400</v>
      </c>
      <c r="E8" s="50">
        <v>821</v>
      </c>
      <c r="F8" s="50">
        <v>812.8</v>
      </c>
      <c r="G8" s="70" t="s">
        <v>2038</v>
      </c>
      <c r="H8" s="50">
        <v>838.4</v>
      </c>
      <c r="I8" s="50">
        <f t="shared" si="0"/>
        <v>6959.99999999999</v>
      </c>
      <c r="J8" s="59"/>
    </row>
    <row r="9" spans="1:10">
      <c r="A9" s="49">
        <v>42830</v>
      </c>
      <c r="B9" s="50" t="s">
        <v>873</v>
      </c>
      <c r="C9" s="50" t="s">
        <v>16</v>
      </c>
      <c r="D9" s="50">
        <v>1100</v>
      </c>
      <c r="E9" s="50">
        <v>860</v>
      </c>
      <c r="F9" s="50">
        <v>856.9</v>
      </c>
      <c r="G9" s="70" t="s">
        <v>2039</v>
      </c>
      <c r="H9" s="50">
        <v>861.4</v>
      </c>
      <c r="I9" s="50">
        <f t="shared" si="0"/>
        <v>1539.99999999997</v>
      </c>
      <c r="J9" s="59"/>
    </row>
    <row r="10" spans="1:10">
      <c r="A10" s="49">
        <v>42831</v>
      </c>
      <c r="B10" s="50" t="s">
        <v>2040</v>
      </c>
      <c r="C10" s="50" t="s">
        <v>665</v>
      </c>
      <c r="D10" s="50">
        <v>1500</v>
      </c>
      <c r="E10" s="50">
        <v>615</v>
      </c>
      <c r="F10" s="50">
        <v>612.8</v>
      </c>
      <c r="G10" s="70" t="s">
        <v>2041</v>
      </c>
      <c r="H10" s="50">
        <v>615</v>
      </c>
      <c r="I10" s="50">
        <f t="shared" si="0"/>
        <v>0</v>
      </c>
      <c r="J10" s="59"/>
    </row>
    <row r="11" spans="1:10">
      <c r="A11" s="49">
        <v>42831</v>
      </c>
      <c r="B11" s="50" t="s">
        <v>2042</v>
      </c>
      <c r="C11" s="50" t="s">
        <v>665</v>
      </c>
      <c r="D11" s="50">
        <v>400</v>
      </c>
      <c r="E11" s="50">
        <v>891</v>
      </c>
      <c r="F11" s="50">
        <v>882.9</v>
      </c>
      <c r="G11" s="70" t="s">
        <v>2043</v>
      </c>
      <c r="H11" s="50">
        <v>899.4</v>
      </c>
      <c r="I11" s="50">
        <f t="shared" si="0"/>
        <v>3359.99999999999</v>
      </c>
      <c r="J11" s="59"/>
    </row>
    <row r="12" spans="1:10">
      <c r="A12" s="49">
        <v>42831</v>
      </c>
      <c r="B12" s="50" t="s">
        <v>944</v>
      </c>
      <c r="C12" s="50" t="s">
        <v>19</v>
      </c>
      <c r="D12" s="50">
        <v>500</v>
      </c>
      <c r="E12" s="50">
        <v>1078</v>
      </c>
      <c r="F12" s="50">
        <v>1083.8</v>
      </c>
      <c r="G12" s="70" t="s">
        <v>2044</v>
      </c>
      <c r="H12" s="50">
        <v>1068</v>
      </c>
      <c r="I12" s="50">
        <f>(E12-H12)*D12</f>
        <v>5000</v>
      </c>
      <c r="J12" s="59"/>
    </row>
    <row r="13" spans="1:10">
      <c r="A13" s="49">
        <v>42832</v>
      </c>
      <c r="B13" s="50" t="s">
        <v>1448</v>
      </c>
      <c r="C13" s="50" t="s">
        <v>665</v>
      </c>
      <c r="D13" s="50">
        <v>400</v>
      </c>
      <c r="E13" s="50">
        <v>1755</v>
      </c>
      <c r="F13" s="50">
        <v>1746.8</v>
      </c>
      <c r="G13" s="70" t="s">
        <v>2045</v>
      </c>
      <c r="H13" s="50">
        <v>1755</v>
      </c>
      <c r="I13" s="50">
        <f t="shared" ref="I13:I22" si="1">(H13-E13)*D13</f>
        <v>0</v>
      </c>
      <c r="J13" s="59"/>
    </row>
    <row r="14" spans="1:10">
      <c r="A14" s="49">
        <v>42832</v>
      </c>
      <c r="B14" s="50" t="s">
        <v>2046</v>
      </c>
      <c r="C14" s="50" t="s">
        <v>665</v>
      </c>
      <c r="D14" s="50">
        <v>800</v>
      </c>
      <c r="E14" s="50">
        <v>435</v>
      </c>
      <c r="F14" s="50">
        <v>430.9</v>
      </c>
      <c r="G14" s="70" t="s">
        <v>2047</v>
      </c>
      <c r="H14" s="50">
        <v>435</v>
      </c>
      <c r="I14" s="50">
        <f t="shared" si="1"/>
        <v>0</v>
      </c>
      <c r="J14" s="59"/>
    </row>
    <row r="15" spans="1:10">
      <c r="A15" s="49">
        <v>42832</v>
      </c>
      <c r="B15" s="50" t="s">
        <v>1368</v>
      </c>
      <c r="C15" s="50" t="s">
        <v>16</v>
      </c>
      <c r="D15" s="50">
        <v>700</v>
      </c>
      <c r="E15" s="50">
        <v>1390</v>
      </c>
      <c r="F15" s="50">
        <v>1384.7</v>
      </c>
      <c r="G15" s="70" t="s">
        <v>2048</v>
      </c>
      <c r="H15" s="50">
        <v>1397.9</v>
      </c>
      <c r="I15" s="50">
        <f t="shared" si="1"/>
        <v>5530.00000000006</v>
      </c>
      <c r="J15" s="59"/>
    </row>
    <row r="16" spans="1:10">
      <c r="A16" s="49">
        <v>42832</v>
      </c>
      <c r="B16" s="50" t="s">
        <v>2049</v>
      </c>
      <c r="C16" s="50" t="s">
        <v>16</v>
      </c>
      <c r="D16" s="50">
        <v>300</v>
      </c>
      <c r="E16" s="50">
        <v>1218</v>
      </c>
      <c r="F16" s="50">
        <v>1207.7</v>
      </c>
      <c r="G16" s="70" t="s">
        <v>2050</v>
      </c>
      <c r="H16" s="50">
        <v>1222.5</v>
      </c>
      <c r="I16" s="50">
        <f t="shared" si="1"/>
        <v>1350</v>
      </c>
      <c r="J16" s="59"/>
    </row>
    <row r="17" spans="1:10">
      <c r="A17" s="49">
        <v>42832</v>
      </c>
      <c r="B17" s="50" t="s">
        <v>2051</v>
      </c>
      <c r="C17" s="50" t="s">
        <v>16</v>
      </c>
      <c r="D17" s="50">
        <v>250</v>
      </c>
      <c r="E17" s="50">
        <v>2840</v>
      </c>
      <c r="F17" s="50">
        <v>2828.2</v>
      </c>
      <c r="G17" s="70" t="s">
        <v>2052</v>
      </c>
      <c r="H17" s="50">
        <v>2845.7</v>
      </c>
      <c r="I17" s="50">
        <f t="shared" si="1"/>
        <v>1424.99999999995</v>
      </c>
      <c r="J17" s="59"/>
    </row>
    <row r="18" spans="1:10">
      <c r="A18" s="49">
        <v>42835</v>
      </c>
      <c r="B18" s="50" t="s">
        <v>45</v>
      </c>
      <c r="C18" s="50" t="s">
        <v>16</v>
      </c>
      <c r="D18" s="50">
        <v>1600</v>
      </c>
      <c r="E18" s="50">
        <v>355</v>
      </c>
      <c r="F18" s="50">
        <v>352.8</v>
      </c>
      <c r="G18" s="70" t="s">
        <v>2053</v>
      </c>
      <c r="H18" s="50">
        <v>360.9</v>
      </c>
      <c r="I18" s="50">
        <f t="shared" si="1"/>
        <v>9439.99999999996</v>
      </c>
      <c r="J18" s="59"/>
    </row>
    <row r="19" spans="1:10">
      <c r="A19" s="49">
        <v>42835</v>
      </c>
      <c r="B19" s="50" t="s">
        <v>121</v>
      </c>
      <c r="C19" s="50" t="s">
        <v>16</v>
      </c>
      <c r="D19" s="50">
        <v>1100</v>
      </c>
      <c r="E19" s="50">
        <v>538</v>
      </c>
      <c r="F19" s="50">
        <v>534.9</v>
      </c>
      <c r="G19" s="70" t="s">
        <v>2054</v>
      </c>
      <c r="H19" s="50">
        <v>539.4</v>
      </c>
      <c r="I19" s="50">
        <f t="shared" si="1"/>
        <v>1539.99999999997</v>
      </c>
      <c r="J19" s="59"/>
    </row>
    <row r="20" spans="1:10">
      <c r="A20" s="49">
        <v>42836</v>
      </c>
      <c r="B20" s="50" t="s">
        <v>2055</v>
      </c>
      <c r="C20" s="50" t="s">
        <v>16</v>
      </c>
      <c r="D20" s="50">
        <v>1000</v>
      </c>
      <c r="E20" s="50">
        <v>372</v>
      </c>
      <c r="F20" s="50">
        <v>370.7</v>
      </c>
      <c r="G20" s="70" t="s">
        <v>2056</v>
      </c>
      <c r="H20" s="50">
        <v>377.7</v>
      </c>
      <c r="I20" s="50">
        <f t="shared" si="1"/>
        <v>5699.99999999999</v>
      </c>
      <c r="J20" s="59"/>
    </row>
    <row r="21" spans="1:10">
      <c r="A21" s="49">
        <v>42836</v>
      </c>
      <c r="B21" s="50" t="s">
        <v>307</v>
      </c>
      <c r="C21" s="50" t="s">
        <v>16</v>
      </c>
      <c r="D21" s="50">
        <v>1200</v>
      </c>
      <c r="E21" s="50">
        <v>398</v>
      </c>
      <c r="F21" s="50">
        <v>394.9</v>
      </c>
      <c r="G21" s="50" t="s">
        <v>2057</v>
      </c>
      <c r="H21" s="50">
        <v>398</v>
      </c>
      <c r="I21" s="50">
        <f t="shared" si="1"/>
        <v>0</v>
      </c>
      <c r="J21" s="59"/>
    </row>
    <row r="22" spans="1:10">
      <c r="A22" s="49">
        <v>42836</v>
      </c>
      <c r="B22" s="50" t="s">
        <v>1893</v>
      </c>
      <c r="C22" s="50" t="s">
        <v>16</v>
      </c>
      <c r="D22" s="50">
        <v>400</v>
      </c>
      <c r="E22" s="50">
        <v>1562</v>
      </c>
      <c r="F22" s="50">
        <v>1553.4</v>
      </c>
      <c r="G22" s="50" t="s">
        <v>2058</v>
      </c>
      <c r="H22" s="50">
        <v>1576.9</v>
      </c>
      <c r="I22" s="50">
        <f t="shared" si="1"/>
        <v>5960.00000000004</v>
      </c>
      <c r="J22" s="59"/>
    </row>
    <row r="23" spans="1:10">
      <c r="A23" s="49">
        <v>42836</v>
      </c>
      <c r="B23" s="50" t="s">
        <v>43</v>
      </c>
      <c r="C23" s="50" t="s">
        <v>19</v>
      </c>
      <c r="D23" s="50">
        <v>600</v>
      </c>
      <c r="E23" s="50">
        <v>1085</v>
      </c>
      <c r="F23" s="50">
        <v>1090.9</v>
      </c>
      <c r="G23" s="50" t="s">
        <v>2059</v>
      </c>
      <c r="H23" s="50">
        <v>1076.2</v>
      </c>
      <c r="I23" s="50">
        <f t="shared" ref="I23:I26" si="2">(E23-H23)*D23</f>
        <v>5279.99999999997</v>
      </c>
      <c r="J23" s="59"/>
    </row>
    <row r="24" spans="1:10">
      <c r="A24" s="49">
        <v>42837</v>
      </c>
      <c r="B24" s="50" t="s">
        <v>944</v>
      </c>
      <c r="C24" s="50" t="s">
        <v>19</v>
      </c>
      <c r="D24" s="50">
        <v>500</v>
      </c>
      <c r="E24" s="50">
        <v>1030</v>
      </c>
      <c r="F24" s="50">
        <v>1036.8</v>
      </c>
      <c r="G24" s="50" t="s">
        <v>2060</v>
      </c>
      <c r="H24" s="50">
        <v>1014</v>
      </c>
      <c r="I24" s="50">
        <f t="shared" si="2"/>
        <v>8000</v>
      </c>
      <c r="J24" s="59"/>
    </row>
    <row r="25" spans="1:10">
      <c r="A25" s="49">
        <v>42838</v>
      </c>
      <c r="B25" s="50" t="s">
        <v>71</v>
      </c>
      <c r="C25" s="50" t="s">
        <v>665</v>
      </c>
      <c r="D25" s="50">
        <v>400</v>
      </c>
      <c r="E25" s="50">
        <v>1545</v>
      </c>
      <c r="F25" s="50">
        <v>1538.2</v>
      </c>
      <c r="G25" s="50" t="s">
        <v>2061</v>
      </c>
      <c r="H25" s="50">
        <v>1552</v>
      </c>
      <c r="I25" s="50">
        <f>(H25-E25)*D25</f>
        <v>2800</v>
      </c>
      <c r="J25" s="59"/>
    </row>
    <row r="26" spans="1:10">
      <c r="A26" s="49">
        <v>42838</v>
      </c>
      <c r="B26" s="50" t="s">
        <v>1218</v>
      </c>
      <c r="C26" s="50" t="s">
        <v>19</v>
      </c>
      <c r="D26" s="50">
        <v>500</v>
      </c>
      <c r="E26" s="50">
        <v>1680</v>
      </c>
      <c r="F26" s="50">
        <v>1687.7</v>
      </c>
      <c r="G26" s="70" t="s">
        <v>2062</v>
      </c>
      <c r="H26" s="50">
        <v>1680</v>
      </c>
      <c r="I26" s="50">
        <f t="shared" si="2"/>
        <v>0</v>
      </c>
      <c r="J26" s="59"/>
    </row>
    <row r="27" spans="1:10">
      <c r="A27" s="49">
        <v>42838</v>
      </c>
      <c r="B27" s="50" t="s">
        <v>2063</v>
      </c>
      <c r="C27" s="50" t="s">
        <v>16</v>
      </c>
      <c r="D27" s="50">
        <v>1100</v>
      </c>
      <c r="E27" s="50">
        <v>635</v>
      </c>
      <c r="F27" s="50">
        <v>631.9</v>
      </c>
      <c r="G27" s="70" t="s">
        <v>2064</v>
      </c>
      <c r="H27" s="50">
        <v>635</v>
      </c>
      <c r="I27" s="50">
        <f t="shared" ref="I27:I32" si="3">(H27-E27)*D27</f>
        <v>0</v>
      </c>
      <c r="J27" s="59"/>
    </row>
    <row r="28" spans="1:10">
      <c r="A28" s="49">
        <v>42838</v>
      </c>
      <c r="B28" s="50" t="s">
        <v>2006</v>
      </c>
      <c r="C28" s="50" t="s">
        <v>19</v>
      </c>
      <c r="D28" s="50">
        <v>1500</v>
      </c>
      <c r="E28" s="50">
        <v>460</v>
      </c>
      <c r="F28" s="50">
        <v>461.9</v>
      </c>
      <c r="G28" s="70" t="s">
        <v>2065</v>
      </c>
      <c r="H28" s="50">
        <v>455</v>
      </c>
      <c r="I28" s="50">
        <f t="shared" ref="I28:I30" si="4">(E28-H28)*D28</f>
        <v>7500</v>
      </c>
      <c r="J28" s="59"/>
    </row>
    <row r="29" spans="1:10">
      <c r="A29" s="49">
        <v>42838</v>
      </c>
      <c r="B29" s="50" t="s">
        <v>944</v>
      </c>
      <c r="C29" s="50" t="s">
        <v>19</v>
      </c>
      <c r="D29" s="50">
        <v>500</v>
      </c>
      <c r="E29" s="50">
        <v>1015</v>
      </c>
      <c r="F29" s="50">
        <v>1022.7</v>
      </c>
      <c r="G29" s="70" t="s">
        <v>2066</v>
      </c>
      <c r="H29" s="50">
        <v>1015</v>
      </c>
      <c r="I29" s="50">
        <f t="shared" si="4"/>
        <v>0</v>
      </c>
      <c r="J29" s="59"/>
    </row>
    <row r="30" spans="1:10">
      <c r="A30" s="49">
        <v>42842</v>
      </c>
      <c r="B30" s="50" t="s">
        <v>944</v>
      </c>
      <c r="C30" s="50" t="s">
        <v>19</v>
      </c>
      <c r="D30" s="50">
        <v>500</v>
      </c>
      <c r="E30" s="50">
        <v>985.5</v>
      </c>
      <c r="F30" s="50">
        <v>992.65</v>
      </c>
      <c r="G30" s="70" t="s">
        <v>2067</v>
      </c>
      <c r="H30" s="50">
        <v>985.5</v>
      </c>
      <c r="I30" s="50">
        <f t="shared" si="4"/>
        <v>0</v>
      </c>
      <c r="J30" s="59"/>
    </row>
    <row r="31" spans="1:10">
      <c r="A31" s="49">
        <v>42843</v>
      </c>
      <c r="B31" s="50" t="s">
        <v>838</v>
      </c>
      <c r="C31" s="50" t="s">
        <v>16</v>
      </c>
      <c r="D31" s="50">
        <v>1200</v>
      </c>
      <c r="E31" s="50">
        <v>734.5</v>
      </c>
      <c r="F31" s="50">
        <v>730.8</v>
      </c>
      <c r="G31" s="70" t="s">
        <v>2068</v>
      </c>
      <c r="H31" s="50">
        <v>735.8</v>
      </c>
      <c r="I31" s="50">
        <f t="shared" si="3"/>
        <v>1559.99999999995</v>
      </c>
      <c r="J31" s="59"/>
    </row>
    <row r="32" spans="1:10">
      <c r="A32" s="49">
        <v>42843</v>
      </c>
      <c r="B32" s="50" t="s">
        <v>268</v>
      </c>
      <c r="C32" s="50" t="s">
        <v>16</v>
      </c>
      <c r="D32" s="50">
        <v>1200</v>
      </c>
      <c r="E32" s="50">
        <v>755</v>
      </c>
      <c r="F32" s="50">
        <v>752.2</v>
      </c>
      <c r="G32" s="70" t="s">
        <v>2069</v>
      </c>
      <c r="H32" s="50">
        <v>765</v>
      </c>
      <c r="I32" s="50">
        <f t="shared" si="3"/>
        <v>12000</v>
      </c>
      <c r="J32" s="59"/>
    </row>
    <row r="33" spans="1:10">
      <c r="A33" s="49">
        <v>42844</v>
      </c>
      <c r="B33" s="50" t="s">
        <v>1632</v>
      </c>
      <c r="C33" s="50" t="s">
        <v>19</v>
      </c>
      <c r="D33" s="50">
        <v>1200</v>
      </c>
      <c r="E33" s="50">
        <v>490</v>
      </c>
      <c r="F33" s="50">
        <v>493.2</v>
      </c>
      <c r="G33" s="70" t="s">
        <v>2070</v>
      </c>
      <c r="H33" s="50">
        <v>488.7</v>
      </c>
      <c r="I33" s="50">
        <f>(E33-H33)*D33</f>
        <v>1560.00000000001</v>
      </c>
      <c r="J33" s="59"/>
    </row>
    <row r="34" spans="1:10">
      <c r="A34" s="49">
        <v>42844</v>
      </c>
      <c r="B34" s="50" t="s">
        <v>873</v>
      </c>
      <c r="C34" s="50" t="s">
        <v>16</v>
      </c>
      <c r="D34" s="50">
        <v>1100</v>
      </c>
      <c r="E34" s="50">
        <v>885</v>
      </c>
      <c r="F34" s="50">
        <v>881.7</v>
      </c>
      <c r="G34" s="50" t="s">
        <v>2071</v>
      </c>
      <c r="H34" s="50">
        <v>891.9</v>
      </c>
      <c r="I34" s="50">
        <f t="shared" ref="I34:I42" si="5">(H34-E34)*D34</f>
        <v>7589.99999999997</v>
      </c>
      <c r="J34" s="59"/>
    </row>
    <row r="35" spans="1:10">
      <c r="A35" s="49">
        <v>42845</v>
      </c>
      <c r="B35" s="50" t="s">
        <v>1457</v>
      </c>
      <c r="C35" s="50" t="s">
        <v>19</v>
      </c>
      <c r="D35" s="50">
        <v>700</v>
      </c>
      <c r="E35" s="50">
        <v>1549</v>
      </c>
      <c r="F35" s="50">
        <v>1555.4</v>
      </c>
      <c r="G35" s="50" t="s">
        <v>2072</v>
      </c>
      <c r="H35" s="50">
        <v>1539.5</v>
      </c>
      <c r="I35" s="50">
        <f>(E35-H35)*D35</f>
        <v>6650</v>
      </c>
      <c r="J35" s="59"/>
    </row>
    <row r="36" spans="1:10">
      <c r="A36" s="49">
        <v>42845</v>
      </c>
      <c r="B36" s="50" t="s">
        <v>2055</v>
      </c>
      <c r="C36" s="50" t="s">
        <v>16</v>
      </c>
      <c r="D36" s="50">
        <v>1100</v>
      </c>
      <c r="E36" s="50">
        <v>399</v>
      </c>
      <c r="F36" s="50">
        <v>393.9</v>
      </c>
      <c r="G36" s="50" t="s">
        <v>2073</v>
      </c>
      <c r="H36" s="50">
        <v>404.7</v>
      </c>
      <c r="I36" s="50">
        <f t="shared" si="5"/>
        <v>6269.99999999999</v>
      </c>
      <c r="J36" s="59"/>
    </row>
    <row r="37" spans="1:10">
      <c r="A37" s="49">
        <v>42846</v>
      </c>
      <c r="B37" s="50" t="s">
        <v>2074</v>
      </c>
      <c r="C37" s="50" t="s">
        <v>16</v>
      </c>
      <c r="D37" s="50">
        <v>1100</v>
      </c>
      <c r="E37" s="50">
        <v>413</v>
      </c>
      <c r="F37" s="50">
        <v>409.7</v>
      </c>
      <c r="G37" s="70" t="s">
        <v>2075</v>
      </c>
      <c r="H37" s="50">
        <v>413</v>
      </c>
      <c r="I37" s="50">
        <f t="shared" si="5"/>
        <v>0</v>
      </c>
      <c r="J37" s="59"/>
    </row>
    <row r="38" spans="1:10">
      <c r="A38" s="49">
        <v>42846</v>
      </c>
      <c r="B38" s="50" t="s">
        <v>873</v>
      </c>
      <c r="C38" s="50" t="s">
        <v>16</v>
      </c>
      <c r="D38" s="50">
        <v>1100</v>
      </c>
      <c r="E38" s="50">
        <v>906</v>
      </c>
      <c r="F38" s="50">
        <v>902.7</v>
      </c>
      <c r="G38" s="70" t="s">
        <v>2076</v>
      </c>
      <c r="H38" s="50">
        <v>907.4</v>
      </c>
      <c r="I38" s="50">
        <f t="shared" si="5"/>
        <v>1539.99999999997</v>
      </c>
      <c r="J38" s="59"/>
    </row>
    <row r="39" spans="1:10">
      <c r="A39" s="49">
        <v>42846</v>
      </c>
      <c r="B39" s="50" t="s">
        <v>873</v>
      </c>
      <c r="C39" s="50" t="s">
        <v>16</v>
      </c>
      <c r="D39" s="50">
        <v>1100</v>
      </c>
      <c r="E39" s="50">
        <v>908.6</v>
      </c>
      <c r="F39" s="50">
        <v>904.9</v>
      </c>
      <c r="G39" s="70" t="s">
        <v>2077</v>
      </c>
      <c r="H39" s="50">
        <v>919.9</v>
      </c>
      <c r="I39" s="50">
        <f t="shared" si="5"/>
        <v>12429.9999999999</v>
      </c>
      <c r="J39" s="59"/>
    </row>
    <row r="40" spans="1:10">
      <c r="A40" s="49">
        <v>42849</v>
      </c>
      <c r="B40" s="50" t="s">
        <v>873</v>
      </c>
      <c r="C40" s="50" t="s">
        <v>16</v>
      </c>
      <c r="D40" s="50">
        <v>1100</v>
      </c>
      <c r="E40" s="50">
        <v>920.5</v>
      </c>
      <c r="F40" s="50">
        <v>917.2</v>
      </c>
      <c r="G40" s="70" t="s">
        <v>2078</v>
      </c>
      <c r="H40" s="50">
        <v>924</v>
      </c>
      <c r="I40" s="50">
        <f t="shared" si="5"/>
        <v>3850</v>
      </c>
      <c r="J40" s="59"/>
    </row>
    <row r="41" spans="1:10">
      <c r="A41" s="49">
        <v>42849</v>
      </c>
      <c r="B41" s="50" t="s">
        <v>1647</v>
      </c>
      <c r="C41" s="50" t="s">
        <v>16</v>
      </c>
      <c r="D41" s="50">
        <v>400</v>
      </c>
      <c r="E41" s="50">
        <v>1559</v>
      </c>
      <c r="F41" s="50">
        <v>1546.7</v>
      </c>
      <c r="G41" s="70" t="s">
        <v>2079</v>
      </c>
      <c r="H41" s="50">
        <v>1567</v>
      </c>
      <c r="I41" s="50">
        <f t="shared" si="5"/>
        <v>3200</v>
      </c>
      <c r="J41" s="59"/>
    </row>
    <row r="42" spans="1:10">
      <c r="A42" s="49">
        <v>42849</v>
      </c>
      <c r="B42" s="50" t="s">
        <v>1368</v>
      </c>
      <c r="C42" s="50" t="s">
        <v>665</v>
      </c>
      <c r="D42" s="50">
        <v>700</v>
      </c>
      <c r="E42" s="50">
        <v>1450</v>
      </c>
      <c r="F42" s="50">
        <v>1444.7</v>
      </c>
      <c r="G42" s="70" t="s">
        <v>2080</v>
      </c>
      <c r="H42" s="50">
        <v>1450</v>
      </c>
      <c r="I42" s="50">
        <f t="shared" si="5"/>
        <v>0</v>
      </c>
      <c r="J42" s="59"/>
    </row>
    <row r="43" spans="1:10">
      <c r="A43" s="49">
        <v>42849</v>
      </c>
      <c r="B43" s="50" t="s">
        <v>2081</v>
      </c>
      <c r="C43" s="50" t="s">
        <v>19</v>
      </c>
      <c r="D43" s="50">
        <v>1100</v>
      </c>
      <c r="E43" s="50">
        <v>915</v>
      </c>
      <c r="F43" s="50">
        <v>918.4</v>
      </c>
      <c r="G43" s="70" t="s">
        <v>2082</v>
      </c>
      <c r="H43" s="50">
        <v>915</v>
      </c>
      <c r="I43" s="50">
        <f>(E43-H43)*D43</f>
        <v>0</v>
      </c>
      <c r="J43" s="59"/>
    </row>
    <row r="44" spans="1:10">
      <c r="A44" s="49">
        <v>42850</v>
      </c>
      <c r="B44" s="50" t="s">
        <v>1565</v>
      </c>
      <c r="C44" s="50" t="s">
        <v>19</v>
      </c>
      <c r="D44" s="50">
        <v>500</v>
      </c>
      <c r="E44" s="50">
        <v>1440</v>
      </c>
      <c r="F44" s="69">
        <v>1447.7</v>
      </c>
      <c r="G44" s="50" t="s">
        <v>2083</v>
      </c>
      <c r="H44" s="50">
        <v>1433.7</v>
      </c>
      <c r="I44" s="50">
        <f>(E44-H44)*D44</f>
        <v>3149.99999999998</v>
      </c>
      <c r="J44" s="59"/>
    </row>
    <row r="45" ht="12.95" customHeight="1" spans="1:10">
      <c r="A45" s="49">
        <v>42850</v>
      </c>
      <c r="B45" s="50" t="s">
        <v>873</v>
      </c>
      <c r="C45" s="50" t="s">
        <v>2084</v>
      </c>
      <c r="D45" s="50">
        <v>1100</v>
      </c>
      <c r="E45" s="50">
        <v>924</v>
      </c>
      <c r="F45" s="69">
        <v>920.4</v>
      </c>
      <c r="G45" s="50" t="s">
        <v>2085</v>
      </c>
      <c r="H45" s="50">
        <v>925.4</v>
      </c>
      <c r="I45" s="50">
        <f t="shared" ref="I45:I51" si="6">(H45-E45)*D45</f>
        <v>1539.99999999997</v>
      </c>
      <c r="J45" s="59"/>
    </row>
    <row r="46" spans="1:10">
      <c r="A46" s="49">
        <v>42850</v>
      </c>
      <c r="B46" s="50" t="s">
        <v>873</v>
      </c>
      <c r="C46" s="50" t="s">
        <v>2084</v>
      </c>
      <c r="D46" s="50">
        <v>1100</v>
      </c>
      <c r="E46" s="50">
        <v>925</v>
      </c>
      <c r="F46" s="69">
        <v>921.4</v>
      </c>
      <c r="G46" s="50" t="s">
        <v>2086</v>
      </c>
      <c r="H46" s="50">
        <v>929.7</v>
      </c>
      <c r="I46" s="50">
        <f t="shared" si="6"/>
        <v>5170.00000000005</v>
      </c>
      <c r="J46" s="59"/>
    </row>
    <row r="47" spans="1:10">
      <c r="A47" s="49">
        <v>42851</v>
      </c>
      <c r="B47" s="50" t="s">
        <v>1131</v>
      </c>
      <c r="C47" s="50" t="s">
        <v>16</v>
      </c>
      <c r="D47" s="50">
        <v>1100</v>
      </c>
      <c r="E47" s="50">
        <v>1064</v>
      </c>
      <c r="F47" s="69">
        <v>1060.7</v>
      </c>
      <c r="G47" s="50" t="s">
        <v>2087</v>
      </c>
      <c r="H47" s="50">
        <v>1072.9</v>
      </c>
      <c r="I47" s="50">
        <f t="shared" si="6"/>
        <v>9790.0000000001</v>
      </c>
      <c r="J47" s="59"/>
    </row>
    <row r="48" spans="1:10">
      <c r="A48" s="49">
        <v>42851</v>
      </c>
      <c r="B48" s="50" t="s">
        <v>1893</v>
      </c>
      <c r="C48" s="50" t="s">
        <v>16</v>
      </c>
      <c r="D48" s="50">
        <v>400</v>
      </c>
      <c r="E48" s="50">
        <v>1620</v>
      </c>
      <c r="F48" s="69">
        <v>1621.7</v>
      </c>
      <c r="G48" s="50" t="s">
        <v>2088</v>
      </c>
      <c r="H48" s="50">
        <v>1627</v>
      </c>
      <c r="I48" s="50">
        <f t="shared" si="6"/>
        <v>2800</v>
      </c>
      <c r="J48" s="59"/>
    </row>
    <row r="49" spans="1:10">
      <c r="A49" s="49">
        <v>42851</v>
      </c>
      <c r="B49" s="50" t="s">
        <v>1131</v>
      </c>
      <c r="C49" s="50" t="s">
        <v>16</v>
      </c>
      <c r="D49" s="50">
        <v>1100</v>
      </c>
      <c r="E49" s="50">
        <v>1080</v>
      </c>
      <c r="F49" s="69">
        <v>1076.7</v>
      </c>
      <c r="G49" s="50" t="s">
        <v>2089</v>
      </c>
      <c r="H49" s="50">
        <v>1080.9</v>
      </c>
      <c r="I49" s="50">
        <f t="shared" si="6"/>
        <v>990.0000000001</v>
      </c>
      <c r="J49" s="59"/>
    </row>
    <row r="50" spans="1:10">
      <c r="A50" s="49">
        <v>42852</v>
      </c>
      <c r="B50" s="50" t="s">
        <v>1131</v>
      </c>
      <c r="C50" s="50" t="s">
        <v>16</v>
      </c>
      <c r="D50" s="50">
        <v>1100</v>
      </c>
      <c r="E50" s="50">
        <v>1070</v>
      </c>
      <c r="F50" s="69">
        <v>1066.7</v>
      </c>
      <c r="G50" s="50" t="s">
        <v>2090</v>
      </c>
      <c r="H50" s="50">
        <v>1071.4</v>
      </c>
      <c r="I50" s="50">
        <f t="shared" si="6"/>
        <v>1540.0000000001</v>
      </c>
      <c r="J50" s="59"/>
    </row>
    <row r="51" spans="1:10">
      <c r="A51" s="49">
        <v>42852</v>
      </c>
      <c r="B51" s="50" t="s">
        <v>71</v>
      </c>
      <c r="C51" s="50" t="s">
        <v>16</v>
      </c>
      <c r="D51" s="50">
        <v>400</v>
      </c>
      <c r="E51" s="50">
        <v>1626</v>
      </c>
      <c r="F51" s="69">
        <v>1616.7</v>
      </c>
      <c r="G51" s="50" t="s">
        <v>2091</v>
      </c>
      <c r="H51" s="50">
        <v>1629.8</v>
      </c>
      <c r="I51" s="50">
        <f t="shared" si="6"/>
        <v>1519.99999999998</v>
      </c>
      <c r="J51" s="59"/>
    </row>
    <row r="52" spans="1:10">
      <c r="A52" s="49">
        <v>42852</v>
      </c>
      <c r="B52" s="50" t="s">
        <v>374</v>
      </c>
      <c r="C52" s="50" t="s">
        <v>19</v>
      </c>
      <c r="D52" s="50">
        <v>400</v>
      </c>
      <c r="E52" s="50">
        <v>1346</v>
      </c>
      <c r="F52" s="69">
        <v>1354.7</v>
      </c>
      <c r="G52" s="50" t="s">
        <v>2092</v>
      </c>
      <c r="H52" s="50">
        <v>1335.2</v>
      </c>
      <c r="I52" s="50">
        <f t="shared" ref="I52:I54" si="7">(E52-H52)*D52</f>
        <v>4319.99999999998</v>
      </c>
      <c r="J52" s="59"/>
    </row>
    <row r="53" spans="1:10">
      <c r="A53" s="49">
        <v>42853</v>
      </c>
      <c r="B53" s="50" t="s">
        <v>873</v>
      </c>
      <c r="C53" s="50" t="s">
        <v>723</v>
      </c>
      <c r="D53" s="50">
        <v>1100</v>
      </c>
      <c r="E53" s="50">
        <v>930</v>
      </c>
      <c r="F53" s="69">
        <v>933.7</v>
      </c>
      <c r="G53" s="50" t="s">
        <v>2093</v>
      </c>
      <c r="H53" s="50">
        <v>924.5</v>
      </c>
      <c r="I53" s="50">
        <f t="shared" si="7"/>
        <v>6050</v>
      </c>
      <c r="J53" s="59"/>
    </row>
    <row r="54" spans="1:10">
      <c r="A54" s="49">
        <v>42853</v>
      </c>
      <c r="B54" s="50" t="s">
        <v>2094</v>
      </c>
      <c r="C54" s="50" t="s">
        <v>723</v>
      </c>
      <c r="D54" s="50">
        <v>400</v>
      </c>
      <c r="E54" s="50">
        <v>1332</v>
      </c>
      <c r="F54" s="69">
        <v>1341.7</v>
      </c>
      <c r="G54" s="50" t="s">
        <v>2095</v>
      </c>
      <c r="H54" s="50">
        <v>1319</v>
      </c>
      <c r="I54" s="50">
        <f t="shared" si="7"/>
        <v>5200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7:9">
      <c r="G56" s="20" t="s">
        <v>51</v>
      </c>
      <c r="H56" s="20"/>
      <c r="I56" s="29">
        <f>SUM(I4:I55)</f>
        <v>177385</v>
      </c>
    </row>
    <row r="57" spans="7:9">
      <c r="G57" s="59"/>
      <c r="H57" s="59"/>
      <c r="I57" s="52"/>
    </row>
    <row r="58" spans="7:9">
      <c r="G58" s="20" t="s">
        <v>2</v>
      </c>
      <c r="H58" s="20"/>
      <c r="I58" s="31">
        <f>50/51</f>
        <v>0.980392156862745</v>
      </c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B17" sqref="B17"/>
    </sheetView>
  </sheetViews>
  <sheetFormatPr defaultColWidth="9" defaultRowHeight="15"/>
  <cols>
    <col min="1" max="1" width="9.42857142857143"/>
    <col min="2" max="2" width="24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2096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42795</v>
      </c>
      <c r="B4" s="50" t="s">
        <v>268</v>
      </c>
      <c r="C4" s="50" t="s">
        <v>16</v>
      </c>
      <c r="D4" s="50">
        <v>1200</v>
      </c>
      <c r="E4" s="50">
        <v>724.1</v>
      </c>
      <c r="F4" s="50">
        <v>720.9</v>
      </c>
      <c r="G4" s="50" t="s">
        <v>2097</v>
      </c>
      <c r="H4" s="50">
        <v>724.1</v>
      </c>
      <c r="I4" s="50">
        <f t="shared" ref="I4:I9" si="0">(H4-E4)*D4</f>
        <v>0</v>
      </c>
      <c r="J4" s="59"/>
    </row>
    <row r="5" spans="1:10">
      <c r="A5" s="49">
        <v>42795</v>
      </c>
      <c r="B5" s="50" t="s">
        <v>1830</v>
      </c>
      <c r="C5" s="50" t="s">
        <v>16</v>
      </c>
      <c r="D5" s="50">
        <v>700</v>
      </c>
      <c r="E5" s="50">
        <v>1203.1</v>
      </c>
      <c r="F5" s="50">
        <v>1197.9</v>
      </c>
      <c r="G5" s="50" t="s">
        <v>2098</v>
      </c>
      <c r="H5" s="50">
        <v>1205</v>
      </c>
      <c r="I5" s="50">
        <f t="shared" si="0"/>
        <v>1330.00000000006</v>
      </c>
      <c r="J5" s="59"/>
    </row>
    <row r="6" spans="1:10">
      <c r="A6" s="49">
        <v>42795</v>
      </c>
      <c r="B6" s="50" t="s">
        <v>1286</v>
      </c>
      <c r="C6" s="50" t="s">
        <v>723</v>
      </c>
      <c r="D6" s="50">
        <v>1000</v>
      </c>
      <c r="E6" s="50">
        <v>824.5</v>
      </c>
      <c r="F6" s="50">
        <v>827.8</v>
      </c>
      <c r="G6" s="50" t="s">
        <v>2099</v>
      </c>
      <c r="H6" s="50">
        <v>821.2</v>
      </c>
      <c r="I6" s="50">
        <f t="shared" ref="I6:I7" si="1">(E6-H6)*D6</f>
        <v>3299.99999999995</v>
      </c>
      <c r="J6" s="59"/>
    </row>
    <row r="7" spans="1:10">
      <c r="A7" s="49">
        <v>42795</v>
      </c>
      <c r="B7" s="50" t="s">
        <v>2100</v>
      </c>
      <c r="C7" s="50" t="s">
        <v>19</v>
      </c>
      <c r="D7" s="50">
        <v>1700</v>
      </c>
      <c r="E7" s="50">
        <v>319.9</v>
      </c>
      <c r="F7" s="50">
        <v>321.4</v>
      </c>
      <c r="G7" s="70" t="s">
        <v>2101</v>
      </c>
      <c r="H7" s="50">
        <v>319.9</v>
      </c>
      <c r="I7" s="50">
        <f t="shared" si="1"/>
        <v>0</v>
      </c>
      <c r="J7" s="59"/>
    </row>
    <row r="8" spans="1:10">
      <c r="A8" s="49">
        <v>42796</v>
      </c>
      <c r="B8" s="50" t="s">
        <v>2102</v>
      </c>
      <c r="C8" s="50" t="s">
        <v>16</v>
      </c>
      <c r="D8" s="50">
        <v>400</v>
      </c>
      <c r="E8" s="50">
        <v>1470</v>
      </c>
      <c r="F8" s="50">
        <v>1461.4</v>
      </c>
      <c r="G8" s="50" t="s">
        <v>2103</v>
      </c>
      <c r="H8" s="50">
        <v>1470</v>
      </c>
      <c r="I8" s="50">
        <v>0</v>
      </c>
      <c r="J8" s="59"/>
    </row>
    <row r="9" spans="1:10">
      <c r="A9" s="51">
        <v>42796</v>
      </c>
      <c r="B9" s="52" t="s">
        <v>2104</v>
      </c>
      <c r="C9" s="52" t="s">
        <v>16</v>
      </c>
      <c r="D9" s="52">
        <v>500</v>
      </c>
      <c r="E9" s="52">
        <v>657</v>
      </c>
      <c r="F9" s="52">
        <v>649.9</v>
      </c>
      <c r="G9" s="71" t="s">
        <v>2105</v>
      </c>
      <c r="H9" s="52">
        <v>649.9</v>
      </c>
      <c r="I9" s="52">
        <f t="shared" si="0"/>
        <v>-3550.00000000001</v>
      </c>
      <c r="J9" s="59"/>
    </row>
    <row r="10" spans="1:10">
      <c r="A10" s="49">
        <v>42796</v>
      </c>
      <c r="B10" s="50" t="s">
        <v>1818</v>
      </c>
      <c r="C10" s="50" t="s">
        <v>19</v>
      </c>
      <c r="D10" s="50">
        <v>2100</v>
      </c>
      <c r="E10" s="50">
        <v>513</v>
      </c>
      <c r="F10" s="50">
        <v>514.8</v>
      </c>
      <c r="G10" s="50" t="s">
        <v>2106</v>
      </c>
      <c r="H10" s="50">
        <v>513</v>
      </c>
      <c r="I10" s="50">
        <f>(E10-H10)*D10</f>
        <v>0</v>
      </c>
      <c r="J10" s="59"/>
    </row>
    <row r="11" spans="1:10">
      <c r="A11" s="51">
        <v>42796</v>
      </c>
      <c r="B11" s="52" t="s">
        <v>1943</v>
      </c>
      <c r="C11" s="52" t="s">
        <v>665</v>
      </c>
      <c r="D11" s="52">
        <v>1200</v>
      </c>
      <c r="E11" s="52">
        <v>705</v>
      </c>
      <c r="F11" s="52">
        <v>701.9</v>
      </c>
      <c r="G11" s="52" t="s">
        <v>2107</v>
      </c>
      <c r="H11" s="52">
        <v>703.5</v>
      </c>
      <c r="I11" s="52">
        <f t="shared" ref="I11:I20" si="2">(H11-E11)*D11</f>
        <v>-1800</v>
      </c>
      <c r="J11" s="59"/>
    </row>
    <row r="12" spans="1:10">
      <c r="A12" s="49">
        <v>42797</v>
      </c>
      <c r="B12" s="50" t="s">
        <v>682</v>
      </c>
      <c r="C12" s="50" t="s">
        <v>665</v>
      </c>
      <c r="D12" s="50">
        <v>1500</v>
      </c>
      <c r="E12" s="50">
        <v>527.1</v>
      </c>
      <c r="F12" s="50">
        <v>525.8</v>
      </c>
      <c r="G12" s="50" t="s">
        <v>2108</v>
      </c>
      <c r="H12" s="50">
        <v>528.1</v>
      </c>
      <c r="I12" s="50">
        <f t="shared" si="2"/>
        <v>1500</v>
      </c>
      <c r="J12" s="59"/>
    </row>
    <row r="13" spans="1:10">
      <c r="A13" s="49">
        <v>42797</v>
      </c>
      <c r="B13" s="50" t="s">
        <v>140</v>
      </c>
      <c r="C13" s="50" t="s">
        <v>16</v>
      </c>
      <c r="D13" s="50">
        <v>500</v>
      </c>
      <c r="E13" s="50">
        <v>1155</v>
      </c>
      <c r="F13" s="50">
        <v>1149.2</v>
      </c>
      <c r="G13" s="70" t="s">
        <v>2109</v>
      </c>
      <c r="H13" s="50">
        <v>1155</v>
      </c>
      <c r="I13" s="50">
        <f t="shared" si="2"/>
        <v>0</v>
      </c>
      <c r="J13" s="59"/>
    </row>
    <row r="14" spans="1:10">
      <c r="A14" s="49">
        <v>42797</v>
      </c>
      <c r="B14" s="50" t="s">
        <v>2110</v>
      </c>
      <c r="C14" s="50" t="s">
        <v>19</v>
      </c>
      <c r="D14" s="50">
        <v>500</v>
      </c>
      <c r="E14" s="50">
        <v>699.9</v>
      </c>
      <c r="F14" s="50">
        <v>707.2</v>
      </c>
      <c r="G14" s="70" t="s">
        <v>2111</v>
      </c>
      <c r="H14" s="50">
        <v>699.9</v>
      </c>
      <c r="I14" s="50">
        <f>(E14-H14)*D14</f>
        <v>0</v>
      </c>
      <c r="J14" s="59"/>
    </row>
    <row r="15" spans="1:10">
      <c r="A15" s="51">
        <v>42797</v>
      </c>
      <c r="B15" s="52" t="s">
        <v>1457</v>
      </c>
      <c r="C15" s="52" t="s">
        <v>16</v>
      </c>
      <c r="D15" s="52">
        <v>700</v>
      </c>
      <c r="E15" s="52">
        <v>1440</v>
      </c>
      <c r="F15" s="52">
        <v>1434.9</v>
      </c>
      <c r="G15" s="52" t="s">
        <v>2112</v>
      </c>
      <c r="H15" s="52">
        <v>1438</v>
      </c>
      <c r="I15" s="52">
        <f>(H15-E15)*D15</f>
        <v>-1400</v>
      </c>
      <c r="J15" s="59"/>
    </row>
    <row r="16" spans="1:10">
      <c r="A16" s="49">
        <v>42797</v>
      </c>
      <c r="B16" s="50" t="s">
        <v>2113</v>
      </c>
      <c r="C16" s="50" t="s">
        <v>16</v>
      </c>
      <c r="D16" s="50">
        <v>2000</v>
      </c>
      <c r="E16" s="50">
        <v>150.1</v>
      </c>
      <c r="F16" s="50">
        <v>147.9</v>
      </c>
      <c r="G16" s="50" t="s">
        <v>2114</v>
      </c>
      <c r="H16" s="50">
        <v>151.9</v>
      </c>
      <c r="I16" s="50">
        <f t="shared" si="2"/>
        <v>3600.00000000002</v>
      </c>
      <c r="J16" s="59"/>
    </row>
    <row r="17" spans="1:10">
      <c r="A17" s="49">
        <v>42797</v>
      </c>
      <c r="B17" s="50" t="s">
        <v>2115</v>
      </c>
      <c r="C17" s="50" t="s">
        <v>16</v>
      </c>
      <c r="D17" s="50">
        <v>1600</v>
      </c>
      <c r="E17" s="50">
        <v>304</v>
      </c>
      <c r="F17" s="50">
        <v>301.9</v>
      </c>
      <c r="G17" s="70" t="s">
        <v>2116</v>
      </c>
      <c r="H17" s="50">
        <v>307.8</v>
      </c>
      <c r="I17" s="50">
        <f t="shared" si="2"/>
        <v>6080.00000000002</v>
      </c>
      <c r="J17" s="59"/>
    </row>
    <row r="18" spans="1:10">
      <c r="A18" s="49">
        <v>42800</v>
      </c>
      <c r="B18" s="50" t="s">
        <v>2117</v>
      </c>
      <c r="C18" s="50" t="s">
        <v>16</v>
      </c>
      <c r="D18" s="50">
        <v>1600</v>
      </c>
      <c r="E18" s="50">
        <v>265</v>
      </c>
      <c r="F18" s="50">
        <v>262.9</v>
      </c>
      <c r="G18" s="70" t="s">
        <v>2118</v>
      </c>
      <c r="H18" s="50">
        <v>266</v>
      </c>
      <c r="I18" s="50">
        <f t="shared" si="2"/>
        <v>1600</v>
      </c>
      <c r="J18" s="59"/>
    </row>
    <row r="19" spans="1:10">
      <c r="A19" s="49">
        <v>42800</v>
      </c>
      <c r="B19" s="50" t="s">
        <v>2119</v>
      </c>
      <c r="C19" s="50" t="s">
        <v>665</v>
      </c>
      <c r="D19" s="50">
        <v>2500</v>
      </c>
      <c r="E19" s="50">
        <v>105</v>
      </c>
      <c r="F19" s="50">
        <v>103.9</v>
      </c>
      <c r="G19" s="50" t="s">
        <v>2120</v>
      </c>
      <c r="H19" s="50">
        <v>105</v>
      </c>
      <c r="I19" s="50">
        <f t="shared" si="2"/>
        <v>0</v>
      </c>
      <c r="J19" s="59"/>
    </row>
    <row r="20" spans="1:10">
      <c r="A20" s="49">
        <v>42800</v>
      </c>
      <c r="B20" s="50" t="s">
        <v>64</v>
      </c>
      <c r="C20" s="50" t="s">
        <v>665</v>
      </c>
      <c r="D20" s="50">
        <v>2000</v>
      </c>
      <c r="E20" s="50">
        <v>734</v>
      </c>
      <c r="F20" s="50">
        <v>732.4</v>
      </c>
      <c r="G20" s="50" t="s">
        <v>2121</v>
      </c>
      <c r="H20" s="50">
        <v>734.75</v>
      </c>
      <c r="I20" s="50">
        <f t="shared" si="2"/>
        <v>1500</v>
      </c>
      <c r="J20" s="59"/>
    </row>
    <row r="21" spans="1:10">
      <c r="A21" s="49">
        <v>42800</v>
      </c>
      <c r="B21" s="50" t="s">
        <v>2122</v>
      </c>
      <c r="C21" s="50" t="s">
        <v>19</v>
      </c>
      <c r="D21" s="50">
        <v>1000</v>
      </c>
      <c r="E21" s="50">
        <v>804</v>
      </c>
      <c r="F21" s="50">
        <v>807.4</v>
      </c>
      <c r="G21" s="50" t="s">
        <v>2123</v>
      </c>
      <c r="H21" s="50">
        <v>804</v>
      </c>
      <c r="I21" s="50">
        <f t="shared" ref="I21:I25" si="3">(E21-H21)*D21</f>
        <v>0</v>
      </c>
      <c r="J21" s="59"/>
    </row>
    <row r="22" spans="1:10">
      <c r="A22" s="51">
        <v>42800</v>
      </c>
      <c r="B22" s="52" t="s">
        <v>64</v>
      </c>
      <c r="C22" s="52" t="s">
        <v>665</v>
      </c>
      <c r="D22" s="52">
        <v>2000</v>
      </c>
      <c r="E22" s="52">
        <v>736</v>
      </c>
      <c r="F22" s="52">
        <v>734.4</v>
      </c>
      <c r="G22" s="52" t="s">
        <v>2124</v>
      </c>
      <c r="H22" s="52">
        <v>734.4</v>
      </c>
      <c r="I22" s="52">
        <f t="shared" ref="I22:I28" si="4">(H22-E22)*D22</f>
        <v>-3200.00000000005</v>
      </c>
      <c r="J22" s="59"/>
    </row>
    <row r="23" spans="1:10">
      <c r="A23" s="49">
        <v>42801</v>
      </c>
      <c r="B23" s="50" t="s">
        <v>632</v>
      </c>
      <c r="C23" s="50" t="s">
        <v>19</v>
      </c>
      <c r="D23" s="50">
        <v>1500</v>
      </c>
      <c r="E23" s="50">
        <v>500</v>
      </c>
      <c r="F23" s="50">
        <v>502.1</v>
      </c>
      <c r="G23" s="70" t="s">
        <v>2125</v>
      </c>
      <c r="H23" s="50">
        <v>498.2</v>
      </c>
      <c r="I23" s="50">
        <f t="shared" si="3"/>
        <v>2700.00000000002</v>
      </c>
      <c r="J23" s="59"/>
    </row>
    <row r="24" spans="1:10">
      <c r="A24" s="49">
        <v>42801</v>
      </c>
      <c r="B24" s="50" t="s">
        <v>1252</v>
      </c>
      <c r="C24" s="50" t="s">
        <v>723</v>
      </c>
      <c r="D24" s="50">
        <v>1100</v>
      </c>
      <c r="E24" s="50">
        <v>935</v>
      </c>
      <c r="F24" s="50">
        <v>939.1</v>
      </c>
      <c r="G24" s="50" t="s">
        <v>2126</v>
      </c>
      <c r="H24" s="50">
        <v>933.6</v>
      </c>
      <c r="I24" s="50">
        <f t="shared" si="3"/>
        <v>1539.99999999997</v>
      </c>
      <c r="J24" s="59"/>
    </row>
    <row r="25" spans="1:10">
      <c r="A25" s="49">
        <v>42802</v>
      </c>
      <c r="B25" s="50" t="s">
        <v>1209</v>
      </c>
      <c r="C25" s="50" t="s">
        <v>723</v>
      </c>
      <c r="D25" s="50">
        <v>3500</v>
      </c>
      <c r="E25" s="50">
        <v>255</v>
      </c>
      <c r="F25" s="50">
        <v>256.1</v>
      </c>
      <c r="G25" s="50" t="s">
        <v>2127</v>
      </c>
      <c r="H25" s="50">
        <v>255</v>
      </c>
      <c r="I25" s="50">
        <f t="shared" si="3"/>
        <v>0</v>
      </c>
      <c r="J25" s="59"/>
    </row>
    <row r="26" spans="1:10">
      <c r="A26" s="49">
        <v>42802</v>
      </c>
      <c r="B26" s="50" t="s">
        <v>2128</v>
      </c>
      <c r="C26" s="50" t="s">
        <v>16</v>
      </c>
      <c r="D26" s="50">
        <v>1500</v>
      </c>
      <c r="E26" s="50">
        <v>528</v>
      </c>
      <c r="F26" s="50">
        <v>525.8</v>
      </c>
      <c r="G26" s="70" t="s">
        <v>2129</v>
      </c>
      <c r="H26" s="50">
        <v>533</v>
      </c>
      <c r="I26" s="50">
        <f t="shared" si="4"/>
        <v>7500</v>
      </c>
      <c r="J26" s="59"/>
    </row>
    <row r="27" spans="1:10">
      <c r="A27" s="49">
        <v>42803</v>
      </c>
      <c r="B27" s="50" t="s">
        <v>119</v>
      </c>
      <c r="C27" s="50" t="s">
        <v>16</v>
      </c>
      <c r="D27" s="50">
        <v>1300</v>
      </c>
      <c r="E27" s="50">
        <v>517</v>
      </c>
      <c r="F27" s="50">
        <v>513.9</v>
      </c>
      <c r="G27" s="50" t="s">
        <v>2130</v>
      </c>
      <c r="H27" s="50">
        <v>518.2</v>
      </c>
      <c r="I27" s="50">
        <f t="shared" si="4"/>
        <v>1560.00000000006</v>
      </c>
      <c r="J27" s="59"/>
    </row>
    <row r="28" spans="1:10">
      <c r="A28" s="49">
        <v>42803</v>
      </c>
      <c r="B28" s="50" t="s">
        <v>64</v>
      </c>
      <c r="C28" s="50" t="s">
        <v>16</v>
      </c>
      <c r="D28" s="50">
        <v>2000</v>
      </c>
      <c r="E28" s="50">
        <v>740</v>
      </c>
      <c r="F28" s="50">
        <v>738.4</v>
      </c>
      <c r="G28" s="50" t="s">
        <v>2131</v>
      </c>
      <c r="H28" s="50">
        <v>743.6</v>
      </c>
      <c r="I28" s="50">
        <f t="shared" si="4"/>
        <v>7200.00000000005</v>
      </c>
      <c r="J28" s="59"/>
    </row>
    <row r="29" spans="1:10">
      <c r="A29" s="49">
        <v>42804</v>
      </c>
      <c r="B29" s="50" t="s">
        <v>814</v>
      </c>
      <c r="C29" s="50" t="s">
        <v>19</v>
      </c>
      <c r="D29" s="50">
        <v>2000</v>
      </c>
      <c r="E29" s="50">
        <v>394.3</v>
      </c>
      <c r="F29" s="50">
        <v>395.9</v>
      </c>
      <c r="G29" s="50" t="s">
        <v>2132</v>
      </c>
      <c r="H29" s="50">
        <v>394.3</v>
      </c>
      <c r="I29" s="50">
        <f t="shared" ref="I29:I34" si="5">(E29-H29)*D29</f>
        <v>0</v>
      </c>
      <c r="J29" s="59"/>
    </row>
    <row r="30" spans="1:10">
      <c r="A30" s="51">
        <v>42804</v>
      </c>
      <c r="B30" s="52" t="s">
        <v>64</v>
      </c>
      <c r="C30" s="52" t="s">
        <v>16</v>
      </c>
      <c r="D30" s="52">
        <v>2000</v>
      </c>
      <c r="E30" s="52">
        <v>750</v>
      </c>
      <c r="F30" s="52">
        <v>748.3</v>
      </c>
      <c r="G30" s="52" t="s">
        <v>2133</v>
      </c>
      <c r="H30" s="52">
        <v>748.3</v>
      </c>
      <c r="I30" s="52">
        <f t="shared" ref="I30:I31" si="6">(H30-E30)*D30</f>
        <v>-3400.00000000009</v>
      </c>
      <c r="J30" s="59"/>
    </row>
    <row r="31" spans="1:10">
      <c r="A31" s="49">
        <v>42804</v>
      </c>
      <c r="B31" s="50" t="s">
        <v>2134</v>
      </c>
      <c r="C31" s="50" t="s">
        <v>16</v>
      </c>
      <c r="D31" s="50">
        <v>1100</v>
      </c>
      <c r="E31" s="50">
        <v>345</v>
      </c>
      <c r="F31" s="50">
        <v>341.6</v>
      </c>
      <c r="G31" s="50" t="s">
        <v>2135</v>
      </c>
      <c r="H31" s="50">
        <v>345</v>
      </c>
      <c r="I31" s="50">
        <f t="shared" si="6"/>
        <v>0</v>
      </c>
      <c r="J31" s="59"/>
    </row>
    <row r="32" spans="1:10">
      <c r="A32" s="49">
        <v>42804</v>
      </c>
      <c r="B32" s="50" t="s">
        <v>714</v>
      </c>
      <c r="C32" s="50" t="s">
        <v>723</v>
      </c>
      <c r="D32" s="50">
        <v>700</v>
      </c>
      <c r="E32" s="50">
        <v>881</v>
      </c>
      <c r="F32" s="50">
        <v>886.2</v>
      </c>
      <c r="G32" s="50" t="s">
        <v>2136</v>
      </c>
      <c r="H32" s="50">
        <v>878.9</v>
      </c>
      <c r="I32" s="50">
        <f t="shared" si="5"/>
        <v>1470.00000000002</v>
      </c>
      <c r="J32" s="59"/>
    </row>
    <row r="33" spans="1:10">
      <c r="A33" s="49">
        <v>42804</v>
      </c>
      <c r="B33" s="50" t="s">
        <v>2137</v>
      </c>
      <c r="C33" s="50" t="s">
        <v>723</v>
      </c>
      <c r="D33" s="50">
        <v>2500</v>
      </c>
      <c r="E33" s="50">
        <v>1300</v>
      </c>
      <c r="F33" s="50">
        <v>1306.2</v>
      </c>
      <c r="G33" s="70" t="s">
        <v>2138</v>
      </c>
      <c r="H33" s="50">
        <v>1300</v>
      </c>
      <c r="I33" s="50">
        <f t="shared" si="5"/>
        <v>0</v>
      </c>
      <c r="J33" s="59"/>
    </row>
    <row r="34" spans="1:10">
      <c r="A34" s="49">
        <v>42808</v>
      </c>
      <c r="B34" s="50" t="s">
        <v>1527</v>
      </c>
      <c r="C34" s="50" t="s">
        <v>19</v>
      </c>
      <c r="D34" s="50">
        <v>1700</v>
      </c>
      <c r="E34" s="50">
        <v>363</v>
      </c>
      <c r="F34" s="50">
        <v>365.1</v>
      </c>
      <c r="G34" s="50" t="s">
        <v>2139</v>
      </c>
      <c r="H34" s="50">
        <v>363</v>
      </c>
      <c r="I34" s="50">
        <f t="shared" si="5"/>
        <v>0</v>
      </c>
      <c r="J34" s="59"/>
    </row>
    <row r="35" spans="1:10">
      <c r="A35" s="49">
        <v>42808</v>
      </c>
      <c r="B35" s="50" t="s">
        <v>2140</v>
      </c>
      <c r="C35" s="50" t="s">
        <v>16</v>
      </c>
      <c r="D35" s="50">
        <v>3000</v>
      </c>
      <c r="E35" s="50">
        <v>333</v>
      </c>
      <c r="F35" s="50">
        <v>331.8</v>
      </c>
      <c r="G35" s="50" t="s">
        <v>2141</v>
      </c>
      <c r="H35" s="50">
        <v>335.95</v>
      </c>
      <c r="I35" s="50">
        <f t="shared" ref="I35:I39" si="7">(H35-E35)*D35</f>
        <v>8849.99999999997</v>
      </c>
      <c r="J35" s="59"/>
    </row>
    <row r="36" spans="1:10">
      <c r="A36" s="49">
        <v>42808</v>
      </c>
      <c r="B36" s="50" t="s">
        <v>2142</v>
      </c>
      <c r="C36" s="50" t="s">
        <v>16</v>
      </c>
      <c r="D36" s="50">
        <v>1100</v>
      </c>
      <c r="E36" s="50">
        <v>571</v>
      </c>
      <c r="F36" s="50">
        <v>567.9</v>
      </c>
      <c r="G36" s="50" t="s">
        <v>2143</v>
      </c>
      <c r="H36" s="50">
        <v>577</v>
      </c>
      <c r="I36" s="50">
        <f t="shared" si="7"/>
        <v>6600</v>
      </c>
      <c r="J36" s="59"/>
    </row>
    <row r="37" spans="1:10">
      <c r="A37" s="49">
        <v>42809</v>
      </c>
      <c r="B37" s="50" t="s">
        <v>2144</v>
      </c>
      <c r="C37" s="50" t="s">
        <v>723</v>
      </c>
      <c r="D37" s="50">
        <v>700</v>
      </c>
      <c r="E37" s="50">
        <v>902</v>
      </c>
      <c r="F37" s="50">
        <v>907.9</v>
      </c>
      <c r="G37" s="70" t="s">
        <v>2145</v>
      </c>
      <c r="H37" s="50">
        <v>900</v>
      </c>
      <c r="I37" s="50">
        <f t="shared" ref="I37:I40" si="8">(E37-H37)*D37</f>
        <v>1400</v>
      </c>
      <c r="J37" s="59"/>
    </row>
    <row r="38" spans="1:10">
      <c r="A38" s="49">
        <v>42809</v>
      </c>
      <c r="B38" s="50" t="s">
        <v>1086</v>
      </c>
      <c r="C38" s="50" t="s">
        <v>19</v>
      </c>
      <c r="D38" s="50">
        <v>1200</v>
      </c>
      <c r="E38" s="50">
        <v>586</v>
      </c>
      <c r="F38" s="50">
        <v>589.4</v>
      </c>
      <c r="G38" s="70" t="s">
        <v>2146</v>
      </c>
      <c r="H38" s="50">
        <v>586</v>
      </c>
      <c r="I38" s="50">
        <f t="shared" si="8"/>
        <v>0</v>
      </c>
      <c r="J38" s="59"/>
    </row>
    <row r="39" spans="1:10">
      <c r="A39" s="51">
        <v>42809</v>
      </c>
      <c r="B39" s="52" t="s">
        <v>29</v>
      </c>
      <c r="C39" s="52" t="s">
        <v>16</v>
      </c>
      <c r="D39" s="52">
        <v>1500</v>
      </c>
      <c r="E39" s="52">
        <v>463.4</v>
      </c>
      <c r="F39" s="52">
        <v>461.1</v>
      </c>
      <c r="G39" s="71" t="s">
        <v>2147</v>
      </c>
      <c r="H39" s="52">
        <v>461.1</v>
      </c>
      <c r="I39" s="52">
        <f t="shared" si="7"/>
        <v>-3449.99999999993</v>
      </c>
      <c r="J39" s="59"/>
    </row>
    <row r="40" spans="1:10">
      <c r="A40" s="49">
        <v>42809</v>
      </c>
      <c r="B40" s="50" t="s">
        <v>549</v>
      </c>
      <c r="C40" s="50" t="s">
        <v>19</v>
      </c>
      <c r="D40" s="50">
        <v>3000</v>
      </c>
      <c r="E40" s="50">
        <v>346.5</v>
      </c>
      <c r="F40" s="50">
        <v>347.9</v>
      </c>
      <c r="G40" s="70" t="s">
        <v>2148</v>
      </c>
      <c r="H40" s="50">
        <v>346.5</v>
      </c>
      <c r="I40" s="50">
        <f t="shared" si="8"/>
        <v>0</v>
      </c>
      <c r="J40" s="59"/>
    </row>
    <row r="41" spans="1:10">
      <c r="A41" s="49">
        <v>42810</v>
      </c>
      <c r="B41" s="50" t="s">
        <v>2149</v>
      </c>
      <c r="C41" s="50" t="s">
        <v>16</v>
      </c>
      <c r="D41" s="50">
        <v>2500</v>
      </c>
      <c r="E41" s="50">
        <v>321</v>
      </c>
      <c r="F41" s="50">
        <v>319.7</v>
      </c>
      <c r="G41" s="70" t="s">
        <v>2150</v>
      </c>
      <c r="H41" s="50">
        <v>321.6</v>
      </c>
      <c r="I41" s="50">
        <f t="shared" ref="I41:I43" si="9">(H41-E41)*D41</f>
        <v>1500.00000000006</v>
      </c>
      <c r="J41" s="59"/>
    </row>
    <row r="42" spans="1:10">
      <c r="A42" s="49">
        <v>42810</v>
      </c>
      <c r="B42" s="50" t="s">
        <v>1625</v>
      </c>
      <c r="C42" s="50" t="s">
        <v>16</v>
      </c>
      <c r="D42" s="50">
        <v>3000</v>
      </c>
      <c r="E42" s="50">
        <v>190</v>
      </c>
      <c r="F42" s="50">
        <v>188.8</v>
      </c>
      <c r="G42" s="70" t="s">
        <v>2151</v>
      </c>
      <c r="H42" s="50">
        <v>190.85</v>
      </c>
      <c r="I42" s="50">
        <f t="shared" si="9"/>
        <v>2549.99999999998</v>
      </c>
      <c r="J42" s="59"/>
    </row>
    <row r="43" spans="1:10">
      <c r="A43" s="49">
        <v>42811</v>
      </c>
      <c r="B43" s="50" t="s">
        <v>2152</v>
      </c>
      <c r="C43" s="50" t="s">
        <v>16</v>
      </c>
      <c r="D43" s="50">
        <v>2400</v>
      </c>
      <c r="E43" s="50">
        <v>286</v>
      </c>
      <c r="F43" s="50">
        <v>284.7</v>
      </c>
      <c r="G43" s="70" t="s">
        <v>2153</v>
      </c>
      <c r="H43" s="50">
        <v>286.5</v>
      </c>
      <c r="I43" s="50">
        <f t="shared" si="9"/>
        <v>1200</v>
      </c>
      <c r="J43" s="59"/>
    </row>
    <row r="44" spans="1:10">
      <c r="A44" s="49">
        <v>42811</v>
      </c>
      <c r="B44" s="50" t="s">
        <v>2000</v>
      </c>
      <c r="C44" s="50" t="s">
        <v>19</v>
      </c>
      <c r="D44" s="50">
        <v>1100</v>
      </c>
      <c r="E44" s="50">
        <v>839</v>
      </c>
      <c r="F44" s="69">
        <v>842.7</v>
      </c>
      <c r="G44" s="50" t="s">
        <v>2154</v>
      </c>
      <c r="H44" s="50">
        <v>839</v>
      </c>
      <c r="I44" s="50">
        <f>(E44-H44)*D44</f>
        <v>0</v>
      </c>
      <c r="J44" s="59"/>
    </row>
    <row r="45" ht="12.95" customHeight="1" spans="1:10">
      <c r="A45" s="49">
        <v>42811</v>
      </c>
      <c r="B45" s="50" t="s">
        <v>1131</v>
      </c>
      <c r="C45" s="50" t="s">
        <v>16</v>
      </c>
      <c r="D45" s="50">
        <v>1100</v>
      </c>
      <c r="E45" s="50">
        <v>1054</v>
      </c>
      <c r="F45" s="69">
        <v>1051.6</v>
      </c>
      <c r="G45" s="50" t="s">
        <v>2155</v>
      </c>
      <c r="H45" s="50">
        <v>1057.7</v>
      </c>
      <c r="I45" s="50">
        <f t="shared" ref="I45:I49" si="10">(H45-E45)*D45</f>
        <v>4070.00000000005</v>
      </c>
      <c r="J45" s="59"/>
    </row>
    <row r="46" spans="1:10">
      <c r="A46" s="49">
        <v>42814</v>
      </c>
      <c r="B46" s="50" t="s">
        <v>179</v>
      </c>
      <c r="C46" s="50" t="s">
        <v>16</v>
      </c>
      <c r="D46" s="50">
        <v>2000</v>
      </c>
      <c r="E46" s="50">
        <v>447</v>
      </c>
      <c r="F46" s="69">
        <v>445.8</v>
      </c>
      <c r="G46" s="50" t="s">
        <v>2156</v>
      </c>
      <c r="H46" s="50">
        <v>447</v>
      </c>
      <c r="I46" s="50">
        <f t="shared" si="10"/>
        <v>0</v>
      </c>
      <c r="J46" s="59"/>
    </row>
    <row r="47" spans="1:10">
      <c r="A47" s="49">
        <v>42814</v>
      </c>
      <c r="B47" s="50" t="s">
        <v>873</v>
      </c>
      <c r="C47" s="50" t="s">
        <v>19</v>
      </c>
      <c r="D47" s="50">
        <v>1100</v>
      </c>
      <c r="E47" s="50">
        <v>823.4</v>
      </c>
      <c r="F47" s="69">
        <v>827</v>
      </c>
      <c r="G47" s="50" t="s">
        <v>2157</v>
      </c>
      <c r="H47" s="50">
        <v>821.2</v>
      </c>
      <c r="I47" s="50">
        <f t="shared" ref="I47:I53" si="11">(E47-H47)*D47</f>
        <v>2419.99999999992</v>
      </c>
      <c r="J47" s="59"/>
    </row>
    <row r="48" spans="1:10">
      <c r="A48" s="49">
        <v>42814</v>
      </c>
      <c r="B48" s="50" t="s">
        <v>1131</v>
      </c>
      <c r="C48" s="50" t="s">
        <v>16</v>
      </c>
      <c r="D48" s="50">
        <v>1100</v>
      </c>
      <c r="E48" s="50">
        <v>1041</v>
      </c>
      <c r="F48" s="69">
        <v>1037.7</v>
      </c>
      <c r="G48" s="50" t="s">
        <v>2158</v>
      </c>
      <c r="H48" s="50">
        <v>1041</v>
      </c>
      <c r="I48" s="50">
        <f t="shared" si="10"/>
        <v>0</v>
      </c>
      <c r="J48" s="59"/>
    </row>
    <row r="49" spans="1:10">
      <c r="A49" s="49">
        <v>42814</v>
      </c>
      <c r="B49" s="50" t="s">
        <v>2159</v>
      </c>
      <c r="C49" s="50" t="s">
        <v>16</v>
      </c>
      <c r="D49" s="50">
        <v>2500</v>
      </c>
      <c r="E49" s="50">
        <v>317</v>
      </c>
      <c r="F49" s="69">
        <v>315.6</v>
      </c>
      <c r="G49" s="50" t="s">
        <v>2160</v>
      </c>
      <c r="H49" s="50">
        <v>317.6</v>
      </c>
      <c r="I49" s="50">
        <f t="shared" si="10"/>
        <v>1500.00000000006</v>
      </c>
      <c r="J49" s="59"/>
    </row>
    <row r="50" spans="1:10">
      <c r="A50" s="49">
        <v>42814</v>
      </c>
      <c r="B50" s="50" t="s">
        <v>1820</v>
      </c>
      <c r="C50" s="50" t="s">
        <v>723</v>
      </c>
      <c r="D50" s="50">
        <v>1100</v>
      </c>
      <c r="E50" s="50">
        <v>1035.5</v>
      </c>
      <c r="F50" s="69">
        <v>1037.9</v>
      </c>
      <c r="G50" s="50" t="s">
        <v>2161</v>
      </c>
      <c r="H50" s="50">
        <v>1035.5</v>
      </c>
      <c r="I50" s="50">
        <f t="shared" si="11"/>
        <v>0</v>
      </c>
      <c r="J50" s="59"/>
    </row>
    <row r="51" spans="1:10">
      <c r="A51" s="49">
        <v>42815</v>
      </c>
      <c r="B51" s="50" t="s">
        <v>549</v>
      </c>
      <c r="C51" s="50" t="s">
        <v>16</v>
      </c>
      <c r="D51" s="50">
        <v>3000</v>
      </c>
      <c r="E51" s="50">
        <v>363</v>
      </c>
      <c r="F51" s="69">
        <v>361.7</v>
      </c>
      <c r="G51" s="50" t="s">
        <v>2162</v>
      </c>
      <c r="H51" s="50">
        <v>364.6</v>
      </c>
      <c r="I51" s="50">
        <f>(H51-E51)*D51</f>
        <v>4800.00000000007</v>
      </c>
      <c r="J51" s="59"/>
    </row>
    <row r="52" spans="1:10">
      <c r="A52" s="49">
        <v>42815</v>
      </c>
      <c r="B52" s="50" t="s">
        <v>1218</v>
      </c>
      <c r="C52" s="50" t="s">
        <v>19</v>
      </c>
      <c r="D52" s="50">
        <v>500</v>
      </c>
      <c r="E52" s="50">
        <v>1555</v>
      </c>
      <c r="F52" s="69">
        <v>1560.4</v>
      </c>
      <c r="G52" s="50" t="s">
        <v>2163</v>
      </c>
      <c r="H52" s="50">
        <v>1555</v>
      </c>
      <c r="I52" s="50">
        <f t="shared" si="11"/>
        <v>0</v>
      </c>
      <c r="J52" s="59"/>
    </row>
    <row r="53" spans="1:10">
      <c r="A53" s="49">
        <v>42815</v>
      </c>
      <c r="B53" s="50" t="s">
        <v>1820</v>
      </c>
      <c r="C53" s="50" t="s">
        <v>19</v>
      </c>
      <c r="D53" s="50">
        <v>1100</v>
      </c>
      <c r="E53" s="50">
        <v>1038</v>
      </c>
      <c r="F53" s="69">
        <v>1041.4</v>
      </c>
      <c r="G53" s="50" t="s">
        <v>2164</v>
      </c>
      <c r="H53" s="50">
        <v>1035</v>
      </c>
      <c r="I53" s="50">
        <f t="shared" si="11"/>
        <v>3300</v>
      </c>
      <c r="J53" s="59"/>
    </row>
    <row r="54" spans="1:10">
      <c r="A54" s="49">
        <v>42816</v>
      </c>
      <c r="B54" s="50" t="s">
        <v>268</v>
      </c>
      <c r="C54" s="50" t="s">
        <v>16</v>
      </c>
      <c r="D54" s="50">
        <v>1200</v>
      </c>
      <c r="E54" s="50">
        <v>722.5</v>
      </c>
      <c r="F54" s="69">
        <v>719.8</v>
      </c>
      <c r="G54" s="50" t="s">
        <v>2165</v>
      </c>
      <c r="H54" s="50">
        <v>726.7</v>
      </c>
      <c r="I54" s="50">
        <f>(H54-E54)*D54</f>
        <v>5040.00000000005</v>
      </c>
      <c r="J54" s="59"/>
    </row>
    <row r="55" spans="1:10">
      <c r="A55" s="49">
        <v>42816</v>
      </c>
      <c r="B55" s="50" t="s">
        <v>29</v>
      </c>
      <c r="C55" s="50" t="s">
        <v>19</v>
      </c>
      <c r="D55" s="50">
        <v>1500</v>
      </c>
      <c r="E55" s="50">
        <v>449</v>
      </c>
      <c r="F55" s="50">
        <v>451.4</v>
      </c>
      <c r="G55" s="70" t="s">
        <v>2166</v>
      </c>
      <c r="H55" s="50">
        <v>445.7</v>
      </c>
      <c r="I55" s="50">
        <f t="shared" ref="I55:I58" si="12">(E55-H55)*D55</f>
        <v>4950.00000000002</v>
      </c>
      <c r="J55" s="59"/>
    </row>
    <row r="56" spans="1:10">
      <c r="A56" s="51">
        <v>42817</v>
      </c>
      <c r="B56" s="52" t="s">
        <v>307</v>
      </c>
      <c r="C56" s="52" t="s">
        <v>723</v>
      </c>
      <c r="D56" s="52">
        <v>800</v>
      </c>
      <c r="E56" s="52">
        <v>427.5</v>
      </c>
      <c r="F56" s="52">
        <v>431.4</v>
      </c>
      <c r="G56" s="52" t="s">
        <v>2167</v>
      </c>
      <c r="H56" s="52">
        <v>428.5</v>
      </c>
      <c r="I56" s="52">
        <f t="shared" si="12"/>
        <v>-800</v>
      </c>
      <c r="J56" s="59"/>
    </row>
    <row r="57" spans="1:10">
      <c r="A57" s="49">
        <v>42817</v>
      </c>
      <c r="B57" s="50" t="s">
        <v>944</v>
      </c>
      <c r="C57" s="50" t="s">
        <v>19</v>
      </c>
      <c r="D57" s="50">
        <v>500</v>
      </c>
      <c r="E57" s="50">
        <v>1090</v>
      </c>
      <c r="F57" s="50">
        <v>1096.8</v>
      </c>
      <c r="G57" s="70" t="s">
        <v>2168</v>
      </c>
      <c r="H57" s="50">
        <v>1090</v>
      </c>
      <c r="I57" s="50">
        <f t="shared" si="12"/>
        <v>0</v>
      </c>
      <c r="J57" s="59"/>
    </row>
    <row r="58" spans="1:10">
      <c r="A58" s="49">
        <v>42817</v>
      </c>
      <c r="B58" s="50" t="s">
        <v>2115</v>
      </c>
      <c r="C58" s="50" t="s">
        <v>19</v>
      </c>
      <c r="D58" s="50">
        <v>1600</v>
      </c>
      <c r="E58" s="50">
        <v>313</v>
      </c>
      <c r="F58" s="50">
        <v>315.4</v>
      </c>
      <c r="G58" s="70" t="s">
        <v>2169</v>
      </c>
      <c r="H58" s="50">
        <v>313</v>
      </c>
      <c r="I58" s="50">
        <f t="shared" si="12"/>
        <v>0</v>
      </c>
      <c r="J58" s="59"/>
    </row>
    <row r="59" spans="1:10">
      <c r="A59" s="49">
        <v>42817</v>
      </c>
      <c r="B59" s="50" t="s">
        <v>1457</v>
      </c>
      <c r="C59" s="50" t="s">
        <v>16</v>
      </c>
      <c r="D59" s="50">
        <v>700</v>
      </c>
      <c r="E59" s="50">
        <v>1480</v>
      </c>
      <c r="F59" s="50">
        <v>1474.8</v>
      </c>
      <c r="G59" s="50" t="s">
        <v>2170</v>
      </c>
      <c r="H59" s="50">
        <v>1491</v>
      </c>
      <c r="I59" s="50">
        <f t="shared" ref="I59:I64" si="13">(H59-E59)*D59</f>
        <v>7700</v>
      </c>
      <c r="J59" s="59"/>
    </row>
    <row r="60" spans="1:10">
      <c r="A60" s="49">
        <v>42817</v>
      </c>
      <c r="B60" s="50" t="s">
        <v>1368</v>
      </c>
      <c r="C60" s="50" t="s">
        <v>16</v>
      </c>
      <c r="D60" s="50">
        <v>700</v>
      </c>
      <c r="E60" s="50">
        <v>1312</v>
      </c>
      <c r="F60" s="50">
        <v>1308.1</v>
      </c>
      <c r="G60" s="70" t="s">
        <v>2171</v>
      </c>
      <c r="H60" s="50">
        <v>1321</v>
      </c>
      <c r="I60" s="50">
        <f t="shared" si="13"/>
        <v>6300</v>
      </c>
      <c r="J60" s="59"/>
    </row>
    <row r="61" spans="1:10">
      <c r="A61" s="49">
        <v>42818</v>
      </c>
      <c r="B61" s="50" t="s">
        <v>1131</v>
      </c>
      <c r="C61" s="50" t="s">
        <v>16</v>
      </c>
      <c r="D61" s="50">
        <v>1100</v>
      </c>
      <c r="E61" s="50">
        <v>1013</v>
      </c>
      <c r="F61" s="50">
        <v>1009.4</v>
      </c>
      <c r="G61" s="70" t="s">
        <v>2172</v>
      </c>
      <c r="H61" s="50">
        <v>1015.75</v>
      </c>
      <c r="I61" s="50">
        <f t="shared" si="13"/>
        <v>3025</v>
      </c>
      <c r="J61" s="59"/>
    </row>
    <row r="62" spans="1:10">
      <c r="A62" s="49">
        <v>42818</v>
      </c>
      <c r="B62" s="50" t="s">
        <v>2173</v>
      </c>
      <c r="C62" s="50" t="s">
        <v>16</v>
      </c>
      <c r="D62" s="50">
        <v>1100</v>
      </c>
      <c r="E62" s="50">
        <v>603.5</v>
      </c>
      <c r="F62" s="50">
        <v>601.2</v>
      </c>
      <c r="G62" s="50" t="s">
        <v>2174</v>
      </c>
      <c r="H62" s="50">
        <v>605.9</v>
      </c>
      <c r="I62" s="50">
        <f t="shared" si="13"/>
        <v>2639.99999999997</v>
      </c>
      <c r="J62" s="59"/>
    </row>
    <row r="63" spans="1:10">
      <c r="A63" s="49">
        <v>42821</v>
      </c>
      <c r="B63" s="50" t="s">
        <v>1131</v>
      </c>
      <c r="C63" s="50" t="s">
        <v>16</v>
      </c>
      <c r="D63" s="50">
        <v>1100</v>
      </c>
      <c r="E63" s="50">
        <v>1009.4</v>
      </c>
      <c r="F63" s="50">
        <v>1006.2</v>
      </c>
      <c r="G63" s="70" t="s">
        <v>2175</v>
      </c>
      <c r="H63" s="50">
        <v>1010.9</v>
      </c>
      <c r="I63" s="50">
        <f t="shared" si="13"/>
        <v>1650</v>
      </c>
      <c r="J63" s="59"/>
    </row>
    <row r="64" spans="1:10">
      <c r="A64" s="49">
        <v>42821</v>
      </c>
      <c r="B64" s="50" t="s">
        <v>893</v>
      </c>
      <c r="C64" s="50" t="s">
        <v>16</v>
      </c>
      <c r="D64" s="50">
        <v>1500</v>
      </c>
      <c r="E64" s="50">
        <v>399.4</v>
      </c>
      <c r="F64" s="50">
        <v>397.1</v>
      </c>
      <c r="G64" s="50" t="s">
        <v>2176</v>
      </c>
      <c r="H64" s="50">
        <v>403.9</v>
      </c>
      <c r="I64" s="50">
        <f t="shared" si="13"/>
        <v>6750</v>
      </c>
      <c r="J64" s="59"/>
    </row>
    <row r="65" spans="1:10">
      <c r="A65" s="49">
        <v>42821</v>
      </c>
      <c r="B65" s="50" t="s">
        <v>714</v>
      </c>
      <c r="C65" s="50" t="s">
        <v>19</v>
      </c>
      <c r="D65" s="50">
        <v>700</v>
      </c>
      <c r="E65" s="50">
        <v>876</v>
      </c>
      <c r="F65" s="50">
        <v>881.2</v>
      </c>
      <c r="G65" s="50" t="s">
        <v>2177</v>
      </c>
      <c r="H65" s="50">
        <v>871.45</v>
      </c>
      <c r="I65" s="50">
        <f>(E65-H65)*D65</f>
        <v>3184.99999999997</v>
      </c>
      <c r="J65" s="59"/>
    </row>
    <row r="66" spans="1:10">
      <c r="A66" s="49">
        <v>42822</v>
      </c>
      <c r="B66" s="50" t="s">
        <v>2040</v>
      </c>
      <c r="C66" s="50" t="s">
        <v>16</v>
      </c>
      <c r="D66" s="50">
        <v>1500</v>
      </c>
      <c r="E66" s="50">
        <v>591</v>
      </c>
      <c r="F66" s="50">
        <v>588.8</v>
      </c>
      <c r="G66" s="70" t="s">
        <v>2178</v>
      </c>
      <c r="H66" s="50">
        <v>592</v>
      </c>
      <c r="I66" s="50">
        <f t="shared" ref="I66:I68" si="14">(H66-E66)*D66</f>
        <v>1500</v>
      </c>
      <c r="J66" s="59"/>
    </row>
    <row r="67" spans="1:10">
      <c r="A67" s="49">
        <v>42822</v>
      </c>
      <c r="B67" s="50" t="s">
        <v>549</v>
      </c>
      <c r="C67" s="50" t="s">
        <v>16</v>
      </c>
      <c r="D67" s="50">
        <v>3000</v>
      </c>
      <c r="E67" s="50">
        <v>366.2</v>
      </c>
      <c r="F67" s="50">
        <v>364.8</v>
      </c>
      <c r="G67" s="50" t="s">
        <v>2179</v>
      </c>
      <c r="H67" s="50">
        <v>366.2</v>
      </c>
      <c r="I67" s="50">
        <f t="shared" si="14"/>
        <v>0</v>
      </c>
      <c r="J67" s="59"/>
    </row>
    <row r="68" spans="1:10">
      <c r="A68" s="49">
        <v>42822</v>
      </c>
      <c r="B68" s="50" t="s">
        <v>2040</v>
      </c>
      <c r="C68" s="50" t="s">
        <v>16</v>
      </c>
      <c r="D68" s="50">
        <v>1500</v>
      </c>
      <c r="E68" s="50">
        <v>592</v>
      </c>
      <c r="F68" s="50">
        <v>589.8</v>
      </c>
      <c r="G68" s="70" t="s">
        <v>2180</v>
      </c>
      <c r="H68" s="50">
        <v>592</v>
      </c>
      <c r="I68" s="50">
        <f t="shared" si="14"/>
        <v>0</v>
      </c>
      <c r="J68" s="59"/>
    </row>
    <row r="69" spans="1:10">
      <c r="A69" s="49">
        <v>42822</v>
      </c>
      <c r="B69" s="50" t="s">
        <v>873</v>
      </c>
      <c r="C69" s="50" t="s">
        <v>19</v>
      </c>
      <c r="D69" s="50">
        <v>1100</v>
      </c>
      <c r="E69" s="50">
        <v>828.3</v>
      </c>
      <c r="F69" s="50">
        <v>811.4</v>
      </c>
      <c r="G69" s="50" t="s">
        <v>2181</v>
      </c>
      <c r="H69" s="50">
        <v>828.3</v>
      </c>
      <c r="I69" s="50">
        <f>(E69-H69)*D69</f>
        <v>0</v>
      </c>
      <c r="J69" s="59"/>
    </row>
    <row r="70" spans="1:10">
      <c r="A70" s="49">
        <v>42822</v>
      </c>
      <c r="B70" s="50" t="s">
        <v>43</v>
      </c>
      <c r="C70" s="50" t="s">
        <v>16</v>
      </c>
      <c r="D70" s="50">
        <v>600</v>
      </c>
      <c r="E70" s="50">
        <v>1044.5</v>
      </c>
      <c r="F70" s="50">
        <v>1039.2</v>
      </c>
      <c r="G70" s="70" t="s">
        <v>2182</v>
      </c>
      <c r="H70" s="50">
        <v>1054.7</v>
      </c>
      <c r="I70" s="50">
        <f t="shared" ref="I70:I77" si="15">(H70-E70)*D70</f>
        <v>6120.00000000003</v>
      </c>
      <c r="J70" s="59"/>
    </row>
    <row r="71" spans="1:10">
      <c r="A71" s="49">
        <v>42823</v>
      </c>
      <c r="B71" s="50" t="s">
        <v>283</v>
      </c>
      <c r="C71" s="50" t="s">
        <v>16</v>
      </c>
      <c r="D71" s="50">
        <v>2000</v>
      </c>
      <c r="E71" s="50">
        <v>395.6</v>
      </c>
      <c r="F71" s="50">
        <v>393.9</v>
      </c>
      <c r="G71" s="70" t="s">
        <v>2183</v>
      </c>
      <c r="H71" s="50">
        <v>400</v>
      </c>
      <c r="I71" s="50">
        <f t="shared" si="15"/>
        <v>8799.99999999995</v>
      </c>
      <c r="J71" s="59"/>
    </row>
    <row r="72" spans="1:10">
      <c r="A72" s="49">
        <v>42823</v>
      </c>
      <c r="B72" s="50" t="s">
        <v>119</v>
      </c>
      <c r="C72" s="50" t="s">
        <v>16</v>
      </c>
      <c r="D72" s="50">
        <v>1300</v>
      </c>
      <c r="E72" s="50">
        <v>534.5</v>
      </c>
      <c r="F72" s="50">
        <v>531.9</v>
      </c>
      <c r="G72" s="70" t="s">
        <v>2184</v>
      </c>
      <c r="H72" s="50">
        <v>536.5</v>
      </c>
      <c r="I72" s="50">
        <f t="shared" si="15"/>
        <v>2600</v>
      </c>
      <c r="J72" s="59"/>
    </row>
    <row r="73" spans="1:10">
      <c r="A73" s="51">
        <v>42824</v>
      </c>
      <c r="B73" s="52" t="s">
        <v>2185</v>
      </c>
      <c r="C73" s="52" t="s">
        <v>16</v>
      </c>
      <c r="D73" s="52">
        <v>2000</v>
      </c>
      <c r="E73" s="52">
        <v>424</v>
      </c>
      <c r="F73" s="52">
        <v>422.2</v>
      </c>
      <c r="G73" s="71" t="s">
        <v>2186</v>
      </c>
      <c r="H73" s="52">
        <v>423</v>
      </c>
      <c r="I73" s="52">
        <f t="shared" si="15"/>
        <v>-2000</v>
      </c>
      <c r="J73" s="59"/>
    </row>
    <row r="74" spans="1:10">
      <c r="A74" s="49">
        <v>42824</v>
      </c>
      <c r="B74" s="50" t="s">
        <v>2187</v>
      </c>
      <c r="C74" s="50" t="s">
        <v>16</v>
      </c>
      <c r="D74" s="50">
        <v>300</v>
      </c>
      <c r="E74" s="50">
        <v>1235</v>
      </c>
      <c r="F74" s="50">
        <v>1224.2</v>
      </c>
      <c r="G74" s="70" t="s">
        <v>2188</v>
      </c>
      <c r="H74" s="50">
        <v>1235</v>
      </c>
      <c r="I74" s="50">
        <f t="shared" si="15"/>
        <v>0</v>
      </c>
      <c r="J74" s="59"/>
    </row>
    <row r="75" spans="1:10">
      <c r="A75" s="49">
        <v>42824</v>
      </c>
      <c r="B75" s="50" t="s">
        <v>1226</v>
      </c>
      <c r="C75" s="50" t="s">
        <v>16</v>
      </c>
      <c r="D75" s="50">
        <v>2500</v>
      </c>
      <c r="E75" s="50">
        <v>237.8</v>
      </c>
      <c r="F75" s="50">
        <v>236.4</v>
      </c>
      <c r="G75" s="70" t="s">
        <v>2189</v>
      </c>
      <c r="H75" s="50">
        <v>240.3</v>
      </c>
      <c r="I75" s="50">
        <f t="shared" si="15"/>
        <v>6250</v>
      </c>
      <c r="J75" s="59"/>
    </row>
    <row r="76" spans="1:10">
      <c r="A76" s="49">
        <v>42825</v>
      </c>
      <c r="B76" s="50" t="s">
        <v>682</v>
      </c>
      <c r="C76" s="50" t="s">
        <v>16</v>
      </c>
      <c r="D76" s="50">
        <v>1500</v>
      </c>
      <c r="E76" s="50">
        <v>616</v>
      </c>
      <c r="F76" s="50">
        <v>613.7</v>
      </c>
      <c r="G76" s="70" t="s">
        <v>2190</v>
      </c>
      <c r="H76" s="50">
        <v>617</v>
      </c>
      <c r="I76" s="50">
        <f t="shared" si="15"/>
        <v>1500</v>
      </c>
      <c r="J76" s="59"/>
    </row>
    <row r="77" spans="1:10">
      <c r="A77" s="49">
        <v>42825</v>
      </c>
      <c r="B77" s="50" t="s">
        <v>268</v>
      </c>
      <c r="C77" s="50" t="s">
        <v>16</v>
      </c>
      <c r="D77" s="50">
        <v>1200</v>
      </c>
      <c r="E77" s="50">
        <v>727.5</v>
      </c>
      <c r="F77" s="50">
        <v>724.7</v>
      </c>
      <c r="G77" s="70" t="s">
        <v>2191</v>
      </c>
      <c r="H77" s="50">
        <v>727.5</v>
      </c>
      <c r="I77" s="50">
        <f t="shared" si="15"/>
        <v>0</v>
      </c>
      <c r="J77" s="59"/>
    </row>
    <row r="78" spans="1:10">
      <c r="A78" s="49">
        <v>42825</v>
      </c>
      <c r="B78" s="50" t="s">
        <v>1076</v>
      </c>
      <c r="C78" s="50" t="s">
        <v>19</v>
      </c>
      <c r="D78" s="50">
        <v>500</v>
      </c>
      <c r="E78" s="50">
        <v>1439.9</v>
      </c>
      <c r="F78" s="50">
        <v>1446.5</v>
      </c>
      <c r="G78" s="70" t="s">
        <v>2192</v>
      </c>
      <c r="H78" s="50">
        <v>1439.9</v>
      </c>
      <c r="I78" s="50">
        <f>(E78-H78)*D78</f>
        <v>0</v>
      </c>
      <c r="J78" s="59"/>
    </row>
    <row r="79" spans="1:10">
      <c r="A79" s="49">
        <v>42825</v>
      </c>
      <c r="B79" s="50" t="s">
        <v>632</v>
      </c>
      <c r="C79" s="50" t="s">
        <v>665</v>
      </c>
      <c r="D79" s="50">
        <v>1500</v>
      </c>
      <c r="E79" s="50">
        <v>543.3</v>
      </c>
      <c r="F79" s="50">
        <v>540.7</v>
      </c>
      <c r="G79" s="70" t="s">
        <v>2193</v>
      </c>
      <c r="H79" s="50">
        <v>544.3</v>
      </c>
      <c r="I79" s="50">
        <f>(H79-E79)*D79</f>
        <v>1500</v>
      </c>
      <c r="J79" s="59"/>
    </row>
    <row r="80" spans="1:10">
      <c r="A80" s="49"/>
      <c r="B80" s="50"/>
      <c r="C80" s="50"/>
      <c r="D80" s="50"/>
      <c r="E80" s="50"/>
      <c r="F80" s="50"/>
      <c r="G80" s="70"/>
      <c r="H80" s="50"/>
      <c r="I80" s="50"/>
      <c r="J80" s="59"/>
    </row>
    <row r="81" spans="7:9">
      <c r="G81" s="20" t="s">
        <v>51</v>
      </c>
      <c r="H81" s="20"/>
      <c r="I81" s="29">
        <f>SUM(I4:I80)</f>
        <v>128980</v>
      </c>
    </row>
    <row r="82" spans="7:9">
      <c r="G82" s="59"/>
      <c r="H82" s="59"/>
      <c r="I82" s="52"/>
    </row>
    <row r="83" spans="7:9">
      <c r="G83" s="20" t="s">
        <v>2</v>
      </c>
      <c r="H83" s="20"/>
      <c r="I83" s="31">
        <f>68/76</f>
        <v>0.894736842105263</v>
      </c>
    </row>
  </sheetData>
  <mergeCells count="3">
    <mergeCell ref="A1:I1"/>
    <mergeCell ref="A2:I2"/>
    <mergeCell ref="G83:H83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pane ySplit="3" topLeftCell="A58" activePane="bottomLeft" state="frozen"/>
      <selection/>
      <selection pane="bottomLeft" activeCell="D78" sqref="D78"/>
    </sheetView>
  </sheetViews>
  <sheetFormatPr defaultColWidth="9" defaultRowHeight="15"/>
  <cols>
    <col min="1" max="1" width="10.4285714285714" style="59"/>
    <col min="2" max="2" width="21" style="59" customWidth="1"/>
    <col min="3" max="4" width="9" style="59"/>
    <col min="5" max="5" width="12.2857142857143" style="59" customWidth="1"/>
    <col min="6" max="6" width="10.5714285714286" style="59" customWidth="1"/>
    <col min="7" max="7" width="21.2857142857143" style="59" customWidth="1"/>
    <col min="8" max="8" width="11" style="59" customWidth="1"/>
    <col min="9" max="9" width="12.5714285714286" style="59" customWidth="1"/>
    <col min="10" max="16384" width="9" style="59"/>
  </cols>
  <sheetData>
    <row r="1" ht="22.5" spans="1:9">
      <c r="A1" s="60" t="s">
        <v>4</v>
      </c>
      <c r="B1" s="61"/>
      <c r="C1" s="61"/>
      <c r="D1" s="61"/>
      <c r="E1" s="61"/>
      <c r="F1" s="61"/>
      <c r="G1" s="61"/>
      <c r="H1" s="61"/>
      <c r="I1" s="64"/>
    </row>
    <row r="2" ht="15.75" spans="1:9">
      <c r="A2" s="62" t="s">
        <v>2194</v>
      </c>
      <c r="B2" s="63"/>
      <c r="C2" s="63"/>
      <c r="D2" s="63"/>
      <c r="E2" s="63"/>
      <c r="F2" s="63"/>
      <c r="G2" s="63"/>
      <c r="H2" s="63"/>
      <c r="I2" s="65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42767</v>
      </c>
      <c r="B4" s="50" t="s">
        <v>1625</v>
      </c>
      <c r="C4" s="50" t="s">
        <v>19</v>
      </c>
      <c r="D4" s="50">
        <v>3000</v>
      </c>
      <c r="E4" s="50">
        <v>194</v>
      </c>
      <c r="F4" s="50">
        <v>195.1</v>
      </c>
      <c r="G4" s="50" t="s">
        <v>2195</v>
      </c>
      <c r="H4" s="50">
        <v>192.35</v>
      </c>
      <c r="I4" s="50">
        <f>(E4-H4)*D4</f>
        <v>4950.00000000002</v>
      </c>
    </row>
    <row r="5" spans="1:9">
      <c r="A5" s="51">
        <v>42767</v>
      </c>
      <c r="B5" s="52" t="s">
        <v>2196</v>
      </c>
      <c r="C5" s="52" t="s">
        <v>16</v>
      </c>
      <c r="D5" s="52">
        <v>150</v>
      </c>
      <c r="E5" s="52">
        <v>5951</v>
      </c>
      <c r="F5" s="52">
        <v>5938.2</v>
      </c>
      <c r="G5" s="52" t="s">
        <v>2197</v>
      </c>
      <c r="H5" s="52">
        <v>5938.2</v>
      </c>
      <c r="I5" s="52">
        <f t="shared" ref="I5:I16" si="0">(H5-E5)*D5</f>
        <v>-1920.00000000003</v>
      </c>
    </row>
    <row r="6" spans="1:9">
      <c r="A6" s="51">
        <v>42767</v>
      </c>
      <c r="B6" s="52" t="s">
        <v>549</v>
      </c>
      <c r="C6" s="52" t="s">
        <v>16</v>
      </c>
      <c r="D6" s="52">
        <v>3000</v>
      </c>
      <c r="E6" s="52">
        <v>290</v>
      </c>
      <c r="F6" s="52">
        <v>289.9</v>
      </c>
      <c r="G6" s="52" t="s">
        <v>2198</v>
      </c>
      <c r="H6" s="52">
        <v>289.9</v>
      </c>
      <c r="I6" s="52">
        <f t="shared" si="0"/>
        <v>-300.000000000068</v>
      </c>
    </row>
    <row r="7" spans="1:9">
      <c r="A7" s="49">
        <v>42767</v>
      </c>
      <c r="B7" s="50" t="s">
        <v>358</v>
      </c>
      <c r="C7" s="50" t="s">
        <v>2199</v>
      </c>
      <c r="D7" s="50">
        <v>300</v>
      </c>
      <c r="E7" s="50">
        <v>1000</v>
      </c>
      <c r="F7" s="50">
        <v>988.2</v>
      </c>
      <c r="G7" s="50" t="s">
        <v>2200</v>
      </c>
      <c r="H7" s="50">
        <v>1015</v>
      </c>
      <c r="I7" s="50">
        <f t="shared" si="0"/>
        <v>4500</v>
      </c>
    </row>
    <row r="8" spans="1:9">
      <c r="A8" s="49">
        <v>42768</v>
      </c>
      <c r="B8" s="50" t="s">
        <v>1767</v>
      </c>
      <c r="C8" s="50" t="s">
        <v>16</v>
      </c>
      <c r="D8" s="50">
        <v>3000</v>
      </c>
      <c r="E8" s="50">
        <v>381</v>
      </c>
      <c r="F8" s="50">
        <v>378.9</v>
      </c>
      <c r="G8" s="50" t="s">
        <v>2201</v>
      </c>
      <c r="H8" s="50">
        <v>383</v>
      </c>
      <c r="I8" s="50">
        <f t="shared" si="0"/>
        <v>6000</v>
      </c>
    </row>
    <row r="9" spans="1:9">
      <c r="A9" s="51">
        <v>42768</v>
      </c>
      <c r="B9" s="52" t="s">
        <v>1174</v>
      </c>
      <c r="C9" s="52" t="s">
        <v>16</v>
      </c>
      <c r="D9" s="52">
        <v>3000</v>
      </c>
      <c r="E9" s="52">
        <v>273.3</v>
      </c>
      <c r="F9" s="52">
        <v>272.4</v>
      </c>
      <c r="G9" s="52" t="s">
        <v>2202</v>
      </c>
      <c r="H9" s="52">
        <v>272.4</v>
      </c>
      <c r="I9" s="52">
        <f t="shared" si="0"/>
        <v>-2700.0000000001</v>
      </c>
    </row>
    <row r="10" spans="1:9">
      <c r="A10" s="49">
        <v>42768</v>
      </c>
      <c r="B10" s="50" t="s">
        <v>268</v>
      </c>
      <c r="C10" s="50" t="s">
        <v>16</v>
      </c>
      <c r="D10" s="50">
        <v>1200</v>
      </c>
      <c r="E10" s="50">
        <v>750</v>
      </c>
      <c r="F10" s="50">
        <v>747.9</v>
      </c>
      <c r="G10" s="50" t="s">
        <v>2203</v>
      </c>
      <c r="H10" s="50">
        <v>751.5</v>
      </c>
      <c r="I10" s="50">
        <f t="shared" si="0"/>
        <v>1800</v>
      </c>
    </row>
    <row r="11" spans="1:9">
      <c r="A11" s="51">
        <v>42768</v>
      </c>
      <c r="B11" s="52" t="s">
        <v>1371</v>
      </c>
      <c r="C11" s="52" t="s">
        <v>16</v>
      </c>
      <c r="D11" s="52">
        <v>700</v>
      </c>
      <c r="E11" s="52">
        <v>635</v>
      </c>
      <c r="F11" s="52">
        <v>630.7</v>
      </c>
      <c r="G11" s="52" t="s">
        <v>2204</v>
      </c>
      <c r="H11" s="52">
        <v>632</v>
      </c>
      <c r="I11" s="52">
        <f t="shared" si="0"/>
        <v>-2100</v>
      </c>
    </row>
    <row r="12" spans="1:9">
      <c r="A12" s="49">
        <v>42768</v>
      </c>
      <c r="B12" s="50" t="s">
        <v>714</v>
      </c>
      <c r="C12" s="50" t="s">
        <v>16</v>
      </c>
      <c r="D12" s="50">
        <v>700</v>
      </c>
      <c r="E12" s="50">
        <v>915</v>
      </c>
      <c r="F12" s="50">
        <v>908.9</v>
      </c>
      <c r="G12" s="50" t="s">
        <v>2205</v>
      </c>
      <c r="H12" s="50">
        <v>923</v>
      </c>
      <c r="I12" s="50">
        <f t="shared" si="0"/>
        <v>5600</v>
      </c>
    </row>
    <row r="13" spans="1:9">
      <c r="A13" s="49">
        <v>42769</v>
      </c>
      <c r="B13" s="50" t="s">
        <v>682</v>
      </c>
      <c r="C13" s="50" t="s">
        <v>16</v>
      </c>
      <c r="D13" s="50">
        <v>1500</v>
      </c>
      <c r="E13" s="50">
        <v>490</v>
      </c>
      <c r="F13" s="50">
        <v>488.2</v>
      </c>
      <c r="G13" s="50" t="s">
        <v>2206</v>
      </c>
      <c r="H13" s="50">
        <v>491</v>
      </c>
      <c r="I13" s="50">
        <f t="shared" si="0"/>
        <v>1500</v>
      </c>
    </row>
    <row r="14" spans="1:9">
      <c r="A14" s="51">
        <v>42769</v>
      </c>
      <c r="B14" s="68" t="s">
        <v>1368</v>
      </c>
      <c r="C14" s="68" t="s">
        <v>16</v>
      </c>
      <c r="D14" s="68">
        <v>700</v>
      </c>
      <c r="E14" s="68">
        <v>1200.5</v>
      </c>
      <c r="F14" s="68">
        <v>1196.4</v>
      </c>
      <c r="G14" s="68" t="s">
        <v>2207</v>
      </c>
      <c r="H14" s="68">
        <v>1198</v>
      </c>
      <c r="I14" s="52">
        <f t="shared" si="0"/>
        <v>-1750</v>
      </c>
    </row>
    <row r="15" spans="1:9">
      <c r="A15" s="49">
        <v>42769</v>
      </c>
      <c r="B15" s="50" t="s">
        <v>1820</v>
      </c>
      <c r="C15" s="50" t="s">
        <v>16</v>
      </c>
      <c r="D15" s="50">
        <v>1100</v>
      </c>
      <c r="E15" s="50">
        <v>980.3</v>
      </c>
      <c r="F15" s="50">
        <v>976.4</v>
      </c>
      <c r="G15" s="50" t="s">
        <v>2208</v>
      </c>
      <c r="H15" s="50">
        <v>981.9</v>
      </c>
      <c r="I15" s="50">
        <f t="shared" si="0"/>
        <v>1760.00000000003</v>
      </c>
    </row>
    <row r="16" spans="1:9">
      <c r="A16" s="49">
        <v>42769</v>
      </c>
      <c r="B16" s="50" t="s">
        <v>2209</v>
      </c>
      <c r="C16" s="50" t="s">
        <v>16</v>
      </c>
      <c r="D16" s="50">
        <v>800</v>
      </c>
      <c r="E16" s="50">
        <v>383.5</v>
      </c>
      <c r="F16" s="50">
        <v>381.9</v>
      </c>
      <c r="G16" s="50" t="s">
        <v>2210</v>
      </c>
      <c r="H16" s="50">
        <v>385.5</v>
      </c>
      <c r="I16" s="50">
        <f t="shared" si="0"/>
        <v>1600</v>
      </c>
    </row>
    <row r="17" spans="1:9">
      <c r="A17" s="49">
        <v>42769</v>
      </c>
      <c r="B17" s="50" t="s">
        <v>1074</v>
      </c>
      <c r="C17" s="50" t="s">
        <v>723</v>
      </c>
      <c r="D17" s="50">
        <v>2000</v>
      </c>
      <c r="E17" s="50">
        <v>677</v>
      </c>
      <c r="F17" s="50">
        <v>678.7</v>
      </c>
      <c r="G17" s="50" t="s">
        <v>2211</v>
      </c>
      <c r="H17" s="50">
        <v>673.4</v>
      </c>
      <c r="I17" s="50">
        <f>(E17-H17)*D17</f>
        <v>7200.00000000005</v>
      </c>
    </row>
    <row r="18" spans="1:9">
      <c r="A18" s="51">
        <v>42772</v>
      </c>
      <c r="B18" s="52" t="s">
        <v>1252</v>
      </c>
      <c r="C18" s="52" t="s">
        <v>16</v>
      </c>
      <c r="D18" s="52">
        <v>1100</v>
      </c>
      <c r="E18" s="52">
        <v>915.1</v>
      </c>
      <c r="F18" s="52">
        <v>911.9</v>
      </c>
      <c r="G18" s="52" t="s">
        <v>2212</v>
      </c>
      <c r="H18" s="52">
        <v>911.9</v>
      </c>
      <c r="I18" s="52">
        <f t="shared" ref="I18:I29" si="1">(H18-E18)*D18</f>
        <v>-3520.00000000005</v>
      </c>
    </row>
    <row r="19" spans="1:9">
      <c r="A19" s="49">
        <v>42772</v>
      </c>
      <c r="B19" s="50" t="s">
        <v>101</v>
      </c>
      <c r="C19" s="50" t="s">
        <v>19</v>
      </c>
      <c r="D19" s="50">
        <v>700</v>
      </c>
      <c r="E19" s="50">
        <v>679.9</v>
      </c>
      <c r="F19" s="50">
        <v>683.9</v>
      </c>
      <c r="G19" s="50" t="s">
        <v>2213</v>
      </c>
      <c r="H19" s="50">
        <v>679.9</v>
      </c>
      <c r="I19" s="50">
        <f>(E19-H19)*D19</f>
        <v>0</v>
      </c>
    </row>
    <row r="20" spans="1:9">
      <c r="A20" s="49">
        <v>42772</v>
      </c>
      <c r="B20" s="50" t="s">
        <v>2214</v>
      </c>
      <c r="C20" s="50" t="s">
        <v>16</v>
      </c>
      <c r="D20" s="50">
        <v>600</v>
      </c>
      <c r="E20" s="50">
        <v>544</v>
      </c>
      <c r="F20" s="50">
        <v>539.9</v>
      </c>
      <c r="G20" s="50" t="s">
        <v>2215</v>
      </c>
      <c r="H20" s="50">
        <v>547</v>
      </c>
      <c r="I20" s="50">
        <f t="shared" si="1"/>
        <v>1800</v>
      </c>
    </row>
    <row r="21" spans="1:9">
      <c r="A21" s="49">
        <v>42772</v>
      </c>
      <c r="B21" s="50" t="s">
        <v>1767</v>
      </c>
      <c r="C21" s="50" t="s">
        <v>16</v>
      </c>
      <c r="D21" s="50">
        <v>3000</v>
      </c>
      <c r="E21" s="50">
        <v>394.7</v>
      </c>
      <c r="F21" s="50">
        <v>393.5</v>
      </c>
      <c r="G21" s="50" t="s">
        <v>2216</v>
      </c>
      <c r="H21" s="50">
        <v>397.8</v>
      </c>
      <c r="I21" s="50">
        <f t="shared" si="1"/>
        <v>9300.00000000007</v>
      </c>
    </row>
    <row r="22" spans="1:9">
      <c r="A22" s="49">
        <v>42772</v>
      </c>
      <c r="B22" s="50" t="s">
        <v>2217</v>
      </c>
      <c r="C22" s="50" t="s">
        <v>16</v>
      </c>
      <c r="D22" s="50">
        <v>2100</v>
      </c>
      <c r="E22" s="50">
        <v>553.5</v>
      </c>
      <c r="F22" s="50">
        <v>551.9</v>
      </c>
      <c r="G22" s="50" t="s">
        <v>2218</v>
      </c>
      <c r="H22" s="50">
        <v>554.3</v>
      </c>
      <c r="I22" s="50">
        <f t="shared" si="1"/>
        <v>1679.9999999999</v>
      </c>
    </row>
    <row r="23" spans="1:9">
      <c r="A23" s="51">
        <v>42772</v>
      </c>
      <c r="B23" s="52" t="s">
        <v>2219</v>
      </c>
      <c r="C23" s="52" t="s">
        <v>16</v>
      </c>
      <c r="D23" s="52">
        <v>1000</v>
      </c>
      <c r="E23" s="52">
        <v>620.1</v>
      </c>
      <c r="F23" s="52">
        <v>617.1</v>
      </c>
      <c r="G23" s="52" t="s">
        <v>2220</v>
      </c>
      <c r="H23" s="52">
        <v>617.1</v>
      </c>
      <c r="I23" s="52">
        <f t="shared" si="1"/>
        <v>-3000</v>
      </c>
    </row>
    <row r="24" spans="1:9">
      <c r="A24" s="49">
        <v>42773</v>
      </c>
      <c r="B24" s="50" t="s">
        <v>1131</v>
      </c>
      <c r="C24" s="50" t="s">
        <v>16</v>
      </c>
      <c r="D24" s="50">
        <v>1100</v>
      </c>
      <c r="E24" s="50">
        <v>1013.3</v>
      </c>
      <c r="F24" s="50">
        <v>1009.9</v>
      </c>
      <c r="G24" s="50" t="s">
        <v>2221</v>
      </c>
      <c r="H24" s="50">
        <v>1015</v>
      </c>
      <c r="I24" s="50">
        <f t="shared" si="1"/>
        <v>1870.00000000005</v>
      </c>
    </row>
    <row r="25" spans="1:9">
      <c r="A25" s="51">
        <v>42773</v>
      </c>
      <c r="B25" s="52" t="s">
        <v>2222</v>
      </c>
      <c r="C25" s="52" t="s">
        <v>16</v>
      </c>
      <c r="D25" s="52">
        <v>3500</v>
      </c>
      <c r="E25" s="52">
        <v>187.5</v>
      </c>
      <c r="F25" s="52">
        <v>186.3</v>
      </c>
      <c r="G25" s="52" t="s">
        <v>2223</v>
      </c>
      <c r="H25" s="52">
        <v>186.3</v>
      </c>
      <c r="I25" s="52">
        <f t="shared" si="1"/>
        <v>-4199.99999999996</v>
      </c>
    </row>
    <row r="26" spans="1:9">
      <c r="A26" s="51">
        <v>42773</v>
      </c>
      <c r="B26" s="52" t="s">
        <v>1767</v>
      </c>
      <c r="C26" s="52" t="s">
        <v>16</v>
      </c>
      <c r="D26" s="52">
        <v>3000</v>
      </c>
      <c r="E26" s="52">
        <v>400.35</v>
      </c>
      <c r="F26" s="52">
        <v>399</v>
      </c>
      <c r="G26" s="52" t="s">
        <v>2224</v>
      </c>
      <c r="H26" s="52">
        <v>399</v>
      </c>
      <c r="I26" s="52">
        <f t="shared" si="1"/>
        <v>-4050.00000000007</v>
      </c>
    </row>
    <row r="27" spans="1:9">
      <c r="A27" s="49">
        <v>42773</v>
      </c>
      <c r="B27" s="50" t="s">
        <v>2225</v>
      </c>
      <c r="C27" s="50" t="s">
        <v>16</v>
      </c>
      <c r="D27" s="50">
        <v>800</v>
      </c>
      <c r="E27" s="50">
        <v>391.1</v>
      </c>
      <c r="F27" s="50">
        <v>388.1</v>
      </c>
      <c r="G27" s="50" t="s">
        <v>2226</v>
      </c>
      <c r="H27" s="50">
        <v>392.9</v>
      </c>
      <c r="I27" s="50">
        <f t="shared" si="1"/>
        <v>1439.99999999996</v>
      </c>
    </row>
    <row r="28" spans="1:9">
      <c r="A28" s="51">
        <v>42773</v>
      </c>
      <c r="B28" s="52" t="s">
        <v>368</v>
      </c>
      <c r="C28" s="52" t="s">
        <v>16</v>
      </c>
      <c r="D28" s="52">
        <v>2100</v>
      </c>
      <c r="E28" s="52">
        <v>563.7</v>
      </c>
      <c r="F28" s="52">
        <v>562.2</v>
      </c>
      <c r="G28" s="52" t="s">
        <v>2227</v>
      </c>
      <c r="H28" s="52">
        <v>562.9</v>
      </c>
      <c r="I28" s="52">
        <f t="shared" si="1"/>
        <v>-1680.00000000014</v>
      </c>
    </row>
    <row r="29" spans="1:9">
      <c r="A29" s="51">
        <v>42773</v>
      </c>
      <c r="B29" s="52" t="s">
        <v>1904</v>
      </c>
      <c r="C29" s="52" t="s">
        <v>16</v>
      </c>
      <c r="D29" s="52">
        <v>1200</v>
      </c>
      <c r="E29" s="52">
        <v>722.1</v>
      </c>
      <c r="F29" s="52">
        <v>719.1</v>
      </c>
      <c r="G29" s="52" t="s">
        <v>2228</v>
      </c>
      <c r="H29" s="52">
        <v>719.1</v>
      </c>
      <c r="I29" s="52">
        <f t="shared" si="1"/>
        <v>-3600</v>
      </c>
    </row>
    <row r="30" spans="1:9">
      <c r="A30" s="49">
        <v>42774</v>
      </c>
      <c r="B30" s="50" t="s">
        <v>990</v>
      </c>
      <c r="C30" s="50" t="s">
        <v>19</v>
      </c>
      <c r="D30" s="50">
        <v>2000</v>
      </c>
      <c r="E30" s="50">
        <v>479</v>
      </c>
      <c r="F30" s="50">
        <v>480.2</v>
      </c>
      <c r="G30" s="50" t="s">
        <v>2229</v>
      </c>
      <c r="H30" s="50">
        <v>477</v>
      </c>
      <c r="I30" s="50">
        <f t="shared" ref="I30:I36" si="2">(E30-H30)*D30</f>
        <v>4000</v>
      </c>
    </row>
    <row r="31" spans="1:9">
      <c r="A31" s="49">
        <v>42774</v>
      </c>
      <c r="B31" s="50" t="s">
        <v>873</v>
      </c>
      <c r="C31" s="50" t="s">
        <v>16</v>
      </c>
      <c r="D31" s="50">
        <v>1100</v>
      </c>
      <c r="E31" s="50">
        <v>817.5</v>
      </c>
      <c r="F31" s="50">
        <v>815.2</v>
      </c>
      <c r="G31" s="50" t="s">
        <v>2230</v>
      </c>
      <c r="H31" s="50">
        <v>819</v>
      </c>
      <c r="I31" s="50">
        <f t="shared" ref="I31:I34" si="3">(H31-E31)*D31</f>
        <v>1650</v>
      </c>
    </row>
    <row r="32" spans="1:9">
      <c r="A32" s="49">
        <v>42775</v>
      </c>
      <c r="B32" s="50" t="s">
        <v>2231</v>
      </c>
      <c r="C32" s="50" t="s">
        <v>16</v>
      </c>
      <c r="D32" s="50">
        <v>1200</v>
      </c>
      <c r="E32" s="50">
        <v>417.1</v>
      </c>
      <c r="F32" s="50">
        <v>414.2</v>
      </c>
      <c r="G32" s="50" t="s">
        <v>2232</v>
      </c>
      <c r="H32" s="50">
        <v>419.9</v>
      </c>
      <c r="I32" s="50">
        <f t="shared" si="3"/>
        <v>3359.99999999995</v>
      </c>
    </row>
    <row r="33" spans="1:9">
      <c r="A33" s="49">
        <v>42775</v>
      </c>
      <c r="B33" s="50" t="s">
        <v>1209</v>
      </c>
      <c r="C33" s="50" t="s">
        <v>723</v>
      </c>
      <c r="D33" s="50">
        <v>3500</v>
      </c>
      <c r="E33" s="50">
        <v>248.9</v>
      </c>
      <c r="F33" s="50">
        <v>249.8</v>
      </c>
      <c r="G33" s="50" t="s">
        <v>2233</v>
      </c>
      <c r="H33" s="50">
        <v>248</v>
      </c>
      <c r="I33" s="50">
        <f t="shared" si="2"/>
        <v>3150.00000000002</v>
      </c>
    </row>
    <row r="34" spans="1:9">
      <c r="A34" s="49">
        <v>42775</v>
      </c>
      <c r="B34" s="50" t="s">
        <v>1086</v>
      </c>
      <c r="C34" s="50" t="s">
        <v>665</v>
      </c>
      <c r="D34" s="50">
        <v>1200</v>
      </c>
      <c r="E34" s="50">
        <v>427.1</v>
      </c>
      <c r="F34" s="50">
        <v>423.2</v>
      </c>
      <c r="G34" s="50" t="s">
        <v>2234</v>
      </c>
      <c r="H34" s="50">
        <v>431</v>
      </c>
      <c r="I34" s="50">
        <f t="shared" si="3"/>
        <v>4679.99999999997</v>
      </c>
    </row>
    <row r="35" spans="1:9">
      <c r="A35" s="49">
        <v>42776</v>
      </c>
      <c r="B35" s="50" t="s">
        <v>1002</v>
      </c>
      <c r="C35" s="50" t="s">
        <v>19</v>
      </c>
      <c r="D35" s="50">
        <v>2000</v>
      </c>
      <c r="E35" s="50">
        <v>465.35</v>
      </c>
      <c r="F35" s="50">
        <v>467</v>
      </c>
      <c r="G35" s="50" t="s">
        <v>2235</v>
      </c>
      <c r="H35" s="50">
        <v>464.2</v>
      </c>
      <c r="I35" s="50">
        <f t="shared" si="2"/>
        <v>2300.00000000007</v>
      </c>
    </row>
    <row r="36" spans="1:9">
      <c r="A36" s="49">
        <v>42776</v>
      </c>
      <c r="B36" s="50" t="s">
        <v>1002</v>
      </c>
      <c r="C36" s="50" t="s">
        <v>19</v>
      </c>
      <c r="D36" s="50">
        <v>2000</v>
      </c>
      <c r="E36" s="50">
        <v>463.8</v>
      </c>
      <c r="F36" s="50">
        <v>465</v>
      </c>
      <c r="G36" s="50" t="s">
        <v>2236</v>
      </c>
      <c r="H36" s="50">
        <v>462.8</v>
      </c>
      <c r="I36" s="50">
        <f t="shared" si="2"/>
        <v>2000</v>
      </c>
    </row>
    <row r="37" spans="1:9">
      <c r="A37" s="49">
        <v>42776</v>
      </c>
      <c r="B37" s="50" t="s">
        <v>1231</v>
      </c>
      <c r="C37" s="50" t="s">
        <v>16</v>
      </c>
      <c r="D37" s="50">
        <v>1200</v>
      </c>
      <c r="E37" s="50">
        <v>435.4</v>
      </c>
      <c r="F37" s="50">
        <v>433.7</v>
      </c>
      <c r="G37" s="50" t="s">
        <v>2237</v>
      </c>
      <c r="H37" s="50">
        <v>439.7</v>
      </c>
      <c r="I37" s="50">
        <f t="shared" ref="I37:I44" si="4">(H37-E37)*D37</f>
        <v>5160.00000000001</v>
      </c>
    </row>
    <row r="38" spans="1:9">
      <c r="A38" s="51">
        <v>42779</v>
      </c>
      <c r="B38" s="52" t="s">
        <v>101</v>
      </c>
      <c r="C38" s="52" t="s">
        <v>19</v>
      </c>
      <c r="D38" s="52">
        <v>700</v>
      </c>
      <c r="E38" s="52">
        <v>669.9</v>
      </c>
      <c r="F38" s="52">
        <v>673.9</v>
      </c>
      <c r="G38" s="52" t="s">
        <v>2238</v>
      </c>
      <c r="H38" s="52">
        <v>671.1</v>
      </c>
      <c r="I38" s="52">
        <f>(E38-H38)*D38</f>
        <v>-840.000000000032</v>
      </c>
    </row>
    <row r="39" spans="1:9">
      <c r="A39" s="49">
        <v>42779</v>
      </c>
      <c r="B39" s="50" t="s">
        <v>2239</v>
      </c>
      <c r="C39" s="50" t="s">
        <v>19</v>
      </c>
      <c r="D39" s="50">
        <v>3500</v>
      </c>
      <c r="E39" s="50">
        <v>175.9</v>
      </c>
      <c r="F39" s="50">
        <v>177</v>
      </c>
      <c r="G39" s="50" t="s">
        <v>2240</v>
      </c>
      <c r="H39" s="50">
        <v>174.8</v>
      </c>
      <c r="I39" s="50">
        <f>(E39-H39)*D39</f>
        <v>3849.99999999998</v>
      </c>
    </row>
    <row r="40" spans="1:9">
      <c r="A40" s="49">
        <v>42779</v>
      </c>
      <c r="B40" s="50" t="s">
        <v>1457</v>
      </c>
      <c r="C40" s="50" t="s">
        <v>16</v>
      </c>
      <c r="D40" s="50">
        <v>700</v>
      </c>
      <c r="E40" s="50">
        <v>1440.1</v>
      </c>
      <c r="F40" s="69">
        <v>1435.2</v>
      </c>
      <c r="G40" s="50" t="s">
        <v>2241</v>
      </c>
      <c r="H40" s="50">
        <v>1442.5</v>
      </c>
      <c r="I40" s="50">
        <f t="shared" si="4"/>
        <v>1680.00000000006</v>
      </c>
    </row>
    <row r="41" spans="1:9">
      <c r="A41" s="49">
        <v>42779</v>
      </c>
      <c r="B41" s="50" t="s">
        <v>1898</v>
      </c>
      <c r="C41" s="50" t="s">
        <v>16</v>
      </c>
      <c r="D41" s="50">
        <v>500</v>
      </c>
      <c r="E41" s="50">
        <v>770.1</v>
      </c>
      <c r="F41" s="69">
        <v>766.2</v>
      </c>
      <c r="G41" s="50" t="s">
        <v>2242</v>
      </c>
      <c r="H41" s="50">
        <v>778</v>
      </c>
      <c r="I41" s="50">
        <f t="shared" si="4"/>
        <v>3949.99999999999</v>
      </c>
    </row>
    <row r="42" spans="1:9">
      <c r="A42" s="49">
        <v>42780</v>
      </c>
      <c r="B42" s="50" t="s">
        <v>2243</v>
      </c>
      <c r="C42" s="50" t="s">
        <v>16</v>
      </c>
      <c r="D42" s="50">
        <v>600</v>
      </c>
      <c r="E42" s="50">
        <v>845.1</v>
      </c>
      <c r="F42" s="69">
        <v>841.2</v>
      </c>
      <c r="G42" s="50" t="s">
        <v>2244</v>
      </c>
      <c r="H42" s="50">
        <v>854</v>
      </c>
      <c r="I42" s="50">
        <f t="shared" si="4"/>
        <v>5339.99999999999</v>
      </c>
    </row>
    <row r="43" spans="1:9">
      <c r="A43" s="49">
        <v>42780</v>
      </c>
      <c r="B43" s="50" t="s">
        <v>547</v>
      </c>
      <c r="C43" s="50" t="s">
        <v>16</v>
      </c>
      <c r="D43" s="50">
        <v>1500</v>
      </c>
      <c r="E43" s="50">
        <v>488.1</v>
      </c>
      <c r="F43" s="69">
        <v>486.2</v>
      </c>
      <c r="G43" s="50" t="s">
        <v>2245</v>
      </c>
      <c r="H43" s="50">
        <v>488.1</v>
      </c>
      <c r="I43" s="50">
        <f t="shared" si="4"/>
        <v>0</v>
      </c>
    </row>
    <row r="44" spans="1:9">
      <c r="A44" s="49">
        <v>42780</v>
      </c>
      <c r="B44" s="50" t="s">
        <v>714</v>
      </c>
      <c r="C44" s="50" t="s">
        <v>16</v>
      </c>
      <c r="D44" s="50">
        <v>700</v>
      </c>
      <c r="E44" s="50">
        <v>950.1</v>
      </c>
      <c r="F44" s="69">
        <v>944.9</v>
      </c>
      <c r="G44" s="50" t="s">
        <v>2246</v>
      </c>
      <c r="H44" s="50">
        <v>955</v>
      </c>
      <c r="I44" s="50">
        <f t="shared" si="4"/>
        <v>3429.99999999998</v>
      </c>
    </row>
    <row r="45" spans="1:9">
      <c r="A45" s="49">
        <v>42781</v>
      </c>
      <c r="B45" s="50" t="s">
        <v>1371</v>
      </c>
      <c r="C45" s="50" t="s">
        <v>723</v>
      </c>
      <c r="D45" s="50">
        <v>700</v>
      </c>
      <c r="E45" s="50">
        <v>629.9</v>
      </c>
      <c r="F45" s="69">
        <v>635.1</v>
      </c>
      <c r="G45" s="50" t="s">
        <v>2247</v>
      </c>
      <c r="H45" s="50">
        <v>627.2</v>
      </c>
      <c r="I45" s="50">
        <f t="shared" ref="I45:I47" si="5">(E45-H45)*D45</f>
        <v>1889.99999999995</v>
      </c>
    </row>
    <row r="46" spans="1:9">
      <c r="A46" s="51">
        <v>42781</v>
      </c>
      <c r="B46" s="52" t="s">
        <v>1371</v>
      </c>
      <c r="C46" s="52" t="s">
        <v>723</v>
      </c>
      <c r="D46" s="52">
        <v>700</v>
      </c>
      <c r="E46" s="52">
        <v>627</v>
      </c>
      <c r="F46" s="52">
        <v>632.1</v>
      </c>
      <c r="G46" s="52" t="s">
        <v>2248</v>
      </c>
      <c r="H46" s="52">
        <v>632.1</v>
      </c>
      <c r="I46" s="52">
        <f t="shared" si="5"/>
        <v>-3570.00000000002</v>
      </c>
    </row>
    <row r="47" spans="1:9">
      <c r="A47" s="49">
        <v>42781</v>
      </c>
      <c r="B47" s="50" t="s">
        <v>64</v>
      </c>
      <c r="C47" s="50" t="s">
        <v>19</v>
      </c>
      <c r="D47" s="50">
        <v>2000</v>
      </c>
      <c r="E47" s="50">
        <v>722.4</v>
      </c>
      <c r="F47" s="50">
        <v>724.1</v>
      </c>
      <c r="G47" s="50" t="s">
        <v>2249</v>
      </c>
      <c r="H47" s="50">
        <v>721.6</v>
      </c>
      <c r="I47" s="50">
        <f t="shared" si="5"/>
        <v>1599.99999999991</v>
      </c>
    </row>
    <row r="48" spans="1:9">
      <c r="A48" s="51">
        <v>42781</v>
      </c>
      <c r="B48" s="52" t="s">
        <v>953</v>
      </c>
      <c r="C48" s="52" t="s">
        <v>16</v>
      </c>
      <c r="D48" s="52">
        <v>500</v>
      </c>
      <c r="E48" s="52">
        <v>1056</v>
      </c>
      <c r="F48" s="52">
        <v>1049.2</v>
      </c>
      <c r="G48" s="52" t="s">
        <v>2250</v>
      </c>
      <c r="H48" s="52">
        <v>1053</v>
      </c>
      <c r="I48" s="52">
        <f>(H48-E48)*D48</f>
        <v>-1500</v>
      </c>
    </row>
    <row r="49" spans="1:9">
      <c r="A49" s="49">
        <v>42781</v>
      </c>
      <c r="B49" s="50" t="s">
        <v>2251</v>
      </c>
      <c r="C49" s="50" t="s">
        <v>19</v>
      </c>
      <c r="D49" s="50">
        <v>1100</v>
      </c>
      <c r="E49" s="50">
        <v>907.9</v>
      </c>
      <c r="F49" s="50">
        <v>911.7</v>
      </c>
      <c r="G49" s="50" t="s">
        <v>2252</v>
      </c>
      <c r="H49" s="50">
        <v>906.2</v>
      </c>
      <c r="I49" s="50">
        <f t="shared" ref="I49:I52" si="6">(E49-H49)*D49</f>
        <v>1869.99999999992</v>
      </c>
    </row>
    <row r="50" spans="1:9">
      <c r="A50" s="49">
        <v>42781</v>
      </c>
      <c r="B50" s="50" t="s">
        <v>948</v>
      </c>
      <c r="C50" s="50" t="s">
        <v>19</v>
      </c>
      <c r="D50" s="50">
        <v>1100</v>
      </c>
      <c r="E50" s="50">
        <v>494.9</v>
      </c>
      <c r="F50" s="50">
        <v>498.4</v>
      </c>
      <c r="G50" s="50" t="s">
        <v>2253</v>
      </c>
      <c r="H50" s="50">
        <v>493.6</v>
      </c>
      <c r="I50" s="50">
        <f t="shared" si="6"/>
        <v>1429.99999999995</v>
      </c>
    </row>
    <row r="51" spans="1:9">
      <c r="A51" s="51">
        <v>42781</v>
      </c>
      <c r="B51" s="52" t="s">
        <v>368</v>
      </c>
      <c r="C51" s="52" t="s">
        <v>723</v>
      </c>
      <c r="D51" s="52">
        <v>2100</v>
      </c>
      <c r="E51" s="52">
        <v>533.55</v>
      </c>
      <c r="F51" s="52">
        <v>535.1</v>
      </c>
      <c r="G51" s="52" t="s">
        <v>2254</v>
      </c>
      <c r="H51" s="52">
        <v>535.1</v>
      </c>
      <c r="I51" s="52">
        <f t="shared" si="6"/>
        <v>-3255.00000000014</v>
      </c>
    </row>
    <row r="52" spans="1:9">
      <c r="A52" s="49">
        <v>42782</v>
      </c>
      <c r="B52" s="50" t="s">
        <v>2255</v>
      </c>
      <c r="C52" s="50" t="s">
        <v>723</v>
      </c>
      <c r="D52" s="50">
        <v>500</v>
      </c>
      <c r="E52" s="50">
        <v>745.9</v>
      </c>
      <c r="F52" s="50">
        <v>749.2</v>
      </c>
      <c r="G52" s="50" t="s">
        <v>2256</v>
      </c>
      <c r="H52" s="50">
        <v>741.7</v>
      </c>
      <c r="I52" s="50">
        <f t="shared" si="6"/>
        <v>2099.99999999997</v>
      </c>
    </row>
    <row r="53" spans="1:9">
      <c r="A53" s="49">
        <v>42782</v>
      </c>
      <c r="B53" s="50" t="s">
        <v>64</v>
      </c>
      <c r="C53" s="50" t="s">
        <v>16</v>
      </c>
      <c r="D53" s="50">
        <v>2000</v>
      </c>
      <c r="E53" s="50">
        <v>720.1</v>
      </c>
      <c r="F53" s="50">
        <v>718.2</v>
      </c>
      <c r="G53" s="50" t="s">
        <v>2257</v>
      </c>
      <c r="H53" s="50">
        <v>720.9</v>
      </c>
      <c r="I53" s="50">
        <f t="shared" ref="I53:I56" si="7">(H53-E53)*D53</f>
        <v>1599.99999999991</v>
      </c>
    </row>
    <row r="54" spans="1:9">
      <c r="A54" s="49">
        <v>42782</v>
      </c>
      <c r="B54" s="50" t="s">
        <v>2258</v>
      </c>
      <c r="C54" s="50" t="s">
        <v>16</v>
      </c>
      <c r="D54" s="50">
        <v>800</v>
      </c>
      <c r="E54" s="50">
        <v>420.2</v>
      </c>
      <c r="F54" s="50">
        <v>416.1</v>
      </c>
      <c r="G54" s="50" t="s">
        <v>2259</v>
      </c>
      <c r="H54" s="50">
        <v>422.2</v>
      </c>
      <c r="I54" s="50">
        <f t="shared" si="7"/>
        <v>1600</v>
      </c>
    </row>
    <row r="55" spans="1:9">
      <c r="A55" s="49">
        <v>42782</v>
      </c>
      <c r="B55" s="50" t="s">
        <v>29</v>
      </c>
      <c r="C55" s="50" t="s">
        <v>16</v>
      </c>
      <c r="D55" s="50">
        <v>1500</v>
      </c>
      <c r="E55" s="50">
        <v>420.1</v>
      </c>
      <c r="F55" s="50">
        <v>417.6</v>
      </c>
      <c r="G55" s="50" t="s">
        <v>2260</v>
      </c>
      <c r="H55" s="50">
        <v>423.6</v>
      </c>
      <c r="I55" s="50">
        <f t="shared" si="7"/>
        <v>5250</v>
      </c>
    </row>
    <row r="56" spans="1:9">
      <c r="A56" s="49">
        <v>42783</v>
      </c>
      <c r="B56" s="50" t="s">
        <v>873</v>
      </c>
      <c r="C56" s="50" t="s">
        <v>16</v>
      </c>
      <c r="D56" s="50">
        <v>1100</v>
      </c>
      <c r="E56" s="50">
        <v>866.1</v>
      </c>
      <c r="F56" s="50">
        <v>862.9</v>
      </c>
      <c r="G56" s="50" t="s">
        <v>2261</v>
      </c>
      <c r="H56" s="50">
        <v>867.4</v>
      </c>
      <c r="I56" s="50">
        <f t="shared" si="7"/>
        <v>1429.99999999995</v>
      </c>
    </row>
    <row r="57" spans="1:9">
      <c r="A57" s="49">
        <v>42783</v>
      </c>
      <c r="B57" s="50" t="s">
        <v>1368</v>
      </c>
      <c r="C57" s="50" t="s">
        <v>19</v>
      </c>
      <c r="D57" s="50">
        <v>7000</v>
      </c>
      <c r="E57" s="50">
        <v>1119.9</v>
      </c>
      <c r="F57" s="50">
        <v>1124.4</v>
      </c>
      <c r="G57" s="50" t="s">
        <v>2262</v>
      </c>
      <c r="H57" s="50">
        <v>1119.9</v>
      </c>
      <c r="I57" s="50">
        <f>(E57-H57)*D57</f>
        <v>0</v>
      </c>
    </row>
    <row r="58" spans="1:9">
      <c r="A58" s="49">
        <v>42783</v>
      </c>
      <c r="B58" s="50" t="s">
        <v>358</v>
      </c>
      <c r="C58" s="50" t="s">
        <v>16</v>
      </c>
      <c r="D58" s="50">
        <v>400</v>
      </c>
      <c r="E58" s="50">
        <v>1050.1</v>
      </c>
      <c r="F58" s="50">
        <v>1041.2</v>
      </c>
      <c r="G58" s="50" t="s">
        <v>2263</v>
      </c>
      <c r="H58" s="50">
        <v>1054.5</v>
      </c>
      <c r="I58" s="50">
        <f t="shared" ref="I58:I63" si="8">(H58-E58)*D58</f>
        <v>1760.00000000004</v>
      </c>
    </row>
    <row r="59" spans="1:9">
      <c r="A59" s="49">
        <v>42786</v>
      </c>
      <c r="B59" s="50" t="s">
        <v>140</v>
      </c>
      <c r="C59" s="50" t="s">
        <v>16</v>
      </c>
      <c r="D59" s="50">
        <v>500</v>
      </c>
      <c r="E59" s="50">
        <v>1205.1</v>
      </c>
      <c r="F59" s="50">
        <v>1199.1</v>
      </c>
      <c r="G59" s="50" t="s">
        <v>2264</v>
      </c>
      <c r="H59" s="50">
        <v>1212</v>
      </c>
      <c r="I59" s="50">
        <f t="shared" si="8"/>
        <v>3450.00000000005</v>
      </c>
    </row>
    <row r="60" spans="1:9">
      <c r="A60" s="49">
        <v>42786</v>
      </c>
      <c r="B60" s="50" t="s">
        <v>944</v>
      </c>
      <c r="C60" s="50" t="s">
        <v>665</v>
      </c>
      <c r="D60" s="50">
        <v>500</v>
      </c>
      <c r="E60" s="50">
        <v>1010.1</v>
      </c>
      <c r="F60" s="50">
        <v>1006.1</v>
      </c>
      <c r="G60" s="70" t="s">
        <v>2265</v>
      </c>
      <c r="H60" s="50">
        <v>1010.1</v>
      </c>
      <c r="I60" s="50">
        <f t="shared" si="8"/>
        <v>0</v>
      </c>
    </row>
    <row r="61" spans="1:9">
      <c r="A61" s="49">
        <v>42786</v>
      </c>
      <c r="B61" s="50" t="s">
        <v>2196</v>
      </c>
      <c r="C61" s="50" t="s">
        <v>16</v>
      </c>
      <c r="D61" s="50">
        <v>150</v>
      </c>
      <c r="E61" s="50">
        <v>6060.1</v>
      </c>
      <c r="F61" s="50">
        <v>6039.2</v>
      </c>
      <c r="G61" s="50" t="s">
        <v>2266</v>
      </c>
      <c r="H61" s="50">
        <v>6069.9</v>
      </c>
      <c r="I61" s="50">
        <f t="shared" si="8"/>
        <v>1469.99999999989</v>
      </c>
    </row>
    <row r="62" spans="1:9">
      <c r="A62" s="49">
        <v>42787</v>
      </c>
      <c r="B62" s="50" t="s">
        <v>1086</v>
      </c>
      <c r="C62" s="50" t="s">
        <v>16</v>
      </c>
      <c r="D62" s="50">
        <v>1200</v>
      </c>
      <c r="E62" s="50">
        <v>495.1</v>
      </c>
      <c r="F62" s="50">
        <v>492.7</v>
      </c>
      <c r="G62" s="50" t="s">
        <v>2267</v>
      </c>
      <c r="H62" s="50">
        <v>496.5</v>
      </c>
      <c r="I62" s="50">
        <f t="shared" si="8"/>
        <v>1679.99999999997</v>
      </c>
    </row>
    <row r="63" spans="1:9">
      <c r="A63" s="49">
        <v>42787</v>
      </c>
      <c r="B63" s="50" t="s">
        <v>1033</v>
      </c>
      <c r="C63" s="50" t="s">
        <v>16</v>
      </c>
      <c r="D63" s="50">
        <v>3000</v>
      </c>
      <c r="E63" s="50">
        <v>391</v>
      </c>
      <c r="F63" s="50">
        <v>389.8</v>
      </c>
      <c r="G63" s="70" t="s">
        <v>2268</v>
      </c>
      <c r="H63" s="50">
        <v>392.7</v>
      </c>
      <c r="I63" s="50">
        <f t="shared" si="8"/>
        <v>5099.99999999997</v>
      </c>
    </row>
    <row r="64" spans="1:9">
      <c r="A64" s="49">
        <v>42788</v>
      </c>
      <c r="B64" s="50" t="s">
        <v>1820</v>
      </c>
      <c r="C64" s="50" t="s">
        <v>19</v>
      </c>
      <c r="D64" s="50">
        <v>1100</v>
      </c>
      <c r="E64" s="50">
        <v>1036.9</v>
      </c>
      <c r="F64" s="50">
        <v>1040.2</v>
      </c>
      <c r="G64" s="50" t="s">
        <v>2269</v>
      </c>
      <c r="H64" s="50">
        <v>1036.9</v>
      </c>
      <c r="I64" s="50">
        <f t="shared" ref="I64:I66" si="9">(E64-H64)*D64</f>
        <v>0</v>
      </c>
    </row>
    <row r="65" spans="1:9">
      <c r="A65" s="49">
        <v>42788</v>
      </c>
      <c r="B65" s="50" t="s">
        <v>64</v>
      </c>
      <c r="C65" s="50" t="s">
        <v>19</v>
      </c>
      <c r="D65" s="50">
        <v>2000</v>
      </c>
      <c r="E65" s="50">
        <v>699.9</v>
      </c>
      <c r="F65" s="50">
        <v>701.5</v>
      </c>
      <c r="G65" s="50" t="s">
        <v>2270</v>
      </c>
      <c r="H65" s="50">
        <v>698.3</v>
      </c>
      <c r="I65" s="50">
        <f t="shared" si="9"/>
        <v>3200.00000000005</v>
      </c>
    </row>
    <row r="66" spans="1:9">
      <c r="A66" s="49">
        <v>42788</v>
      </c>
      <c r="B66" s="50" t="s">
        <v>2271</v>
      </c>
      <c r="C66" s="50" t="s">
        <v>19</v>
      </c>
      <c r="D66" s="50">
        <v>800</v>
      </c>
      <c r="E66" s="50">
        <v>869</v>
      </c>
      <c r="F66" s="50">
        <v>873.1</v>
      </c>
      <c r="G66" s="70" t="s">
        <v>2272</v>
      </c>
      <c r="H66" s="50">
        <v>867.1</v>
      </c>
      <c r="I66" s="50">
        <f t="shared" si="9"/>
        <v>1519.99999999998</v>
      </c>
    </row>
    <row r="67" spans="1:9">
      <c r="A67" s="49">
        <v>42789</v>
      </c>
      <c r="B67" s="50" t="s">
        <v>2273</v>
      </c>
      <c r="C67" s="50" t="s">
        <v>665</v>
      </c>
      <c r="D67" s="50">
        <v>600</v>
      </c>
      <c r="E67" s="50">
        <v>667.1</v>
      </c>
      <c r="F67" s="50">
        <v>662.4</v>
      </c>
      <c r="G67" s="50" t="s">
        <v>2274</v>
      </c>
      <c r="H67" s="50">
        <v>676</v>
      </c>
      <c r="I67" s="50">
        <f t="shared" ref="I67:I70" si="10">(H67-E67)*D67</f>
        <v>5339.99999999999</v>
      </c>
    </row>
    <row r="68" spans="1:9">
      <c r="A68" s="49">
        <v>42793</v>
      </c>
      <c r="B68" s="50" t="s">
        <v>1444</v>
      </c>
      <c r="C68" s="50" t="s">
        <v>16</v>
      </c>
      <c r="D68" s="50">
        <v>1500</v>
      </c>
      <c r="E68" s="50">
        <v>380.1</v>
      </c>
      <c r="F68" s="50">
        <v>377.9</v>
      </c>
      <c r="G68" s="50" t="s">
        <v>2275</v>
      </c>
      <c r="H68" s="50">
        <v>381.8</v>
      </c>
      <c r="I68" s="50">
        <f t="shared" si="10"/>
        <v>2549.99999999998</v>
      </c>
    </row>
    <row r="69" spans="1:9">
      <c r="A69" s="51">
        <v>42793</v>
      </c>
      <c r="B69" s="52" t="s">
        <v>1368</v>
      </c>
      <c r="C69" s="52" t="s">
        <v>16</v>
      </c>
      <c r="D69" s="52">
        <v>700</v>
      </c>
      <c r="E69" s="52">
        <v>1175.1</v>
      </c>
      <c r="F69" s="52">
        <v>1169.9</v>
      </c>
      <c r="G69" s="52" t="s">
        <v>2276</v>
      </c>
      <c r="H69" s="52">
        <v>1169.9</v>
      </c>
      <c r="I69" s="52">
        <f t="shared" si="10"/>
        <v>-3639.99999999987</v>
      </c>
    </row>
    <row r="70" spans="1:9">
      <c r="A70" s="49">
        <v>42793</v>
      </c>
      <c r="B70" s="50" t="s">
        <v>939</v>
      </c>
      <c r="C70" s="50" t="s">
        <v>665</v>
      </c>
      <c r="D70" s="50">
        <v>400</v>
      </c>
      <c r="E70" s="50">
        <v>1530.1</v>
      </c>
      <c r="F70" s="50">
        <v>1522.4</v>
      </c>
      <c r="G70" s="70" t="s">
        <v>2277</v>
      </c>
      <c r="H70" s="50">
        <v>1533</v>
      </c>
      <c r="I70" s="50">
        <f t="shared" si="10"/>
        <v>1160.00000000004</v>
      </c>
    </row>
    <row r="71" spans="1:9">
      <c r="A71" s="49">
        <v>42793</v>
      </c>
      <c r="B71" s="50" t="s">
        <v>2278</v>
      </c>
      <c r="C71" s="50" t="s">
        <v>19</v>
      </c>
      <c r="D71" s="50">
        <v>3000</v>
      </c>
      <c r="E71" s="50">
        <v>383.4</v>
      </c>
      <c r="F71" s="50">
        <v>384.7</v>
      </c>
      <c r="G71" s="70" t="s">
        <v>2279</v>
      </c>
      <c r="H71" s="50">
        <v>381.6</v>
      </c>
      <c r="I71" s="50">
        <f>(E71-H71)*D71</f>
        <v>5399.99999999986</v>
      </c>
    </row>
    <row r="72" spans="1:9">
      <c r="A72" s="49">
        <v>42794</v>
      </c>
      <c r="B72" s="50" t="s">
        <v>2280</v>
      </c>
      <c r="C72" s="50" t="s">
        <v>665</v>
      </c>
      <c r="D72" s="50">
        <v>600</v>
      </c>
      <c r="E72" s="50">
        <v>869</v>
      </c>
      <c r="F72" s="50">
        <v>863.8</v>
      </c>
      <c r="G72" s="70" t="s">
        <v>2281</v>
      </c>
      <c r="H72" s="50">
        <v>873.5</v>
      </c>
      <c r="I72" s="50">
        <f>(H72-E72)*D72</f>
        <v>2700</v>
      </c>
    </row>
    <row r="73" spans="1:9">
      <c r="A73" s="49">
        <v>42794</v>
      </c>
      <c r="B73" s="50" t="s">
        <v>811</v>
      </c>
      <c r="C73" s="50" t="s">
        <v>665</v>
      </c>
      <c r="D73" s="50">
        <v>600</v>
      </c>
      <c r="E73" s="50">
        <v>1139</v>
      </c>
      <c r="F73" s="50">
        <v>1133.8</v>
      </c>
      <c r="G73" s="70" t="s">
        <v>2282</v>
      </c>
      <c r="H73" s="50">
        <v>1141.5</v>
      </c>
      <c r="I73" s="50">
        <f>(H73-E73)*D73</f>
        <v>1500</v>
      </c>
    </row>
    <row r="74" spans="1:9">
      <c r="A74" s="49">
        <v>42794</v>
      </c>
      <c r="B74" s="50" t="s">
        <v>2283</v>
      </c>
      <c r="C74" s="50" t="s">
        <v>19</v>
      </c>
      <c r="D74" s="50">
        <v>1700</v>
      </c>
      <c r="E74" s="50">
        <v>321.9</v>
      </c>
      <c r="F74" s="50">
        <v>323.7</v>
      </c>
      <c r="G74" s="70" t="s">
        <v>2284</v>
      </c>
      <c r="H74" s="50">
        <v>320.3</v>
      </c>
      <c r="I74" s="50">
        <f>(E74-H74)*D74</f>
        <v>2719.99999999994</v>
      </c>
    </row>
    <row r="75" spans="1:9">
      <c r="A75" s="49"/>
      <c r="B75" s="50"/>
      <c r="C75" s="50"/>
      <c r="D75" s="50"/>
      <c r="E75" s="50"/>
      <c r="F75" s="50"/>
      <c r="G75" s="70"/>
      <c r="H75" s="50"/>
      <c r="I75" s="50"/>
    </row>
    <row r="76" spans="1:9">
      <c r="A76" s="49"/>
      <c r="B76" s="50"/>
      <c r="C76" s="50"/>
      <c r="D76" s="50"/>
      <c r="E76" s="50"/>
      <c r="F76" s="50"/>
      <c r="G76" s="50"/>
      <c r="H76" s="50"/>
      <c r="I76" s="50"/>
    </row>
    <row r="77" spans="1:9">
      <c r="A77" s="49"/>
      <c r="B77" s="50"/>
      <c r="C77" s="50"/>
      <c r="D77" s="50"/>
      <c r="E77" s="50"/>
      <c r="F77" s="50"/>
      <c r="G77" s="20" t="s">
        <v>51</v>
      </c>
      <c r="H77" s="20"/>
      <c r="I77" s="29">
        <f>SUM(I4:I76)</f>
        <v>112244.999999999</v>
      </c>
    </row>
    <row r="78" spans="1:9">
      <c r="A78" s="51"/>
      <c r="B78" s="52"/>
      <c r="C78" s="52"/>
      <c r="D78" s="52"/>
      <c r="E78" s="52"/>
      <c r="F78" s="52"/>
      <c r="I78" s="52"/>
    </row>
    <row r="79" spans="1:9">
      <c r="A79" s="49"/>
      <c r="B79" s="50"/>
      <c r="C79" s="50"/>
      <c r="D79" s="50"/>
      <c r="E79" s="50"/>
      <c r="F79" s="50"/>
      <c r="G79" s="20" t="s">
        <v>2</v>
      </c>
      <c r="H79" s="20"/>
      <c r="I79" s="31">
        <f>55/71</f>
        <v>0.774647887323944</v>
      </c>
    </row>
    <row r="80" spans="1:9">
      <c r="A80" s="49"/>
      <c r="B80" s="50"/>
      <c r="C80" s="50"/>
      <c r="D80" s="50"/>
      <c r="E80" s="50"/>
      <c r="F80" s="50"/>
      <c r="G80" s="50"/>
      <c r="H80" s="50"/>
      <c r="I80" s="50"/>
    </row>
    <row r="81" spans="1:9">
      <c r="A81" s="49"/>
      <c r="B81" s="50"/>
      <c r="C81" s="50"/>
      <c r="D81" s="50"/>
      <c r="E81" s="50"/>
      <c r="F81" s="50"/>
      <c r="G81" s="50"/>
      <c r="H81" s="50"/>
      <c r="I81" s="50"/>
    </row>
    <row r="82" spans="1:9">
      <c r="A82" s="49"/>
      <c r="B82" s="50"/>
      <c r="C82" s="50"/>
      <c r="D82" s="50"/>
      <c r="E82" s="50"/>
      <c r="F82" s="50"/>
      <c r="G82" s="50"/>
      <c r="H82" s="50"/>
      <c r="I82" s="50"/>
    </row>
    <row r="83" spans="1:9">
      <c r="A83" s="49"/>
      <c r="B83" s="50"/>
      <c r="C83" s="50"/>
      <c r="D83" s="50"/>
      <c r="E83" s="50"/>
      <c r="F83" s="50"/>
      <c r="G83" s="50"/>
      <c r="H83" s="50"/>
      <c r="I83" s="50"/>
    </row>
    <row r="84" spans="1:9">
      <c r="A84" s="49"/>
      <c r="B84" s="50"/>
      <c r="C84" s="50"/>
      <c r="D84" s="50"/>
      <c r="E84" s="50"/>
      <c r="F84" s="50"/>
      <c r="G84" s="50"/>
      <c r="H84" s="50"/>
      <c r="I84" s="50"/>
    </row>
    <row r="85" spans="8:9">
      <c r="H85" s="66"/>
      <c r="I85" s="67"/>
    </row>
  </sheetData>
  <mergeCells count="4">
    <mergeCell ref="A1:I1"/>
    <mergeCell ref="A2:I2"/>
    <mergeCell ref="G77:H77"/>
    <mergeCell ref="G79:H79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opLeftCell="A61" workbookViewId="0">
      <selection activeCell="I77" sqref="I77"/>
    </sheetView>
  </sheetViews>
  <sheetFormatPr defaultColWidth="9" defaultRowHeight="15"/>
  <cols>
    <col min="1" max="1" width="10.4285714285714" style="59"/>
    <col min="2" max="2" width="16" style="59" customWidth="1"/>
    <col min="3" max="4" width="9" style="59"/>
    <col min="5" max="5" width="12.2857142857143" style="59" customWidth="1"/>
    <col min="6" max="6" width="10.5714285714286" style="59" customWidth="1"/>
    <col min="7" max="7" width="17.7142857142857" style="59" customWidth="1"/>
    <col min="8" max="8" width="11" style="59" customWidth="1"/>
    <col min="9" max="9" width="12.5714285714286" style="59" customWidth="1"/>
    <col min="10" max="16384" width="9" style="59"/>
  </cols>
  <sheetData>
    <row r="1" ht="22.5" spans="1:9">
      <c r="A1" s="60" t="s">
        <v>4</v>
      </c>
      <c r="B1" s="61"/>
      <c r="C1" s="61"/>
      <c r="D1" s="61"/>
      <c r="E1" s="61"/>
      <c r="F1" s="61"/>
      <c r="G1" s="61"/>
      <c r="H1" s="61"/>
      <c r="I1" s="64"/>
    </row>
    <row r="2" ht="15.75" spans="1:9">
      <c r="A2" s="62" t="s">
        <v>2285</v>
      </c>
      <c r="B2" s="63"/>
      <c r="C2" s="63"/>
      <c r="D2" s="63"/>
      <c r="E2" s="63"/>
      <c r="F2" s="63"/>
      <c r="G2" s="63"/>
      <c r="H2" s="63"/>
      <c r="I2" s="65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42737</v>
      </c>
      <c r="B4" s="50" t="s">
        <v>2196</v>
      </c>
      <c r="C4" s="50" t="s">
        <v>16</v>
      </c>
      <c r="D4" s="50">
        <v>150</v>
      </c>
      <c r="E4" s="50">
        <v>5350</v>
      </c>
      <c r="F4" s="50">
        <v>5325</v>
      </c>
      <c r="G4" s="50" t="s">
        <v>2286</v>
      </c>
      <c r="H4" s="50">
        <v>5385</v>
      </c>
      <c r="I4" s="50">
        <f t="shared" ref="I4:I15" si="0">(H4-E4)*D4</f>
        <v>5250</v>
      </c>
    </row>
    <row r="5" spans="1:9">
      <c r="A5" s="51">
        <v>42737</v>
      </c>
      <c r="B5" s="52" t="s">
        <v>2287</v>
      </c>
      <c r="C5" s="52" t="s">
        <v>16</v>
      </c>
      <c r="D5" s="52">
        <v>1100</v>
      </c>
      <c r="E5" s="52">
        <v>530</v>
      </c>
      <c r="F5" s="52">
        <v>526.75</v>
      </c>
      <c r="G5" s="52" t="s">
        <v>2288</v>
      </c>
      <c r="H5" s="52">
        <v>529.65</v>
      </c>
      <c r="I5" s="52">
        <f t="shared" si="0"/>
        <v>-385.000000000025</v>
      </c>
    </row>
    <row r="6" spans="1:9">
      <c r="A6" s="49">
        <v>42738</v>
      </c>
      <c r="B6" s="50" t="s">
        <v>773</v>
      </c>
      <c r="C6" s="50" t="s">
        <v>19</v>
      </c>
      <c r="D6" s="50">
        <v>1200</v>
      </c>
      <c r="E6" s="50">
        <v>510</v>
      </c>
      <c r="F6" s="50">
        <v>513</v>
      </c>
      <c r="G6" s="50" t="s">
        <v>2289</v>
      </c>
      <c r="H6" s="50">
        <v>508.7</v>
      </c>
      <c r="I6" s="50">
        <f>(E6-H6)*D6</f>
        <v>1560.00000000001</v>
      </c>
    </row>
    <row r="7" spans="1:9">
      <c r="A7" s="49">
        <v>42738</v>
      </c>
      <c r="B7" s="50" t="s">
        <v>2290</v>
      </c>
      <c r="C7" s="50" t="s">
        <v>16</v>
      </c>
      <c r="D7" s="50">
        <v>800</v>
      </c>
      <c r="E7" s="50">
        <v>666.65</v>
      </c>
      <c r="F7" s="50">
        <v>662.25</v>
      </c>
      <c r="G7" s="50" t="s">
        <v>2291</v>
      </c>
      <c r="H7" s="50">
        <v>668.65</v>
      </c>
      <c r="I7" s="50">
        <f t="shared" si="0"/>
        <v>1600</v>
      </c>
    </row>
    <row r="8" spans="1:9">
      <c r="A8" s="49">
        <v>42738</v>
      </c>
      <c r="B8" s="50" t="s">
        <v>2292</v>
      </c>
      <c r="C8" s="50" t="s">
        <v>16</v>
      </c>
      <c r="D8" s="50">
        <v>450</v>
      </c>
      <c r="E8" s="50">
        <v>1412.8</v>
      </c>
      <c r="F8" s="50">
        <v>1405</v>
      </c>
      <c r="G8" s="50" t="s">
        <v>2293</v>
      </c>
      <c r="H8" s="50">
        <v>1421</v>
      </c>
      <c r="I8" s="50">
        <f t="shared" si="0"/>
        <v>3690.00000000002</v>
      </c>
    </row>
    <row r="9" spans="1:9">
      <c r="A9" s="49">
        <v>42739</v>
      </c>
      <c r="B9" s="50" t="s">
        <v>2294</v>
      </c>
      <c r="C9" s="50" t="s">
        <v>16</v>
      </c>
      <c r="D9" s="50">
        <v>1200</v>
      </c>
      <c r="E9" s="50">
        <v>523.8</v>
      </c>
      <c r="F9" s="50">
        <v>520.8</v>
      </c>
      <c r="G9" s="50" t="s">
        <v>2295</v>
      </c>
      <c r="H9" s="50">
        <v>528.5</v>
      </c>
      <c r="I9" s="50">
        <f t="shared" si="0"/>
        <v>5640.00000000005</v>
      </c>
    </row>
    <row r="10" spans="1:9">
      <c r="A10" s="49">
        <v>42739</v>
      </c>
      <c r="B10" s="50" t="s">
        <v>1448</v>
      </c>
      <c r="C10" s="50" t="s">
        <v>16</v>
      </c>
      <c r="D10" s="50">
        <v>400</v>
      </c>
      <c r="E10" s="50">
        <v>1780</v>
      </c>
      <c r="F10" s="50">
        <v>1771</v>
      </c>
      <c r="G10" s="50" t="s">
        <v>2296</v>
      </c>
      <c r="H10" s="50">
        <v>1787</v>
      </c>
      <c r="I10" s="50">
        <f t="shared" si="0"/>
        <v>2800</v>
      </c>
    </row>
    <row r="11" spans="1:9">
      <c r="A11" s="49">
        <v>42740</v>
      </c>
      <c r="B11" s="50" t="s">
        <v>2292</v>
      </c>
      <c r="C11" s="50" t="s">
        <v>16</v>
      </c>
      <c r="D11" s="50">
        <v>450</v>
      </c>
      <c r="E11" s="50">
        <v>1450</v>
      </c>
      <c r="F11" s="50">
        <v>1446</v>
      </c>
      <c r="G11" s="50" t="s">
        <v>2297</v>
      </c>
      <c r="H11" s="50">
        <v>1450</v>
      </c>
      <c r="I11" s="50">
        <f t="shared" si="0"/>
        <v>0</v>
      </c>
    </row>
    <row r="12" spans="1:9">
      <c r="A12" s="49">
        <v>42740</v>
      </c>
      <c r="B12" s="50" t="s">
        <v>1002</v>
      </c>
      <c r="C12" s="50" t="s">
        <v>16</v>
      </c>
      <c r="D12" s="50">
        <v>2000</v>
      </c>
      <c r="E12" s="50">
        <v>420</v>
      </c>
      <c r="F12" s="50">
        <v>418.25</v>
      </c>
      <c r="G12" s="50" t="s">
        <v>2298</v>
      </c>
      <c r="H12" s="50">
        <v>421.75</v>
      </c>
      <c r="I12" s="50">
        <f t="shared" si="0"/>
        <v>3500</v>
      </c>
    </row>
    <row r="13" spans="1:9">
      <c r="A13" s="49">
        <v>42741</v>
      </c>
      <c r="B13" s="50" t="s">
        <v>2299</v>
      </c>
      <c r="C13" s="50" t="s">
        <v>16</v>
      </c>
      <c r="D13" s="50">
        <v>3750</v>
      </c>
      <c r="E13" s="50">
        <v>205</v>
      </c>
      <c r="F13" s="50">
        <v>204</v>
      </c>
      <c r="G13" s="50" t="s">
        <v>2300</v>
      </c>
      <c r="H13" s="50">
        <v>206.75</v>
      </c>
      <c r="I13" s="50">
        <f t="shared" si="0"/>
        <v>6562.5</v>
      </c>
    </row>
    <row r="14" spans="1:9">
      <c r="A14" s="49">
        <v>42744</v>
      </c>
      <c r="B14" s="50" t="s">
        <v>1133</v>
      </c>
      <c r="C14" s="50" t="s">
        <v>16</v>
      </c>
      <c r="D14" s="50">
        <v>1500</v>
      </c>
      <c r="E14" s="50">
        <v>410</v>
      </c>
      <c r="F14" s="50">
        <v>407.5</v>
      </c>
      <c r="G14" s="50" t="s">
        <v>2301</v>
      </c>
      <c r="H14" s="50">
        <v>411</v>
      </c>
      <c r="I14" s="50">
        <f t="shared" si="0"/>
        <v>1500</v>
      </c>
    </row>
    <row r="15" spans="1:9">
      <c r="A15" s="49">
        <v>42745</v>
      </c>
      <c r="B15" s="58" t="s">
        <v>2302</v>
      </c>
      <c r="C15" s="58" t="s">
        <v>16</v>
      </c>
      <c r="D15" s="58">
        <v>800</v>
      </c>
      <c r="E15" s="58">
        <v>681</v>
      </c>
      <c r="F15" s="58">
        <v>676</v>
      </c>
      <c r="G15" s="58" t="s">
        <v>2303</v>
      </c>
      <c r="H15" s="58">
        <v>681.9</v>
      </c>
      <c r="I15" s="50">
        <f t="shared" si="0"/>
        <v>719.999999999982</v>
      </c>
    </row>
    <row r="16" spans="1:9">
      <c r="A16" s="49">
        <v>42745</v>
      </c>
      <c r="B16" s="50" t="s">
        <v>64</v>
      </c>
      <c r="C16" s="50" t="s">
        <v>19</v>
      </c>
      <c r="D16" s="50">
        <v>2000</v>
      </c>
      <c r="E16" s="50">
        <v>535</v>
      </c>
      <c r="F16" s="50">
        <v>537</v>
      </c>
      <c r="G16" s="50" t="s">
        <v>2304</v>
      </c>
      <c r="H16" s="50">
        <v>534</v>
      </c>
      <c r="I16" s="50">
        <f t="shared" ref="I16:I21" si="1">(E16-H16)*D16</f>
        <v>2000</v>
      </c>
    </row>
    <row r="17" spans="1:9">
      <c r="A17" s="49">
        <v>42745</v>
      </c>
      <c r="B17" s="50" t="s">
        <v>2305</v>
      </c>
      <c r="C17" s="50" t="s">
        <v>16</v>
      </c>
      <c r="D17" s="50">
        <v>700</v>
      </c>
      <c r="E17" s="50">
        <v>1195</v>
      </c>
      <c r="F17" s="50">
        <v>1190</v>
      </c>
      <c r="G17" s="50" t="s">
        <v>2306</v>
      </c>
      <c r="H17" s="50">
        <v>1203</v>
      </c>
      <c r="I17" s="50">
        <f t="shared" ref="I17:I20" si="2">(H17-E17)*D17</f>
        <v>5600</v>
      </c>
    </row>
    <row r="18" spans="1:9">
      <c r="A18" s="49">
        <v>42745</v>
      </c>
      <c r="B18" s="50" t="s">
        <v>541</v>
      </c>
      <c r="C18" s="50" t="s">
        <v>16</v>
      </c>
      <c r="D18" s="50">
        <v>600</v>
      </c>
      <c r="E18" s="50">
        <v>741</v>
      </c>
      <c r="F18" s="50">
        <v>735</v>
      </c>
      <c r="G18" s="50" t="s">
        <v>2307</v>
      </c>
      <c r="H18" s="50">
        <v>747</v>
      </c>
      <c r="I18" s="50">
        <f t="shared" si="2"/>
        <v>3600</v>
      </c>
    </row>
    <row r="19" spans="1:9">
      <c r="A19" s="49">
        <v>42745</v>
      </c>
      <c r="B19" s="50" t="s">
        <v>2308</v>
      </c>
      <c r="C19" s="50" t="s">
        <v>19</v>
      </c>
      <c r="D19" s="50">
        <v>1100</v>
      </c>
      <c r="E19" s="50">
        <v>519.5</v>
      </c>
      <c r="F19" s="50">
        <v>522.5</v>
      </c>
      <c r="G19" s="50" t="s">
        <v>2309</v>
      </c>
      <c r="H19" s="50">
        <v>519.5</v>
      </c>
      <c r="I19" s="50">
        <f t="shared" si="1"/>
        <v>0</v>
      </c>
    </row>
    <row r="20" spans="1:9">
      <c r="A20" s="49">
        <v>42746</v>
      </c>
      <c r="B20" s="50" t="s">
        <v>64</v>
      </c>
      <c r="C20" s="50" t="s">
        <v>665</v>
      </c>
      <c r="D20" s="50">
        <v>2000</v>
      </c>
      <c r="E20" s="50">
        <v>537.5</v>
      </c>
      <c r="F20" s="50">
        <v>535.4</v>
      </c>
      <c r="G20" s="50" t="s">
        <v>2310</v>
      </c>
      <c r="H20" s="50">
        <v>538.5</v>
      </c>
      <c r="I20" s="50">
        <f t="shared" si="2"/>
        <v>2000</v>
      </c>
    </row>
    <row r="21" spans="1:9">
      <c r="A21" s="51">
        <v>42746</v>
      </c>
      <c r="B21" s="52" t="s">
        <v>2305</v>
      </c>
      <c r="C21" s="52" t="s">
        <v>19</v>
      </c>
      <c r="D21" s="52">
        <v>700</v>
      </c>
      <c r="E21" s="52">
        <v>1229</v>
      </c>
      <c r="F21" s="52">
        <v>1235</v>
      </c>
      <c r="G21" s="52" t="s">
        <v>2311</v>
      </c>
      <c r="H21" s="52">
        <v>1232</v>
      </c>
      <c r="I21" s="52">
        <f t="shared" si="1"/>
        <v>-2100</v>
      </c>
    </row>
    <row r="22" spans="1:9">
      <c r="A22" s="49">
        <v>42746</v>
      </c>
      <c r="B22" s="50" t="s">
        <v>2312</v>
      </c>
      <c r="C22" s="50" t="s">
        <v>16</v>
      </c>
      <c r="D22" s="50">
        <v>600</v>
      </c>
      <c r="E22" s="50">
        <v>965</v>
      </c>
      <c r="F22" s="50">
        <v>959</v>
      </c>
      <c r="G22" s="50" t="s">
        <v>2313</v>
      </c>
      <c r="H22" s="50">
        <v>979.5</v>
      </c>
      <c r="I22" s="50">
        <f t="shared" ref="I22:I24" si="3">(H22-E22)*D22</f>
        <v>8700</v>
      </c>
    </row>
    <row r="23" spans="1:9">
      <c r="A23" s="49">
        <v>42746</v>
      </c>
      <c r="B23" s="50" t="s">
        <v>15</v>
      </c>
      <c r="C23" s="50" t="s">
        <v>16</v>
      </c>
      <c r="D23" s="50">
        <v>800</v>
      </c>
      <c r="E23" s="50">
        <v>700</v>
      </c>
      <c r="F23" s="50">
        <v>766</v>
      </c>
      <c r="G23" s="50" t="s">
        <v>2314</v>
      </c>
      <c r="H23" s="50">
        <v>708.5</v>
      </c>
      <c r="I23" s="50">
        <f t="shared" si="3"/>
        <v>6800</v>
      </c>
    </row>
    <row r="24" spans="1:9">
      <c r="A24" s="49">
        <v>42747</v>
      </c>
      <c r="B24" s="50" t="s">
        <v>2292</v>
      </c>
      <c r="C24" s="50" t="s">
        <v>665</v>
      </c>
      <c r="D24" s="50">
        <v>450</v>
      </c>
      <c r="E24" s="50">
        <v>1562</v>
      </c>
      <c r="F24" s="50">
        <v>1554</v>
      </c>
      <c r="G24" s="50" t="s">
        <v>2315</v>
      </c>
      <c r="H24" s="50">
        <v>1566</v>
      </c>
      <c r="I24" s="50">
        <f t="shared" si="3"/>
        <v>1800</v>
      </c>
    </row>
    <row r="25" spans="1:9">
      <c r="A25" s="49">
        <v>42747</v>
      </c>
      <c r="B25" s="50" t="s">
        <v>958</v>
      </c>
      <c r="C25" s="50" t="s">
        <v>723</v>
      </c>
      <c r="D25" s="50">
        <v>1500</v>
      </c>
      <c r="E25" s="50">
        <v>400</v>
      </c>
      <c r="F25" s="50">
        <v>402.5</v>
      </c>
      <c r="G25" s="50" t="s">
        <v>2316</v>
      </c>
      <c r="H25" s="50">
        <v>399</v>
      </c>
      <c r="I25" s="50">
        <f t="shared" ref="I25:I28" si="4">(E25-H25)*D25</f>
        <v>1500</v>
      </c>
    </row>
    <row r="26" spans="1:9">
      <c r="A26" s="49">
        <v>42747</v>
      </c>
      <c r="B26" s="50" t="s">
        <v>198</v>
      </c>
      <c r="C26" s="50" t="s">
        <v>19</v>
      </c>
      <c r="D26" s="50">
        <v>1100</v>
      </c>
      <c r="E26" s="50">
        <v>820</v>
      </c>
      <c r="F26" s="50">
        <v>823.5</v>
      </c>
      <c r="G26" s="50" t="s">
        <v>2317</v>
      </c>
      <c r="H26" s="50">
        <v>818.5</v>
      </c>
      <c r="I26" s="50">
        <f t="shared" si="4"/>
        <v>1650</v>
      </c>
    </row>
    <row r="27" spans="1:9">
      <c r="A27" s="49">
        <v>42748</v>
      </c>
      <c r="B27" s="50" t="s">
        <v>1839</v>
      </c>
      <c r="C27" s="50" t="s">
        <v>19</v>
      </c>
      <c r="D27" s="50">
        <v>1100</v>
      </c>
      <c r="E27" s="50">
        <v>820</v>
      </c>
      <c r="F27" s="50">
        <v>823.5</v>
      </c>
      <c r="G27" s="50" t="s">
        <v>2318</v>
      </c>
      <c r="H27" s="50">
        <v>812</v>
      </c>
      <c r="I27" s="50">
        <f t="shared" si="4"/>
        <v>8800</v>
      </c>
    </row>
    <row r="28" spans="1:9">
      <c r="A28" s="49">
        <v>42748</v>
      </c>
      <c r="B28" s="50" t="s">
        <v>2292</v>
      </c>
      <c r="C28" s="50" t="s">
        <v>19</v>
      </c>
      <c r="D28" s="50">
        <v>450</v>
      </c>
      <c r="E28" s="50">
        <v>1540</v>
      </c>
      <c r="F28" s="50">
        <v>1548</v>
      </c>
      <c r="G28" s="50" t="s">
        <v>2319</v>
      </c>
      <c r="H28" s="50">
        <v>1536</v>
      </c>
      <c r="I28" s="50">
        <f t="shared" si="4"/>
        <v>1800</v>
      </c>
    </row>
    <row r="29" spans="1:9">
      <c r="A29" s="49">
        <v>42748</v>
      </c>
      <c r="B29" s="50" t="s">
        <v>714</v>
      </c>
      <c r="C29" s="50" t="s">
        <v>16</v>
      </c>
      <c r="D29" s="50">
        <v>700</v>
      </c>
      <c r="E29" s="50">
        <v>886</v>
      </c>
      <c r="F29" s="50">
        <v>880</v>
      </c>
      <c r="G29" s="50" t="s">
        <v>2320</v>
      </c>
      <c r="H29" s="50">
        <v>888.5</v>
      </c>
      <c r="I29" s="50">
        <f t="shared" ref="I29:I35" si="5">(H29-E29)*D29</f>
        <v>1750</v>
      </c>
    </row>
    <row r="30" spans="1:9">
      <c r="A30" s="49">
        <v>42748</v>
      </c>
      <c r="B30" s="50" t="s">
        <v>2321</v>
      </c>
      <c r="C30" s="50" t="s">
        <v>19</v>
      </c>
      <c r="D30" s="50">
        <v>600</v>
      </c>
      <c r="E30" s="50">
        <v>1200</v>
      </c>
      <c r="F30" s="50">
        <v>1206</v>
      </c>
      <c r="G30" s="50" t="s">
        <v>2322</v>
      </c>
      <c r="H30" s="50">
        <v>1185</v>
      </c>
      <c r="I30" s="50">
        <f>(E30-H30)*D30</f>
        <v>9000</v>
      </c>
    </row>
    <row r="31" spans="1:9">
      <c r="A31" s="49">
        <v>42751</v>
      </c>
      <c r="B31" s="50" t="s">
        <v>944</v>
      </c>
      <c r="C31" s="50" t="s">
        <v>19</v>
      </c>
      <c r="D31" s="50">
        <v>500</v>
      </c>
      <c r="E31" s="50">
        <v>835</v>
      </c>
      <c r="F31" s="50">
        <v>842</v>
      </c>
      <c r="G31" s="50" t="s">
        <v>2323</v>
      </c>
      <c r="H31" s="50">
        <v>832</v>
      </c>
      <c r="I31" s="50">
        <f>(E31-H31)*D31</f>
        <v>1500</v>
      </c>
    </row>
    <row r="32" spans="1:9">
      <c r="A32" s="49">
        <v>42751</v>
      </c>
      <c r="B32" s="50" t="s">
        <v>2324</v>
      </c>
      <c r="C32" s="50" t="s">
        <v>16</v>
      </c>
      <c r="D32" s="50">
        <v>800</v>
      </c>
      <c r="E32" s="50">
        <v>620</v>
      </c>
      <c r="F32" s="50">
        <v>615.5</v>
      </c>
      <c r="G32" s="50" t="s">
        <v>2325</v>
      </c>
      <c r="H32" s="50">
        <v>622</v>
      </c>
      <c r="I32" s="50">
        <f t="shared" si="5"/>
        <v>1600</v>
      </c>
    </row>
    <row r="33" spans="1:9">
      <c r="A33" s="49">
        <v>42751</v>
      </c>
      <c r="B33" s="50" t="s">
        <v>2326</v>
      </c>
      <c r="C33" s="50" t="s">
        <v>665</v>
      </c>
      <c r="D33" s="50">
        <v>2000</v>
      </c>
      <c r="E33" s="50">
        <v>380</v>
      </c>
      <c r="F33" s="50">
        <v>378.25</v>
      </c>
      <c r="G33" s="50" t="s">
        <v>2327</v>
      </c>
      <c r="H33" s="50">
        <v>381.75</v>
      </c>
      <c r="I33" s="50">
        <f t="shared" si="5"/>
        <v>3500</v>
      </c>
    </row>
    <row r="34" spans="1:9">
      <c r="A34" s="51">
        <v>42752</v>
      </c>
      <c r="B34" s="52" t="s">
        <v>1368</v>
      </c>
      <c r="C34" s="52" t="s">
        <v>665</v>
      </c>
      <c r="D34" s="52">
        <v>700</v>
      </c>
      <c r="E34" s="52">
        <v>1225</v>
      </c>
      <c r="F34" s="52">
        <v>1220</v>
      </c>
      <c r="G34" s="52" t="s">
        <v>2328</v>
      </c>
      <c r="H34" s="52">
        <v>1222.3</v>
      </c>
      <c r="I34" s="52">
        <f t="shared" si="5"/>
        <v>-1890.00000000003</v>
      </c>
    </row>
    <row r="35" spans="1:9">
      <c r="A35" s="49">
        <v>42752</v>
      </c>
      <c r="B35" s="50" t="s">
        <v>1215</v>
      </c>
      <c r="C35" s="50" t="s">
        <v>16</v>
      </c>
      <c r="D35" s="50">
        <v>400</v>
      </c>
      <c r="E35" s="50">
        <v>1212</v>
      </c>
      <c r="F35" s="50">
        <v>1203</v>
      </c>
      <c r="G35" s="50" t="s">
        <v>2329</v>
      </c>
      <c r="H35" s="50">
        <v>1216</v>
      </c>
      <c r="I35" s="50">
        <f t="shared" si="5"/>
        <v>1600</v>
      </c>
    </row>
    <row r="36" spans="1:9">
      <c r="A36" s="49">
        <v>42752</v>
      </c>
      <c r="B36" s="50" t="s">
        <v>2330</v>
      </c>
      <c r="C36" s="50" t="s">
        <v>19</v>
      </c>
      <c r="D36" s="50">
        <v>1600</v>
      </c>
      <c r="E36" s="50">
        <v>250</v>
      </c>
      <c r="F36" s="50">
        <v>252.3</v>
      </c>
      <c r="G36" s="50" t="s">
        <v>2331</v>
      </c>
      <c r="H36" s="50">
        <v>249</v>
      </c>
      <c r="I36" s="50">
        <f t="shared" ref="I36:I39" si="6">(E36-H36)*D36</f>
        <v>1600</v>
      </c>
    </row>
    <row r="37" spans="1:9">
      <c r="A37" s="49">
        <v>42753</v>
      </c>
      <c r="B37" s="50" t="s">
        <v>2332</v>
      </c>
      <c r="C37" s="50" t="s">
        <v>16</v>
      </c>
      <c r="D37" s="50">
        <v>600</v>
      </c>
      <c r="E37" s="50">
        <v>1231</v>
      </c>
      <c r="F37" s="50">
        <v>1225</v>
      </c>
      <c r="G37" s="50" t="s">
        <v>2333</v>
      </c>
      <c r="H37" s="50">
        <v>1233</v>
      </c>
      <c r="I37" s="50">
        <f t="shared" ref="I37:I44" si="7">(H37-E37)*D37</f>
        <v>1200</v>
      </c>
    </row>
    <row r="38" spans="1:9">
      <c r="A38" s="49">
        <v>42753</v>
      </c>
      <c r="B38" s="50" t="s">
        <v>1209</v>
      </c>
      <c r="C38" s="50" t="s">
        <v>19</v>
      </c>
      <c r="D38" s="50">
        <v>3500</v>
      </c>
      <c r="E38" s="50">
        <v>244.5</v>
      </c>
      <c r="F38" s="50">
        <v>245.5</v>
      </c>
      <c r="G38" s="50" t="s">
        <v>2334</v>
      </c>
      <c r="H38" s="50">
        <v>244</v>
      </c>
      <c r="I38" s="50">
        <f t="shared" si="6"/>
        <v>1750</v>
      </c>
    </row>
    <row r="39" spans="1:9">
      <c r="A39" s="49">
        <v>42753</v>
      </c>
      <c r="B39" s="50" t="s">
        <v>1209</v>
      </c>
      <c r="C39" s="50" t="s">
        <v>19</v>
      </c>
      <c r="D39" s="50">
        <v>3500</v>
      </c>
      <c r="E39" s="50">
        <v>244</v>
      </c>
      <c r="F39" s="50">
        <v>245</v>
      </c>
      <c r="G39" s="50" t="s">
        <v>2335</v>
      </c>
      <c r="H39" s="50">
        <v>244</v>
      </c>
      <c r="I39" s="50">
        <f t="shared" si="6"/>
        <v>0</v>
      </c>
    </row>
    <row r="40" spans="1:9">
      <c r="A40" s="49">
        <v>42754</v>
      </c>
      <c r="B40" s="50" t="s">
        <v>149</v>
      </c>
      <c r="C40" s="50" t="s">
        <v>16</v>
      </c>
      <c r="D40" s="50">
        <v>400</v>
      </c>
      <c r="E40" s="50">
        <v>1220</v>
      </c>
      <c r="F40" s="50">
        <v>1211</v>
      </c>
      <c r="G40" s="50" t="s">
        <v>2336</v>
      </c>
      <c r="H40" s="50">
        <v>1224</v>
      </c>
      <c r="I40" s="50">
        <f t="shared" si="7"/>
        <v>1600</v>
      </c>
    </row>
    <row r="41" spans="1:9">
      <c r="A41" s="49">
        <v>42754</v>
      </c>
      <c r="B41" s="50" t="s">
        <v>2337</v>
      </c>
      <c r="C41" s="50" t="s">
        <v>19</v>
      </c>
      <c r="D41" s="50">
        <v>250</v>
      </c>
      <c r="E41" s="50">
        <v>3120</v>
      </c>
      <c r="F41" s="50">
        <v>3134</v>
      </c>
      <c r="G41" s="50" t="s">
        <v>2338</v>
      </c>
      <c r="H41" s="50">
        <v>3097</v>
      </c>
      <c r="I41" s="50">
        <f>(E41-H41)*D41</f>
        <v>5750</v>
      </c>
    </row>
    <row r="42" spans="1:9">
      <c r="A42" s="49">
        <v>42754</v>
      </c>
      <c r="B42" s="50" t="s">
        <v>2339</v>
      </c>
      <c r="C42" s="50" t="s">
        <v>665</v>
      </c>
      <c r="D42" s="50">
        <v>250</v>
      </c>
      <c r="E42" s="50">
        <v>3128</v>
      </c>
      <c r="F42" s="50">
        <v>3114</v>
      </c>
      <c r="G42" s="50" t="s">
        <v>2340</v>
      </c>
      <c r="H42" s="50">
        <v>3131</v>
      </c>
      <c r="I42" s="50">
        <f t="shared" si="7"/>
        <v>750</v>
      </c>
    </row>
    <row r="43" spans="1:9">
      <c r="A43" s="51">
        <v>42754</v>
      </c>
      <c r="B43" s="52" t="s">
        <v>2341</v>
      </c>
      <c r="C43" s="52" t="s">
        <v>16</v>
      </c>
      <c r="D43" s="52">
        <v>3000</v>
      </c>
      <c r="E43" s="52">
        <v>195</v>
      </c>
      <c r="F43" s="52">
        <v>193.85</v>
      </c>
      <c r="G43" s="52" t="s">
        <v>2342</v>
      </c>
      <c r="H43" s="52">
        <v>193.85</v>
      </c>
      <c r="I43" s="52">
        <f t="shared" si="7"/>
        <v>-3450.00000000002</v>
      </c>
    </row>
    <row r="44" spans="1:9">
      <c r="A44" s="49">
        <v>42754</v>
      </c>
      <c r="B44" s="50" t="s">
        <v>2343</v>
      </c>
      <c r="C44" s="50" t="s">
        <v>665</v>
      </c>
      <c r="D44" s="50">
        <v>1400</v>
      </c>
      <c r="E44" s="50">
        <v>403.85</v>
      </c>
      <c r="F44" s="50">
        <v>400.35</v>
      </c>
      <c r="G44" s="50" t="s">
        <v>2344</v>
      </c>
      <c r="H44" s="50">
        <v>404.95</v>
      </c>
      <c r="I44" s="50">
        <f t="shared" si="7"/>
        <v>1539.99999999995</v>
      </c>
    </row>
    <row r="45" spans="1:9">
      <c r="A45" s="49">
        <v>42755</v>
      </c>
      <c r="B45" s="50" t="s">
        <v>944</v>
      </c>
      <c r="C45" s="50" t="s">
        <v>19</v>
      </c>
      <c r="D45" s="50">
        <v>500</v>
      </c>
      <c r="E45" s="50">
        <v>872</v>
      </c>
      <c r="F45" s="50">
        <v>879</v>
      </c>
      <c r="G45" s="50" t="s">
        <v>2345</v>
      </c>
      <c r="H45" s="50">
        <v>872</v>
      </c>
      <c r="I45" s="50">
        <f t="shared" ref="I45:I48" si="8">(E45-H45)*D45</f>
        <v>0</v>
      </c>
    </row>
    <row r="46" spans="1:9">
      <c r="A46" s="49">
        <v>42755</v>
      </c>
      <c r="B46" s="50" t="s">
        <v>1444</v>
      </c>
      <c r="C46" s="50" t="s">
        <v>16</v>
      </c>
      <c r="D46" s="50">
        <v>1500</v>
      </c>
      <c r="E46" s="50">
        <v>390</v>
      </c>
      <c r="F46" s="50">
        <v>387.5</v>
      </c>
      <c r="G46" s="50" t="s">
        <v>2346</v>
      </c>
      <c r="H46" s="50">
        <v>390.9</v>
      </c>
      <c r="I46" s="50">
        <f t="shared" ref="I46:I51" si="9">(H46-E46)*D46</f>
        <v>1349.99999999997</v>
      </c>
    </row>
    <row r="47" spans="1:9">
      <c r="A47" s="49">
        <v>42755</v>
      </c>
      <c r="B47" s="50" t="s">
        <v>2347</v>
      </c>
      <c r="C47" s="50" t="s">
        <v>19</v>
      </c>
      <c r="D47" s="50">
        <v>400</v>
      </c>
      <c r="E47" s="50">
        <v>1300</v>
      </c>
      <c r="F47" s="50">
        <v>1309</v>
      </c>
      <c r="G47" s="50" t="s">
        <v>2348</v>
      </c>
      <c r="H47" s="50">
        <v>1300</v>
      </c>
      <c r="I47" s="50">
        <f t="shared" si="8"/>
        <v>0</v>
      </c>
    </row>
    <row r="48" spans="1:9">
      <c r="A48" s="49">
        <v>42755</v>
      </c>
      <c r="B48" s="50" t="s">
        <v>2349</v>
      </c>
      <c r="C48" s="50" t="s">
        <v>19</v>
      </c>
      <c r="D48" s="50">
        <v>600</v>
      </c>
      <c r="E48" s="50">
        <v>920</v>
      </c>
      <c r="F48" s="50">
        <v>926</v>
      </c>
      <c r="G48" s="50" t="s">
        <v>2350</v>
      </c>
      <c r="H48" s="50">
        <v>916</v>
      </c>
      <c r="I48" s="50">
        <f t="shared" si="8"/>
        <v>2400</v>
      </c>
    </row>
    <row r="49" spans="1:9">
      <c r="A49" s="49">
        <v>42758</v>
      </c>
      <c r="B49" s="50" t="s">
        <v>2217</v>
      </c>
      <c r="C49" s="50" t="s">
        <v>16</v>
      </c>
      <c r="D49" s="50">
        <v>2100</v>
      </c>
      <c r="E49" s="50">
        <v>495.3</v>
      </c>
      <c r="F49" s="50">
        <v>493.5</v>
      </c>
      <c r="G49" s="50" t="s">
        <v>2351</v>
      </c>
      <c r="H49" s="50">
        <v>499</v>
      </c>
      <c r="I49" s="50">
        <f t="shared" si="9"/>
        <v>7769.99999999998</v>
      </c>
    </row>
    <row r="50" spans="1:9">
      <c r="A50" s="49">
        <v>42758</v>
      </c>
      <c r="B50" s="50" t="s">
        <v>2217</v>
      </c>
      <c r="C50" s="50" t="s">
        <v>16</v>
      </c>
      <c r="D50" s="50">
        <v>2100</v>
      </c>
      <c r="E50" s="50">
        <v>500</v>
      </c>
      <c r="F50" s="50">
        <v>498.1</v>
      </c>
      <c r="G50" s="50" t="s">
        <v>2352</v>
      </c>
      <c r="H50" s="50">
        <v>501.9</v>
      </c>
      <c r="I50" s="50">
        <f t="shared" si="9"/>
        <v>3989.99999999995</v>
      </c>
    </row>
    <row r="51" spans="1:9">
      <c r="A51" s="49">
        <v>42759</v>
      </c>
      <c r="B51" s="50" t="s">
        <v>1767</v>
      </c>
      <c r="C51" s="50" t="s">
        <v>16</v>
      </c>
      <c r="D51" s="50">
        <v>3000</v>
      </c>
      <c r="E51" s="50">
        <v>365.2</v>
      </c>
      <c r="F51" s="50">
        <v>363.9</v>
      </c>
      <c r="G51" s="50" t="s">
        <v>2353</v>
      </c>
      <c r="H51" s="50">
        <v>365.8</v>
      </c>
      <c r="I51" s="50">
        <f t="shared" si="9"/>
        <v>1800.00000000007</v>
      </c>
    </row>
    <row r="52" spans="1:9">
      <c r="A52" s="49">
        <v>42759</v>
      </c>
      <c r="B52" s="50" t="s">
        <v>1368</v>
      </c>
      <c r="C52" s="50" t="s">
        <v>723</v>
      </c>
      <c r="D52" s="50">
        <v>700</v>
      </c>
      <c r="E52" s="50">
        <v>1175</v>
      </c>
      <c r="F52" s="50">
        <v>1180.4</v>
      </c>
      <c r="G52" s="50" t="s">
        <v>2354</v>
      </c>
      <c r="H52" s="50">
        <v>1168</v>
      </c>
      <c r="I52" s="50">
        <f>(E52-H52)*D52</f>
        <v>4900</v>
      </c>
    </row>
    <row r="53" spans="1:9">
      <c r="A53" s="49">
        <v>42759</v>
      </c>
      <c r="B53" s="50" t="s">
        <v>2355</v>
      </c>
      <c r="C53" s="50" t="s">
        <v>665</v>
      </c>
      <c r="D53" s="50">
        <v>1400</v>
      </c>
      <c r="E53" s="50">
        <v>706</v>
      </c>
      <c r="F53" s="50">
        <v>703.2</v>
      </c>
      <c r="G53" s="50" t="s">
        <v>2356</v>
      </c>
      <c r="H53" s="50">
        <v>712</v>
      </c>
      <c r="I53" s="50">
        <f t="shared" ref="I53:I65" si="10">(H53-E53)*D53</f>
        <v>8400</v>
      </c>
    </row>
    <row r="54" spans="1:9">
      <c r="A54" s="49">
        <v>42759</v>
      </c>
      <c r="B54" s="50" t="s">
        <v>547</v>
      </c>
      <c r="C54" s="50" t="s">
        <v>16</v>
      </c>
      <c r="D54" s="50">
        <v>1500</v>
      </c>
      <c r="E54" s="50">
        <v>472.2</v>
      </c>
      <c r="F54" s="50">
        <v>469.9</v>
      </c>
      <c r="G54" s="50" t="s">
        <v>2357</v>
      </c>
      <c r="H54" s="50">
        <v>473.35</v>
      </c>
      <c r="I54" s="50">
        <f t="shared" si="10"/>
        <v>1725.00000000005</v>
      </c>
    </row>
    <row r="55" spans="1:9">
      <c r="A55" s="49">
        <v>42760</v>
      </c>
      <c r="B55" s="50" t="s">
        <v>1625</v>
      </c>
      <c r="C55" s="50" t="s">
        <v>16</v>
      </c>
      <c r="D55" s="50">
        <v>3000</v>
      </c>
      <c r="E55" s="50">
        <v>197</v>
      </c>
      <c r="F55" s="50">
        <v>195.7</v>
      </c>
      <c r="G55" s="50" t="s">
        <v>2358</v>
      </c>
      <c r="H55" s="50">
        <v>199</v>
      </c>
      <c r="I55" s="50">
        <f t="shared" si="10"/>
        <v>6000</v>
      </c>
    </row>
    <row r="56" spans="1:9">
      <c r="A56" s="49">
        <v>42760</v>
      </c>
      <c r="B56" s="50" t="s">
        <v>1209</v>
      </c>
      <c r="C56" s="50" t="s">
        <v>665</v>
      </c>
      <c r="D56" s="50">
        <v>3500</v>
      </c>
      <c r="E56" s="50">
        <v>255.3</v>
      </c>
      <c r="F56" s="50">
        <v>254.9</v>
      </c>
      <c r="G56" s="50" t="s">
        <v>2359</v>
      </c>
      <c r="H56" s="50">
        <v>257.4</v>
      </c>
      <c r="I56" s="50">
        <f t="shared" si="10"/>
        <v>7349.99999999988</v>
      </c>
    </row>
    <row r="57" spans="1:9">
      <c r="A57" s="49">
        <v>42760</v>
      </c>
      <c r="B57" s="50" t="s">
        <v>1099</v>
      </c>
      <c r="C57" s="50" t="s">
        <v>16</v>
      </c>
      <c r="D57" s="50">
        <v>500</v>
      </c>
      <c r="E57" s="50">
        <v>1311</v>
      </c>
      <c r="F57" s="50">
        <v>1304.4</v>
      </c>
      <c r="G57" s="50" t="s">
        <v>2360</v>
      </c>
      <c r="H57" s="50">
        <v>1325</v>
      </c>
      <c r="I57" s="50">
        <f t="shared" si="10"/>
        <v>7000</v>
      </c>
    </row>
    <row r="58" spans="1:9">
      <c r="A58" s="49">
        <v>42762</v>
      </c>
      <c r="B58" s="50" t="s">
        <v>1820</v>
      </c>
      <c r="C58" s="50" t="s">
        <v>16</v>
      </c>
      <c r="D58" s="50">
        <v>1100</v>
      </c>
      <c r="E58" s="50">
        <v>963.3</v>
      </c>
      <c r="F58" s="50">
        <v>959.9</v>
      </c>
      <c r="G58" s="50" t="s">
        <v>2361</v>
      </c>
      <c r="H58" s="50">
        <v>969</v>
      </c>
      <c r="I58" s="50">
        <f t="shared" si="10"/>
        <v>6270.00000000005</v>
      </c>
    </row>
    <row r="59" spans="1:9">
      <c r="A59" s="49">
        <v>42762</v>
      </c>
      <c r="B59" s="50" t="s">
        <v>2362</v>
      </c>
      <c r="C59" s="50" t="s">
        <v>16</v>
      </c>
      <c r="D59" s="50">
        <v>1100</v>
      </c>
      <c r="E59" s="50">
        <v>850</v>
      </c>
      <c r="F59" s="50">
        <v>846.9</v>
      </c>
      <c r="G59" s="50" t="s">
        <v>2363</v>
      </c>
      <c r="H59" s="50">
        <v>851.8</v>
      </c>
      <c r="I59" s="50">
        <f t="shared" si="10"/>
        <v>1979.99999999995</v>
      </c>
    </row>
    <row r="60" spans="1:9">
      <c r="A60" s="49">
        <v>42762</v>
      </c>
      <c r="B60" s="50" t="s">
        <v>1099</v>
      </c>
      <c r="C60" s="50" t="s">
        <v>16</v>
      </c>
      <c r="D60" s="50">
        <v>500</v>
      </c>
      <c r="E60" s="50">
        <v>1365</v>
      </c>
      <c r="F60" s="50">
        <v>1358.4</v>
      </c>
      <c r="G60" s="50" t="s">
        <v>2364</v>
      </c>
      <c r="H60" s="50">
        <v>1368.5</v>
      </c>
      <c r="I60" s="50">
        <f t="shared" si="10"/>
        <v>1750</v>
      </c>
    </row>
    <row r="61" spans="1:9">
      <c r="A61" s="49">
        <v>42765</v>
      </c>
      <c r="B61" s="50" t="s">
        <v>2292</v>
      </c>
      <c r="C61" s="50" t="s">
        <v>16</v>
      </c>
      <c r="D61" s="50">
        <v>450</v>
      </c>
      <c r="E61" s="50">
        <v>1620.4</v>
      </c>
      <c r="F61" s="50">
        <v>1612.2</v>
      </c>
      <c r="G61" s="50" t="s">
        <v>2365</v>
      </c>
      <c r="H61" s="50">
        <v>1624.4</v>
      </c>
      <c r="I61" s="50">
        <f t="shared" si="10"/>
        <v>1800</v>
      </c>
    </row>
    <row r="62" spans="1:9">
      <c r="A62" s="49">
        <v>42765</v>
      </c>
      <c r="B62" s="50" t="s">
        <v>1096</v>
      </c>
      <c r="C62" s="50" t="s">
        <v>16</v>
      </c>
      <c r="D62" s="50">
        <v>700</v>
      </c>
      <c r="E62" s="50">
        <v>651</v>
      </c>
      <c r="F62" s="50">
        <v>646.2</v>
      </c>
      <c r="G62" s="50" t="s">
        <v>2366</v>
      </c>
      <c r="H62" s="50">
        <v>653.5</v>
      </c>
      <c r="I62" s="50">
        <f t="shared" si="10"/>
        <v>1750</v>
      </c>
    </row>
    <row r="63" spans="1:9">
      <c r="A63" s="51">
        <v>42765</v>
      </c>
      <c r="B63" s="52" t="s">
        <v>2367</v>
      </c>
      <c r="C63" s="52" t="s">
        <v>16</v>
      </c>
      <c r="D63" s="52">
        <v>5000</v>
      </c>
      <c r="E63" s="52">
        <v>138.7</v>
      </c>
      <c r="F63" s="52">
        <v>137.9</v>
      </c>
      <c r="G63" s="52" t="s">
        <v>2368</v>
      </c>
      <c r="H63" s="52">
        <v>138.3</v>
      </c>
      <c r="I63" s="52">
        <f t="shared" si="10"/>
        <v>-1999.99999999989</v>
      </c>
    </row>
    <row r="64" spans="1:9">
      <c r="A64" s="49">
        <v>42765</v>
      </c>
      <c r="B64" s="50" t="s">
        <v>814</v>
      </c>
      <c r="C64" s="50" t="s">
        <v>665</v>
      </c>
      <c r="D64" s="50">
        <v>2000</v>
      </c>
      <c r="E64" s="50">
        <v>381.5</v>
      </c>
      <c r="F64" s="50">
        <v>379.7</v>
      </c>
      <c r="G64" s="50" t="s">
        <v>2369</v>
      </c>
      <c r="H64" s="50">
        <v>382.35</v>
      </c>
      <c r="I64" s="50">
        <f t="shared" si="10"/>
        <v>1700.00000000005</v>
      </c>
    </row>
    <row r="65" spans="1:9">
      <c r="A65" s="51">
        <v>42765</v>
      </c>
      <c r="B65" s="52" t="s">
        <v>2370</v>
      </c>
      <c r="C65" s="52" t="s">
        <v>16</v>
      </c>
      <c r="D65" s="52">
        <v>800</v>
      </c>
      <c r="E65" s="52">
        <v>776</v>
      </c>
      <c r="F65" s="52">
        <v>771.9</v>
      </c>
      <c r="G65" s="52" t="s">
        <v>2371</v>
      </c>
      <c r="H65" s="52">
        <v>771.9</v>
      </c>
      <c r="I65" s="52">
        <f t="shared" si="10"/>
        <v>-3280.00000000002</v>
      </c>
    </row>
    <row r="66" spans="1:9">
      <c r="A66" s="49">
        <v>42765</v>
      </c>
      <c r="B66" s="50" t="s">
        <v>1767</v>
      </c>
      <c r="C66" s="50" t="s">
        <v>19</v>
      </c>
      <c r="D66" s="50">
        <v>3000</v>
      </c>
      <c r="E66" s="50">
        <v>376.9</v>
      </c>
      <c r="F66" s="50">
        <v>378.1</v>
      </c>
      <c r="G66" s="50" t="s">
        <v>2372</v>
      </c>
      <c r="H66" s="50">
        <v>374.05</v>
      </c>
      <c r="I66" s="50">
        <f t="shared" ref="I66:I69" si="11">(E66-H66)*D66</f>
        <v>8549.9999999999</v>
      </c>
    </row>
    <row r="67" spans="1:9">
      <c r="A67" s="49">
        <v>42766</v>
      </c>
      <c r="B67" s="50" t="s">
        <v>1368</v>
      </c>
      <c r="C67" s="50" t="s">
        <v>19</v>
      </c>
      <c r="D67" s="50">
        <v>700</v>
      </c>
      <c r="E67" s="50">
        <v>1165</v>
      </c>
      <c r="F67" s="50">
        <v>1170.2</v>
      </c>
      <c r="G67" s="50" t="s">
        <v>2373</v>
      </c>
      <c r="H67" s="50">
        <v>1162.5</v>
      </c>
      <c r="I67" s="50">
        <f t="shared" si="11"/>
        <v>1750</v>
      </c>
    </row>
    <row r="68" spans="1:9">
      <c r="A68" s="49">
        <v>42766</v>
      </c>
      <c r="B68" s="50" t="s">
        <v>549</v>
      </c>
      <c r="C68" s="50" t="s">
        <v>16</v>
      </c>
      <c r="D68" s="50">
        <v>3000</v>
      </c>
      <c r="E68" s="50">
        <v>288</v>
      </c>
      <c r="F68" s="50">
        <v>286.9</v>
      </c>
      <c r="G68" s="50" t="s">
        <v>2374</v>
      </c>
      <c r="H68" s="50">
        <v>288.5</v>
      </c>
      <c r="I68" s="50">
        <f t="shared" ref="I68:I71" si="12">(H68-E68)*D68</f>
        <v>1500</v>
      </c>
    </row>
    <row r="69" spans="1:9">
      <c r="A69" s="49">
        <v>42766</v>
      </c>
      <c r="B69" s="50" t="s">
        <v>2375</v>
      </c>
      <c r="C69" s="50" t="s">
        <v>19</v>
      </c>
      <c r="D69" s="50">
        <v>1100</v>
      </c>
      <c r="E69" s="50">
        <v>949</v>
      </c>
      <c r="F69" s="50">
        <v>952.4</v>
      </c>
      <c r="G69" s="50" t="s">
        <v>2376</v>
      </c>
      <c r="H69" s="50">
        <v>947.2</v>
      </c>
      <c r="I69" s="50">
        <f t="shared" si="11"/>
        <v>1979.99999999995</v>
      </c>
    </row>
    <row r="70" spans="1:9">
      <c r="A70" s="51">
        <v>42766</v>
      </c>
      <c r="B70" s="52" t="s">
        <v>1002</v>
      </c>
      <c r="C70" s="52" t="s">
        <v>16</v>
      </c>
      <c r="D70" s="52">
        <v>2000</v>
      </c>
      <c r="E70" s="52">
        <v>471</v>
      </c>
      <c r="F70" s="52">
        <v>468.5</v>
      </c>
      <c r="G70" s="52">
        <v>471.9</v>
      </c>
      <c r="H70" s="52">
        <v>469</v>
      </c>
      <c r="I70" s="52">
        <f t="shared" si="12"/>
        <v>-4000</v>
      </c>
    </row>
    <row r="71" spans="1:9">
      <c r="A71" s="49">
        <v>42766</v>
      </c>
      <c r="B71" s="50" t="s">
        <v>2377</v>
      </c>
      <c r="C71" s="50" t="s">
        <v>16</v>
      </c>
      <c r="D71" s="50">
        <v>7000</v>
      </c>
      <c r="E71" s="50">
        <v>109.5</v>
      </c>
      <c r="F71" s="50">
        <v>108.8</v>
      </c>
      <c r="G71" s="50" t="s">
        <v>2378</v>
      </c>
      <c r="H71" s="50">
        <v>111.7</v>
      </c>
      <c r="I71" s="50">
        <f t="shared" si="12"/>
        <v>15400</v>
      </c>
    </row>
    <row r="72" spans="1:9">
      <c r="A72" s="49">
        <v>42766</v>
      </c>
      <c r="B72" s="50" t="s">
        <v>1767</v>
      </c>
      <c r="C72" s="50" t="s">
        <v>19</v>
      </c>
      <c r="D72" s="50">
        <v>3000</v>
      </c>
      <c r="E72" s="50">
        <v>369.9</v>
      </c>
      <c r="F72" s="50">
        <v>371.2</v>
      </c>
      <c r="G72" s="50" t="s">
        <v>2379</v>
      </c>
      <c r="H72" s="50">
        <v>369.2</v>
      </c>
      <c r="I72" s="50">
        <f>(E72-H72)*D72</f>
        <v>2099.99999999997</v>
      </c>
    </row>
    <row r="73" spans="1:9">
      <c r="A73" s="49"/>
      <c r="B73" s="50"/>
      <c r="C73" s="50"/>
      <c r="D73" s="50"/>
      <c r="E73" s="50"/>
      <c r="F73" s="50"/>
      <c r="G73" s="50"/>
      <c r="H73" s="50"/>
      <c r="I73" s="50"/>
    </row>
    <row r="74" spans="1:9">
      <c r="A74" s="49"/>
      <c r="B74" s="50"/>
      <c r="C74" s="50"/>
      <c r="D74" s="50"/>
      <c r="E74" s="50"/>
      <c r="F74" s="50"/>
      <c r="G74" s="20" t="s">
        <v>51</v>
      </c>
      <c r="H74" s="20"/>
      <c r="I74" s="29">
        <f>SUM(I4:I73)</f>
        <v>192322.5</v>
      </c>
    </row>
    <row r="75" spans="1:9">
      <c r="A75" s="51"/>
      <c r="B75" s="52"/>
      <c r="C75" s="52"/>
      <c r="D75" s="52"/>
      <c r="E75" s="52"/>
      <c r="F75" s="52"/>
      <c r="I75" s="52"/>
    </row>
    <row r="76" spans="1:9">
      <c r="A76" s="49"/>
      <c r="B76" s="50"/>
      <c r="C76" s="50"/>
      <c r="D76" s="50"/>
      <c r="E76" s="50"/>
      <c r="F76" s="50"/>
      <c r="G76" s="20" t="s">
        <v>2</v>
      </c>
      <c r="H76" s="20"/>
      <c r="I76" s="31">
        <f>62/69</f>
        <v>0.898550724637681</v>
      </c>
    </row>
    <row r="77" spans="1:9">
      <c r="A77" s="49"/>
      <c r="B77" s="50"/>
      <c r="C77" s="50"/>
      <c r="D77" s="50"/>
      <c r="E77" s="50"/>
      <c r="F77" s="50"/>
      <c r="G77" s="50"/>
      <c r="H77" s="50"/>
      <c r="I77" s="50"/>
    </row>
    <row r="78" spans="1:9">
      <c r="A78" s="49"/>
      <c r="B78" s="50"/>
      <c r="C78" s="50"/>
      <c r="D78" s="50"/>
      <c r="E78" s="50"/>
      <c r="F78" s="50"/>
      <c r="G78" s="50"/>
      <c r="H78" s="50"/>
      <c r="I78" s="50"/>
    </row>
    <row r="79" spans="1:9">
      <c r="A79" s="49"/>
      <c r="B79" s="50"/>
      <c r="C79" s="50"/>
      <c r="D79" s="50"/>
      <c r="E79" s="50"/>
      <c r="F79" s="50"/>
      <c r="G79" s="50"/>
      <c r="H79" s="50"/>
      <c r="I79" s="50"/>
    </row>
    <row r="80" spans="1:9">
      <c r="A80" s="49"/>
      <c r="B80" s="50"/>
      <c r="C80" s="50"/>
      <c r="D80" s="50"/>
      <c r="E80" s="50"/>
      <c r="F80" s="50"/>
      <c r="G80" s="50"/>
      <c r="H80" s="50"/>
      <c r="I80" s="50"/>
    </row>
    <row r="81" spans="1:9">
      <c r="A81" s="49"/>
      <c r="B81" s="50"/>
      <c r="C81" s="50"/>
      <c r="D81" s="50"/>
      <c r="E81" s="50"/>
      <c r="F81" s="50"/>
      <c r="G81" s="50"/>
      <c r="H81" s="50"/>
      <c r="I81" s="50"/>
    </row>
    <row r="82" spans="8:9">
      <c r="H82" s="66"/>
      <c r="I82" s="67"/>
    </row>
  </sheetData>
  <mergeCells count="4">
    <mergeCell ref="A1:I1"/>
    <mergeCell ref="A2:I2"/>
    <mergeCell ref="G74:H74"/>
    <mergeCell ref="G76:H76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opLeftCell="A4" workbookViewId="0">
      <selection activeCell="B15" sqref="B15"/>
    </sheetView>
  </sheetViews>
  <sheetFormatPr defaultColWidth="9" defaultRowHeight="15"/>
  <cols>
    <col min="1" max="1" width="10.4285714285714"/>
    <col min="2" max="2" width="19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2380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51">
        <v>42705</v>
      </c>
      <c r="B4" s="52" t="s">
        <v>2381</v>
      </c>
      <c r="C4" s="52" t="s">
        <v>19</v>
      </c>
      <c r="D4" s="52">
        <v>1000</v>
      </c>
      <c r="E4" s="52">
        <v>380</v>
      </c>
      <c r="F4" s="52">
        <v>383.5</v>
      </c>
      <c r="G4" s="52" t="s">
        <v>2382</v>
      </c>
      <c r="H4" s="52">
        <v>380.5</v>
      </c>
      <c r="I4" s="52">
        <f t="shared" ref="I4:I8" si="0">(E4-H4)*D4</f>
        <v>-500</v>
      </c>
    </row>
    <row r="5" spans="1:9">
      <c r="A5" s="51">
        <v>42705</v>
      </c>
      <c r="B5" s="52" t="s">
        <v>1943</v>
      </c>
      <c r="C5" s="52" t="s">
        <v>16</v>
      </c>
      <c r="D5" s="52">
        <v>1200</v>
      </c>
      <c r="E5" s="52">
        <v>653</v>
      </c>
      <c r="F5" s="52">
        <v>650</v>
      </c>
      <c r="G5" s="52" t="s">
        <v>2383</v>
      </c>
      <c r="H5" s="52">
        <v>650</v>
      </c>
      <c r="I5" s="52">
        <f t="shared" ref="I5:I11" si="1">(H5-E5)*D5</f>
        <v>-3600</v>
      </c>
    </row>
    <row r="6" spans="1:9">
      <c r="A6" s="51">
        <v>42706</v>
      </c>
      <c r="B6" s="52" t="s">
        <v>2384</v>
      </c>
      <c r="C6" s="52" t="s">
        <v>19</v>
      </c>
      <c r="D6" s="52">
        <v>1200</v>
      </c>
      <c r="E6" s="52">
        <v>316.6</v>
      </c>
      <c r="F6" s="52">
        <v>319.6</v>
      </c>
      <c r="G6" s="52" t="s">
        <v>2385</v>
      </c>
      <c r="H6" s="52">
        <v>317</v>
      </c>
      <c r="I6" s="52">
        <f t="shared" si="0"/>
        <v>-479.999999999973</v>
      </c>
    </row>
    <row r="7" spans="1:9">
      <c r="A7" s="49">
        <v>42706</v>
      </c>
      <c r="B7" s="50" t="s">
        <v>2290</v>
      </c>
      <c r="C7" s="50" t="s">
        <v>16</v>
      </c>
      <c r="D7" s="50">
        <v>800</v>
      </c>
      <c r="E7" s="50">
        <v>745</v>
      </c>
      <c r="F7" s="50">
        <v>740.5</v>
      </c>
      <c r="G7" s="50" t="s">
        <v>2386</v>
      </c>
      <c r="H7" s="50">
        <v>749.5</v>
      </c>
      <c r="I7" s="50">
        <f t="shared" si="1"/>
        <v>3600</v>
      </c>
    </row>
    <row r="8" spans="1:9">
      <c r="A8" s="49">
        <v>42706</v>
      </c>
      <c r="B8" s="50" t="s">
        <v>2387</v>
      </c>
      <c r="C8" s="50" t="s">
        <v>19</v>
      </c>
      <c r="D8" s="50">
        <v>2100</v>
      </c>
      <c r="E8" s="50">
        <v>290</v>
      </c>
      <c r="F8" s="50">
        <v>291.75</v>
      </c>
      <c r="G8" s="50" t="s">
        <v>2388</v>
      </c>
      <c r="H8" s="50">
        <v>287.1</v>
      </c>
      <c r="I8" s="50">
        <f t="shared" si="0"/>
        <v>6089.99999999995</v>
      </c>
    </row>
    <row r="9" spans="1:9">
      <c r="A9" s="49">
        <v>42709</v>
      </c>
      <c r="B9" s="50" t="s">
        <v>2290</v>
      </c>
      <c r="C9" s="50" t="s">
        <v>16</v>
      </c>
      <c r="D9" s="50">
        <v>800</v>
      </c>
      <c r="E9" s="50">
        <v>750</v>
      </c>
      <c r="F9" s="50">
        <v>745.5</v>
      </c>
      <c r="G9" s="50" t="s">
        <v>2389</v>
      </c>
      <c r="H9" s="50">
        <v>752</v>
      </c>
      <c r="I9" s="50">
        <f t="shared" si="1"/>
        <v>1600</v>
      </c>
    </row>
    <row r="10" spans="1:9">
      <c r="A10" s="49">
        <v>42709</v>
      </c>
      <c r="B10" s="50" t="s">
        <v>595</v>
      </c>
      <c r="C10" s="50" t="s">
        <v>16</v>
      </c>
      <c r="D10" s="50">
        <v>250</v>
      </c>
      <c r="E10" s="50">
        <v>1928</v>
      </c>
      <c r="F10" s="50">
        <v>1914</v>
      </c>
      <c r="G10" s="50" t="s">
        <v>2390</v>
      </c>
      <c r="H10" s="50">
        <v>1933.9</v>
      </c>
      <c r="I10" s="50">
        <f t="shared" si="1"/>
        <v>1475.00000000002</v>
      </c>
    </row>
    <row r="11" spans="1:9">
      <c r="A11" s="49">
        <v>42709</v>
      </c>
      <c r="B11" s="50" t="s">
        <v>2391</v>
      </c>
      <c r="C11" s="50" t="s">
        <v>16</v>
      </c>
      <c r="D11" s="50">
        <v>1100</v>
      </c>
      <c r="E11" s="50">
        <v>789.4</v>
      </c>
      <c r="F11" s="50">
        <v>786</v>
      </c>
      <c r="G11" s="50" t="s">
        <v>2392</v>
      </c>
      <c r="H11" s="50">
        <v>790.9</v>
      </c>
      <c r="I11" s="50">
        <f t="shared" si="1"/>
        <v>1650</v>
      </c>
    </row>
    <row r="12" spans="1:9">
      <c r="A12" s="49">
        <v>42710</v>
      </c>
      <c r="B12" s="50" t="s">
        <v>2393</v>
      </c>
      <c r="C12" s="50" t="s">
        <v>16</v>
      </c>
      <c r="D12" s="50">
        <v>400</v>
      </c>
      <c r="E12" s="50">
        <v>1350</v>
      </c>
      <c r="F12" s="50">
        <v>1341</v>
      </c>
      <c r="G12" s="50" t="s">
        <v>2394</v>
      </c>
      <c r="H12" s="50">
        <v>1362</v>
      </c>
      <c r="I12" s="50">
        <f>(H12-F12)*D12</f>
        <v>8400</v>
      </c>
    </row>
    <row r="13" spans="1:9">
      <c r="A13" s="51">
        <v>42710</v>
      </c>
      <c r="B13" s="52" t="s">
        <v>549</v>
      </c>
      <c r="C13" s="52" t="s">
        <v>16</v>
      </c>
      <c r="D13" s="52">
        <v>3000</v>
      </c>
      <c r="E13" s="52">
        <v>255</v>
      </c>
      <c r="F13" s="52">
        <v>253.85</v>
      </c>
      <c r="G13" s="52" t="s">
        <v>2395</v>
      </c>
      <c r="H13" s="52">
        <v>254.85</v>
      </c>
      <c r="I13" s="52">
        <f t="shared" ref="I13:I17" si="2">(H13-E13)*D13</f>
        <v>-450.000000000017</v>
      </c>
    </row>
    <row r="14" spans="1:9">
      <c r="A14" s="49">
        <v>42710</v>
      </c>
      <c r="B14" s="50" t="s">
        <v>2324</v>
      </c>
      <c r="C14" s="50" t="s">
        <v>16</v>
      </c>
      <c r="D14" s="50">
        <v>1000</v>
      </c>
      <c r="E14" s="50">
        <v>540</v>
      </c>
      <c r="F14" s="50">
        <v>538</v>
      </c>
      <c r="G14" s="50" t="s">
        <v>2396</v>
      </c>
      <c r="H14" s="50">
        <v>541.5</v>
      </c>
      <c r="I14" s="50">
        <f t="shared" si="2"/>
        <v>1500</v>
      </c>
    </row>
    <row r="15" spans="1:9">
      <c r="A15" s="57">
        <v>42711</v>
      </c>
      <c r="B15" s="58" t="s">
        <v>1457</v>
      </c>
      <c r="C15" s="58" t="s">
        <v>16</v>
      </c>
      <c r="D15" s="58">
        <v>700</v>
      </c>
      <c r="E15" s="58">
        <v>1208.75</v>
      </c>
      <c r="F15" s="58">
        <v>1203.75</v>
      </c>
      <c r="G15" s="58" t="s">
        <v>2397</v>
      </c>
      <c r="H15" s="58">
        <v>1217.5</v>
      </c>
      <c r="I15" s="50">
        <f t="shared" si="2"/>
        <v>6125</v>
      </c>
    </row>
    <row r="16" spans="1:9">
      <c r="A16" s="49">
        <v>42711</v>
      </c>
      <c r="B16" s="50" t="s">
        <v>2324</v>
      </c>
      <c r="C16" s="50" t="s">
        <v>19</v>
      </c>
      <c r="D16" s="50">
        <v>1000</v>
      </c>
      <c r="E16" s="50">
        <v>580</v>
      </c>
      <c r="F16" s="50">
        <v>583.5</v>
      </c>
      <c r="G16" s="50" t="s">
        <v>2398</v>
      </c>
      <c r="H16" s="50">
        <v>578.5</v>
      </c>
      <c r="I16" s="50">
        <f t="shared" ref="I16:I21" si="3">(E16-H16)*D16</f>
        <v>1500</v>
      </c>
    </row>
    <row r="17" spans="1:9">
      <c r="A17" s="49">
        <v>42712</v>
      </c>
      <c r="B17" s="50" t="s">
        <v>2399</v>
      </c>
      <c r="C17" s="50" t="s">
        <v>16</v>
      </c>
      <c r="D17" s="50">
        <v>500</v>
      </c>
      <c r="E17" s="50">
        <v>919</v>
      </c>
      <c r="F17" s="50">
        <v>912</v>
      </c>
      <c r="G17" s="50" t="s">
        <v>2400</v>
      </c>
      <c r="H17" s="50">
        <v>919.4</v>
      </c>
      <c r="I17" s="50">
        <f t="shared" si="2"/>
        <v>199.999999999989</v>
      </c>
    </row>
    <row r="18" spans="1:9">
      <c r="A18" s="49">
        <v>42712</v>
      </c>
      <c r="B18" s="50" t="s">
        <v>2324</v>
      </c>
      <c r="C18" s="50" t="s">
        <v>19</v>
      </c>
      <c r="D18" s="50">
        <v>1000</v>
      </c>
      <c r="E18" s="50">
        <v>600</v>
      </c>
      <c r="F18" s="50">
        <v>603.5</v>
      </c>
      <c r="G18" s="50" t="s">
        <v>2401</v>
      </c>
      <c r="H18" s="50">
        <v>598.5</v>
      </c>
      <c r="I18" s="50">
        <f t="shared" si="3"/>
        <v>1500</v>
      </c>
    </row>
    <row r="19" spans="1:9">
      <c r="A19" s="49">
        <v>42713</v>
      </c>
      <c r="B19" s="50" t="s">
        <v>1457</v>
      </c>
      <c r="C19" s="50" t="s">
        <v>16</v>
      </c>
      <c r="D19" s="50">
        <v>700</v>
      </c>
      <c r="E19" s="50">
        <v>1220</v>
      </c>
      <c r="F19" s="50">
        <v>1215</v>
      </c>
      <c r="G19" s="50" t="s">
        <v>2402</v>
      </c>
      <c r="H19" s="50">
        <v>1225</v>
      </c>
      <c r="I19" s="50">
        <f t="shared" ref="I19:I24" si="4">(H19-E19)*D19</f>
        <v>3500</v>
      </c>
    </row>
    <row r="20" spans="1:9">
      <c r="A20" s="49">
        <v>42713</v>
      </c>
      <c r="B20" s="50" t="s">
        <v>2403</v>
      </c>
      <c r="C20" s="50" t="s">
        <v>16</v>
      </c>
      <c r="D20" s="50">
        <v>400</v>
      </c>
      <c r="E20" s="50">
        <v>1340</v>
      </c>
      <c r="F20" s="50">
        <v>1231</v>
      </c>
      <c r="G20" s="50" t="s">
        <v>2404</v>
      </c>
      <c r="H20" s="50">
        <v>1344</v>
      </c>
      <c r="I20" s="50">
        <f t="shared" si="4"/>
        <v>1600</v>
      </c>
    </row>
    <row r="21" spans="1:9">
      <c r="A21" s="49">
        <v>42716</v>
      </c>
      <c r="B21" s="50" t="s">
        <v>2324</v>
      </c>
      <c r="C21" s="50" t="s">
        <v>19</v>
      </c>
      <c r="D21" s="50">
        <v>1000</v>
      </c>
      <c r="E21" s="50">
        <v>580</v>
      </c>
      <c r="F21" s="50">
        <v>583.5</v>
      </c>
      <c r="G21" s="50" t="s">
        <v>2405</v>
      </c>
      <c r="H21" s="50">
        <v>576.5</v>
      </c>
      <c r="I21" s="50">
        <f t="shared" si="3"/>
        <v>3500</v>
      </c>
    </row>
    <row r="22" spans="1:9">
      <c r="A22" s="49">
        <v>42716</v>
      </c>
      <c r="B22" s="50" t="s">
        <v>549</v>
      </c>
      <c r="C22" s="50" t="s">
        <v>16</v>
      </c>
      <c r="D22" s="50">
        <v>3000</v>
      </c>
      <c r="E22" s="50">
        <v>251.4</v>
      </c>
      <c r="F22" s="50">
        <v>250.2</v>
      </c>
      <c r="G22" s="50" t="s">
        <v>2406</v>
      </c>
      <c r="H22" s="50">
        <v>251.85</v>
      </c>
      <c r="I22" s="50">
        <f t="shared" si="4"/>
        <v>1349.99999999997</v>
      </c>
    </row>
    <row r="23" spans="1:9">
      <c r="A23" s="49">
        <v>42717</v>
      </c>
      <c r="B23" s="50" t="s">
        <v>1074</v>
      </c>
      <c r="C23" s="50" t="s">
        <v>16</v>
      </c>
      <c r="D23" s="50">
        <v>2000</v>
      </c>
      <c r="E23" s="50">
        <v>506.5</v>
      </c>
      <c r="F23" s="50">
        <v>504.75</v>
      </c>
      <c r="G23" s="50" t="s">
        <v>2407</v>
      </c>
      <c r="H23" s="50">
        <v>509.5</v>
      </c>
      <c r="I23" s="50">
        <f t="shared" si="4"/>
        <v>6000</v>
      </c>
    </row>
    <row r="24" spans="1:9">
      <c r="A24" s="49">
        <v>42717</v>
      </c>
      <c r="B24" s="50" t="s">
        <v>2408</v>
      </c>
      <c r="C24" s="50" t="s">
        <v>665</v>
      </c>
      <c r="D24" s="50">
        <v>700</v>
      </c>
      <c r="E24" s="50">
        <v>1195</v>
      </c>
      <c r="F24" s="50">
        <v>1190</v>
      </c>
      <c r="G24" s="50" t="s">
        <v>2409</v>
      </c>
      <c r="H24" s="50">
        <v>1197.3</v>
      </c>
      <c r="I24" s="50">
        <f t="shared" si="4"/>
        <v>1609.99999999997</v>
      </c>
    </row>
    <row r="25" spans="1:9">
      <c r="A25" s="51">
        <v>42718</v>
      </c>
      <c r="B25" s="52" t="s">
        <v>2287</v>
      </c>
      <c r="C25" s="52" t="s">
        <v>19</v>
      </c>
      <c r="D25" s="52">
        <v>1100</v>
      </c>
      <c r="E25" s="52">
        <v>549.6</v>
      </c>
      <c r="F25" s="52">
        <v>552.75</v>
      </c>
      <c r="G25" s="52" t="s">
        <v>2410</v>
      </c>
      <c r="H25" s="52">
        <v>550</v>
      </c>
      <c r="I25" s="52">
        <f t="shared" ref="I25:I28" si="5">(E25-H25)*D25</f>
        <v>-439.999999999975</v>
      </c>
    </row>
    <row r="26" spans="1:9">
      <c r="A26" s="51">
        <v>42718</v>
      </c>
      <c r="B26" s="52" t="s">
        <v>2290</v>
      </c>
      <c r="C26" s="52" t="s">
        <v>19</v>
      </c>
      <c r="D26" s="52">
        <v>800</v>
      </c>
      <c r="E26" s="52">
        <v>646.6</v>
      </c>
      <c r="F26" s="52">
        <v>651</v>
      </c>
      <c r="G26" s="52" t="s">
        <v>2411</v>
      </c>
      <c r="H26" s="52">
        <v>648</v>
      </c>
      <c r="I26" s="52">
        <f t="shared" si="5"/>
        <v>-1119.99999999998</v>
      </c>
    </row>
    <row r="27" spans="1:9">
      <c r="A27" s="49">
        <v>42718</v>
      </c>
      <c r="B27" s="50" t="s">
        <v>1565</v>
      </c>
      <c r="C27" s="50" t="s">
        <v>16</v>
      </c>
      <c r="D27" s="50">
        <v>500</v>
      </c>
      <c r="E27" s="50">
        <v>1060</v>
      </c>
      <c r="F27" s="50">
        <v>1053</v>
      </c>
      <c r="G27" s="50" t="s">
        <v>2412</v>
      </c>
      <c r="H27" s="50">
        <v>1063</v>
      </c>
      <c r="I27" s="50">
        <f t="shared" ref="I27:I32" si="6">(H27-E27)*D27</f>
        <v>1500</v>
      </c>
    </row>
    <row r="28" spans="1:9">
      <c r="A28" s="49">
        <v>42719</v>
      </c>
      <c r="B28" s="50" t="s">
        <v>838</v>
      </c>
      <c r="C28" s="50" t="s">
        <v>19</v>
      </c>
      <c r="D28" s="50">
        <v>1200</v>
      </c>
      <c r="E28" s="50">
        <v>610</v>
      </c>
      <c r="F28" s="50">
        <v>613</v>
      </c>
      <c r="G28" s="50" t="s">
        <v>2413</v>
      </c>
      <c r="H28" s="50">
        <v>608.6</v>
      </c>
      <c r="I28" s="50">
        <f t="shared" si="5"/>
        <v>1679.99999999997</v>
      </c>
    </row>
    <row r="29" spans="1:9">
      <c r="A29" s="49">
        <v>42719</v>
      </c>
      <c r="B29" s="50" t="s">
        <v>1368</v>
      </c>
      <c r="C29" s="50" t="s">
        <v>16</v>
      </c>
      <c r="D29" s="50">
        <v>700</v>
      </c>
      <c r="E29" s="50">
        <v>1268.75</v>
      </c>
      <c r="F29" s="50">
        <v>1263.75</v>
      </c>
      <c r="G29" s="50" t="s">
        <v>2414</v>
      </c>
      <c r="H29" s="50">
        <v>1274</v>
      </c>
      <c r="I29" s="50">
        <f t="shared" si="6"/>
        <v>3675</v>
      </c>
    </row>
    <row r="30" spans="1:9">
      <c r="A30" s="49">
        <v>42720</v>
      </c>
      <c r="B30" s="50" t="s">
        <v>2115</v>
      </c>
      <c r="C30" s="50" t="s">
        <v>19</v>
      </c>
      <c r="D30" s="50">
        <v>1400</v>
      </c>
      <c r="E30" s="50">
        <v>355</v>
      </c>
      <c r="F30" s="50">
        <v>357.5</v>
      </c>
      <c r="G30" s="50" t="s">
        <v>2415</v>
      </c>
      <c r="H30" s="50">
        <v>352.5</v>
      </c>
      <c r="I30" s="50">
        <f t="shared" ref="I30:I41" si="7">(E30-H30)*D30</f>
        <v>3500</v>
      </c>
    </row>
    <row r="31" spans="1:9">
      <c r="A31" s="49">
        <v>42720</v>
      </c>
      <c r="B31" s="50" t="s">
        <v>1131</v>
      </c>
      <c r="C31" s="50" t="s">
        <v>16</v>
      </c>
      <c r="D31" s="50">
        <v>1100</v>
      </c>
      <c r="E31" s="50">
        <v>919.5</v>
      </c>
      <c r="F31" s="50">
        <v>916.25</v>
      </c>
      <c r="G31" s="50" t="s">
        <v>2416</v>
      </c>
      <c r="H31" s="50">
        <v>921</v>
      </c>
      <c r="I31" s="50">
        <f t="shared" si="6"/>
        <v>1650</v>
      </c>
    </row>
    <row r="32" spans="1:9">
      <c r="A32" s="51">
        <v>42723</v>
      </c>
      <c r="B32" s="52" t="s">
        <v>2417</v>
      </c>
      <c r="C32" s="52" t="s">
        <v>16</v>
      </c>
      <c r="D32" s="52">
        <v>1500</v>
      </c>
      <c r="E32" s="52">
        <v>370</v>
      </c>
      <c r="F32" s="52">
        <v>367.5</v>
      </c>
      <c r="G32" s="52" t="s">
        <v>2418</v>
      </c>
      <c r="H32" s="52">
        <v>367.5</v>
      </c>
      <c r="I32" s="52">
        <f t="shared" si="6"/>
        <v>-3750</v>
      </c>
    </row>
    <row r="33" spans="1:9">
      <c r="A33" s="49">
        <v>42723</v>
      </c>
      <c r="B33" s="50" t="s">
        <v>1201</v>
      </c>
      <c r="C33" s="50" t="s">
        <v>19</v>
      </c>
      <c r="D33" s="50">
        <v>600</v>
      </c>
      <c r="E33" s="50">
        <v>959</v>
      </c>
      <c r="F33" s="50">
        <v>965</v>
      </c>
      <c r="G33" s="50" t="s">
        <v>2419</v>
      </c>
      <c r="H33" s="50">
        <v>956.3</v>
      </c>
      <c r="I33" s="50">
        <f t="shared" si="7"/>
        <v>1620.00000000003</v>
      </c>
    </row>
    <row r="34" spans="1:9">
      <c r="A34" s="49">
        <v>42723</v>
      </c>
      <c r="B34" s="50" t="s">
        <v>1625</v>
      </c>
      <c r="C34" s="50" t="s">
        <v>16</v>
      </c>
      <c r="D34" s="50">
        <v>300</v>
      </c>
      <c r="E34" s="50">
        <v>1605</v>
      </c>
      <c r="F34" s="50">
        <v>1593</v>
      </c>
      <c r="G34" s="50" t="s">
        <v>2420</v>
      </c>
      <c r="H34" s="50">
        <v>1605</v>
      </c>
      <c r="I34" s="50">
        <f>(H34-E34)*D34</f>
        <v>0</v>
      </c>
    </row>
    <row r="35" spans="1:9">
      <c r="A35" s="49">
        <v>42724</v>
      </c>
      <c r="B35" s="50" t="s">
        <v>1820</v>
      </c>
      <c r="C35" s="50" t="s">
        <v>19</v>
      </c>
      <c r="D35" s="50">
        <v>1100</v>
      </c>
      <c r="E35" s="50">
        <v>902</v>
      </c>
      <c r="F35" s="50">
        <v>905</v>
      </c>
      <c r="G35" s="50" t="s">
        <v>2421</v>
      </c>
      <c r="H35" s="50">
        <v>898</v>
      </c>
      <c r="I35" s="50">
        <f t="shared" si="7"/>
        <v>4400</v>
      </c>
    </row>
    <row r="36" spans="1:9">
      <c r="A36" s="49">
        <v>42724</v>
      </c>
      <c r="B36" s="50" t="s">
        <v>2305</v>
      </c>
      <c r="C36" s="50" t="s">
        <v>19</v>
      </c>
      <c r="D36" s="50">
        <v>700</v>
      </c>
      <c r="E36" s="50">
        <v>1240</v>
      </c>
      <c r="F36" s="50">
        <v>1245</v>
      </c>
      <c r="G36" s="50" t="s">
        <v>2422</v>
      </c>
      <c r="H36" s="50">
        <v>1229</v>
      </c>
      <c r="I36" s="50">
        <f t="shared" si="7"/>
        <v>7700</v>
      </c>
    </row>
    <row r="37" spans="1:9">
      <c r="A37" s="51">
        <v>42724</v>
      </c>
      <c r="B37" s="52" t="s">
        <v>2423</v>
      </c>
      <c r="C37" s="52" t="s">
        <v>19</v>
      </c>
      <c r="D37" s="52">
        <v>800</v>
      </c>
      <c r="E37" s="52">
        <v>644</v>
      </c>
      <c r="F37" s="52">
        <v>649</v>
      </c>
      <c r="G37" s="52" t="s">
        <v>2424</v>
      </c>
      <c r="H37" s="52">
        <v>645</v>
      </c>
      <c r="I37" s="52">
        <f t="shared" si="7"/>
        <v>-800</v>
      </c>
    </row>
    <row r="38" spans="1:9">
      <c r="A38" s="49">
        <v>42724</v>
      </c>
      <c r="B38" s="50" t="s">
        <v>2425</v>
      </c>
      <c r="C38" s="50" t="s">
        <v>19</v>
      </c>
      <c r="D38" s="50">
        <v>600</v>
      </c>
      <c r="E38" s="50">
        <v>960</v>
      </c>
      <c r="F38" s="50">
        <v>966</v>
      </c>
      <c r="G38" s="50" t="s">
        <v>2426</v>
      </c>
      <c r="H38" s="50">
        <v>950</v>
      </c>
      <c r="I38" s="50">
        <f t="shared" si="7"/>
        <v>6000</v>
      </c>
    </row>
    <row r="39" spans="1:9">
      <c r="A39" s="49">
        <v>42725</v>
      </c>
      <c r="B39" s="50" t="s">
        <v>1196</v>
      </c>
      <c r="C39" s="50" t="s">
        <v>19</v>
      </c>
      <c r="D39" s="50">
        <v>200</v>
      </c>
      <c r="E39" s="50">
        <v>2845</v>
      </c>
      <c r="F39" s="50">
        <v>2863</v>
      </c>
      <c r="G39" s="50" t="s">
        <v>2427</v>
      </c>
      <c r="H39" s="50">
        <v>2827.9</v>
      </c>
      <c r="I39" s="50">
        <f t="shared" si="7"/>
        <v>3419.99999999998</v>
      </c>
    </row>
    <row r="40" spans="1:9">
      <c r="A40" s="49">
        <v>42725</v>
      </c>
      <c r="B40" s="50" t="s">
        <v>2428</v>
      </c>
      <c r="C40" s="50" t="s">
        <v>19</v>
      </c>
      <c r="D40" s="50">
        <v>600</v>
      </c>
      <c r="E40" s="50">
        <v>932</v>
      </c>
      <c r="F40" s="50">
        <v>938</v>
      </c>
      <c r="G40" s="50" t="s">
        <v>2429</v>
      </c>
      <c r="H40" s="50">
        <v>929.3</v>
      </c>
      <c r="I40" s="50">
        <f t="shared" si="7"/>
        <v>1620.00000000003</v>
      </c>
    </row>
    <row r="41" spans="1:9">
      <c r="A41" s="49">
        <v>42726</v>
      </c>
      <c r="B41" s="50" t="s">
        <v>2430</v>
      </c>
      <c r="C41" s="50" t="s">
        <v>19</v>
      </c>
      <c r="D41" s="50">
        <v>1500</v>
      </c>
      <c r="E41" s="50">
        <v>560</v>
      </c>
      <c r="F41" s="50">
        <v>563.5</v>
      </c>
      <c r="G41" s="50" t="s">
        <v>2431</v>
      </c>
      <c r="H41" s="50">
        <v>553</v>
      </c>
      <c r="I41" s="50">
        <f t="shared" si="7"/>
        <v>10500</v>
      </c>
    </row>
    <row r="42" spans="1:9">
      <c r="A42" s="49">
        <v>42727</v>
      </c>
      <c r="B42" s="50" t="s">
        <v>2324</v>
      </c>
      <c r="C42" s="50" t="s">
        <v>16</v>
      </c>
      <c r="D42" s="50">
        <v>1000</v>
      </c>
      <c r="E42" s="50">
        <v>555</v>
      </c>
      <c r="F42" s="50">
        <v>551.5</v>
      </c>
      <c r="G42" s="50" t="s">
        <v>2432</v>
      </c>
      <c r="H42" s="50">
        <v>556.5</v>
      </c>
      <c r="I42" s="50">
        <v>1500</v>
      </c>
    </row>
    <row r="43" spans="1:9">
      <c r="A43" s="49">
        <v>42727</v>
      </c>
      <c r="B43" s="50" t="s">
        <v>1074</v>
      </c>
      <c r="C43" s="50" t="s">
        <v>19</v>
      </c>
      <c r="D43" s="50">
        <v>2000</v>
      </c>
      <c r="E43" s="50">
        <v>480</v>
      </c>
      <c r="F43" s="50">
        <v>481.75</v>
      </c>
      <c r="G43" s="50" t="s">
        <v>2433</v>
      </c>
      <c r="H43" s="50">
        <v>479.25</v>
      </c>
      <c r="I43" s="50">
        <f t="shared" ref="I43:I48" si="8">(E43-H43)*D43</f>
        <v>1500</v>
      </c>
    </row>
    <row r="44" spans="1:9">
      <c r="A44" s="49">
        <v>42727</v>
      </c>
      <c r="B44" s="50" t="s">
        <v>1209</v>
      </c>
      <c r="C44" s="50" t="s">
        <v>665</v>
      </c>
      <c r="D44" s="50">
        <v>6000</v>
      </c>
      <c r="E44" s="50">
        <v>212.45</v>
      </c>
      <c r="F44" s="50">
        <v>211.85</v>
      </c>
      <c r="G44" s="50" t="s">
        <v>2434</v>
      </c>
      <c r="H44" s="50">
        <v>213.7</v>
      </c>
      <c r="I44" s="50">
        <f>(H44-E44)*D44</f>
        <v>7500</v>
      </c>
    </row>
    <row r="45" spans="1:9">
      <c r="A45" s="49">
        <v>42730</v>
      </c>
      <c r="B45" s="50" t="s">
        <v>1527</v>
      </c>
      <c r="C45" s="50" t="s">
        <v>19</v>
      </c>
      <c r="D45" s="50">
        <v>1500</v>
      </c>
      <c r="E45" s="50">
        <v>289.7</v>
      </c>
      <c r="F45" s="50">
        <v>292.25</v>
      </c>
      <c r="G45" s="50" t="s">
        <v>2435</v>
      </c>
      <c r="H45" s="50">
        <v>288.7</v>
      </c>
      <c r="I45" s="50">
        <f t="shared" si="8"/>
        <v>1500</v>
      </c>
    </row>
    <row r="46" spans="1:9">
      <c r="A46" s="49">
        <v>42730</v>
      </c>
      <c r="B46" s="50" t="s">
        <v>1209</v>
      </c>
      <c r="C46" s="50" t="s">
        <v>723</v>
      </c>
      <c r="D46" s="50">
        <v>6000</v>
      </c>
      <c r="E46" s="50">
        <v>210</v>
      </c>
      <c r="F46" s="50">
        <v>210.6</v>
      </c>
      <c r="G46" s="50" t="s">
        <v>2436</v>
      </c>
      <c r="H46" s="50">
        <v>209.65</v>
      </c>
      <c r="I46" s="50">
        <f t="shared" si="8"/>
        <v>2099.99999999997</v>
      </c>
    </row>
    <row r="47" spans="1:9">
      <c r="A47" s="49">
        <v>42730</v>
      </c>
      <c r="B47" s="50" t="s">
        <v>2437</v>
      </c>
      <c r="C47" s="50" t="s">
        <v>2438</v>
      </c>
      <c r="D47" s="50">
        <v>600</v>
      </c>
      <c r="E47" s="50">
        <v>640</v>
      </c>
      <c r="F47" s="50">
        <v>646</v>
      </c>
      <c r="G47" s="50" t="s">
        <v>2439</v>
      </c>
      <c r="H47" s="50">
        <v>638.5</v>
      </c>
      <c r="I47" s="50">
        <f t="shared" si="8"/>
        <v>900</v>
      </c>
    </row>
    <row r="48" spans="1:9">
      <c r="A48" s="49">
        <v>42731</v>
      </c>
      <c r="B48" s="50" t="s">
        <v>2437</v>
      </c>
      <c r="C48" s="50" t="s">
        <v>19</v>
      </c>
      <c r="D48" s="50">
        <v>600</v>
      </c>
      <c r="E48" s="50">
        <v>632</v>
      </c>
      <c r="F48" s="50">
        <v>638</v>
      </c>
      <c r="G48" s="50" t="s">
        <v>2440</v>
      </c>
      <c r="H48" s="50">
        <v>629.3</v>
      </c>
      <c r="I48" s="50">
        <f t="shared" si="8"/>
        <v>1620.00000000003</v>
      </c>
    </row>
    <row r="49" spans="1:9">
      <c r="A49" s="49">
        <v>42731</v>
      </c>
      <c r="B49" s="50" t="s">
        <v>1395</v>
      </c>
      <c r="C49" s="50" t="s">
        <v>16</v>
      </c>
      <c r="D49" s="50">
        <v>2500</v>
      </c>
      <c r="E49" s="50">
        <v>263</v>
      </c>
      <c r="F49" s="50">
        <v>261.6</v>
      </c>
      <c r="G49" s="50" t="s">
        <v>2441</v>
      </c>
      <c r="H49" s="50">
        <v>265.5</v>
      </c>
      <c r="I49" s="50">
        <f t="shared" ref="I49:I52" si="9">(H49-E49)*D49</f>
        <v>6250</v>
      </c>
    </row>
    <row r="50" spans="1:9">
      <c r="A50" s="49">
        <v>42732</v>
      </c>
      <c r="B50" s="50" t="s">
        <v>1368</v>
      </c>
      <c r="C50" s="50" t="s">
        <v>16</v>
      </c>
      <c r="D50" s="50">
        <v>700</v>
      </c>
      <c r="E50" s="50">
        <v>1152</v>
      </c>
      <c r="F50" s="50">
        <v>1147</v>
      </c>
      <c r="G50" s="50" t="s">
        <v>2442</v>
      </c>
      <c r="H50" s="50">
        <v>1154.3</v>
      </c>
      <c r="I50" s="50">
        <f t="shared" si="9"/>
        <v>1609.99999999997</v>
      </c>
    </row>
    <row r="51" spans="1:9">
      <c r="A51" s="51">
        <v>42732</v>
      </c>
      <c r="B51" s="52" t="s">
        <v>1002</v>
      </c>
      <c r="C51" s="52" t="s">
        <v>665</v>
      </c>
      <c r="D51" s="52">
        <v>2000</v>
      </c>
      <c r="E51" s="52">
        <v>390.5</v>
      </c>
      <c r="F51" s="52">
        <v>388.75</v>
      </c>
      <c r="G51" s="52" t="s">
        <v>2443</v>
      </c>
      <c r="H51" s="52">
        <v>390.35</v>
      </c>
      <c r="I51" s="52">
        <f t="shared" si="9"/>
        <v>-299.999999999955</v>
      </c>
    </row>
    <row r="52" spans="1:9">
      <c r="A52" s="49">
        <v>42732</v>
      </c>
      <c r="B52" s="50" t="s">
        <v>1286</v>
      </c>
      <c r="C52" s="50" t="s">
        <v>16</v>
      </c>
      <c r="D52" s="50">
        <v>1000</v>
      </c>
      <c r="E52" s="50">
        <v>550</v>
      </c>
      <c r="F52" s="50">
        <v>546.5</v>
      </c>
      <c r="G52" s="50" t="s">
        <v>2444</v>
      </c>
      <c r="H52" s="50">
        <v>555.5</v>
      </c>
      <c r="I52" s="50">
        <f t="shared" si="9"/>
        <v>5500</v>
      </c>
    </row>
    <row r="53" spans="1:9">
      <c r="A53" s="51">
        <v>42733</v>
      </c>
      <c r="B53" s="52" t="s">
        <v>1820</v>
      </c>
      <c r="C53" s="52" t="s">
        <v>19</v>
      </c>
      <c r="D53" s="52">
        <v>1100</v>
      </c>
      <c r="E53" s="52">
        <v>880</v>
      </c>
      <c r="F53" s="52">
        <v>883.5</v>
      </c>
      <c r="G53" s="52" t="s">
        <v>2445</v>
      </c>
      <c r="H53" s="52">
        <v>881</v>
      </c>
      <c r="I53" s="52">
        <f t="shared" ref="I53:I56" si="10">(E53-H53)*D53</f>
        <v>-1100</v>
      </c>
    </row>
    <row r="54" spans="1:9">
      <c r="A54" s="49">
        <v>42733</v>
      </c>
      <c r="B54" s="50" t="s">
        <v>2446</v>
      </c>
      <c r="C54" s="50" t="s">
        <v>16</v>
      </c>
      <c r="D54" s="50">
        <v>1600</v>
      </c>
      <c r="E54" s="50">
        <v>347.85</v>
      </c>
      <c r="F54" s="50">
        <v>345.6</v>
      </c>
      <c r="G54" s="50" t="s">
        <v>2447</v>
      </c>
      <c r="H54" s="50">
        <v>348.85</v>
      </c>
      <c r="I54" s="50">
        <f>(H54-E54)*D54</f>
        <v>1600</v>
      </c>
    </row>
    <row r="55" spans="1:9">
      <c r="A55" s="49">
        <v>42733</v>
      </c>
      <c r="B55" s="50" t="s">
        <v>714</v>
      </c>
      <c r="C55" s="50" t="s">
        <v>19</v>
      </c>
      <c r="D55" s="50">
        <v>700</v>
      </c>
      <c r="E55" s="50">
        <v>890</v>
      </c>
      <c r="F55" s="50">
        <v>895</v>
      </c>
      <c r="G55" s="50" t="s">
        <v>2448</v>
      </c>
      <c r="H55" s="50">
        <v>888</v>
      </c>
      <c r="I55" s="50">
        <f t="shared" si="10"/>
        <v>1400</v>
      </c>
    </row>
    <row r="56" spans="1:9">
      <c r="A56" s="49">
        <v>42734</v>
      </c>
      <c r="B56" s="50" t="s">
        <v>2449</v>
      </c>
      <c r="C56" s="50" t="s">
        <v>19</v>
      </c>
      <c r="D56" s="50">
        <v>7000</v>
      </c>
      <c r="E56" s="50">
        <v>152</v>
      </c>
      <c r="F56" s="50">
        <v>152.5</v>
      </c>
      <c r="G56" s="50" t="s">
        <v>2450</v>
      </c>
      <c r="H56" s="50">
        <v>150.8</v>
      </c>
      <c r="I56" s="50">
        <f t="shared" si="10"/>
        <v>8399.99999999992</v>
      </c>
    </row>
    <row r="57" spans="1:9">
      <c r="A57" s="49"/>
      <c r="B57" s="50"/>
      <c r="C57" s="50"/>
      <c r="D57" s="50"/>
      <c r="E57" s="50"/>
      <c r="F57" s="50"/>
      <c r="G57" s="50"/>
      <c r="H57" s="50"/>
      <c r="I57" s="50"/>
    </row>
    <row r="58" spans="1:9">
      <c r="A58" s="49"/>
      <c r="B58" s="50"/>
      <c r="C58" s="50"/>
      <c r="D58" s="50"/>
      <c r="E58" s="50"/>
      <c r="F58" s="50"/>
      <c r="G58" s="50"/>
      <c r="H58" s="50"/>
      <c r="I58" s="50"/>
    </row>
    <row r="59" spans="1:9">
      <c r="A59" s="49"/>
      <c r="B59" s="50"/>
      <c r="C59" s="50"/>
      <c r="D59" s="50"/>
      <c r="E59" s="50"/>
      <c r="F59" s="50"/>
      <c r="G59" s="50"/>
      <c r="H59" s="50"/>
      <c r="I59" s="50"/>
    </row>
    <row r="60" spans="1:9">
      <c r="A60" s="49"/>
      <c r="B60" s="50"/>
      <c r="C60" s="50"/>
      <c r="D60" s="50"/>
      <c r="E60" s="50"/>
      <c r="F60" s="50"/>
      <c r="G60" s="20" t="s">
        <v>51</v>
      </c>
      <c r="H60" s="20"/>
      <c r="I60" s="29">
        <f>SUM(I4:I59)</f>
        <v>127305</v>
      </c>
    </row>
    <row r="61" spans="1:9">
      <c r="A61" s="51"/>
      <c r="B61" s="52"/>
      <c r="C61" s="52"/>
      <c r="D61" s="52"/>
      <c r="E61" s="52"/>
      <c r="F61" s="52"/>
      <c r="I61" s="52"/>
    </row>
    <row r="62" spans="1:9">
      <c r="A62" s="49"/>
      <c r="B62" s="50"/>
      <c r="C62" s="50"/>
      <c r="D62" s="50"/>
      <c r="E62" s="50"/>
      <c r="F62" s="50"/>
      <c r="G62" s="20" t="s">
        <v>2</v>
      </c>
      <c r="H62" s="20"/>
      <c r="I62" s="31">
        <f>43/53</f>
        <v>0.811320754716981</v>
      </c>
    </row>
    <row r="63" spans="1:9">
      <c r="A63" s="49"/>
      <c r="B63" s="50"/>
      <c r="C63" s="50"/>
      <c r="D63" s="50"/>
      <c r="E63" s="50"/>
      <c r="F63" s="50"/>
      <c r="G63" s="50"/>
      <c r="H63" s="50"/>
      <c r="I63" s="50"/>
    </row>
    <row r="64" spans="1:9">
      <c r="A64" s="49"/>
      <c r="B64" s="50"/>
      <c r="C64" s="50"/>
      <c r="D64" s="50"/>
      <c r="E64" s="50"/>
      <c r="F64" s="50"/>
      <c r="G64" s="50"/>
      <c r="H64" s="50"/>
      <c r="I64" s="50"/>
    </row>
    <row r="65" spans="1:9">
      <c r="A65" s="49"/>
      <c r="B65" s="50"/>
      <c r="C65" s="50"/>
      <c r="D65" s="50"/>
      <c r="E65" s="50"/>
      <c r="F65" s="50"/>
      <c r="G65" s="50"/>
      <c r="H65" s="50"/>
      <c r="I65" s="50"/>
    </row>
    <row r="66" spans="1:9">
      <c r="A66" s="49"/>
      <c r="B66" s="50"/>
      <c r="C66" s="50"/>
      <c r="D66" s="50"/>
      <c r="E66" s="50"/>
      <c r="F66" s="50"/>
      <c r="G66" s="50"/>
      <c r="H66" s="50"/>
      <c r="I66" s="50"/>
    </row>
    <row r="67" spans="1:9">
      <c r="A67" s="49"/>
      <c r="B67" s="50"/>
      <c r="C67" s="50"/>
      <c r="D67" s="50"/>
      <c r="E67" s="50"/>
      <c r="F67" s="50"/>
      <c r="G67" s="50"/>
      <c r="H67" s="50"/>
      <c r="I67" s="50"/>
    </row>
    <row r="68" spans="8:9">
      <c r="H68" s="40"/>
      <c r="I68" s="44"/>
    </row>
  </sheetData>
  <mergeCells count="4">
    <mergeCell ref="A1:I1"/>
    <mergeCell ref="A2:I2"/>
    <mergeCell ref="G60:H60"/>
    <mergeCell ref="G62:H62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opLeftCell="A19" workbookViewId="0">
      <selection activeCell="C25" sqref="C25"/>
    </sheetView>
  </sheetViews>
  <sheetFormatPr defaultColWidth="9" defaultRowHeight="15"/>
  <cols>
    <col min="1" max="1" width="10.4285714285714"/>
    <col min="2" max="2" width="19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2451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42675</v>
      </c>
      <c r="B4" s="50" t="s">
        <v>1368</v>
      </c>
      <c r="C4" s="50" t="s">
        <v>665</v>
      </c>
      <c r="D4" s="50">
        <v>700</v>
      </c>
      <c r="E4" s="50">
        <v>1231.5</v>
      </c>
      <c r="F4" s="50">
        <v>1226.5</v>
      </c>
      <c r="G4" s="50" t="s">
        <v>2452</v>
      </c>
      <c r="H4" s="50">
        <v>1240.5</v>
      </c>
      <c r="I4" s="50">
        <f t="shared" ref="I4:I8" si="0">(H4-E4)*D4</f>
        <v>6300</v>
      </c>
    </row>
    <row r="5" spans="1:9">
      <c r="A5" s="49">
        <v>42675</v>
      </c>
      <c r="B5" s="50" t="s">
        <v>2391</v>
      </c>
      <c r="C5" s="50" t="s">
        <v>16</v>
      </c>
      <c r="D5" s="50">
        <v>1100</v>
      </c>
      <c r="E5" s="50">
        <v>982.4</v>
      </c>
      <c r="F5" s="50">
        <v>979</v>
      </c>
      <c r="G5" s="50" t="s">
        <v>2453</v>
      </c>
      <c r="H5" s="50">
        <v>983.8</v>
      </c>
      <c r="I5" s="50">
        <f t="shared" si="0"/>
        <v>1539.99999999997</v>
      </c>
    </row>
    <row r="6" spans="1:9">
      <c r="A6" s="49">
        <v>42676</v>
      </c>
      <c r="B6" s="50" t="s">
        <v>2343</v>
      </c>
      <c r="C6" s="50" t="s">
        <v>19</v>
      </c>
      <c r="D6" s="50">
        <v>1400</v>
      </c>
      <c r="E6" s="50">
        <v>443</v>
      </c>
      <c r="F6" s="50">
        <v>445.5</v>
      </c>
      <c r="G6" s="50" t="s">
        <v>2454</v>
      </c>
      <c r="H6" s="50">
        <v>438.75</v>
      </c>
      <c r="I6" s="50">
        <f t="shared" ref="I6:I12" si="1">(E6-H6)*D6</f>
        <v>5950</v>
      </c>
    </row>
    <row r="7" spans="1:9">
      <c r="A7" s="49">
        <v>42676</v>
      </c>
      <c r="B7" s="50" t="s">
        <v>2349</v>
      </c>
      <c r="C7" s="50" t="s">
        <v>16</v>
      </c>
      <c r="D7" s="50">
        <v>600</v>
      </c>
      <c r="E7" s="50">
        <v>1050</v>
      </c>
      <c r="F7" s="50">
        <v>1044</v>
      </c>
      <c r="G7" s="50" t="s">
        <v>2455</v>
      </c>
      <c r="H7" s="50">
        <v>1059</v>
      </c>
      <c r="I7" s="50">
        <f t="shared" si="0"/>
        <v>5400</v>
      </c>
    </row>
    <row r="8" spans="1:9">
      <c r="A8" s="49">
        <v>42677</v>
      </c>
      <c r="B8" s="50" t="s">
        <v>1209</v>
      </c>
      <c r="C8" s="50" t="s">
        <v>16</v>
      </c>
      <c r="D8" s="50">
        <v>6000</v>
      </c>
      <c r="E8" s="50">
        <v>222.25</v>
      </c>
      <c r="F8" s="50">
        <v>221.65</v>
      </c>
      <c r="G8" s="50" t="s">
        <v>2456</v>
      </c>
      <c r="H8" s="50">
        <v>223.5</v>
      </c>
      <c r="I8" s="50">
        <f t="shared" si="0"/>
        <v>7500</v>
      </c>
    </row>
    <row r="9" spans="1:9">
      <c r="A9" s="49">
        <v>42677</v>
      </c>
      <c r="B9" s="50" t="s">
        <v>1209</v>
      </c>
      <c r="C9" s="50" t="s">
        <v>19</v>
      </c>
      <c r="D9" s="50">
        <v>6000</v>
      </c>
      <c r="E9" s="50">
        <v>223.7</v>
      </c>
      <c r="F9" s="50">
        <v>227.3</v>
      </c>
      <c r="G9" s="50" t="s">
        <v>2457</v>
      </c>
      <c r="H9" s="50">
        <v>222.4</v>
      </c>
      <c r="I9" s="50">
        <f t="shared" si="1"/>
        <v>7799.9999999999</v>
      </c>
    </row>
    <row r="10" spans="1:9">
      <c r="A10" s="49">
        <v>42678</v>
      </c>
      <c r="B10" s="50" t="s">
        <v>1448</v>
      </c>
      <c r="C10" s="50" t="s">
        <v>665</v>
      </c>
      <c r="D10" s="50">
        <v>400</v>
      </c>
      <c r="E10" s="50">
        <v>1900</v>
      </c>
      <c r="F10" s="50">
        <v>1891</v>
      </c>
      <c r="G10" s="50" t="s">
        <v>2458</v>
      </c>
      <c r="H10" s="50">
        <v>1909</v>
      </c>
      <c r="I10" s="50">
        <f t="shared" ref="I10:I15" si="2">(H10-E10)*D10</f>
        <v>3600</v>
      </c>
    </row>
    <row r="11" spans="1:9">
      <c r="A11" s="49">
        <v>42678</v>
      </c>
      <c r="B11" s="50" t="s">
        <v>2459</v>
      </c>
      <c r="C11" s="50" t="s">
        <v>19</v>
      </c>
      <c r="D11" s="50">
        <v>800</v>
      </c>
      <c r="E11" s="50">
        <v>790</v>
      </c>
      <c r="F11" s="50">
        <v>794.5</v>
      </c>
      <c r="G11" s="50" t="s">
        <v>2460</v>
      </c>
      <c r="H11" s="50">
        <v>785.5</v>
      </c>
      <c r="I11" s="50">
        <f t="shared" si="1"/>
        <v>3600</v>
      </c>
    </row>
    <row r="12" spans="1:9">
      <c r="A12" s="49">
        <v>42678</v>
      </c>
      <c r="B12" s="50" t="s">
        <v>2461</v>
      </c>
      <c r="C12" s="50" t="s">
        <v>19</v>
      </c>
      <c r="D12" s="50">
        <v>600</v>
      </c>
      <c r="E12" s="50">
        <v>1016.5</v>
      </c>
      <c r="F12" s="50">
        <v>1022.5</v>
      </c>
      <c r="G12" s="50" t="s">
        <v>2462</v>
      </c>
      <c r="H12" s="50">
        <v>1016.5</v>
      </c>
      <c r="I12" s="50">
        <f t="shared" si="1"/>
        <v>0</v>
      </c>
    </row>
    <row r="13" spans="1:9">
      <c r="A13" s="49">
        <v>42678</v>
      </c>
      <c r="B13" s="50" t="s">
        <v>2324</v>
      </c>
      <c r="C13" s="50" t="s">
        <v>16</v>
      </c>
      <c r="D13" s="50">
        <v>800</v>
      </c>
      <c r="E13" s="50">
        <v>560</v>
      </c>
      <c r="F13" s="50">
        <v>555.5</v>
      </c>
      <c r="G13" s="50" t="s">
        <v>2463</v>
      </c>
      <c r="H13" s="50">
        <v>564.5</v>
      </c>
      <c r="I13" s="50">
        <f t="shared" si="2"/>
        <v>3600</v>
      </c>
    </row>
    <row r="14" spans="1:9">
      <c r="A14" s="49">
        <v>42681</v>
      </c>
      <c r="B14" s="50" t="s">
        <v>811</v>
      </c>
      <c r="C14" s="50" t="s">
        <v>16</v>
      </c>
      <c r="D14" s="50">
        <v>1100</v>
      </c>
      <c r="E14" s="50">
        <v>900</v>
      </c>
      <c r="F14" s="50">
        <v>896.75</v>
      </c>
      <c r="G14" s="50" t="s">
        <v>2464</v>
      </c>
      <c r="H14" s="50">
        <v>901.4</v>
      </c>
      <c r="I14" s="50">
        <f t="shared" si="2"/>
        <v>1539.99999999997</v>
      </c>
    </row>
    <row r="15" spans="1:9">
      <c r="A15" s="49">
        <v>42681</v>
      </c>
      <c r="B15" s="50" t="s">
        <v>2465</v>
      </c>
      <c r="C15" s="50" t="s">
        <v>16</v>
      </c>
      <c r="D15" s="50">
        <v>1500</v>
      </c>
      <c r="E15" s="50">
        <v>281</v>
      </c>
      <c r="F15" s="50">
        <v>278.5</v>
      </c>
      <c r="G15" s="50" t="s">
        <v>2466</v>
      </c>
      <c r="H15" s="50">
        <v>282.2</v>
      </c>
      <c r="I15" s="50">
        <f t="shared" si="2"/>
        <v>1799.99999999998</v>
      </c>
    </row>
    <row r="16" spans="1:9">
      <c r="A16" s="49">
        <v>42682</v>
      </c>
      <c r="B16" s="50" t="s">
        <v>2459</v>
      </c>
      <c r="C16" s="50" t="s">
        <v>19</v>
      </c>
      <c r="D16" s="50">
        <v>800</v>
      </c>
      <c r="E16" s="50">
        <v>788.1</v>
      </c>
      <c r="F16" s="50">
        <v>792.5</v>
      </c>
      <c r="G16" s="50" t="s">
        <v>2467</v>
      </c>
      <c r="H16" s="50">
        <v>783.6</v>
      </c>
      <c r="I16" s="50">
        <f>(E16-H16)*D16</f>
        <v>3600</v>
      </c>
    </row>
    <row r="17" spans="1:9">
      <c r="A17" s="49">
        <v>42682</v>
      </c>
      <c r="B17" s="50" t="s">
        <v>2468</v>
      </c>
      <c r="C17" s="50" t="s">
        <v>19</v>
      </c>
      <c r="D17" s="50">
        <v>400</v>
      </c>
      <c r="E17" s="50">
        <v>1900</v>
      </c>
      <c r="F17" s="50">
        <v>1909</v>
      </c>
      <c r="G17" s="50" t="s">
        <v>2469</v>
      </c>
      <c r="H17" s="50">
        <v>1896</v>
      </c>
      <c r="I17" s="50">
        <f>(E17-H17)*D17</f>
        <v>1600</v>
      </c>
    </row>
    <row r="18" spans="1:9">
      <c r="A18" s="51">
        <v>42683</v>
      </c>
      <c r="B18" s="52" t="s">
        <v>1565</v>
      </c>
      <c r="C18" s="52" t="s">
        <v>16</v>
      </c>
      <c r="D18" s="52">
        <v>500</v>
      </c>
      <c r="E18" s="52">
        <v>980</v>
      </c>
      <c r="F18" s="52">
        <v>973</v>
      </c>
      <c r="G18" s="52" t="s">
        <v>2470</v>
      </c>
      <c r="H18" s="52">
        <v>979</v>
      </c>
      <c r="I18" s="52">
        <f t="shared" ref="I18:I23" si="3">(H18-E18)*D18</f>
        <v>-500</v>
      </c>
    </row>
    <row r="19" spans="1:9">
      <c r="A19" s="49">
        <v>42683</v>
      </c>
      <c r="B19" s="50" t="s">
        <v>283</v>
      </c>
      <c r="C19" s="50" t="s">
        <v>16</v>
      </c>
      <c r="D19" s="50">
        <v>2000</v>
      </c>
      <c r="E19" s="50">
        <v>340</v>
      </c>
      <c r="F19" s="50">
        <v>338.25</v>
      </c>
      <c r="G19" s="50" t="s">
        <v>2471</v>
      </c>
      <c r="H19" s="50">
        <v>340.7</v>
      </c>
      <c r="I19" s="50">
        <f t="shared" si="3"/>
        <v>1399.99999999998</v>
      </c>
    </row>
    <row r="20" spans="1:9">
      <c r="A20" s="49">
        <v>42683</v>
      </c>
      <c r="B20" s="50" t="s">
        <v>2290</v>
      </c>
      <c r="C20" s="50" t="s">
        <v>16</v>
      </c>
      <c r="D20" s="50">
        <v>800</v>
      </c>
      <c r="E20" s="50">
        <v>700</v>
      </c>
      <c r="F20" s="50">
        <v>695.5</v>
      </c>
      <c r="G20" s="50" t="s">
        <v>2472</v>
      </c>
      <c r="H20" s="50">
        <v>704.5</v>
      </c>
      <c r="I20" s="50">
        <f t="shared" si="3"/>
        <v>3600</v>
      </c>
    </row>
    <row r="21" spans="1:9">
      <c r="A21" s="49">
        <v>42684</v>
      </c>
      <c r="B21" s="50" t="s">
        <v>140</v>
      </c>
      <c r="C21" s="50" t="s">
        <v>16</v>
      </c>
      <c r="D21" s="50">
        <v>500</v>
      </c>
      <c r="E21" s="50">
        <v>1101.5</v>
      </c>
      <c r="F21" s="50">
        <v>1094.5</v>
      </c>
      <c r="G21" s="50" t="s">
        <v>2473</v>
      </c>
      <c r="H21" s="50">
        <v>1114</v>
      </c>
      <c r="I21" s="50">
        <f t="shared" si="3"/>
        <v>6250</v>
      </c>
    </row>
    <row r="22" spans="1:9">
      <c r="A22" s="49">
        <v>42684</v>
      </c>
      <c r="B22" s="50" t="s">
        <v>24</v>
      </c>
      <c r="C22" s="50" t="s">
        <v>16</v>
      </c>
      <c r="D22" s="50">
        <v>500</v>
      </c>
      <c r="E22" s="50">
        <v>1765</v>
      </c>
      <c r="F22" s="50">
        <v>1758</v>
      </c>
      <c r="G22" s="50" t="s">
        <v>2474</v>
      </c>
      <c r="H22" s="50">
        <v>1768</v>
      </c>
      <c r="I22" s="50">
        <f t="shared" si="3"/>
        <v>1500</v>
      </c>
    </row>
    <row r="23" spans="1:9">
      <c r="A23" s="49">
        <v>42684</v>
      </c>
      <c r="B23" s="50" t="s">
        <v>2459</v>
      </c>
      <c r="C23" s="50" t="s">
        <v>16</v>
      </c>
      <c r="D23" s="50">
        <v>800</v>
      </c>
      <c r="E23" s="50">
        <v>705</v>
      </c>
      <c r="F23" s="50">
        <v>700.5</v>
      </c>
      <c r="G23" s="50" t="s">
        <v>2475</v>
      </c>
      <c r="H23" s="50">
        <v>713</v>
      </c>
      <c r="I23" s="50">
        <f t="shared" si="3"/>
        <v>6400</v>
      </c>
    </row>
    <row r="24" spans="1:9">
      <c r="A24" s="49">
        <v>42685</v>
      </c>
      <c r="B24" s="50" t="s">
        <v>2476</v>
      </c>
      <c r="C24" s="50" t="s">
        <v>19</v>
      </c>
      <c r="D24" s="50">
        <v>250</v>
      </c>
      <c r="E24" s="50">
        <v>2658</v>
      </c>
      <c r="F24" s="50">
        <v>2673</v>
      </c>
      <c r="G24" s="50" t="s">
        <v>2477</v>
      </c>
      <c r="H24" s="50">
        <v>2652</v>
      </c>
      <c r="I24" s="50">
        <f t="shared" ref="I24:I29" si="4">(E24-H24)*D24</f>
        <v>1500</v>
      </c>
    </row>
    <row r="25" spans="1:9">
      <c r="A25" s="51">
        <v>42685</v>
      </c>
      <c r="B25" s="52" t="s">
        <v>2478</v>
      </c>
      <c r="C25" s="52" t="s">
        <v>16</v>
      </c>
      <c r="D25" s="52">
        <v>2000</v>
      </c>
      <c r="E25" s="52">
        <v>360</v>
      </c>
      <c r="F25" s="52">
        <v>358.25</v>
      </c>
      <c r="G25" s="52" t="s">
        <v>2479</v>
      </c>
      <c r="H25" s="52">
        <v>359.55</v>
      </c>
      <c r="I25" s="52">
        <f t="shared" ref="I25:I28" si="5">(H25-E25)*D25</f>
        <v>-899.999999999977</v>
      </c>
    </row>
    <row r="26" spans="1:9">
      <c r="A26" s="49">
        <v>42689</v>
      </c>
      <c r="B26" s="50" t="s">
        <v>1209</v>
      </c>
      <c r="C26" s="50" t="s">
        <v>665</v>
      </c>
      <c r="D26" s="50">
        <v>6000</v>
      </c>
      <c r="E26" s="50">
        <v>220</v>
      </c>
      <c r="F26" s="50">
        <v>219.35</v>
      </c>
      <c r="G26" s="50" t="s">
        <v>2480</v>
      </c>
      <c r="H26" s="50">
        <v>220.75</v>
      </c>
      <c r="I26" s="50">
        <f t="shared" si="5"/>
        <v>4500</v>
      </c>
    </row>
    <row r="27" spans="1:9">
      <c r="A27" s="49">
        <v>42689</v>
      </c>
      <c r="B27" s="50" t="s">
        <v>2461</v>
      </c>
      <c r="C27" s="50" t="s">
        <v>19</v>
      </c>
      <c r="D27" s="50">
        <v>600</v>
      </c>
      <c r="E27" s="50">
        <v>808.7</v>
      </c>
      <c r="F27" s="50">
        <v>814.7</v>
      </c>
      <c r="G27" s="50" t="s">
        <v>2481</v>
      </c>
      <c r="H27" s="50">
        <v>806</v>
      </c>
      <c r="I27" s="50">
        <f t="shared" si="4"/>
        <v>1620.00000000003</v>
      </c>
    </row>
    <row r="28" spans="1:9">
      <c r="A28" s="49">
        <v>42689</v>
      </c>
      <c r="B28" s="50" t="s">
        <v>2482</v>
      </c>
      <c r="C28" s="50" t="s">
        <v>16</v>
      </c>
      <c r="D28" s="50">
        <v>1500</v>
      </c>
      <c r="E28" s="50">
        <v>344</v>
      </c>
      <c r="F28" s="50">
        <v>341.5</v>
      </c>
      <c r="G28" s="50" t="s">
        <v>2483</v>
      </c>
      <c r="H28" s="50">
        <v>354</v>
      </c>
      <c r="I28" s="50">
        <f t="shared" si="5"/>
        <v>15000</v>
      </c>
    </row>
    <row r="29" spans="1:9">
      <c r="A29" s="49">
        <v>42690</v>
      </c>
      <c r="B29" s="50" t="s">
        <v>2482</v>
      </c>
      <c r="C29" s="50" t="s">
        <v>19</v>
      </c>
      <c r="D29" s="50">
        <v>1500</v>
      </c>
      <c r="E29" s="50">
        <v>327</v>
      </c>
      <c r="F29" s="50">
        <v>329.5</v>
      </c>
      <c r="G29" s="50" t="s">
        <v>2484</v>
      </c>
      <c r="H29" s="50">
        <v>326</v>
      </c>
      <c r="I29" s="50">
        <f t="shared" si="4"/>
        <v>1500</v>
      </c>
    </row>
    <row r="30" spans="1:9">
      <c r="A30" s="49">
        <v>42690</v>
      </c>
      <c r="B30" s="50" t="s">
        <v>2387</v>
      </c>
      <c r="C30" s="50" t="s">
        <v>16</v>
      </c>
      <c r="D30" s="50">
        <v>2100</v>
      </c>
      <c r="E30" s="50">
        <v>304</v>
      </c>
      <c r="F30" s="50">
        <v>302.25</v>
      </c>
      <c r="G30" s="50" t="s">
        <v>2485</v>
      </c>
      <c r="H30" s="50">
        <v>304</v>
      </c>
      <c r="I30" s="50">
        <f>(H30-E30)*D30</f>
        <v>0</v>
      </c>
    </row>
    <row r="31" spans="1:9">
      <c r="A31" s="49">
        <v>42690</v>
      </c>
      <c r="B31" s="50" t="s">
        <v>1286</v>
      </c>
      <c r="C31" s="50" t="s">
        <v>16</v>
      </c>
      <c r="D31" s="50">
        <v>1000</v>
      </c>
      <c r="E31" s="50">
        <v>707</v>
      </c>
      <c r="F31" s="50">
        <v>703.5</v>
      </c>
      <c r="G31" s="50" t="s">
        <v>2486</v>
      </c>
      <c r="H31" s="50">
        <v>708.5</v>
      </c>
      <c r="I31" s="50">
        <f>(H31-E31)*D31</f>
        <v>1500</v>
      </c>
    </row>
    <row r="32" spans="1:9">
      <c r="A32" s="49">
        <v>42690</v>
      </c>
      <c r="B32" s="50" t="s">
        <v>549</v>
      </c>
      <c r="C32" s="50" t="s">
        <v>19</v>
      </c>
      <c r="D32" s="50">
        <v>3000</v>
      </c>
      <c r="E32" s="50">
        <v>239</v>
      </c>
      <c r="F32" s="50">
        <v>240.2</v>
      </c>
      <c r="G32" s="50" t="s">
        <v>2487</v>
      </c>
      <c r="H32" s="50">
        <v>238.5</v>
      </c>
      <c r="I32" s="50">
        <f t="shared" ref="I32:I35" si="6">(E32-H32)*D32</f>
        <v>1500</v>
      </c>
    </row>
    <row r="33" spans="1:9">
      <c r="A33" s="49">
        <v>42690</v>
      </c>
      <c r="B33" s="50" t="s">
        <v>2324</v>
      </c>
      <c r="C33" s="50" t="s">
        <v>19</v>
      </c>
      <c r="D33" s="50">
        <v>800</v>
      </c>
      <c r="E33" s="50">
        <v>530</v>
      </c>
      <c r="F33" s="50">
        <v>534.5</v>
      </c>
      <c r="G33" s="50" t="s">
        <v>2488</v>
      </c>
      <c r="H33" s="50">
        <v>530</v>
      </c>
      <c r="I33" s="50">
        <f t="shared" si="6"/>
        <v>0</v>
      </c>
    </row>
    <row r="34" spans="1:9">
      <c r="A34" s="49">
        <v>42691</v>
      </c>
      <c r="B34" s="50" t="s">
        <v>2185</v>
      </c>
      <c r="C34" s="50" t="s">
        <v>19</v>
      </c>
      <c r="D34" s="50">
        <v>2000</v>
      </c>
      <c r="E34" s="50">
        <v>311</v>
      </c>
      <c r="F34" s="50">
        <v>312.75</v>
      </c>
      <c r="G34" s="50" t="s">
        <v>2489</v>
      </c>
      <c r="H34" s="50">
        <v>310.25</v>
      </c>
      <c r="I34" s="50">
        <f t="shared" si="6"/>
        <v>1500</v>
      </c>
    </row>
    <row r="35" spans="1:9">
      <c r="A35" s="49">
        <v>42691</v>
      </c>
      <c r="B35" s="50" t="s">
        <v>2185</v>
      </c>
      <c r="C35" s="50" t="s">
        <v>19</v>
      </c>
      <c r="D35" s="50">
        <v>2000</v>
      </c>
      <c r="E35" s="50">
        <v>300</v>
      </c>
      <c r="F35" s="50">
        <v>301.75</v>
      </c>
      <c r="G35" s="50" t="s">
        <v>2490</v>
      </c>
      <c r="H35" s="50">
        <v>298.25</v>
      </c>
      <c r="I35" s="50">
        <f t="shared" si="6"/>
        <v>3500</v>
      </c>
    </row>
    <row r="36" spans="1:9">
      <c r="A36" s="49">
        <v>42691</v>
      </c>
      <c r="B36" s="50" t="s">
        <v>1448</v>
      </c>
      <c r="C36" s="50" t="s">
        <v>16</v>
      </c>
      <c r="D36" s="50">
        <v>400</v>
      </c>
      <c r="E36" s="50">
        <v>1800</v>
      </c>
      <c r="F36" s="50">
        <v>1791</v>
      </c>
      <c r="G36" s="50" t="s">
        <v>2491</v>
      </c>
      <c r="H36" s="50">
        <v>1804</v>
      </c>
      <c r="I36" s="50">
        <f>(H36-E36)*D36</f>
        <v>1600</v>
      </c>
    </row>
    <row r="37" spans="1:9">
      <c r="A37" s="49">
        <v>42692</v>
      </c>
      <c r="B37" s="50" t="s">
        <v>283</v>
      </c>
      <c r="C37" s="50" t="s">
        <v>19</v>
      </c>
      <c r="D37" s="50">
        <v>2000</v>
      </c>
      <c r="E37" s="50">
        <v>297</v>
      </c>
      <c r="F37" s="50">
        <v>298.75</v>
      </c>
      <c r="G37" s="50" t="s">
        <v>2492</v>
      </c>
      <c r="H37" s="50">
        <v>294</v>
      </c>
      <c r="I37" s="50">
        <f t="shared" ref="I37:I45" si="7">(E37-H37)*D37</f>
        <v>6000</v>
      </c>
    </row>
    <row r="38" spans="1:9">
      <c r="A38" s="49">
        <v>42692</v>
      </c>
      <c r="B38" s="50" t="s">
        <v>944</v>
      </c>
      <c r="C38" s="50" t="s">
        <v>16</v>
      </c>
      <c r="D38" s="50">
        <v>500</v>
      </c>
      <c r="E38" s="50">
        <v>880</v>
      </c>
      <c r="F38" s="50">
        <v>873</v>
      </c>
      <c r="G38" s="50" t="s">
        <v>2493</v>
      </c>
      <c r="H38" s="50">
        <v>883</v>
      </c>
      <c r="I38" s="50">
        <f>(H38-E38)*D38</f>
        <v>1500</v>
      </c>
    </row>
    <row r="39" spans="1:9">
      <c r="A39" s="49">
        <v>42692</v>
      </c>
      <c r="B39" s="50" t="s">
        <v>2391</v>
      </c>
      <c r="C39" s="50" t="s">
        <v>723</v>
      </c>
      <c r="D39" s="50">
        <v>1100</v>
      </c>
      <c r="E39" s="50">
        <v>750</v>
      </c>
      <c r="F39" s="50">
        <v>753.35</v>
      </c>
      <c r="G39" s="50" t="s">
        <v>2494</v>
      </c>
      <c r="H39" s="50">
        <v>744.1</v>
      </c>
      <c r="I39" s="50">
        <f t="shared" si="7"/>
        <v>6489.99999999997</v>
      </c>
    </row>
    <row r="40" spans="1:9">
      <c r="A40" s="51">
        <v>42695</v>
      </c>
      <c r="B40" s="52" t="s">
        <v>2461</v>
      </c>
      <c r="C40" s="52" t="s">
        <v>723</v>
      </c>
      <c r="D40" s="52">
        <v>600</v>
      </c>
      <c r="E40" s="52">
        <v>805</v>
      </c>
      <c r="F40" s="52">
        <v>811</v>
      </c>
      <c r="G40" s="52" t="s">
        <v>2495</v>
      </c>
      <c r="H40" s="52">
        <v>811</v>
      </c>
      <c r="I40" s="52">
        <f t="shared" si="7"/>
        <v>-3600</v>
      </c>
    </row>
    <row r="41" spans="1:9">
      <c r="A41" s="49">
        <v>42695</v>
      </c>
      <c r="B41" s="50" t="s">
        <v>1368</v>
      </c>
      <c r="C41" s="50" t="s">
        <v>19</v>
      </c>
      <c r="D41" s="50">
        <v>700</v>
      </c>
      <c r="E41" s="50">
        <v>1175</v>
      </c>
      <c r="F41" s="50">
        <v>1180</v>
      </c>
      <c r="G41" s="50" t="s">
        <v>2496</v>
      </c>
      <c r="H41" s="50">
        <v>1172.7</v>
      </c>
      <c r="I41" s="50">
        <f t="shared" si="7"/>
        <v>1609.99999999997</v>
      </c>
    </row>
    <row r="42" spans="1:9">
      <c r="A42" s="49">
        <v>42695</v>
      </c>
      <c r="B42" s="50" t="s">
        <v>2391</v>
      </c>
      <c r="C42" s="50" t="s">
        <v>19</v>
      </c>
      <c r="D42" s="50">
        <v>1100</v>
      </c>
      <c r="E42" s="50">
        <v>702</v>
      </c>
      <c r="F42" s="50">
        <v>705.5</v>
      </c>
      <c r="G42" s="50" t="s">
        <v>2497</v>
      </c>
      <c r="H42" s="50">
        <v>696</v>
      </c>
      <c r="I42" s="50">
        <f t="shared" si="7"/>
        <v>6600</v>
      </c>
    </row>
    <row r="43" spans="1:9">
      <c r="A43" s="49">
        <v>42696</v>
      </c>
      <c r="B43" s="50" t="s">
        <v>1196</v>
      </c>
      <c r="C43" s="50" t="s">
        <v>19</v>
      </c>
      <c r="D43" s="50">
        <v>200</v>
      </c>
      <c r="E43" s="50">
        <v>2870</v>
      </c>
      <c r="F43" s="50">
        <v>2890</v>
      </c>
      <c r="G43" s="50" t="s">
        <v>2498</v>
      </c>
      <c r="H43" s="50">
        <v>2852</v>
      </c>
      <c r="I43" s="50">
        <f t="shared" si="7"/>
        <v>3600</v>
      </c>
    </row>
    <row r="44" spans="1:9">
      <c r="A44" s="49">
        <v>42696</v>
      </c>
      <c r="B44" s="50" t="s">
        <v>2499</v>
      </c>
      <c r="C44" s="50" t="s">
        <v>19</v>
      </c>
      <c r="D44" s="50">
        <v>1500</v>
      </c>
      <c r="E44" s="50">
        <v>411.25</v>
      </c>
      <c r="F44" s="50">
        <v>413.75</v>
      </c>
      <c r="G44" s="50" t="s">
        <v>2500</v>
      </c>
      <c r="H44" s="50">
        <v>410.25</v>
      </c>
      <c r="I44" s="50">
        <f t="shared" si="7"/>
        <v>1500</v>
      </c>
    </row>
    <row r="45" spans="1:9">
      <c r="A45" s="51">
        <v>42697</v>
      </c>
      <c r="B45" s="52" t="s">
        <v>119</v>
      </c>
      <c r="C45" s="52" t="s">
        <v>19</v>
      </c>
      <c r="D45" s="52">
        <v>1300</v>
      </c>
      <c r="E45" s="52">
        <v>440</v>
      </c>
      <c r="F45" s="52">
        <v>442.75</v>
      </c>
      <c r="G45" s="52" t="s">
        <v>2501</v>
      </c>
      <c r="H45" s="52">
        <v>442.75</v>
      </c>
      <c r="I45" s="52">
        <f t="shared" si="7"/>
        <v>-3575</v>
      </c>
    </row>
    <row r="46" spans="1:9">
      <c r="A46" s="49">
        <v>42697</v>
      </c>
      <c r="B46" s="50" t="s">
        <v>2387</v>
      </c>
      <c r="C46" s="50" t="s">
        <v>16</v>
      </c>
      <c r="D46" s="50">
        <v>2100</v>
      </c>
      <c r="E46" s="50">
        <v>295</v>
      </c>
      <c r="F46" s="50">
        <v>293.25</v>
      </c>
      <c r="G46" s="50" t="s">
        <v>2502</v>
      </c>
      <c r="H46" s="50">
        <v>297.9</v>
      </c>
      <c r="I46" s="50">
        <f t="shared" ref="I46:I59" si="8">(H46-E46)*D46</f>
        <v>6089.99999999995</v>
      </c>
    </row>
    <row r="47" spans="1:9">
      <c r="A47" s="51">
        <v>42698</v>
      </c>
      <c r="B47" s="52" t="s">
        <v>2503</v>
      </c>
      <c r="C47" s="52" t="s">
        <v>665</v>
      </c>
      <c r="D47" s="52">
        <v>600</v>
      </c>
      <c r="E47" s="52">
        <v>685.7</v>
      </c>
      <c r="F47" s="52">
        <v>679.75</v>
      </c>
      <c r="G47" s="52" t="s">
        <v>2504</v>
      </c>
      <c r="H47" s="52">
        <v>683</v>
      </c>
      <c r="I47" s="52">
        <f t="shared" si="8"/>
        <v>-1620.00000000003</v>
      </c>
    </row>
    <row r="48" spans="1:9">
      <c r="A48" s="49">
        <v>42698</v>
      </c>
      <c r="B48" s="50" t="s">
        <v>2505</v>
      </c>
      <c r="C48" s="50" t="s">
        <v>665</v>
      </c>
      <c r="D48" s="50">
        <v>1500</v>
      </c>
      <c r="E48" s="50">
        <v>315.5</v>
      </c>
      <c r="F48" s="50">
        <v>327.5</v>
      </c>
      <c r="G48" s="50" t="s">
        <v>2506</v>
      </c>
      <c r="H48" s="50">
        <v>320</v>
      </c>
      <c r="I48" s="50">
        <f t="shared" si="8"/>
        <v>6750</v>
      </c>
    </row>
    <row r="49" spans="1:9">
      <c r="A49" s="49">
        <v>42698</v>
      </c>
      <c r="B49" s="50" t="s">
        <v>2505</v>
      </c>
      <c r="C49" s="50" t="s">
        <v>665</v>
      </c>
      <c r="D49" s="50">
        <v>1500</v>
      </c>
      <c r="E49" s="50">
        <v>324</v>
      </c>
      <c r="F49" s="50">
        <v>321.5</v>
      </c>
      <c r="G49" s="50" t="s">
        <v>2507</v>
      </c>
      <c r="H49" s="50">
        <v>325</v>
      </c>
      <c r="I49" s="50">
        <f t="shared" si="8"/>
        <v>1500</v>
      </c>
    </row>
    <row r="50" spans="1:9">
      <c r="A50" s="49">
        <v>42698</v>
      </c>
      <c r="B50" s="50" t="s">
        <v>1448</v>
      </c>
      <c r="C50" s="50" t="s">
        <v>16</v>
      </c>
      <c r="D50" s="50">
        <v>400</v>
      </c>
      <c r="E50" s="50">
        <v>1800</v>
      </c>
      <c r="F50" s="50">
        <v>1791</v>
      </c>
      <c r="G50" s="50" t="s">
        <v>2491</v>
      </c>
      <c r="H50" s="50">
        <v>1800</v>
      </c>
      <c r="I50" s="50">
        <f t="shared" si="8"/>
        <v>0</v>
      </c>
    </row>
    <row r="51" spans="1:9">
      <c r="A51" s="49">
        <v>42698</v>
      </c>
      <c r="B51" s="50" t="s">
        <v>2324</v>
      </c>
      <c r="C51" s="50" t="s">
        <v>16</v>
      </c>
      <c r="D51" s="50">
        <v>800</v>
      </c>
      <c r="E51" s="50">
        <v>527</v>
      </c>
      <c r="F51" s="50">
        <v>522.5</v>
      </c>
      <c r="G51" s="50" t="s">
        <v>2508</v>
      </c>
      <c r="H51" s="50">
        <v>532</v>
      </c>
      <c r="I51" s="50">
        <f t="shared" si="8"/>
        <v>4000</v>
      </c>
    </row>
    <row r="52" spans="1:9">
      <c r="A52" s="49">
        <v>42699</v>
      </c>
      <c r="B52" s="50" t="s">
        <v>2149</v>
      </c>
      <c r="C52" s="50" t="s">
        <v>665</v>
      </c>
      <c r="D52" s="50">
        <v>2500</v>
      </c>
      <c r="E52" s="50">
        <v>261.9</v>
      </c>
      <c r="F52" s="50">
        <v>260.5</v>
      </c>
      <c r="G52" s="50" t="s">
        <v>2509</v>
      </c>
      <c r="H52" s="50">
        <v>264.65</v>
      </c>
      <c r="I52" s="50">
        <f t="shared" si="8"/>
        <v>6875</v>
      </c>
    </row>
    <row r="53" spans="1:9">
      <c r="A53" s="49">
        <v>42699</v>
      </c>
      <c r="B53" s="50" t="s">
        <v>24</v>
      </c>
      <c r="C53" s="50" t="s">
        <v>16</v>
      </c>
      <c r="D53" s="50">
        <v>500</v>
      </c>
      <c r="E53" s="50">
        <v>1500</v>
      </c>
      <c r="F53" s="50">
        <v>1493</v>
      </c>
      <c r="G53" s="50" t="s">
        <v>2510</v>
      </c>
      <c r="H53" s="50">
        <v>1503</v>
      </c>
      <c r="I53" s="50">
        <f t="shared" si="8"/>
        <v>1500</v>
      </c>
    </row>
    <row r="54" spans="1:9">
      <c r="A54" s="49">
        <v>42702</v>
      </c>
      <c r="B54" s="50" t="s">
        <v>549</v>
      </c>
      <c r="C54" s="50" t="s">
        <v>665</v>
      </c>
      <c r="D54" s="50">
        <v>3000</v>
      </c>
      <c r="E54" s="50">
        <v>240</v>
      </c>
      <c r="F54" s="50">
        <v>238.85</v>
      </c>
      <c r="G54" s="50" t="s">
        <v>2511</v>
      </c>
      <c r="H54" s="50">
        <v>242</v>
      </c>
      <c r="I54" s="50">
        <f t="shared" si="8"/>
        <v>6000</v>
      </c>
    </row>
    <row r="55" spans="1:9">
      <c r="A55" s="49">
        <v>42702</v>
      </c>
      <c r="B55" s="50" t="s">
        <v>595</v>
      </c>
      <c r="C55" s="50" t="s">
        <v>16</v>
      </c>
      <c r="D55" s="50">
        <v>250</v>
      </c>
      <c r="E55" s="50">
        <v>1907</v>
      </c>
      <c r="F55" s="50">
        <v>1893</v>
      </c>
      <c r="G55" s="50" t="s">
        <v>2512</v>
      </c>
      <c r="H55" s="50">
        <v>1907</v>
      </c>
      <c r="I55" s="50">
        <f t="shared" si="8"/>
        <v>0</v>
      </c>
    </row>
    <row r="56" spans="1:9">
      <c r="A56" s="49">
        <v>42702</v>
      </c>
      <c r="B56" s="50" t="s">
        <v>1286</v>
      </c>
      <c r="C56" s="50" t="s">
        <v>16</v>
      </c>
      <c r="D56" s="50">
        <v>1000</v>
      </c>
      <c r="E56" s="50">
        <v>704</v>
      </c>
      <c r="F56" s="50">
        <v>700.5</v>
      </c>
      <c r="G56" s="50" t="s">
        <v>2513</v>
      </c>
      <c r="H56" s="50">
        <v>707.5</v>
      </c>
      <c r="I56" s="50">
        <f t="shared" si="8"/>
        <v>3500</v>
      </c>
    </row>
    <row r="57" spans="1:9">
      <c r="A57" s="49">
        <v>42703</v>
      </c>
      <c r="B57" s="50" t="s">
        <v>549</v>
      </c>
      <c r="C57" s="50" t="s">
        <v>16</v>
      </c>
      <c r="D57" s="50">
        <v>3000</v>
      </c>
      <c r="E57" s="50">
        <v>252.3</v>
      </c>
      <c r="F57" s="50">
        <v>251.15</v>
      </c>
      <c r="G57" s="50" t="s">
        <v>2514</v>
      </c>
      <c r="H57" s="50">
        <v>252.85</v>
      </c>
      <c r="I57" s="50">
        <f t="shared" si="8"/>
        <v>1649.99999999995</v>
      </c>
    </row>
    <row r="58" spans="1:9">
      <c r="A58" s="49">
        <v>42703</v>
      </c>
      <c r="B58" s="50" t="s">
        <v>49</v>
      </c>
      <c r="C58" s="50" t="s">
        <v>16</v>
      </c>
      <c r="D58" s="50">
        <v>2000</v>
      </c>
      <c r="E58" s="50">
        <v>326</v>
      </c>
      <c r="F58" s="50">
        <v>324.25</v>
      </c>
      <c r="G58" s="50" t="s">
        <v>2515</v>
      </c>
      <c r="H58" s="50">
        <v>326.75</v>
      </c>
      <c r="I58" s="50">
        <f t="shared" si="8"/>
        <v>1500</v>
      </c>
    </row>
    <row r="59" spans="1:9">
      <c r="A59" s="49">
        <v>42704</v>
      </c>
      <c r="B59" s="50" t="s">
        <v>1368</v>
      </c>
      <c r="C59" s="50" t="s">
        <v>16</v>
      </c>
      <c r="D59" s="50">
        <v>700</v>
      </c>
      <c r="E59" s="50">
        <v>1259</v>
      </c>
      <c r="F59" s="50">
        <v>1254</v>
      </c>
      <c r="G59" s="50" t="s">
        <v>2516</v>
      </c>
      <c r="H59" s="50">
        <v>1268</v>
      </c>
      <c r="I59" s="50">
        <f t="shared" si="8"/>
        <v>6300</v>
      </c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49"/>
      <c r="B61" s="50"/>
      <c r="C61" s="50"/>
      <c r="D61" s="50"/>
      <c r="E61" s="50"/>
      <c r="F61" s="50"/>
      <c r="G61" s="20" t="s">
        <v>51</v>
      </c>
      <c r="H61" s="20"/>
      <c r="I61" s="29">
        <f>SUM(I4:I60)</f>
        <v>169470</v>
      </c>
    </row>
    <row r="62" spans="1:9">
      <c r="A62" s="51"/>
      <c r="B62" s="52"/>
      <c r="C62" s="52"/>
      <c r="D62" s="52"/>
      <c r="E62" s="52"/>
      <c r="F62" s="52"/>
      <c r="I62" s="52"/>
    </row>
    <row r="63" spans="1:9">
      <c r="A63" s="49"/>
      <c r="B63" s="50"/>
      <c r="C63" s="50"/>
      <c r="D63" s="50"/>
      <c r="E63" s="50"/>
      <c r="F63" s="50"/>
      <c r="G63" s="20" t="s">
        <v>2</v>
      </c>
      <c r="H63" s="20"/>
      <c r="I63" s="31">
        <f>51/56</f>
        <v>0.910714285714286</v>
      </c>
    </row>
    <row r="64" spans="1:9">
      <c r="A64" s="49"/>
      <c r="B64" s="50"/>
      <c r="C64" s="50"/>
      <c r="D64" s="50"/>
      <c r="E64" s="50"/>
      <c r="F64" s="50"/>
      <c r="G64" s="50"/>
      <c r="H64" s="50"/>
      <c r="I64" s="50"/>
    </row>
    <row r="65" spans="1:9">
      <c r="A65" s="49"/>
      <c r="B65" s="50"/>
      <c r="C65" s="50"/>
      <c r="D65" s="50"/>
      <c r="E65" s="50"/>
      <c r="F65" s="50"/>
      <c r="G65" s="50"/>
      <c r="H65" s="50"/>
      <c r="I65" s="50"/>
    </row>
    <row r="66" spans="1:9">
      <c r="A66" s="49"/>
      <c r="B66" s="50"/>
      <c r="C66" s="50"/>
      <c r="D66" s="50"/>
      <c r="E66" s="50"/>
      <c r="F66" s="50"/>
      <c r="G66" s="50"/>
      <c r="H66" s="50"/>
      <c r="I66" s="50"/>
    </row>
    <row r="67" spans="1:9">
      <c r="A67" s="49"/>
      <c r="B67" s="50"/>
      <c r="C67" s="50"/>
      <c r="D67" s="50"/>
      <c r="E67" s="50"/>
      <c r="F67" s="50"/>
      <c r="G67" s="50"/>
      <c r="H67" s="50"/>
      <c r="I67" s="50"/>
    </row>
    <row r="68" spans="1:9">
      <c r="A68" s="49"/>
      <c r="B68" s="50"/>
      <c r="C68" s="50"/>
      <c r="D68" s="50"/>
      <c r="E68" s="50"/>
      <c r="F68" s="50"/>
      <c r="G68" s="50"/>
      <c r="H68" s="50"/>
      <c r="I68" s="50"/>
    </row>
    <row r="69" spans="8:9">
      <c r="H69" s="40"/>
      <c r="I69" s="4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K16" sqref="K1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110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43475</v>
      </c>
      <c r="B4" s="10" t="s">
        <v>24</v>
      </c>
      <c r="C4" s="10" t="s">
        <v>19</v>
      </c>
      <c r="D4" s="10">
        <v>250</v>
      </c>
      <c r="E4" s="10">
        <v>2721.5</v>
      </c>
      <c r="F4" s="10">
        <v>2731.5</v>
      </c>
      <c r="G4" s="10" t="s">
        <v>111</v>
      </c>
      <c r="H4" s="10">
        <v>2704</v>
      </c>
      <c r="I4" s="10">
        <f>(E4-H4)*D4</f>
        <v>4375</v>
      </c>
      <c r="J4" s="59"/>
    </row>
    <row r="5" spans="1:10">
      <c r="A5" s="100">
        <v>43534</v>
      </c>
      <c r="B5" s="10" t="s">
        <v>112</v>
      </c>
      <c r="C5" s="10" t="s">
        <v>19</v>
      </c>
      <c r="D5" s="10">
        <v>550</v>
      </c>
      <c r="E5" s="10">
        <v>1713</v>
      </c>
      <c r="F5" s="10">
        <v>1717.55</v>
      </c>
      <c r="G5" s="10" t="s">
        <v>113</v>
      </c>
      <c r="H5" s="10">
        <v>1705</v>
      </c>
      <c r="I5" s="10">
        <f>(E5-H5)*D5</f>
        <v>4400</v>
      </c>
      <c r="J5" s="59"/>
    </row>
    <row r="6" spans="1:10">
      <c r="A6" s="100">
        <v>43534</v>
      </c>
      <c r="B6" s="10" t="s">
        <v>49</v>
      </c>
      <c r="C6" s="10" t="s">
        <v>16</v>
      </c>
      <c r="D6" s="10">
        <v>1100</v>
      </c>
      <c r="E6" s="10">
        <v>604.15</v>
      </c>
      <c r="F6" s="10">
        <v>601.9</v>
      </c>
      <c r="G6" s="10" t="s">
        <v>114</v>
      </c>
      <c r="H6" s="10">
        <v>608</v>
      </c>
      <c r="I6" s="10">
        <f t="shared" ref="I6:I9" si="0">(H6-E6)*D6</f>
        <v>4235.00000000003</v>
      </c>
      <c r="J6" s="59"/>
    </row>
    <row r="7" spans="1:10">
      <c r="A7" s="102">
        <v>43534</v>
      </c>
      <c r="B7" s="39" t="s">
        <v>24</v>
      </c>
      <c r="C7" s="39" t="s">
        <v>16</v>
      </c>
      <c r="D7" s="39">
        <v>250</v>
      </c>
      <c r="E7" s="39">
        <v>2718</v>
      </c>
      <c r="F7" s="39">
        <v>2708</v>
      </c>
      <c r="G7" s="39" t="s">
        <v>115</v>
      </c>
      <c r="H7" s="39">
        <v>2708</v>
      </c>
      <c r="I7" s="39">
        <f t="shared" si="0"/>
        <v>-2500</v>
      </c>
      <c r="J7" s="59"/>
    </row>
    <row r="8" spans="1:10">
      <c r="A8" s="102">
        <v>43565</v>
      </c>
      <c r="B8" s="39" t="s">
        <v>18</v>
      </c>
      <c r="C8" s="39" t="s">
        <v>16</v>
      </c>
      <c r="D8" s="39">
        <v>1200</v>
      </c>
      <c r="E8" s="39">
        <v>324</v>
      </c>
      <c r="F8" s="39">
        <v>321.9</v>
      </c>
      <c r="G8" s="39" t="s">
        <v>116</v>
      </c>
      <c r="H8" s="39">
        <v>321.9</v>
      </c>
      <c r="I8" s="39">
        <f t="shared" si="0"/>
        <v>-2520.00000000003</v>
      </c>
      <c r="J8" s="91"/>
    </row>
    <row r="9" spans="1:10">
      <c r="A9" s="102">
        <v>43565</v>
      </c>
      <c r="B9" s="39" t="s">
        <v>27</v>
      </c>
      <c r="C9" s="39" t="s">
        <v>16</v>
      </c>
      <c r="D9" s="39">
        <v>550</v>
      </c>
      <c r="E9" s="39">
        <v>1553.5</v>
      </c>
      <c r="F9" s="39">
        <v>1548.95</v>
      </c>
      <c r="G9" s="39" t="s">
        <v>117</v>
      </c>
      <c r="H9" s="39">
        <v>1548.95</v>
      </c>
      <c r="I9" s="39">
        <f t="shared" si="0"/>
        <v>-2502.49999999997</v>
      </c>
      <c r="J9" s="73"/>
    </row>
    <row r="10" spans="1:10">
      <c r="A10" s="100">
        <v>43656</v>
      </c>
      <c r="B10" s="10" t="s">
        <v>18</v>
      </c>
      <c r="C10" s="10" t="s">
        <v>19</v>
      </c>
      <c r="D10" s="10">
        <v>1200</v>
      </c>
      <c r="E10" s="10">
        <v>293.3</v>
      </c>
      <c r="F10" s="10">
        <v>295.4</v>
      </c>
      <c r="G10" s="10" t="s">
        <v>118</v>
      </c>
      <c r="H10" s="10">
        <v>291.6</v>
      </c>
      <c r="I10" s="10">
        <f>(E10-H10)*D10</f>
        <v>2039.99999999999</v>
      </c>
      <c r="J10" s="73"/>
    </row>
    <row r="11" spans="1:10">
      <c r="A11" s="102">
        <v>43656</v>
      </c>
      <c r="B11" s="39" t="s">
        <v>119</v>
      </c>
      <c r="C11" s="39" t="s">
        <v>16</v>
      </c>
      <c r="D11" s="39">
        <v>1300</v>
      </c>
      <c r="E11" s="39">
        <v>223.6</v>
      </c>
      <c r="F11" s="39">
        <v>221.6</v>
      </c>
      <c r="G11" s="39" t="s">
        <v>120</v>
      </c>
      <c r="H11" s="39">
        <v>221.6</v>
      </c>
      <c r="I11" s="39">
        <f t="shared" ref="I11:I15" si="1">(H11-E11)*D11</f>
        <v>-2600</v>
      </c>
      <c r="J11" s="73"/>
    </row>
    <row r="12" spans="1:10">
      <c r="A12" s="102">
        <v>43656</v>
      </c>
      <c r="B12" s="39" t="s">
        <v>121</v>
      </c>
      <c r="C12" s="39" t="s">
        <v>16</v>
      </c>
      <c r="D12" s="39">
        <v>1100</v>
      </c>
      <c r="E12" s="39">
        <v>602</v>
      </c>
      <c r="F12" s="39">
        <v>599.75</v>
      </c>
      <c r="G12" s="39" t="s">
        <v>122</v>
      </c>
      <c r="H12" s="39">
        <v>599.75</v>
      </c>
      <c r="I12" s="39">
        <f t="shared" si="1"/>
        <v>-2475</v>
      </c>
      <c r="J12" s="59"/>
    </row>
    <row r="13" spans="1:10">
      <c r="A13" s="100">
        <v>43718</v>
      </c>
      <c r="B13" s="10" t="s">
        <v>18</v>
      </c>
      <c r="C13" s="10" t="s">
        <v>19</v>
      </c>
      <c r="D13" s="10">
        <v>1200</v>
      </c>
      <c r="E13" s="10">
        <v>300.15</v>
      </c>
      <c r="F13" s="10">
        <v>302.25</v>
      </c>
      <c r="G13" s="10" t="s">
        <v>123</v>
      </c>
      <c r="H13" s="10">
        <v>298.45</v>
      </c>
      <c r="I13" s="10">
        <f>(E13-H13)*D13</f>
        <v>2039.99999999999</v>
      </c>
      <c r="J13" s="59"/>
    </row>
    <row r="14" spans="1:10">
      <c r="A14" s="100">
        <v>43718</v>
      </c>
      <c r="B14" s="10" t="s">
        <v>24</v>
      </c>
      <c r="C14" s="10" t="s">
        <v>16</v>
      </c>
      <c r="D14" s="10">
        <v>250</v>
      </c>
      <c r="E14" s="10">
        <v>2670.95</v>
      </c>
      <c r="F14" s="10">
        <v>2660.95</v>
      </c>
      <c r="G14" s="10" t="s">
        <v>124</v>
      </c>
      <c r="H14" s="10">
        <v>2686</v>
      </c>
      <c r="I14" s="10">
        <f t="shared" si="1"/>
        <v>3762.50000000005</v>
      </c>
      <c r="J14" s="59"/>
    </row>
    <row r="15" spans="1:10">
      <c r="A15" s="102">
        <v>43748</v>
      </c>
      <c r="B15" s="39" t="s">
        <v>21</v>
      </c>
      <c r="C15" s="39" t="s">
        <v>16</v>
      </c>
      <c r="D15" s="39">
        <v>500</v>
      </c>
      <c r="E15" s="39">
        <v>1325</v>
      </c>
      <c r="F15" s="39">
        <v>1320</v>
      </c>
      <c r="G15" s="39" t="s">
        <v>125</v>
      </c>
      <c r="H15" s="39">
        <v>1320</v>
      </c>
      <c r="I15" s="39">
        <f t="shared" si="1"/>
        <v>-2500</v>
      </c>
      <c r="J15" s="59"/>
    </row>
    <row r="16" spans="1:10">
      <c r="A16" s="100">
        <v>43779</v>
      </c>
      <c r="B16" s="10" t="s">
        <v>18</v>
      </c>
      <c r="C16" s="10" t="s">
        <v>19</v>
      </c>
      <c r="D16" s="10">
        <v>1200</v>
      </c>
      <c r="E16" s="10">
        <v>285</v>
      </c>
      <c r="F16" s="10">
        <v>287.1</v>
      </c>
      <c r="G16" s="10" t="s">
        <v>126</v>
      </c>
      <c r="H16" s="10">
        <v>283.3</v>
      </c>
      <c r="I16" s="10">
        <f t="shared" ref="I16:I20" si="2">(E16-H16)*D16</f>
        <v>2039.99999999999</v>
      </c>
      <c r="J16" s="59"/>
    </row>
    <row r="17" spans="1:10">
      <c r="A17" s="100">
        <v>43779</v>
      </c>
      <c r="B17" s="10" t="s">
        <v>27</v>
      </c>
      <c r="C17" s="10" t="s">
        <v>16</v>
      </c>
      <c r="D17" s="10">
        <v>550</v>
      </c>
      <c r="E17" s="10">
        <v>1590.5</v>
      </c>
      <c r="F17" s="10">
        <v>1585.95</v>
      </c>
      <c r="G17" s="10" t="s">
        <v>127</v>
      </c>
      <c r="H17" s="10">
        <v>1594.2</v>
      </c>
      <c r="I17" s="10">
        <f t="shared" ref="I17:I22" si="3">(H17-E17)*D17</f>
        <v>2035.00000000003</v>
      </c>
      <c r="J17" s="59"/>
    </row>
    <row r="18" spans="1:10">
      <c r="A18" s="102" t="s">
        <v>128</v>
      </c>
      <c r="B18" s="39" t="s">
        <v>27</v>
      </c>
      <c r="C18" s="39" t="s">
        <v>16</v>
      </c>
      <c r="D18" s="39">
        <v>550</v>
      </c>
      <c r="E18" s="39">
        <v>1597.5</v>
      </c>
      <c r="F18" s="39">
        <v>1592.95</v>
      </c>
      <c r="G18" s="39" t="s">
        <v>129</v>
      </c>
      <c r="H18" s="39">
        <v>1592.95</v>
      </c>
      <c r="I18" s="39">
        <f t="shared" si="3"/>
        <v>-2502.49999999997</v>
      </c>
      <c r="J18" s="59"/>
    </row>
    <row r="19" spans="1:10">
      <c r="A19" s="102" t="s">
        <v>128</v>
      </c>
      <c r="B19" s="39" t="s">
        <v>18</v>
      </c>
      <c r="C19" s="39" t="s">
        <v>19</v>
      </c>
      <c r="D19" s="39">
        <v>1200</v>
      </c>
      <c r="E19" s="39">
        <v>259.5</v>
      </c>
      <c r="F19" s="39">
        <v>261.6</v>
      </c>
      <c r="G19" s="39" t="s">
        <v>130</v>
      </c>
      <c r="H19" s="39">
        <v>261.6</v>
      </c>
      <c r="I19" s="39">
        <f t="shared" si="2"/>
        <v>-2520.00000000003</v>
      </c>
      <c r="J19" s="59"/>
    </row>
    <row r="20" spans="1:10">
      <c r="A20" s="100" t="s">
        <v>131</v>
      </c>
      <c r="B20" s="10" t="s">
        <v>18</v>
      </c>
      <c r="C20" s="10" t="s">
        <v>19</v>
      </c>
      <c r="D20" s="10">
        <v>1200</v>
      </c>
      <c r="E20" s="10">
        <v>247</v>
      </c>
      <c r="F20" s="10">
        <v>249.1</v>
      </c>
      <c r="G20" s="10" t="s">
        <v>132</v>
      </c>
      <c r="H20" s="10">
        <v>243</v>
      </c>
      <c r="I20" s="10">
        <f t="shared" si="2"/>
        <v>4800</v>
      </c>
      <c r="J20" s="59"/>
    </row>
    <row r="21" spans="1:10">
      <c r="A21" s="100" t="s">
        <v>131</v>
      </c>
      <c r="B21" s="10" t="s">
        <v>71</v>
      </c>
      <c r="C21" s="10" t="s">
        <v>16</v>
      </c>
      <c r="D21" s="10">
        <v>400</v>
      </c>
      <c r="E21" s="10">
        <v>1806</v>
      </c>
      <c r="F21" s="10">
        <v>1799.8</v>
      </c>
      <c r="G21" s="10" t="s">
        <v>133</v>
      </c>
      <c r="H21" s="10">
        <v>1816</v>
      </c>
      <c r="I21" s="10">
        <f t="shared" si="3"/>
        <v>4000</v>
      </c>
      <c r="J21" s="59"/>
    </row>
    <row r="22" spans="1:10">
      <c r="A22" s="100" t="s">
        <v>134</v>
      </c>
      <c r="B22" s="10" t="s">
        <v>27</v>
      </c>
      <c r="C22" s="10" t="s">
        <v>16</v>
      </c>
      <c r="D22" s="10">
        <v>550</v>
      </c>
      <c r="E22" s="10">
        <v>1609</v>
      </c>
      <c r="F22" s="10">
        <v>1604.45</v>
      </c>
      <c r="G22" s="10" t="s">
        <v>135</v>
      </c>
      <c r="H22" s="10">
        <v>1617</v>
      </c>
      <c r="I22" s="10">
        <f t="shared" si="3"/>
        <v>4400</v>
      </c>
      <c r="J22" s="59"/>
    </row>
    <row r="23" spans="1:10">
      <c r="A23" s="102" t="s">
        <v>136</v>
      </c>
      <c r="B23" s="39" t="s">
        <v>137</v>
      </c>
      <c r="C23" s="39" t="s">
        <v>19</v>
      </c>
      <c r="D23" s="39">
        <v>1500</v>
      </c>
      <c r="E23" s="39">
        <v>639.6</v>
      </c>
      <c r="F23" s="39">
        <v>641.25</v>
      </c>
      <c r="G23" s="39" t="s">
        <v>138</v>
      </c>
      <c r="H23" s="39">
        <v>641.25</v>
      </c>
      <c r="I23" s="39">
        <f>(E23-H23)*D23</f>
        <v>-2474.99999999997</v>
      </c>
      <c r="J23" s="59"/>
    </row>
    <row r="24" spans="1:10">
      <c r="A24" s="100" t="s">
        <v>136</v>
      </c>
      <c r="B24" s="10" t="s">
        <v>18</v>
      </c>
      <c r="C24" s="10" t="s">
        <v>16</v>
      </c>
      <c r="D24" s="10">
        <v>1200</v>
      </c>
      <c r="E24" s="10">
        <v>275.75</v>
      </c>
      <c r="F24" s="10">
        <v>273.65</v>
      </c>
      <c r="G24" s="10" t="s">
        <v>139</v>
      </c>
      <c r="H24" s="10">
        <v>277</v>
      </c>
      <c r="I24" s="10">
        <f t="shared" ref="I24:I29" si="4">(H24-E24)*D24</f>
        <v>1500</v>
      </c>
      <c r="J24" s="59"/>
    </row>
    <row r="25" spans="1:10">
      <c r="A25" s="100" t="s">
        <v>136</v>
      </c>
      <c r="B25" s="10" t="s">
        <v>140</v>
      </c>
      <c r="C25" s="10" t="s">
        <v>16</v>
      </c>
      <c r="D25" s="10">
        <v>1200</v>
      </c>
      <c r="E25" s="10">
        <v>353.6</v>
      </c>
      <c r="F25" s="10">
        <v>351.35</v>
      </c>
      <c r="G25" s="10" t="s">
        <v>141</v>
      </c>
      <c r="H25" s="10">
        <v>354.5</v>
      </c>
      <c r="I25" s="10">
        <f t="shared" si="4"/>
        <v>1079.99999999997</v>
      </c>
      <c r="J25" s="59"/>
    </row>
    <row r="26" spans="1:10">
      <c r="A26" s="100" t="s">
        <v>142</v>
      </c>
      <c r="B26" s="10" t="s">
        <v>143</v>
      </c>
      <c r="C26" s="10" t="s">
        <v>16</v>
      </c>
      <c r="D26" s="10">
        <v>750</v>
      </c>
      <c r="E26" s="10">
        <v>730</v>
      </c>
      <c r="F26" s="10">
        <v>726.7</v>
      </c>
      <c r="G26" s="10" t="s">
        <v>144</v>
      </c>
      <c r="H26" s="10">
        <v>732.7</v>
      </c>
      <c r="I26" s="10">
        <f t="shared" si="4"/>
        <v>2025.00000000003</v>
      </c>
      <c r="J26" s="59"/>
    </row>
    <row r="27" spans="1:10">
      <c r="A27" s="100" t="s">
        <v>142</v>
      </c>
      <c r="B27" s="10" t="s">
        <v>27</v>
      </c>
      <c r="C27" s="10" t="s">
        <v>16</v>
      </c>
      <c r="D27" s="10">
        <v>550</v>
      </c>
      <c r="E27" s="10">
        <v>1642.2</v>
      </c>
      <c r="F27" s="10">
        <v>1637.65</v>
      </c>
      <c r="G27" s="10" t="s">
        <v>145</v>
      </c>
      <c r="H27" s="10">
        <v>1650</v>
      </c>
      <c r="I27" s="10">
        <f t="shared" si="4"/>
        <v>4289.99999999997</v>
      </c>
      <c r="J27" s="59"/>
    </row>
    <row r="28" spans="1:10">
      <c r="A28" s="100" t="s">
        <v>146</v>
      </c>
      <c r="B28" s="10" t="s">
        <v>112</v>
      </c>
      <c r="C28" s="10" t="s">
        <v>16</v>
      </c>
      <c r="D28" s="10">
        <v>550</v>
      </c>
      <c r="E28" s="10">
        <v>1789</v>
      </c>
      <c r="F28" s="10">
        <v>1784.45</v>
      </c>
      <c r="G28" s="10" t="s">
        <v>147</v>
      </c>
      <c r="H28" s="10">
        <v>1798</v>
      </c>
      <c r="I28" s="10">
        <f t="shared" si="4"/>
        <v>4950</v>
      </c>
      <c r="J28" s="59"/>
    </row>
    <row r="29" spans="1:10">
      <c r="A29" s="100" t="s">
        <v>148</v>
      </c>
      <c r="B29" s="10" t="s">
        <v>149</v>
      </c>
      <c r="C29" s="10" t="s">
        <v>16</v>
      </c>
      <c r="D29" s="10">
        <v>500</v>
      </c>
      <c r="E29" s="10">
        <v>1139.35</v>
      </c>
      <c r="F29" s="10">
        <v>1134.35</v>
      </c>
      <c r="G29" s="10" t="s">
        <v>150</v>
      </c>
      <c r="H29" s="10">
        <v>1150</v>
      </c>
      <c r="I29" s="10">
        <f t="shared" si="4"/>
        <v>5325.00000000005</v>
      </c>
      <c r="J29" s="59"/>
    </row>
    <row r="30" spans="1:10">
      <c r="A30" s="100" t="s">
        <v>148</v>
      </c>
      <c r="B30" s="50" t="s">
        <v>101</v>
      </c>
      <c r="C30" s="10" t="s">
        <v>19</v>
      </c>
      <c r="D30" s="50">
        <v>1000</v>
      </c>
      <c r="E30" s="50">
        <v>477.6</v>
      </c>
      <c r="F30" s="50">
        <v>480.1</v>
      </c>
      <c r="G30" s="70" t="s">
        <v>151</v>
      </c>
      <c r="H30" s="50">
        <v>473</v>
      </c>
      <c r="I30" s="10">
        <f t="shared" ref="I30:I33" si="5">(E30-H30)*D30</f>
        <v>4600.00000000002</v>
      </c>
      <c r="J30" s="59"/>
    </row>
    <row r="31" spans="1:10">
      <c r="A31" s="100" t="s">
        <v>152</v>
      </c>
      <c r="B31" s="50" t="s">
        <v>153</v>
      </c>
      <c r="C31" s="10" t="s">
        <v>19</v>
      </c>
      <c r="D31" s="50">
        <v>1250</v>
      </c>
      <c r="E31" s="50">
        <v>613.9</v>
      </c>
      <c r="F31" s="50">
        <v>615.9</v>
      </c>
      <c r="G31" s="70" t="s">
        <v>154</v>
      </c>
      <c r="H31" s="50">
        <v>610</v>
      </c>
      <c r="I31" s="10">
        <f t="shared" si="5"/>
        <v>4874.99999999997</v>
      </c>
      <c r="J31" s="59"/>
    </row>
    <row r="32" spans="1:10">
      <c r="A32" s="100" t="s">
        <v>155</v>
      </c>
      <c r="B32" s="50" t="s">
        <v>31</v>
      </c>
      <c r="C32" s="10" t="s">
        <v>19</v>
      </c>
      <c r="D32" s="50">
        <v>500</v>
      </c>
      <c r="E32" s="50">
        <v>1522.35</v>
      </c>
      <c r="F32" s="50">
        <v>1527.35</v>
      </c>
      <c r="G32" s="70" t="s">
        <v>156</v>
      </c>
      <c r="H32" s="50">
        <v>1518.35</v>
      </c>
      <c r="I32" s="10">
        <f t="shared" si="5"/>
        <v>2000</v>
      </c>
      <c r="J32" s="59"/>
    </row>
    <row r="33" spans="1:10">
      <c r="A33" s="100" t="s">
        <v>155</v>
      </c>
      <c r="B33" s="50" t="s">
        <v>49</v>
      </c>
      <c r="C33" s="10" t="s">
        <v>19</v>
      </c>
      <c r="D33" s="50">
        <v>1100</v>
      </c>
      <c r="E33" s="50">
        <v>633.55</v>
      </c>
      <c r="F33" s="50">
        <v>635.8</v>
      </c>
      <c r="G33" s="70" t="s">
        <v>157</v>
      </c>
      <c r="H33" s="50">
        <v>631.7</v>
      </c>
      <c r="I33" s="10">
        <f t="shared" si="5"/>
        <v>2034.9999999999</v>
      </c>
      <c r="J33" s="59"/>
    </row>
    <row r="34" spans="1:10">
      <c r="A34" s="100" t="s">
        <v>158</v>
      </c>
      <c r="B34" s="50" t="s">
        <v>18</v>
      </c>
      <c r="C34" s="10" t="s">
        <v>16</v>
      </c>
      <c r="D34" s="50">
        <v>1200</v>
      </c>
      <c r="E34" s="50">
        <v>263.2</v>
      </c>
      <c r="F34" s="50">
        <v>261.1</v>
      </c>
      <c r="G34" s="70" t="s">
        <v>159</v>
      </c>
      <c r="H34" s="50">
        <v>267</v>
      </c>
      <c r="I34" s="10">
        <f t="shared" ref="I34:I38" si="6">(H34-E34)*D34</f>
        <v>4560.00000000001</v>
      </c>
      <c r="J34" s="59"/>
    </row>
    <row r="35" spans="1:10">
      <c r="A35" s="102" t="s">
        <v>160</v>
      </c>
      <c r="B35" s="52" t="s">
        <v>24</v>
      </c>
      <c r="C35" s="39" t="s">
        <v>19</v>
      </c>
      <c r="D35" s="52">
        <v>250</v>
      </c>
      <c r="E35" s="52">
        <v>2755</v>
      </c>
      <c r="F35" s="52">
        <v>2765</v>
      </c>
      <c r="G35" s="71" t="s">
        <v>161</v>
      </c>
      <c r="H35" s="52">
        <v>2765</v>
      </c>
      <c r="I35" s="39">
        <f>(E35-H35)*D35</f>
        <v>-2500</v>
      </c>
      <c r="J35" s="59"/>
    </row>
    <row r="36" spans="1:10">
      <c r="A36" s="102" t="s">
        <v>160</v>
      </c>
      <c r="B36" s="52" t="s">
        <v>27</v>
      </c>
      <c r="C36" s="39" t="s">
        <v>16</v>
      </c>
      <c r="D36" s="52">
        <v>550</v>
      </c>
      <c r="E36" s="52">
        <v>1668</v>
      </c>
      <c r="F36" s="52">
        <v>1663.45</v>
      </c>
      <c r="G36" s="71" t="s">
        <v>162</v>
      </c>
      <c r="H36" s="52">
        <v>1663.45</v>
      </c>
      <c r="I36" s="39">
        <f t="shared" si="6"/>
        <v>-2502.49999999997</v>
      </c>
      <c r="J36" s="59"/>
    </row>
    <row r="37" spans="1:10">
      <c r="A37" s="100" t="s">
        <v>163</v>
      </c>
      <c r="B37" s="50" t="s">
        <v>27</v>
      </c>
      <c r="C37" s="10" t="s">
        <v>16</v>
      </c>
      <c r="D37" s="50">
        <v>550</v>
      </c>
      <c r="E37" s="50">
        <v>1672</v>
      </c>
      <c r="F37" s="50">
        <v>1667.45</v>
      </c>
      <c r="G37" s="70" t="s">
        <v>164</v>
      </c>
      <c r="H37" s="50">
        <v>1675.7</v>
      </c>
      <c r="I37" s="10">
        <f t="shared" si="6"/>
        <v>2035.00000000003</v>
      </c>
      <c r="J37" s="59"/>
    </row>
    <row r="38" spans="1:10">
      <c r="A38" s="102" t="s">
        <v>163</v>
      </c>
      <c r="B38" s="52" t="s">
        <v>165</v>
      </c>
      <c r="C38" s="39" t="s">
        <v>16</v>
      </c>
      <c r="D38" s="52">
        <v>1500</v>
      </c>
      <c r="E38" s="52">
        <v>178.6</v>
      </c>
      <c r="F38" s="52">
        <v>176.95</v>
      </c>
      <c r="G38" s="71" t="s">
        <v>166</v>
      </c>
      <c r="H38" s="52">
        <v>176.95</v>
      </c>
      <c r="I38" s="39">
        <f t="shared" si="6"/>
        <v>-2475.00000000001</v>
      </c>
      <c r="J38" s="59"/>
    </row>
    <row r="39" spans="1:10">
      <c r="A39" s="100"/>
      <c r="B39" s="50"/>
      <c r="C39" s="10"/>
      <c r="D39" s="50"/>
      <c r="E39" s="50"/>
      <c r="F39" s="50"/>
      <c r="G39" s="70"/>
      <c r="H39" s="50"/>
      <c r="I39" s="10"/>
      <c r="J39" s="59"/>
    </row>
    <row r="40" spans="7:10">
      <c r="G40" s="20" t="s">
        <v>51</v>
      </c>
      <c r="H40" s="74"/>
      <c r="I40" s="29">
        <f>SUM(I4:I39)</f>
        <v>47330.0000000001</v>
      </c>
      <c r="J40" s="75"/>
    </row>
    <row r="41" spans="7:10">
      <c r="G41" s="59"/>
      <c r="H41" s="59"/>
      <c r="I41" s="76"/>
      <c r="J41" s="77"/>
    </row>
    <row r="42" spans="7:10">
      <c r="G42" s="20" t="s">
        <v>2</v>
      </c>
      <c r="H42" s="74"/>
      <c r="I42" s="31">
        <f>23/35</f>
        <v>0.657142857142857</v>
      </c>
      <c r="J42" s="75"/>
    </row>
    <row r="43" spans="10:10">
      <c r="J43" s="75"/>
    </row>
  </sheetData>
  <mergeCells count="3">
    <mergeCell ref="A1:I1"/>
    <mergeCell ref="A2:I2"/>
    <mergeCell ref="G42:H4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opLeftCell="A41" workbookViewId="0">
      <selection activeCell="I63" sqref="I63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2517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42646</v>
      </c>
      <c r="B4" s="50" t="s">
        <v>2518</v>
      </c>
      <c r="C4" s="50" t="s">
        <v>16</v>
      </c>
      <c r="D4" s="50">
        <v>2000</v>
      </c>
      <c r="E4" s="50">
        <v>146</v>
      </c>
      <c r="F4" s="50">
        <v>144.25</v>
      </c>
      <c r="G4" s="50" t="s">
        <v>2519</v>
      </c>
      <c r="H4" s="50">
        <v>148</v>
      </c>
      <c r="I4" s="50">
        <f t="shared" ref="I4:I6" si="0">(H4-E4)*D4</f>
        <v>4000</v>
      </c>
    </row>
    <row r="5" spans="1:9">
      <c r="A5" s="49">
        <v>42646</v>
      </c>
      <c r="B5" s="50" t="s">
        <v>1368</v>
      </c>
      <c r="C5" s="50" t="s">
        <v>665</v>
      </c>
      <c r="D5" s="50">
        <v>700</v>
      </c>
      <c r="E5" s="50">
        <v>1362</v>
      </c>
      <c r="F5" s="50">
        <v>1357</v>
      </c>
      <c r="G5" s="50" t="s">
        <v>2520</v>
      </c>
      <c r="H5" s="50">
        <v>1371</v>
      </c>
      <c r="I5" s="50">
        <f t="shared" si="0"/>
        <v>6300</v>
      </c>
    </row>
    <row r="6" spans="1:9">
      <c r="A6" s="51">
        <v>42647</v>
      </c>
      <c r="B6" s="52" t="s">
        <v>2521</v>
      </c>
      <c r="C6" s="52" t="s">
        <v>665</v>
      </c>
      <c r="D6" s="52">
        <v>700</v>
      </c>
      <c r="E6" s="52">
        <v>882.5</v>
      </c>
      <c r="F6" s="52">
        <v>877.5</v>
      </c>
      <c r="G6" s="52" t="s">
        <v>2522</v>
      </c>
      <c r="H6" s="52">
        <v>880</v>
      </c>
      <c r="I6" s="52">
        <f t="shared" si="0"/>
        <v>-1750</v>
      </c>
    </row>
    <row r="7" spans="1:9">
      <c r="A7" s="49">
        <v>42647</v>
      </c>
      <c r="B7" s="50" t="s">
        <v>607</v>
      </c>
      <c r="C7" s="50" t="s">
        <v>19</v>
      </c>
      <c r="D7" s="50">
        <v>600</v>
      </c>
      <c r="E7" s="50">
        <v>920</v>
      </c>
      <c r="F7" s="50">
        <v>926</v>
      </c>
      <c r="G7" s="50" t="s">
        <v>2350</v>
      </c>
      <c r="H7" s="50">
        <v>917.3</v>
      </c>
      <c r="I7" s="50">
        <f t="shared" ref="I7:I12" si="1">(E7-H7)*D7</f>
        <v>1620.00000000003</v>
      </c>
    </row>
    <row r="8" spans="1:9">
      <c r="A8" s="49">
        <v>42647</v>
      </c>
      <c r="B8" s="50" t="s">
        <v>2523</v>
      </c>
      <c r="C8" s="50" t="s">
        <v>16</v>
      </c>
      <c r="D8" s="50">
        <v>2000</v>
      </c>
      <c r="E8" s="50">
        <v>356.75</v>
      </c>
      <c r="F8" s="50">
        <v>355</v>
      </c>
      <c r="G8" s="50" t="s">
        <v>2524</v>
      </c>
      <c r="H8" s="50">
        <v>358.5</v>
      </c>
      <c r="I8" s="50">
        <f t="shared" ref="I8:I11" si="2">(H8-E8)*D8</f>
        <v>3500</v>
      </c>
    </row>
    <row r="9" spans="1:9">
      <c r="A9" s="49">
        <v>42647</v>
      </c>
      <c r="B9" s="50" t="s">
        <v>2525</v>
      </c>
      <c r="C9" s="50" t="s">
        <v>19</v>
      </c>
      <c r="D9" s="50">
        <v>2000</v>
      </c>
      <c r="E9" s="50">
        <v>377.35</v>
      </c>
      <c r="F9" s="50">
        <v>379.1</v>
      </c>
      <c r="G9" s="50" t="s">
        <v>2526</v>
      </c>
      <c r="H9" s="50">
        <v>374.35</v>
      </c>
      <c r="I9" s="50">
        <f t="shared" si="1"/>
        <v>6000</v>
      </c>
    </row>
    <row r="10" spans="1:9">
      <c r="A10" s="49">
        <v>42648</v>
      </c>
      <c r="B10" s="50" t="s">
        <v>24</v>
      </c>
      <c r="C10" s="50" t="s">
        <v>16</v>
      </c>
      <c r="D10" s="50">
        <v>500</v>
      </c>
      <c r="E10" s="50">
        <v>1903</v>
      </c>
      <c r="F10" s="50">
        <v>1896</v>
      </c>
      <c r="G10" s="50" t="s">
        <v>2527</v>
      </c>
      <c r="H10" s="50">
        <v>1915</v>
      </c>
      <c r="I10" s="50">
        <f t="shared" si="2"/>
        <v>6000</v>
      </c>
    </row>
    <row r="11" spans="1:9">
      <c r="A11" s="49">
        <v>42648</v>
      </c>
      <c r="B11" s="50" t="s">
        <v>2528</v>
      </c>
      <c r="C11" s="50" t="s">
        <v>665</v>
      </c>
      <c r="D11" s="50">
        <v>150</v>
      </c>
      <c r="E11" s="50">
        <v>5742</v>
      </c>
      <c r="F11" s="50">
        <v>5717</v>
      </c>
      <c r="G11" s="50" t="s">
        <v>2529</v>
      </c>
      <c r="H11" s="50">
        <v>5767</v>
      </c>
      <c r="I11" s="50">
        <f t="shared" si="2"/>
        <v>3750</v>
      </c>
    </row>
    <row r="12" spans="1:9">
      <c r="A12" s="49">
        <v>42648</v>
      </c>
      <c r="B12" s="50" t="s">
        <v>2530</v>
      </c>
      <c r="C12" s="50" t="s">
        <v>19</v>
      </c>
      <c r="D12" s="50">
        <v>700</v>
      </c>
      <c r="E12" s="50">
        <v>694.7</v>
      </c>
      <c r="F12" s="50">
        <v>700</v>
      </c>
      <c r="G12" s="50" t="s">
        <v>2531</v>
      </c>
      <c r="H12" s="50">
        <v>686</v>
      </c>
      <c r="I12" s="50">
        <f t="shared" si="1"/>
        <v>6090.00000000003</v>
      </c>
    </row>
    <row r="13" spans="1:9">
      <c r="A13" s="49">
        <v>42649</v>
      </c>
      <c r="B13" s="50" t="s">
        <v>2532</v>
      </c>
      <c r="C13" s="50" t="s">
        <v>665</v>
      </c>
      <c r="D13" s="50">
        <v>1500</v>
      </c>
      <c r="E13" s="50">
        <v>322</v>
      </c>
      <c r="F13" s="50">
        <v>319.5</v>
      </c>
      <c r="G13" s="50" t="s">
        <v>2533</v>
      </c>
      <c r="H13" s="50">
        <v>323.1</v>
      </c>
      <c r="I13" s="50">
        <f t="shared" ref="I13:I16" si="3">(H13-E13)*D13</f>
        <v>1650.00000000003</v>
      </c>
    </row>
    <row r="14" spans="1:9">
      <c r="A14" s="49">
        <v>42649</v>
      </c>
      <c r="B14" s="50" t="s">
        <v>2478</v>
      </c>
      <c r="C14" s="50" t="s">
        <v>16</v>
      </c>
      <c r="D14" s="50">
        <v>2000</v>
      </c>
      <c r="E14" s="50">
        <v>386.5</v>
      </c>
      <c r="F14" s="50">
        <v>384.75</v>
      </c>
      <c r="G14" s="50" t="s">
        <v>2534</v>
      </c>
      <c r="H14" s="50">
        <v>387.25</v>
      </c>
      <c r="I14" s="50">
        <f t="shared" si="3"/>
        <v>1500</v>
      </c>
    </row>
    <row r="15" spans="1:9">
      <c r="A15" s="51">
        <v>42649</v>
      </c>
      <c r="B15" s="52" t="s">
        <v>2459</v>
      </c>
      <c r="C15" s="52" t="s">
        <v>19</v>
      </c>
      <c r="D15" s="52">
        <v>800</v>
      </c>
      <c r="E15" s="52">
        <v>855</v>
      </c>
      <c r="F15" s="52">
        <v>859.5</v>
      </c>
      <c r="G15" s="52" t="s">
        <v>2535</v>
      </c>
      <c r="H15" s="52">
        <v>856</v>
      </c>
      <c r="I15" s="52">
        <f>(E15-H15)*D15</f>
        <v>-800</v>
      </c>
    </row>
    <row r="16" spans="1:9">
      <c r="A16" s="49">
        <v>42650</v>
      </c>
      <c r="B16" s="50" t="s">
        <v>2536</v>
      </c>
      <c r="C16" s="50" t="s">
        <v>16</v>
      </c>
      <c r="D16" s="50">
        <v>2000</v>
      </c>
      <c r="E16" s="50">
        <v>226.8</v>
      </c>
      <c r="F16" s="50">
        <v>225.85</v>
      </c>
      <c r="G16" s="50" t="s">
        <v>2537</v>
      </c>
      <c r="H16" s="50">
        <v>227.6</v>
      </c>
      <c r="I16" s="50">
        <f t="shared" si="3"/>
        <v>1599.99999999997</v>
      </c>
    </row>
    <row r="17" spans="1:9">
      <c r="A17" s="49">
        <v>42650</v>
      </c>
      <c r="B17" s="50" t="s">
        <v>2538</v>
      </c>
      <c r="C17" s="50" t="s">
        <v>723</v>
      </c>
      <c r="D17" s="50">
        <v>400</v>
      </c>
      <c r="E17" s="50">
        <v>1242</v>
      </c>
      <c r="F17" s="50">
        <v>1251</v>
      </c>
      <c r="G17" s="50" t="s">
        <v>2539</v>
      </c>
      <c r="H17" s="50">
        <v>1238</v>
      </c>
      <c r="I17" s="50">
        <f>(E17-H17)*D17</f>
        <v>1600</v>
      </c>
    </row>
    <row r="18" spans="1:9">
      <c r="A18" s="49">
        <v>42650</v>
      </c>
      <c r="B18" s="50" t="s">
        <v>2540</v>
      </c>
      <c r="C18" s="50" t="s">
        <v>665</v>
      </c>
      <c r="D18" s="50">
        <v>2100</v>
      </c>
      <c r="E18" s="50">
        <v>363.9</v>
      </c>
      <c r="F18" s="50">
        <v>362.15</v>
      </c>
      <c r="G18" s="50" t="s">
        <v>2541</v>
      </c>
      <c r="H18" s="50">
        <v>366.75</v>
      </c>
      <c r="I18" s="50">
        <f t="shared" ref="I18:I22" si="4">(H18-E18)*D18</f>
        <v>5985.00000000005</v>
      </c>
    </row>
    <row r="19" spans="1:9">
      <c r="A19" s="51">
        <v>42653</v>
      </c>
      <c r="B19" s="52" t="s">
        <v>1209</v>
      </c>
      <c r="C19" s="52" t="s">
        <v>665</v>
      </c>
      <c r="D19" s="52">
        <v>6000</v>
      </c>
      <c r="E19" s="52">
        <v>201.4</v>
      </c>
      <c r="F19" s="52">
        <v>200.75</v>
      </c>
      <c r="G19" s="52" t="s">
        <v>2542</v>
      </c>
      <c r="H19" s="52">
        <v>200.75</v>
      </c>
      <c r="I19" s="52">
        <f t="shared" si="4"/>
        <v>-3900.00000000003</v>
      </c>
    </row>
    <row r="20" spans="1:9">
      <c r="A20" s="49">
        <v>42653</v>
      </c>
      <c r="B20" s="50" t="s">
        <v>2543</v>
      </c>
      <c r="C20" s="50" t="s">
        <v>665</v>
      </c>
      <c r="D20" s="50">
        <v>1500</v>
      </c>
      <c r="E20" s="50">
        <v>363</v>
      </c>
      <c r="F20" s="50">
        <v>358.5</v>
      </c>
      <c r="G20" s="50" t="s">
        <v>2544</v>
      </c>
      <c r="H20" s="50">
        <v>369.5</v>
      </c>
      <c r="I20" s="50">
        <f t="shared" si="4"/>
        <v>9750</v>
      </c>
    </row>
    <row r="21" spans="1:9">
      <c r="A21" s="49">
        <v>42653</v>
      </c>
      <c r="B21" s="50" t="s">
        <v>149</v>
      </c>
      <c r="C21" s="50" t="s">
        <v>16</v>
      </c>
      <c r="D21" s="50">
        <v>400</v>
      </c>
      <c r="E21" s="50">
        <v>1324</v>
      </c>
      <c r="F21" s="50">
        <v>1315</v>
      </c>
      <c r="G21" s="50" t="s">
        <v>2545</v>
      </c>
      <c r="H21" s="50">
        <v>1333</v>
      </c>
      <c r="I21" s="50">
        <f t="shared" si="4"/>
        <v>3600</v>
      </c>
    </row>
    <row r="22" spans="1:9">
      <c r="A22" s="49">
        <v>42653</v>
      </c>
      <c r="B22" s="50" t="s">
        <v>2546</v>
      </c>
      <c r="C22" s="50" t="s">
        <v>665</v>
      </c>
      <c r="D22" s="50">
        <v>500</v>
      </c>
      <c r="E22" s="50">
        <v>794</v>
      </c>
      <c r="F22" s="50">
        <v>787</v>
      </c>
      <c r="G22" s="50" t="s">
        <v>2547</v>
      </c>
      <c r="H22" s="50">
        <v>797</v>
      </c>
      <c r="I22" s="50">
        <f t="shared" si="4"/>
        <v>1500</v>
      </c>
    </row>
    <row r="23" spans="1:9">
      <c r="A23" s="49">
        <v>42656</v>
      </c>
      <c r="B23" s="50" t="s">
        <v>1368</v>
      </c>
      <c r="C23" s="50" t="s">
        <v>19</v>
      </c>
      <c r="D23" s="50">
        <v>700</v>
      </c>
      <c r="E23" s="50">
        <v>1349</v>
      </c>
      <c r="F23" s="50">
        <v>1354</v>
      </c>
      <c r="G23" s="50" t="s">
        <v>2548</v>
      </c>
      <c r="H23" s="50">
        <v>1341.1</v>
      </c>
      <c r="I23" s="50">
        <f t="shared" ref="I23:I27" si="5">(E23-H23)*D23</f>
        <v>5530.00000000006</v>
      </c>
    </row>
    <row r="24" spans="1:9">
      <c r="A24" s="49">
        <v>42656</v>
      </c>
      <c r="B24" s="50" t="s">
        <v>2543</v>
      </c>
      <c r="C24" s="50" t="s">
        <v>19</v>
      </c>
      <c r="D24" s="50">
        <v>1500</v>
      </c>
      <c r="E24" s="50">
        <v>400</v>
      </c>
      <c r="F24" s="50">
        <v>402.5</v>
      </c>
      <c r="G24" s="50" t="s">
        <v>2549</v>
      </c>
      <c r="H24" s="50">
        <v>398.5</v>
      </c>
      <c r="I24" s="50">
        <f t="shared" si="5"/>
        <v>2250</v>
      </c>
    </row>
    <row r="25" spans="1:9">
      <c r="A25" s="49">
        <v>42656</v>
      </c>
      <c r="B25" s="50" t="s">
        <v>2550</v>
      </c>
      <c r="C25" s="50" t="s">
        <v>16</v>
      </c>
      <c r="D25" s="50">
        <v>3000</v>
      </c>
      <c r="E25" s="50">
        <v>384</v>
      </c>
      <c r="F25" s="50">
        <v>382.85</v>
      </c>
      <c r="G25" s="50" t="s">
        <v>2551</v>
      </c>
      <c r="H25" s="50">
        <v>384.55</v>
      </c>
      <c r="I25" s="50">
        <f t="shared" ref="I25:I28" si="6">(H25-E25)*D25</f>
        <v>1650.00000000003</v>
      </c>
    </row>
    <row r="26" spans="1:9">
      <c r="A26" s="49">
        <v>42657</v>
      </c>
      <c r="B26" s="50" t="s">
        <v>2552</v>
      </c>
      <c r="C26" s="50" t="s">
        <v>665</v>
      </c>
      <c r="D26" s="50">
        <v>1500</v>
      </c>
      <c r="E26" s="50">
        <v>419.4</v>
      </c>
      <c r="F26" s="50">
        <v>417</v>
      </c>
      <c r="G26" s="50" t="s">
        <v>2553</v>
      </c>
      <c r="H26" s="50">
        <v>420.5</v>
      </c>
      <c r="I26" s="50">
        <f t="shared" si="6"/>
        <v>1650.00000000003</v>
      </c>
    </row>
    <row r="27" spans="1:9">
      <c r="A27" s="51">
        <v>42657</v>
      </c>
      <c r="B27" s="52" t="s">
        <v>1470</v>
      </c>
      <c r="C27" s="52" t="s">
        <v>19</v>
      </c>
      <c r="D27" s="52">
        <v>1000</v>
      </c>
      <c r="E27" s="52">
        <v>444</v>
      </c>
      <c r="F27" s="52">
        <v>447.5</v>
      </c>
      <c r="G27" s="52" t="s">
        <v>2554</v>
      </c>
      <c r="H27" s="52">
        <v>445</v>
      </c>
      <c r="I27" s="52">
        <f t="shared" si="5"/>
        <v>-1000</v>
      </c>
    </row>
    <row r="28" spans="1:9">
      <c r="A28" s="49">
        <v>42657</v>
      </c>
      <c r="B28" s="50" t="s">
        <v>2555</v>
      </c>
      <c r="C28" s="50" t="s">
        <v>16</v>
      </c>
      <c r="D28" s="50">
        <v>2100</v>
      </c>
      <c r="E28" s="50">
        <v>357.45</v>
      </c>
      <c r="F28" s="50">
        <v>355.75</v>
      </c>
      <c r="G28" s="50" t="s">
        <v>2556</v>
      </c>
      <c r="H28" s="50">
        <v>358.15</v>
      </c>
      <c r="I28" s="50">
        <f t="shared" si="6"/>
        <v>1469.99999999998</v>
      </c>
    </row>
    <row r="29" spans="1:9">
      <c r="A29" s="51">
        <v>42657</v>
      </c>
      <c r="B29" s="52" t="s">
        <v>1875</v>
      </c>
      <c r="C29" s="52" t="s">
        <v>16</v>
      </c>
      <c r="D29" s="52">
        <v>700</v>
      </c>
      <c r="E29" s="52">
        <v>1380</v>
      </c>
      <c r="F29" s="52">
        <v>1375</v>
      </c>
      <c r="G29" s="52" t="s">
        <v>2557</v>
      </c>
      <c r="H29" s="52">
        <v>1382.3</v>
      </c>
      <c r="I29" s="52">
        <f t="shared" ref="I29:I33" si="7">(E29-H29)*D29</f>
        <v>-1609.99999999997</v>
      </c>
    </row>
    <row r="30" spans="1:9">
      <c r="A30" s="49">
        <v>42660</v>
      </c>
      <c r="B30" s="50" t="s">
        <v>2558</v>
      </c>
      <c r="C30" s="50" t="s">
        <v>16</v>
      </c>
      <c r="D30" s="50">
        <v>250</v>
      </c>
      <c r="E30" s="50">
        <v>2130</v>
      </c>
      <c r="F30" s="50">
        <v>2115</v>
      </c>
      <c r="G30" s="50" t="s">
        <v>2559</v>
      </c>
      <c r="H30" s="50">
        <v>2138</v>
      </c>
      <c r="I30" s="50">
        <f t="shared" ref="I30:I36" si="8">(H30-E30)*D30</f>
        <v>2000</v>
      </c>
    </row>
    <row r="31" spans="1:9">
      <c r="A31" s="51">
        <v>42660</v>
      </c>
      <c r="B31" s="52" t="s">
        <v>2324</v>
      </c>
      <c r="C31" s="52" t="s">
        <v>16</v>
      </c>
      <c r="D31" s="52">
        <v>800</v>
      </c>
      <c r="E31" s="52">
        <v>630</v>
      </c>
      <c r="F31" s="52">
        <v>625.5</v>
      </c>
      <c r="G31" s="52" t="s">
        <v>2560</v>
      </c>
      <c r="H31" s="52">
        <v>625.5</v>
      </c>
      <c r="I31" s="52">
        <f t="shared" si="8"/>
        <v>-3600</v>
      </c>
    </row>
    <row r="32" spans="1:9">
      <c r="A32" s="49">
        <v>42660</v>
      </c>
      <c r="B32" s="50" t="s">
        <v>2391</v>
      </c>
      <c r="C32" s="50" t="s">
        <v>19</v>
      </c>
      <c r="D32" s="50">
        <v>1100</v>
      </c>
      <c r="E32" s="50">
        <v>936</v>
      </c>
      <c r="F32" s="50">
        <v>939.5</v>
      </c>
      <c r="G32" s="50" t="s">
        <v>2561</v>
      </c>
      <c r="H32" s="50">
        <v>934.5</v>
      </c>
      <c r="I32" s="50">
        <f t="shared" si="7"/>
        <v>1650</v>
      </c>
    </row>
    <row r="33" spans="1:9">
      <c r="A33" s="49">
        <v>42660</v>
      </c>
      <c r="B33" s="50" t="s">
        <v>714</v>
      </c>
      <c r="C33" s="50" t="s">
        <v>19</v>
      </c>
      <c r="D33" s="50">
        <v>700</v>
      </c>
      <c r="E33" s="50">
        <v>910</v>
      </c>
      <c r="F33" s="50">
        <v>915</v>
      </c>
      <c r="G33" s="50" t="s">
        <v>2562</v>
      </c>
      <c r="H33" s="50">
        <v>907.7</v>
      </c>
      <c r="I33" s="50">
        <f t="shared" si="7"/>
        <v>1609.99999999997</v>
      </c>
    </row>
    <row r="34" spans="1:9">
      <c r="A34" s="49">
        <v>42661</v>
      </c>
      <c r="B34" s="50" t="s">
        <v>2384</v>
      </c>
      <c r="C34" s="50" t="s">
        <v>16</v>
      </c>
      <c r="D34" s="50">
        <v>1600</v>
      </c>
      <c r="E34" s="50">
        <v>430</v>
      </c>
      <c r="F34" s="50">
        <v>427.5</v>
      </c>
      <c r="G34" s="50" t="s">
        <v>2563</v>
      </c>
      <c r="H34" s="50">
        <v>434.5</v>
      </c>
      <c r="I34" s="50">
        <f t="shared" si="8"/>
        <v>7200</v>
      </c>
    </row>
    <row r="35" spans="1:9">
      <c r="A35" s="49">
        <v>42661</v>
      </c>
      <c r="B35" s="50" t="s">
        <v>2384</v>
      </c>
      <c r="C35" s="50" t="s">
        <v>16</v>
      </c>
      <c r="D35" s="50">
        <v>1600</v>
      </c>
      <c r="E35" s="50">
        <v>440</v>
      </c>
      <c r="F35" s="50">
        <v>437.5</v>
      </c>
      <c r="G35" s="50" t="s">
        <v>2564</v>
      </c>
      <c r="H35" s="50">
        <v>442.5</v>
      </c>
      <c r="I35" s="50">
        <f t="shared" si="8"/>
        <v>4000</v>
      </c>
    </row>
    <row r="36" spans="1:9">
      <c r="A36" s="49">
        <v>42662</v>
      </c>
      <c r="B36" s="50" t="s">
        <v>2543</v>
      </c>
      <c r="C36" s="50" t="s">
        <v>16</v>
      </c>
      <c r="D36" s="50">
        <v>1500</v>
      </c>
      <c r="E36" s="50">
        <v>438</v>
      </c>
      <c r="F36" s="50">
        <v>435.5</v>
      </c>
      <c r="G36" s="50" t="s">
        <v>2565</v>
      </c>
      <c r="H36" s="50">
        <v>444</v>
      </c>
      <c r="I36" s="50">
        <f t="shared" si="8"/>
        <v>9000</v>
      </c>
    </row>
    <row r="37" spans="1:9">
      <c r="A37" s="49">
        <v>42662</v>
      </c>
      <c r="B37" s="50" t="s">
        <v>2566</v>
      </c>
      <c r="C37" s="50" t="s">
        <v>19</v>
      </c>
      <c r="D37" s="50">
        <v>1300</v>
      </c>
      <c r="E37" s="50">
        <v>507.1</v>
      </c>
      <c r="F37" s="50">
        <v>510</v>
      </c>
      <c r="G37" s="50" t="s">
        <v>2567</v>
      </c>
      <c r="H37" s="50">
        <v>506</v>
      </c>
      <c r="I37" s="50">
        <f>(E37-H37)*D37</f>
        <v>1430.00000000003</v>
      </c>
    </row>
    <row r="38" spans="1:9">
      <c r="A38" s="49">
        <v>42663</v>
      </c>
      <c r="B38" s="50" t="s">
        <v>2568</v>
      </c>
      <c r="C38" s="50" t="s">
        <v>665</v>
      </c>
      <c r="D38" s="50">
        <v>1600</v>
      </c>
      <c r="E38" s="50">
        <v>245</v>
      </c>
      <c r="F38" s="50">
        <v>242.5</v>
      </c>
      <c r="G38" s="50" t="s">
        <v>2569</v>
      </c>
      <c r="H38" s="50">
        <v>247.5</v>
      </c>
      <c r="I38" s="50">
        <f t="shared" ref="I38:I40" si="9">(H38-E38)*D38</f>
        <v>4000</v>
      </c>
    </row>
    <row r="39" spans="1:9">
      <c r="A39" s="49">
        <v>42663</v>
      </c>
      <c r="B39" s="50" t="s">
        <v>1444</v>
      </c>
      <c r="C39" s="50" t="s">
        <v>16</v>
      </c>
      <c r="D39" s="50">
        <v>1500</v>
      </c>
      <c r="E39" s="50">
        <v>510</v>
      </c>
      <c r="F39" s="50">
        <v>507.5</v>
      </c>
      <c r="G39" s="50" t="s">
        <v>2570</v>
      </c>
      <c r="H39" s="50">
        <v>514</v>
      </c>
      <c r="I39" s="50">
        <f t="shared" si="9"/>
        <v>6000</v>
      </c>
    </row>
    <row r="40" spans="1:9">
      <c r="A40" s="49">
        <v>42664</v>
      </c>
      <c r="B40" s="50" t="s">
        <v>2324</v>
      </c>
      <c r="C40" s="50" t="s">
        <v>16</v>
      </c>
      <c r="D40" s="50">
        <v>800</v>
      </c>
      <c r="E40" s="50">
        <v>661</v>
      </c>
      <c r="F40" s="50">
        <v>656.5</v>
      </c>
      <c r="G40" s="50" t="s">
        <v>2571</v>
      </c>
      <c r="H40" s="50">
        <v>666</v>
      </c>
      <c r="I40" s="50">
        <f t="shared" si="9"/>
        <v>4000</v>
      </c>
    </row>
    <row r="41" spans="1:9">
      <c r="A41" s="49">
        <v>42664</v>
      </c>
      <c r="B41" s="50" t="s">
        <v>944</v>
      </c>
      <c r="C41" s="50" t="s">
        <v>19</v>
      </c>
      <c r="D41" s="50">
        <v>500</v>
      </c>
      <c r="E41" s="50">
        <v>1097</v>
      </c>
      <c r="F41" s="50">
        <v>1104</v>
      </c>
      <c r="G41" s="50" t="s">
        <v>2572</v>
      </c>
      <c r="H41" s="50">
        <v>1094</v>
      </c>
      <c r="I41" s="50">
        <f>(E41-H41)*D41</f>
        <v>1500</v>
      </c>
    </row>
    <row r="42" spans="1:9">
      <c r="A42" s="49">
        <v>42664</v>
      </c>
      <c r="B42" s="50" t="s">
        <v>2482</v>
      </c>
      <c r="C42" s="50" t="s">
        <v>16</v>
      </c>
      <c r="D42" s="50">
        <v>1500</v>
      </c>
      <c r="E42" s="50">
        <v>507.5</v>
      </c>
      <c r="F42" s="50">
        <v>505</v>
      </c>
      <c r="G42" s="50" t="s">
        <v>2573</v>
      </c>
      <c r="H42" s="50">
        <v>509.9</v>
      </c>
      <c r="I42" s="50">
        <f t="shared" ref="I42:I45" si="10">(H42-E42)*D42</f>
        <v>3599.99999999997</v>
      </c>
    </row>
    <row r="43" spans="1:9">
      <c r="A43" s="49">
        <v>42664</v>
      </c>
      <c r="B43" s="50" t="s">
        <v>2574</v>
      </c>
      <c r="C43" s="50" t="s">
        <v>665</v>
      </c>
      <c r="D43" s="50">
        <v>1600</v>
      </c>
      <c r="E43" s="50">
        <v>288.4</v>
      </c>
      <c r="F43" s="50">
        <v>285.9</v>
      </c>
      <c r="G43" s="50" t="s">
        <v>2575</v>
      </c>
      <c r="H43" s="50">
        <v>291</v>
      </c>
      <c r="I43" s="50">
        <f t="shared" si="10"/>
        <v>4160.00000000004</v>
      </c>
    </row>
    <row r="44" spans="1:9">
      <c r="A44" s="49">
        <v>42667</v>
      </c>
      <c r="B44" s="50" t="s">
        <v>2461</v>
      </c>
      <c r="C44" s="50" t="s">
        <v>665</v>
      </c>
      <c r="D44" s="50">
        <v>600</v>
      </c>
      <c r="E44" s="50">
        <v>1160</v>
      </c>
      <c r="F44" s="50">
        <v>1154</v>
      </c>
      <c r="G44" s="50" t="s">
        <v>2576</v>
      </c>
      <c r="H44" s="50">
        <v>1162.7</v>
      </c>
      <c r="I44" s="50">
        <f t="shared" si="10"/>
        <v>1620.00000000003</v>
      </c>
    </row>
    <row r="45" spans="1:9">
      <c r="A45" s="49">
        <v>42667</v>
      </c>
      <c r="B45" s="50" t="s">
        <v>1904</v>
      </c>
      <c r="C45" s="50" t="s">
        <v>16</v>
      </c>
      <c r="D45" s="50">
        <v>1200</v>
      </c>
      <c r="E45" s="50">
        <v>680</v>
      </c>
      <c r="F45" s="50">
        <v>677</v>
      </c>
      <c r="G45" s="50" t="s">
        <v>2577</v>
      </c>
      <c r="H45" s="50">
        <v>683</v>
      </c>
      <c r="I45" s="50">
        <f t="shared" si="10"/>
        <v>3600</v>
      </c>
    </row>
    <row r="46" spans="1:9">
      <c r="A46" s="49">
        <v>42667</v>
      </c>
      <c r="B46" s="50" t="s">
        <v>2578</v>
      </c>
      <c r="C46" s="50" t="s">
        <v>19</v>
      </c>
      <c r="D46" s="50">
        <v>1400</v>
      </c>
      <c r="E46" s="50">
        <v>672.6</v>
      </c>
      <c r="F46" s="50">
        <v>675</v>
      </c>
      <c r="G46" s="50" t="s">
        <v>2579</v>
      </c>
      <c r="H46" s="50">
        <v>670</v>
      </c>
      <c r="I46" s="50">
        <f>(E46-H46)*D46</f>
        <v>3640.00000000003</v>
      </c>
    </row>
    <row r="47" spans="1:9">
      <c r="A47" s="49">
        <v>42668</v>
      </c>
      <c r="B47" s="50" t="s">
        <v>2324</v>
      </c>
      <c r="C47" s="50" t="s">
        <v>16</v>
      </c>
      <c r="D47" s="50">
        <v>800</v>
      </c>
      <c r="E47" s="50">
        <v>620</v>
      </c>
      <c r="F47" s="50">
        <v>615.5</v>
      </c>
      <c r="G47" s="50" t="s">
        <v>2580</v>
      </c>
      <c r="H47" s="50">
        <v>622</v>
      </c>
      <c r="I47" s="50">
        <f t="shared" ref="I47:I50" si="11">(H47-E47)*D47</f>
        <v>1600</v>
      </c>
    </row>
    <row r="48" spans="1:9">
      <c r="A48" s="49">
        <v>42668</v>
      </c>
      <c r="B48" s="50" t="s">
        <v>2478</v>
      </c>
      <c r="C48" s="50" t="s">
        <v>16</v>
      </c>
      <c r="D48" s="50">
        <v>2000</v>
      </c>
      <c r="E48" s="50">
        <v>404</v>
      </c>
      <c r="F48" s="50">
        <v>402.25</v>
      </c>
      <c r="G48" s="50" t="s">
        <v>2581</v>
      </c>
      <c r="H48" s="50">
        <v>407</v>
      </c>
      <c r="I48" s="50">
        <f t="shared" si="11"/>
        <v>6000</v>
      </c>
    </row>
    <row r="49" spans="1:9">
      <c r="A49" s="51">
        <v>42669</v>
      </c>
      <c r="B49" s="52" t="s">
        <v>1368</v>
      </c>
      <c r="C49" s="52" t="s">
        <v>19</v>
      </c>
      <c r="D49" s="52">
        <v>700</v>
      </c>
      <c r="E49" s="52">
        <v>1246.65</v>
      </c>
      <c r="F49" s="52">
        <v>1251.65</v>
      </c>
      <c r="G49" s="52" t="s">
        <v>2582</v>
      </c>
      <c r="H49" s="52">
        <v>1251.65</v>
      </c>
      <c r="I49" s="52">
        <f t="shared" ref="I49:I53" si="12">(E49-H49)*D49</f>
        <v>-3500</v>
      </c>
    </row>
    <row r="50" spans="1:9">
      <c r="A50" s="49">
        <v>42669</v>
      </c>
      <c r="B50" s="50" t="s">
        <v>2583</v>
      </c>
      <c r="C50" s="50" t="s">
        <v>16</v>
      </c>
      <c r="D50" s="50">
        <v>1600</v>
      </c>
      <c r="E50" s="50">
        <v>396.85</v>
      </c>
      <c r="F50" s="50">
        <v>394.5</v>
      </c>
      <c r="G50" s="50" t="s">
        <v>2584</v>
      </c>
      <c r="H50" s="50">
        <v>396.85</v>
      </c>
      <c r="I50" s="50">
        <f t="shared" si="11"/>
        <v>0</v>
      </c>
    </row>
    <row r="51" spans="1:9">
      <c r="A51" s="49">
        <v>42670</v>
      </c>
      <c r="B51" s="50" t="s">
        <v>2521</v>
      </c>
      <c r="C51" s="50" t="s">
        <v>665</v>
      </c>
      <c r="D51" s="50">
        <v>700</v>
      </c>
      <c r="E51" s="50">
        <v>810</v>
      </c>
      <c r="F51" s="50">
        <v>805</v>
      </c>
      <c r="G51" s="50" t="s">
        <v>2585</v>
      </c>
      <c r="H51" s="50">
        <v>812.3</v>
      </c>
      <c r="I51" s="50">
        <f t="shared" ref="I51:I59" si="13">(H51-E51)*D51</f>
        <v>1609.99999999997</v>
      </c>
    </row>
    <row r="52" spans="1:9">
      <c r="A52" s="51">
        <v>42670</v>
      </c>
      <c r="B52" s="52" t="s">
        <v>573</v>
      </c>
      <c r="C52" s="52" t="s">
        <v>19</v>
      </c>
      <c r="D52" s="52">
        <v>1000</v>
      </c>
      <c r="E52" s="52">
        <v>457</v>
      </c>
      <c r="F52" s="52">
        <v>460.5</v>
      </c>
      <c r="G52" s="52" t="s">
        <v>2586</v>
      </c>
      <c r="H52" s="52">
        <v>458</v>
      </c>
      <c r="I52" s="52">
        <f t="shared" si="12"/>
        <v>-1000</v>
      </c>
    </row>
    <row r="53" spans="1:9">
      <c r="A53" s="49">
        <v>42670</v>
      </c>
      <c r="B53" s="50" t="s">
        <v>2391</v>
      </c>
      <c r="C53" s="50" t="s">
        <v>19</v>
      </c>
      <c r="D53" s="50">
        <v>1100</v>
      </c>
      <c r="E53" s="50">
        <v>890</v>
      </c>
      <c r="F53" s="50">
        <v>893.35</v>
      </c>
      <c r="G53" s="50" t="s">
        <v>2587</v>
      </c>
      <c r="H53" s="50">
        <v>884.5</v>
      </c>
      <c r="I53" s="50">
        <f t="shared" si="12"/>
        <v>6050</v>
      </c>
    </row>
    <row r="54" spans="1:9">
      <c r="A54" s="49">
        <v>42670</v>
      </c>
      <c r="B54" s="50" t="s">
        <v>1368</v>
      </c>
      <c r="C54" s="50" t="s">
        <v>16</v>
      </c>
      <c r="D54" s="50">
        <v>700</v>
      </c>
      <c r="E54" s="50">
        <v>1203</v>
      </c>
      <c r="F54" s="50">
        <v>1198</v>
      </c>
      <c r="G54" s="50" t="s">
        <v>2588</v>
      </c>
      <c r="H54" s="50">
        <v>1212</v>
      </c>
      <c r="I54" s="50">
        <f t="shared" si="13"/>
        <v>6300</v>
      </c>
    </row>
    <row r="55" spans="1:9">
      <c r="A55" s="51">
        <v>42671</v>
      </c>
      <c r="B55" s="52" t="s">
        <v>2149</v>
      </c>
      <c r="C55" s="52" t="s">
        <v>665</v>
      </c>
      <c r="D55" s="52">
        <v>2500</v>
      </c>
      <c r="E55" s="52">
        <v>307.35</v>
      </c>
      <c r="F55" s="52">
        <v>305.86</v>
      </c>
      <c r="G55" s="52" t="s">
        <v>2589</v>
      </c>
      <c r="H55" s="52">
        <v>306.9</v>
      </c>
      <c r="I55" s="52">
        <f t="shared" si="13"/>
        <v>-1125.00000000011</v>
      </c>
    </row>
    <row r="56" spans="1:9">
      <c r="A56" s="49">
        <v>42671</v>
      </c>
      <c r="B56" s="50" t="s">
        <v>149</v>
      </c>
      <c r="C56" s="50" t="s">
        <v>665</v>
      </c>
      <c r="D56" s="50">
        <v>400</v>
      </c>
      <c r="E56" s="50">
        <v>1280</v>
      </c>
      <c r="F56" s="50">
        <v>1275</v>
      </c>
      <c r="G56" s="50" t="s">
        <v>2590</v>
      </c>
      <c r="H56" s="50">
        <v>1282</v>
      </c>
      <c r="I56" s="50">
        <f t="shared" si="13"/>
        <v>800</v>
      </c>
    </row>
    <row r="57" spans="1:9">
      <c r="A57" s="49">
        <v>42671</v>
      </c>
      <c r="B57" s="50" t="s">
        <v>2591</v>
      </c>
      <c r="C57" s="50" t="s">
        <v>16</v>
      </c>
      <c r="D57" s="50">
        <v>1600</v>
      </c>
      <c r="E57" s="50">
        <v>295</v>
      </c>
      <c r="F57" s="50">
        <v>292.75</v>
      </c>
      <c r="G57" s="50" t="s">
        <v>2592</v>
      </c>
      <c r="H57" s="50">
        <v>296</v>
      </c>
      <c r="I57" s="50">
        <f t="shared" si="13"/>
        <v>1600</v>
      </c>
    </row>
    <row r="58" spans="1:9">
      <c r="A58" s="49">
        <v>42671</v>
      </c>
      <c r="B58" s="50" t="s">
        <v>2593</v>
      </c>
      <c r="C58" s="50" t="s">
        <v>16</v>
      </c>
      <c r="D58" s="50">
        <v>500</v>
      </c>
      <c r="E58" s="50">
        <v>855</v>
      </c>
      <c r="F58" s="50">
        <v>848</v>
      </c>
      <c r="G58" s="50" t="s">
        <v>2594</v>
      </c>
      <c r="H58" s="50">
        <v>858</v>
      </c>
      <c r="I58" s="50">
        <f t="shared" si="13"/>
        <v>1500</v>
      </c>
    </row>
    <row r="59" spans="1:9">
      <c r="A59" s="49">
        <v>42671</v>
      </c>
      <c r="B59" s="50" t="s">
        <v>2391</v>
      </c>
      <c r="C59" s="50" t="s">
        <v>16</v>
      </c>
      <c r="D59" s="50">
        <v>1100</v>
      </c>
      <c r="E59" s="50">
        <v>906</v>
      </c>
      <c r="F59" s="50">
        <v>902.75</v>
      </c>
      <c r="G59" s="50" t="s">
        <v>2595</v>
      </c>
      <c r="H59" s="50">
        <v>911.5</v>
      </c>
      <c r="I59" s="50">
        <f t="shared" si="13"/>
        <v>6050</v>
      </c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49"/>
      <c r="B61" s="50"/>
      <c r="C61" s="50"/>
      <c r="D61" s="50"/>
      <c r="E61" s="50"/>
      <c r="F61" s="50"/>
      <c r="G61" s="20" t="s">
        <v>51</v>
      </c>
      <c r="H61" s="20"/>
      <c r="I61" s="29">
        <f>SUM(I4:I60)</f>
        <v>149230</v>
      </c>
    </row>
    <row r="62" spans="1:9">
      <c r="A62" s="51"/>
      <c r="B62" s="52"/>
      <c r="C62" s="52"/>
      <c r="D62" s="52"/>
      <c r="E62" s="52"/>
      <c r="F62" s="52"/>
      <c r="I62" s="52"/>
    </row>
    <row r="63" spans="1:9">
      <c r="A63" s="49"/>
      <c r="B63" s="50"/>
      <c r="C63" s="50"/>
      <c r="D63" s="50"/>
      <c r="E63" s="50"/>
      <c r="F63" s="50"/>
      <c r="G63" s="20" t="s">
        <v>2</v>
      </c>
      <c r="H63" s="20"/>
      <c r="I63" s="31">
        <f>47/56</f>
        <v>0.839285714285714</v>
      </c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workbookViewId="0">
      <selection activeCell="J21" sqref="J21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2596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42614</v>
      </c>
      <c r="B4" s="50" t="s">
        <v>2461</v>
      </c>
      <c r="C4" s="50" t="s">
        <v>19</v>
      </c>
      <c r="D4" s="50">
        <v>600</v>
      </c>
      <c r="E4" s="50">
        <v>1222.5</v>
      </c>
      <c r="F4" s="50">
        <v>1228.5</v>
      </c>
      <c r="G4" s="50" t="s">
        <v>2597</v>
      </c>
      <c r="H4" s="50">
        <v>1212.5</v>
      </c>
      <c r="I4" s="50">
        <f>(E4-H4)*D4</f>
        <v>6000</v>
      </c>
    </row>
    <row r="5" spans="1:9">
      <c r="A5" s="49">
        <v>42614</v>
      </c>
      <c r="B5" s="50" t="s">
        <v>1444</v>
      </c>
      <c r="C5" s="50" t="s">
        <v>16</v>
      </c>
      <c r="D5" s="50">
        <v>1500</v>
      </c>
      <c r="E5" s="50">
        <v>460.2</v>
      </c>
      <c r="F5" s="50">
        <v>457.7</v>
      </c>
      <c r="G5" s="50" t="s">
        <v>2598</v>
      </c>
      <c r="H5" s="50">
        <v>463.3</v>
      </c>
      <c r="I5" s="50">
        <f t="shared" ref="I5:I14" si="0">(H5-E5)*D5</f>
        <v>4650.00000000003</v>
      </c>
    </row>
    <row r="6" spans="1:9">
      <c r="A6" s="49">
        <v>42615</v>
      </c>
      <c r="B6" s="50" t="s">
        <v>2349</v>
      </c>
      <c r="C6" s="50" t="s">
        <v>16</v>
      </c>
      <c r="D6" s="50">
        <v>600</v>
      </c>
      <c r="E6" s="50">
        <v>1217</v>
      </c>
      <c r="F6" s="50">
        <v>1211</v>
      </c>
      <c r="G6" s="50" t="s">
        <v>2599</v>
      </c>
      <c r="H6" s="50">
        <v>1227</v>
      </c>
      <c r="I6" s="50">
        <f t="shared" si="0"/>
        <v>6000</v>
      </c>
    </row>
    <row r="7" spans="1:9">
      <c r="A7" s="49">
        <v>42615</v>
      </c>
      <c r="B7" s="50" t="s">
        <v>2600</v>
      </c>
      <c r="C7" s="50" t="s">
        <v>16</v>
      </c>
      <c r="D7" s="50">
        <v>400</v>
      </c>
      <c r="E7" s="50">
        <v>1173.5</v>
      </c>
      <c r="F7" s="50">
        <v>1162.5</v>
      </c>
      <c r="G7" s="50" t="s">
        <v>2601</v>
      </c>
      <c r="H7" s="50">
        <v>1190</v>
      </c>
      <c r="I7" s="50">
        <f t="shared" si="0"/>
        <v>6600</v>
      </c>
    </row>
    <row r="8" spans="1:9">
      <c r="A8" s="49">
        <v>42619</v>
      </c>
      <c r="B8" s="50" t="s">
        <v>2602</v>
      </c>
      <c r="C8" s="50" t="s">
        <v>16</v>
      </c>
      <c r="D8" s="50">
        <v>1500</v>
      </c>
      <c r="E8" s="50">
        <v>217</v>
      </c>
      <c r="F8" s="50">
        <v>214.5</v>
      </c>
      <c r="G8" s="50" t="s">
        <v>2603</v>
      </c>
      <c r="H8" s="50">
        <v>219.5</v>
      </c>
      <c r="I8" s="50">
        <f t="shared" si="0"/>
        <v>3750</v>
      </c>
    </row>
    <row r="9" spans="1:9">
      <c r="A9" s="49">
        <v>42619</v>
      </c>
      <c r="B9" s="50" t="s">
        <v>2604</v>
      </c>
      <c r="C9" s="50" t="s">
        <v>16</v>
      </c>
      <c r="D9" s="50">
        <v>1500</v>
      </c>
      <c r="E9" s="50">
        <v>476</v>
      </c>
      <c r="F9" s="50">
        <v>473.5</v>
      </c>
      <c r="G9" s="50" t="s">
        <v>2605</v>
      </c>
      <c r="H9" s="50">
        <v>477</v>
      </c>
      <c r="I9" s="50">
        <f t="shared" si="0"/>
        <v>1500</v>
      </c>
    </row>
    <row r="10" spans="1:9">
      <c r="A10" s="49">
        <v>42620</v>
      </c>
      <c r="B10" s="50" t="s">
        <v>1444</v>
      </c>
      <c r="C10" s="50" t="s">
        <v>16</v>
      </c>
      <c r="D10" s="50">
        <v>1500</v>
      </c>
      <c r="E10" s="50">
        <v>480</v>
      </c>
      <c r="F10" s="50">
        <v>477.5</v>
      </c>
      <c r="G10" s="50" t="s">
        <v>2606</v>
      </c>
      <c r="H10" s="50">
        <v>481.1</v>
      </c>
      <c r="I10" s="50">
        <f t="shared" si="0"/>
        <v>1650.00000000003</v>
      </c>
    </row>
    <row r="11" spans="1:9">
      <c r="A11" s="49">
        <v>42620</v>
      </c>
      <c r="B11" s="50" t="s">
        <v>1174</v>
      </c>
      <c r="C11" s="50" t="s">
        <v>16</v>
      </c>
      <c r="D11" s="50">
        <v>3000</v>
      </c>
      <c r="E11" s="50">
        <v>268.1</v>
      </c>
      <c r="F11" s="50">
        <v>266.85</v>
      </c>
      <c r="G11" s="50" t="s">
        <v>2607</v>
      </c>
      <c r="H11" s="50">
        <v>270</v>
      </c>
      <c r="I11" s="50">
        <f t="shared" si="0"/>
        <v>5699.99999999993</v>
      </c>
    </row>
    <row r="12" spans="1:9">
      <c r="A12" s="49">
        <v>42621</v>
      </c>
      <c r="B12" s="50" t="s">
        <v>2608</v>
      </c>
      <c r="C12" s="50" t="s">
        <v>16</v>
      </c>
      <c r="D12" s="50">
        <v>500</v>
      </c>
      <c r="E12" s="50">
        <v>1750</v>
      </c>
      <c r="F12" s="50">
        <v>1743</v>
      </c>
      <c r="G12" s="50" t="s">
        <v>2609</v>
      </c>
      <c r="H12" s="50">
        <v>1753</v>
      </c>
      <c r="I12" s="50">
        <f t="shared" si="0"/>
        <v>1500</v>
      </c>
    </row>
    <row r="13" spans="1:9">
      <c r="A13" s="49">
        <v>42621</v>
      </c>
      <c r="B13" s="50" t="s">
        <v>2528</v>
      </c>
      <c r="C13" s="50" t="s">
        <v>16</v>
      </c>
      <c r="D13" s="50">
        <v>150</v>
      </c>
      <c r="E13" s="50">
        <v>5362</v>
      </c>
      <c r="F13" s="50">
        <v>5338</v>
      </c>
      <c r="G13" s="50" t="s">
        <v>2610</v>
      </c>
      <c r="H13" s="50">
        <v>5400</v>
      </c>
      <c r="I13" s="50">
        <f t="shared" si="0"/>
        <v>5700</v>
      </c>
    </row>
    <row r="14" spans="1:9">
      <c r="A14" s="49">
        <v>42621</v>
      </c>
      <c r="B14" s="50" t="s">
        <v>1444</v>
      </c>
      <c r="C14" s="50" t="s">
        <v>665</v>
      </c>
      <c r="D14" s="50">
        <v>1500</v>
      </c>
      <c r="E14" s="50">
        <v>480</v>
      </c>
      <c r="F14" s="50">
        <v>477.5</v>
      </c>
      <c r="G14" s="50" t="s">
        <v>2611</v>
      </c>
      <c r="H14" s="50">
        <v>482.5</v>
      </c>
      <c r="I14" s="50">
        <f t="shared" si="0"/>
        <v>3750</v>
      </c>
    </row>
    <row r="15" spans="1:9">
      <c r="A15" s="49">
        <v>42622</v>
      </c>
      <c r="B15" s="50" t="s">
        <v>2478</v>
      </c>
      <c r="C15" s="50" t="s">
        <v>19</v>
      </c>
      <c r="D15" s="50">
        <v>2000</v>
      </c>
      <c r="E15" s="50">
        <v>332.6</v>
      </c>
      <c r="F15" s="50">
        <v>334.45</v>
      </c>
      <c r="G15" s="50" t="s">
        <v>2612</v>
      </c>
      <c r="H15" s="50">
        <v>329.6</v>
      </c>
      <c r="I15" s="50">
        <f>(E15-H15)*D15</f>
        <v>6000</v>
      </c>
    </row>
    <row r="16" spans="1:9">
      <c r="A16" s="49">
        <v>42622</v>
      </c>
      <c r="B16" s="50" t="s">
        <v>140</v>
      </c>
      <c r="C16" s="50" t="s">
        <v>16</v>
      </c>
      <c r="D16" s="50">
        <v>500</v>
      </c>
      <c r="E16" s="50">
        <v>988</v>
      </c>
      <c r="F16" s="50">
        <v>981</v>
      </c>
      <c r="G16" s="50" t="s">
        <v>2613</v>
      </c>
      <c r="H16" s="50">
        <v>996</v>
      </c>
      <c r="I16" s="50">
        <f t="shared" ref="I16:I18" si="1">(H16-E16)*D16</f>
        <v>4000</v>
      </c>
    </row>
    <row r="17" spans="1:9">
      <c r="A17" s="49">
        <v>42625</v>
      </c>
      <c r="B17" s="50" t="s">
        <v>1004</v>
      </c>
      <c r="C17" s="50" t="s">
        <v>16</v>
      </c>
      <c r="D17" s="50">
        <v>600</v>
      </c>
      <c r="E17" s="50">
        <v>840</v>
      </c>
      <c r="F17" s="50">
        <v>844</v>
      </c>
      <c r="G17" s="50" t="s">
        <v>2614</v>
      </c>
      <c r="H17" s="50">
        <v>846</v>
      </c>
      <c r="I17" s="50">
        <f t="shared" si="1"/>
        <v>3600</v>
      </c>
    </row>
    <row r="18" spans="1:9">
      <c r="A18" s="49">
        <v>42625</v>
      </c>
      <c r="B18" s="50" t="s">
        <v>944</v>
      </c>
      <c r="C18" s="50" t="s">
        <v>16</v>
      </c>
      <c r="D18" s="50">
        <v>500</v>
      </c>
      <c r="E18" s="50">
        <v>1050</v>
      </c>
      <c r="F18" s="50">
        <v>1043</v>
      </c>
      <c r="G18" s="50" t="s">
        <v>2615</v>
      </c>
      <c r="H18" s="50">
        <v>1062</v>
      </c>
      <c r="I18" s="50">
        <f t="shared" si="1"/>
        <v>6000</v>
      </c>
    </row>
    <row r="19" spans="1:9">
      <c r="A19" s="49">
        <v>42627</v>
      </c>
      <c r="B19" s="50" t="s">
        <v>2290</v>
      </c>
      <c r="C19" s="50" t="s">
        <v>19</v>
      </c>
      <c r="D19" s="50">
        <v>800</v>
      </c>
      <c r="E19" s="50">
        <v>778</v>
      </c>
      <c r="F19" s="50">
        <v>782.5</v>
      </c>
      <c r="G19" s="50" t="s">
        <v>2616</v>
      </c>
      <c r="H19" s="50">
        <v>776</v>
      </c>
      <c r="I19" s="50">
        <f>(E19-H19)*D19</f>
        <v>1600</v>
      </c>
    </row>
    <row r="20" spans="1:9">
      <c r="A20" s="49">
        <v>42627</v>
      </c>
      <c r="B20" s="50" t="s">
        <v>1368</v>
      </c>
      <c r="C20" s="50" t="s">
        <v>16</v>
      </c>
      <c r="D20" s="50">
        <v>700</v>
      </c>
      <c r="E20" s="50">
        <v>1023.8</v>
      </c>
      <c r="F20" s="50">
        <v>1018.75</v>
      </c>
      <c r="G20" s="50" t="s">
        <v>2617</v>
      </c>
      <c r="H20" s="50">
        <v>1026</v>
      </c>
      <c r="I20" s="50">
        <f>(H20-E20)*D20</f>
        <v>1540.00000000003</v>
      </c>
    </row>
    <row r="21" spans="1:9">
      <c r="A21" s="49">
        <v>42627</v>
      </c>
      <c r="B21" s="50" t="s">
        <v>2618</v>
      </c>
      <c r="C21" s="50" t="s">
        <v>665</v>
      </c>
      <c r="D21" s="50">
        <v>1000</v>
      </c>
      <c r="E21" s="50">
        <v>525</v>
      </c>
      <c r="F21" s="50">
        <v>522.5</v>
      </c>
      <c r="G21" s="50" t="s">
        <v>2619</v>
      </c>
      <c r="H21" s="50">
        <v>528.5</v>
      </c>
      <c r="I21" s="50">
        <f>(H21-E21)*D21</f>
        <v>3500</v>
      </c>
    </row>
    <row r="22" spans="1:9">
      <c r="A22" s="49">
        <v>42628</v>
      </c>
      <c r="B22" s="50" t="s">
        <v>1293</v>
      </c>
      <c r="C22" s="50" t="s">
        <v>19</v>
      </c>
      <c r="D22" s="50">
        <v>500</v>
      </c>
      <c r="E22" s="50">
        <v>1040</v>
      </c>
      <c r="F22" s="50">
        <v>1047</v>
      </c>
      <c r="G22" s="50" t="s">
        <v>2620</v>
      </c>
      <c r="H22" s="50">
        <v>1040</v>
      </c>
      <c r="I22" s="50">
        <f>(E22-H22)*D22</f>
        <v>0</v>
      </c>
    </row>
    <row r="23" spans="1:9">
      <c r="A23" s="51">
        <v>42628</v>
      </c>
      <c r="B23" s="52" t="s">
        <v>140</v>
      </c>
      <c r="C23" s="52" t="s">
        <v>665</v>
      </c>
      <c r="D23" s="52">
        <v>500</v>
      </c>
      <c r="E23" s="52">
        <v>1040</v>
      </c>
      <c r="F23" s="52">
        <v>1033</v>
      </c>
      <c r="G23" s="52" t="s">
        <v>2621</v>
      </c>
      <c r="H23" s="52">
        <v>1038.5</v>
      </c>
      <c r="I23" s="52">
        <f t="shared" ref="I23:I28" si="2">(H23-E23)*D23</f>
        <v>-750</v>
      </c>
    </row>
    <row r="24" spans="1:9">
      <c r="A24" s="49">
        <v>42628</v>
      </c>
      <c r="B24" s="50" t="s">
        <v>1368</v>
      </c>
      <c r="C24" s="50" t="s">
        <v>16</v>
      </c>
      <c r="D24" s="50">
        <v>700</v>
      </c>
      <c r="E24" s="50">
        <v>1076</v>
      </c>
      <c r="F24" s="50">
        <v>1071</v>
      </c>
      <c r="G24" s="50" t="s">
        <v>2622</v>
      </c>
      <c r="H24" s="50">
        <v>1081.2</v>
      </c>
      <c r="I24" s="50">
        <f t="shared" si="2"/>
        <v>3640.00000000003</v>
      </c>
    </row>
    <row r="25" spans="1:9">
      <c r="A25" s="49">
        <v>42629</v>
      </c>
      <c r="B25" s="50" t="s">
        <v>2593</v>
      </c>
      <c r="C25" s="50" t="s">
        <v>16</v>
      </c>
      <c r="D25" s="50">
        <v>1000</v>
      </c>
      <c r="E25" s="50">
        <v>577.8</v>
      </c>
      <c r="F25" s="50">
        <v>574</v>
      </c>
      <c r="G25" s="50" t="s">
        <v>2623</v>
      </c>
      <c r="H25" s="50">
        <v>581.4</v>
      </c>
      <c r="I25" s="50">
        <f t="shared" si="2"/>
        <v>3600.00000000002</v>
      </c>
    </row>
    <row r="26" spans="1:9">
      <c r="A26" s="49">
        <v>42629</v>
      </c>
      <c r="B26" s="50" t="s">
        <v>268</v>
      </c>
      <c r="C26" s="50" t="s">
        <v>16</v>
      </c>
      <c r="D26" s="50">
        <v>1200</v>
      </c>
      <c r="E26" s="50">
        <v>690.4</v>
      </c>
      <c r="F26" s="50">
        <v>687.5</v>
      </c>
      <c r="G26" s="50" t="s">
        <v>2624</v>
      </c>
      <c r="H26" s="50">
        <v>691.7</v>
      </c>
      <c r="I26" s="50">
        <f t="shared" si="2"/>
        <v>1560.00000000008</v>
      </c>
    </row>
    <row r="27" spans="1:9">
      <c r="A27" s="49">
        <v>42632</v>
      </c>
      <c r="B27" s="50" t="s">
        <v>1368</v>
      </c>
      <c r="C27" s="50" t="s">
        <v>16</v>
      </c>
      <c r="D27" s="50">
        <v>700</v>
      </c>
      <c r="E27" s="50">
        <v>1087</v>
      </c>
      <c r="F27" s="50">
        <v>1082</v>
      </c>
      <c r="G27" s="50" t="s">
        <v>2625</v>
      </c>
      <c r="H27" s="50">
        <v>1089.3</v>
      </c>
      <c r="I27" s="50">
        <f t="shared" si="2"/>
        <v>1609.99999999997</v>
      </c>
    </row>
    <row r="28" spans="1:9">
      <c r="A28" s="49">
        <v>42632</v>
      </c>
      <c r="B28" s="50" t="s">
        <v>1002</v>
      </c>
      <c r="C28" s="50" t="s">
        <v>16</v>
      </c>
      <c r="D28" s="50">
        <v>2000</v>
      </c>
      <c r="E28" s="50">
        <v>361.5</v>
      </c>
      <c r="F28" s="50">
        <v>359.75</v>
      </c>
      <c r="G28" s="50" t="s">
        <v>2626</v>
      </c>
      <c r="H28" s="50">
        <v>362.3</v>
      </c>
      <c r="I28" s="50">
        <f t="shared" si="2"/>
        <v>1600.00000000002</v>
      </c>
    </row>
    <row r="29" spans="1:9">
      <c r="A29" s="49">
        <v>42632</v>
      </c>
      <c r="B29" s="50" t="s">
        <v>2627</v>
      </c>
      <c r="C29" s="50" t="s">
        <v>19</v>
      </c>
      <c r="D29" s="50">
        <v>500</v>
      </c>
      <c r="E29" s="50">
        <v>1028.6</v>
      </c>
      <c r="F29" s="50">
        <v>1036</v>
      </c>
      <c r="G29" s="50" t="s">
        <v>2628</v>
      </c>
      <c r="H29" s="50">
        <v>1015.6</v>
      </c>
      <c r="I29" s="50">
        <f>(E29-H29)*D29</f>
        <v>6499.99999999994</v>
      </c>
    </row>
    <row r="30" spans="1:9">
      <c r="A30" s="49">
        <v>42633</v>
      </c>
      <c r="B30" s="50" t="s">
        <v>922</v>
      </c>
      <c r="C30" s="50" t="s">
        <v>19</v>
      </c>
      <c r="D30" s="50">
        <v>200</v>
      </c>
      <c r="E30" s="50">
        <v>3488.5</v>
      </c>
      <c r="F30" s="50">
        <v>3506</v>
      </c>
      <c r="G30" s="50" t="s">
        <v>2629</v>
      </c>
      <c r="H30" s="50">
        <v>3480.5</v>
      </c>
      <c r="I30" s="50">
        <f>(E30-H30)*D30</f>
        <v>1600</v>
      </c>
    </row>
    <row r="31" spans="1:9">
      <c r="A31" s="49">
        <v>42633</v>
      </c>
      <c r="B31" s="50" t="s">
        <v>2349</v>
      </c>
      <c r="C31" s="50" t="s">
        <v>665</v>
      </c>
      <c r="D31" s="50">
        <v>600</v>
      </c>
      <c r="E31" s="50">
        <v>1141.65</v>
      </c>
      <c r="F31" s="50">
        <v>1134.65</v>
      </c>
      <c r="G31" s="50" t="s">
        <v>2630</v>
      </c>
      <c r="H31" s="50">
        <v>1144.35</v>
      </c>
      <c r="I31" s="50">
        <f t="shared" ref="I31:I35" si="3">(H31-E31)*D31</f>
        <v>1619.99999999989</v>
      </c>
    </row>
    <row r="32" spans="1:9">
      <c r="A32" s="51">
        <v>42633</v>
      </c>
      <c r="B32" s="52" t="s">
        <v>2631</v>
      </c>
      <c r="C32" s="52" t="s">
        <v>665</v>
      </c>
      <c r="D32" s="52">
        <v>600</v>
      </c>
      <c r="E32" s="52">
        <v>1156</v>
      </c>
      <c r="F32" s="52">
        <v>1150</v>
      </c>
      <c r="G32" s="52" t="s">
        <v>2632</v>
      </c>
      <c r="H32" s="52">
        <v>1150</v>
      </c>
      <c r="I32" s="52">
        <f t="shared" si="3"/>
        <v>-3600</v>
      </c>
    </row>
    <row r="33" spans="1:9">
      <c r="A33" s="49">
        <v>42634</v>
      </c>
      <c r="B33" s="50" t="s">
        <v>2428</v>
      </c>
      <c r="C33" s="50" t="s">
        <v>665</v>
      </c>
      <c r="D33" s="50">
        <v>600</v>
      </c>
      <c r="E33" s="50">
        <v>900</v>
      </c>
      <c r="F33" s="50">
        <v>894</v>
      </c>
      <c r="G33" s="50" t="s">
        <v>2633</v>
      </c>
      <c r="H33" s="50">
        <v>906</v>
      </c>
      <c r="I33" s="50">
        <f t="shared" si="3"/>
        <v>3600</v>
      </c>
    </row>
    <row r="34" spans="1:9">
      <c r="A34" s="49">
        <v>42634</v>
      </c>
      <c r="B34" s="50" t="s">
        <v>2634</v>
      </c>
      <c r="C34" s="50" t="s">
        <v>16</v>
      </c>
      <c r="D34" s="50">
        <v>200</v>
      </c>
      <c r="E34" s="50">
        <v>3500</v>
      </c>
      <c r="F34" s="50">
        <v>3482</v>
      </c>
      <c r="G34" s="50" t="s">
        <v>2635</v>
      </c>
      <c r="H34" s="50">
        <v>3500</v>
      </c>
      <c r="I34" s="50">
        <f t="shared" si="3"/>
        <v>0</v>
      </c>
    </row>
    <row r="35" spans="1:9">
      <c r="A35" s="49">
        <v>42635</v>
      </c>
      <c r="B35" s="50" t="s">
        <v>2217</v>
      </c>
      <c r="C35" s="50" t="s">
        <v>16</v>
      </c>
      <c r="D35" s="50">
        <v>2100</v>
      </c>
      <c r="E35" s="50">
        <v>410</v>
      </c>
      <c r="F35" s="50">
        <v>408.25</v>
      </c>
      <c r="G35" s="50" t="s">
        <v>2636</v>
      </c>
      <c r="H35" s="50">
        <v>410</v>
      </c>
      <c r="I35" s="50">
        <f t="shared" si="3"/>
        <v>0</v>
      </c>
    </row>
    <row r="36" spans="1:9">
      <c r="A36" s="49">
        <v>42635</v>
      </c>
      <c r="B36" s="50" t="s">
        <v>2637</v>
      </c>
      <c r="C36" s="50" t="s">
        <v>19</v>
      </c>
      <c r="D36" s="50">
        <v>600</v>
      </c>
      <c r="E36" s="50">
        <v>1027</v>
      </c>
      <c r="F36" s="50">
        <v>1033</v>
      </c>
      <c r="G36" s="50" t="s">
        <v>2638</v>
      </c>
      <c r="H36" s="50">
        <v>1017</v>
      </c>
      <c r="I36" s="50">
        <f>(E36-H36)*D36</f>
        <v>6000</v>
      </c>
    </row>
    <row r="37" spans="1:9">
      <c r="A37" s="49">
        <v>42635</v>
      </c>
      <c r="B37" s="50" t="s">
        <v>2639</v>
      </c>
      <c r="C37" s="50" t="s">
        <v>16</v>
      </c>
      <c r="D37" s="50">
        <v>800</v>
      </c>
      <c r="E37" s="50">
        <v>354.35</v>
      </c>
      <c r="F37" s="50">
        <v>349.9</v>
      </c>
      <c r="G37" s="50" t="s">
        <v>2640</v>
      </c>
      <c r="H37" s="50">
        <v>360</v>
      </c>
      <c r="I37" s="50">
        <f t="shared" ref="I37:I41" si="4">(H37-E37)*D37</f>
        <v>4519.99999999998</v>
      </c>
    </row>
    <row r="38" spans="1:9">
      <c r="A38" s="49">
        <v>42636</v>
      </c>
      <c r="B38" s="50" t="s">
        <v>2482</v>
      </c>
      <c r="C38" s="50" t="s">
        <v>16</v>
      </c>
      <c r="D38" s="50">
        <v>1500</v>
      </c>
      <c r="E38" s="50">
        <v>514</v>
      </c>
      <c r="F38" s="50">
        <v>511.5</v>
      </c>
      <c r="G38" s="50" t="s">
        <v>2641</v>
      </c>
      <c r="H38" s="50">
        <v>516.5</v>
      </c>
      <c r="I38" s="50">
        <f t="shared" si="4"/>
        <v>3750</v>
      </c>
    </row>
    <row r="39" spans="1:9">
      <c r="A39" s="49">
        <v>42636</v>
      </c>
      <c r="B39" s="50" t="s">
        <v>1286</v>
      </c>
      <c r="C39" s="50" t="s">
        <v>665</v>
      </c>
      <c r="D39" s="50">
        <v>1000</v>
      </c>
      <c r="E39" s="50">
        <v>840</v>
      </c>
      <c r="F39" s="50">
        <v>836.5</v>
      </c>
      <c r="G39" s="50" t="s">
        <v>2642</v>
      </c>
      <c r="H39" s="50">
        <v>841.5</v>
      </c>
      <c r="I39" s="50">
        <f t="shared" si="4"/>
        <v>1500</v>
      </c>
    </row>
    <row r="40" spans="1:9">
      <c r="A40" s="49">
        <v>42636</v>
      </c>
      <c r="B40" s="50" t="s">
        <v>1286</v>
      </c>
      <c r="C40" s="50" t="s">
        <v>665</v>
      </c>
      <c r="D40" s="50">
        <v>1000</v>
      </c>
      <c r="E40" s="50">
        <v>842.7</v>
      </c>
      <c r="F40" s="50">
        <v>839</v>
      </c>
      <c r="G40" s="50" t="s">
        <v>2643</v>
      </c>
      <c r="H40" s="50">
        <v>844.2</v>
      </c>
      <c r="I40" s="50">
        <f t="shared" si="4"/>
        <v>1500</v>
      </c>
    </row>
    <row r="41" spans="1:9">
      <c r="A41" s="49">
        <v>42636</v>
      </c>
      <c r="B41" s="50" t="s">
        <v>140</v>
      </c>
      <c r="C41" s="50" t="s">
        <v>665</v>
      </c>
      <c r="D41" s="50">
        <v>500</v>
      </c>
      <c r="E41" s="50">
        <v>1040</v>
      </c>
      <c r="F41" s="50">
        <v>1033</v>
      </c>
      <c r="G41" s="50" t="s">
        <v>2644</v>
      </c>
      <c r="H41" s="50">
        <v>1043</v>
      </c>
      <c r="I41" s="50">
        <f t="shared" si="4"/>
        <v>1500</v>
      </c>
    </row>
    <row r="42" spans="1:9">
      <c r="A42" s="49">
        <v>42639</v>
      </c>
      <c r="B42" s="50" t="s">
        <v>773</v>
      </c>
      <c r="C42" s="50" t="s">
        <v>19</v>
      </c>
      <c r="D42" s="50">
        <v>800</v>
      </c>
      <c r="E42" s="50">
        <v>500</v>
      </c>
      <c r="F42" s="50">
        <v>504.5</v>
      </c>
      <c r="G42" s="50" t="s">
        <v>2645</v>
      </c>
      <c r="H42" s="50">
        <v>498</v>
      </c>
      <c r="I42" s="50">
        <f>(E42-H42)*D42</f>
        <v>1600</v>
      </c>
    </row>
    <row r="43" spans="1:9">
      <c r="A43" s="49">
        <v>42639</v>
      </c>
      <c r="B43" s="50" t="s">
        <v>1286</v>
      </c>
      <c r="C43" s="50" t="s">
        <v>2199</v>
      </c>
      <c r="D43" s="50">
        <v>1000</v>
      </c>
      <c r="E43" s="50">
        <v>861</v>
      </c>
      <c r="F43" s="50">
        <v>857.5</v>
      </c>
      <c r="G43" s="50" t="s">
        <v>2646</v>
      </c>
      <c r="H43" s="50">
        <v>862.5</v>
      </c>
      <c r="I43" s="50">
        <f t="shared" ref="I43:I47" si="5">(H43-E43)*D43</f>
        <v>1500</v>
      </c>
    </row>
    <row r="44" spans="1:9">
      <c r="A44" s="51">
        <v>42639</v>
      </c>
      <c r="B44" s="52" t="s">
        <v>2122</v>
      </c>
      <c r="C44" s="52" t="s">
        <v>2199</v>
      </c>
      <c r="D44" s="52">
        <v>1000</v>
      </c>
      <c r="E44" s="52">
        <v>864</v>
      </c>
      <c r="F44" s="52">
        <v>860.5</v>
      </c>
      <c r="G44" s="52" t="s">
        <v>2647</v>
      </c>
      <c r="H44" s="52">
        <v>860.5</v>
      </c>
      <c r="I44" s="52">
        <f t="shared" si="5"/>
        <v>-3500</v>
      </c>
    </row>
    <row r="45" spans="1:9">
      <c r="A45" s="49">
        <v>42639</v>
      </c>
      <c r="B45" s="50" t="s">
        <v>2648</v>
      </c>
      <c r="C45" s="50" t="s">
        <v>16</v>
      </c>
      <c r="D45" s="50">
        <v>800</v>
      </c>
      <c r="E45" s="50">
        <v>475</v>
      </c>
      <c r="F45" s="50">
        <v>470.5</v>
      </c>
      <c r="G45" s="50" t="s">
        <v>2649</v>
      </c>
      <c r="H45" s="50">
        <v>479.5</v>
      </c>
      <c r="I45" s="50">
        <f t="shared" si="5"/>
        <v>3600</v>
      </c>
    </row>
    <row r="46" spans="1:9">
      <c r="A46" s="49">
        <v>42640</v>
      </c>
      <c r="B46" s="50" t="s">
        <v>2650</v>
      </c>
      <c r="C46" s="50" t="s">
        <v>665</v>
      </c>
      <c r="D46" s="50">
        <v>400</v>
      </c>
      <c r="E46" s="50">
        <v>2081</v>
      </c>
      <c r="F46" s="50">
        <v>2072</v>
      </c>
      <c r="G46" s="50" t="s">
        <v>2651</v>
      </c>
      <c r="H46" s="50">
        <v>2090</v>
      </c>
      <c r="I46" s="50">
        <f t="shared" si="5"/>
        <v>3600</v>
      </c>
    </row>
    <row r="47" spans="1:9">
      <c r="A47" s="49">
        <v>42641</v>
      </c>
      <c r="B47" s="50" t="s">
        <v>2652</v>
      </c>
      <c r="C47" s="50" t="s">
        <v>16</v>
      </c>
      <c r="D47" s="50">
        <v>1600</v>
      </c>
      <c r="E47" s="50">
        <v>192.5</v>
      </c>
      <c r="F47" s="50">
        <v>190</v>
      </c>
      <c r="G47" s="50" t="s">
        <v>2653</v>
      </c>
      <c r="H47" s="50">
        <v>194</v>
      </c>
      <c r="I47" s="50">
        <f t="shared" si="5"/>
        <v>2400</v>
      </c>
    </row>
    <row r="48" spans="1:9">
      <c r="A48" s="49">
        <v>42641</v>
      </c>
      <c r="B48" s="50" t="s">
        <v>2654</v>
      </c>
      <c r="C48" s="50" t="s">
        <v>723</v>
      </c>
      <c r="D48" s="50">
        <v>1000</v>
      </c>
      <c r="E48" s="50">
        <v>315</v>
      </c>
      <c r="F48" s="50">
        <v>318.5</v>
      </c>
      <c r="G48" s="50" t="s">
        <v>2655</v>
      </c>
      <c r="H48" s="50">
        <v>313.5</v>
      </c>
      <c r="I48" s="50">
        <f>(E48-H48)*D48</f>
        <v>1500</v>
      </c>
    </row>
    <row r="49" spans="1:9">
      <c r="A49" s="49">
        <v>42641</v>
      </c>
      <c r="B49" s="50" t="s">
        <v>2656</v>
      </c>
      <c r="C49" s="50" t="s">
        <v>665</v>
      </c>
      <c r="D49" s="50">
        <v>800</v>
      </c>
      <c r="E49" s="50">
        <v>604</v>
      </c>
      <c r="F49" s="50">
        <v>598</v>
      </c>
      <c r="G49" s="50" t="s">
        <v>2657</v>
      </c>
      <c r="H49" s="50">
        <v>604</v>
      </c>
      <c r="I49" s="50">
        <f t="shared" ref="I49:I52" si="6">(H49-E49)*D49</f>
        <v>0</v>
      </c>
    </row>
    <row r="50" spans="1:9">
      <c r="A50" s="49">
        <v>42642</v>
      </c>
      <c r="B50" s="50" t="s">
        <v>838</v>
      </c>
      <c r="C50" s="50" t="s">
        <v>16</v>
      </c>
      <c r="D50" s="50">
        <v>1200</v>
      </c>
      <c r="E50" s="50">
        <v>620</v>
      </c>
      <c r="F50" s="50">
        <v>617</v>
      </c>
      <c r="G50" s="50" t="s">
        <v>2658</v>
      </c>
      <c r="H50" s="50">
        <v>621.3</v>
      </c>
      <c r="I50" s="50">
        <f t="shared" si="6"/>
        <v>1559.99999999995</v>
      </c>
    </row>
    <row r="51" spans="1:9">
      <c r="A51" s="49">
        <v>42643</v>
      </c>
      <c r="B51" s="50" t="s">
        <v>2659</v>
      </c>
      <c r="C51" s="50" t="s">
        <v>16</v>
      </c>
      <c r="D51" s="50">
        <v>1000</v>
      </c>
      <c r="E51" s="50">
        <v>400</v>
      </c>
      <c r="F51" s="50">
        <v>396.5</v>
      </c>
      <c r="G51" s="50" t="s">
        <v>2660</v>
      </c>
      <c r="H51" s="50">
        <v>403.5</v>
      </c>
      <c r="I51" s="50">
        <f t="shared" si="6"/>
        <v>3500</v>
      </c>
    </row>
    <row r="52" spans="1:9">
      <c r="A52" s="49">
        <v>42643</v>
      </c>
      <c r="B52" s="50" t="s">
        <v>2661</v>
      </c>
      <c r="C52" s="50" t="s">
        <v>16</v>
      </c>
      <c r="D52" s="50">
        <v>2500</v>
      </c>
      <c r="E52" s="50">
        <v>315</v>
      </c>
      <c r="F52" s="50">
        <v>313.5</v>
      </c>
      <c r="G52" s="50" t="s">
        <v>2662</v>
      </c>
      <c r="H52" s="50">
        <v>315.65</v>
      </c>
      <c r="I52" s="50">
        <f t="shared" si="6"/>
        <v>1624.99999999994</v>
      </c>
    </row>
    <row r="53" spans="1:9">
      <c r="A53" s="49">
        <v>42643</v>
      </c>
      <c r="B53" s="50" t="s">
        <v>2663</v>
      </c>
      <c r="C53" s="50" t="s">
        <v>19</v>
      </c>
      <c r="D53" s="50">
        <v>150</v>
      </c>
      <c r="E53" s="50">
        <v>5400</v>
      </c>
      <c r="F53" s="50">
        <v>5424</v>
      </c>
      <c r="G53" s="50" t="s">
        <v>2664</v>
      </c>
      <c r="H53" s="50">
        <v>5390</v>
      </c>
      <c r="I53" s="50">
        <f>(E53-H53)*D53</f>
        <v>1500</v>
      </c>
    </row>
    <row r="54" spans="1:9">
      <c r="A54" s="51"/>
      <c r="B54" s="52"/>
      <c r="C54" s="52"/>
      <c r="D54" s="52"/>
      <c r="E54" s="52"/>
      <c r="F54" s="52"/>
      <c r="G54" s="52"/>
      <c r="H54" s="52"/>
      <c r="I54" s="52"/>
    </row>
    <row r="55" spans="1:9">
      <c r="A55" s="49"/>
      <c r="B55" s="50"/>
      <c r="C55" s="50"/>
      <c r="D55" s="50"/>
      <c r="E55" s="50"/>
      <c r="F55" s="50"/>
      <c r="G55" s="20" t="s">
        <v>51</v>
      </c>
      <c r="H55" s="20"/>
      <c r="I55" s="29">
        <f>SUM(I3:I54)</f>
        <v>131675</v>
      </c>
    </row>
    <row r="56" spans="1:9">
      <c r="A56" s="49"/>
      <c r="B56" s="50"/>
      <c r="C56" s="50"/>
      <c r="D56" s="50"/>
      <c r="E56" s="50"/>
      <c r="F56" s="50"/>
      <c r="I56" s="52"/>
    </row>
    <row r="57" spans="1:9">
      <c r="A57" s="49"/>
      <c r="B57" s="50"/>
      <c r="C57" s="50"/>
      <c r="D57" s="50"/>
      <c r="E57" s="50"/>
      <c r="F57" s="50"/>
      <c r="G57" s="20" t="s">
        <v>2</v>
      </c>
      <c r="H57" s="20"/>
      <c r="I57" s="31">
        <f>47/50</f>
        <v>0.94</v>
      </c>
    </row>
    <row r="58" spans="1:9">
      <c r="A58" s="49"/>
      <c r="B58" s="50"/>
      <c r="C58" s="50"/>
      <c r="D58" s="50"/>
      <c r="E58" s="50"/>
      <c r="F58" s="50"/>
      <c r="G58" s="50"/>
      <c r="H58" s="50"/>
      <c r="I58" s="50"/>
    </row>
    <row r="59" spans="1:9">
      <c r="A59" s="49"/>
      <c r="B59" s="50"/>
      <c r="C59" s="50"/>
      <c r="D59" s="50"/>
      <c r="E59" s="50"/>
      <c r="F59" s="50"/>
      <c r="G59" s="50"/>
      <c r="H59" s="50"/>
      <c r="I59" s="50"/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53"/>
      <c r="B61" s="54"/>
      <c r="C61" s="54"/>
      <c r="D61" s="54"/>
      <c r="E61" s="54"/>
      <c r="F61" s="54"/>
      <c r="G61" s="50"/>
      <c r="H61" s="50"/>
      <c r="I61" s="50"/>
    </row>
  </sheetData>
  <mergeCells count="4">
    <mergeCell ref="A1:I1"/>
    <mergeCell ref="A2:I2"/>
    <mergeCell ref="G55:H55"/>
    <mergeCell ref="G57:H57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opLeftCell="A45" workbookViewId="0">
      <selection activeCell="G68" sqref="G68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2665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42583</v>
      </c>
      <c r="B4" s="50" t="s">
        <v>2349</v>
      </c>
      <c r="C4" s="50" t="s">
        <v>16</v>
      </c>
      <c r="D4" s="50">
        <v>600</v>
      </c>
      <c r="E4" s="50">
        <v>1322</v>
      </c>
      <c r="F4" s="50">
        <v>1316</v>
      </c>
      <c r="G4" s="50" t="s">
        <v>2666</v>
      </c>
      <c r="H4" s="50">
        <v>1323</v>
      </c>
      <c r="I4" s="50">
        <f t="shared" ref="I4:I7" si="0">(H4-E4)*D4</f>
        <v>600</v>
      </c>
    </row>
    <row r="5" spans="1:9">
      <c r="A5" s="49">
        <v>42583</v>
      </c>
      <c r="B5" s="50" t="s">
        <v>2667</v>
      </c>
      <c r="C5" s="50" t="s">
        <v>16</v>
      </c>
      <c r="D5" s="50">
        <v>125</v>
      </c>
      <c r="E5" s="50">
        <v>11200</v>
      </c>
      <c r="F5" s="50">
        <v>11170</v>
      </c>
      <c r="G5" s="50" t="s">
        <v>2668</v>
      </c>
      <c r="H5" s="50">
        <v>11219</v>
      </c>
      <c r="I5" s="50">
        <f t="shared" si="0"/>
        <v>2375</v>
      </c>
    </row>
    <row r="6" spans="1:9">
      <c r="A6" s="49">
        <v>42583</v>
      </c>
      <c r="B6" s="50" t="s">
        <v>893</v>
      </c>
      <c r="C6" s="50" t="s">
        <v>16</v>
      </c>
      <c r="D6" s="50">
        <v>3000</v>
      </c>
      <c r="E6" s="50">
        <v>305</v>
      </c>
      <c r="F6" s="50">
        <v>303.75</v>
      </c>
      <c r="G6" s="50" t="s">
        <v>2669</v>
      </c>
      <c r="H6" s="50">
        <v>307.3</v>
      </c>
      <c r="I6" s="50">
        <f t="shared" si="0"/>
        <v>6900.00000000003</v>
      </c>
    </row>
    <row r="7" spans="1:9">
      <c r="A7" s="49">
        <v>42584</v>
      </c>
      <c r="B7" s="50" t="s">
        <v>1457</v>
      </c>
      <c r="C7" s="50" t="s">
        <v>16</v>
      </c>
      <c r="D7" s="50">
        <v>700</v>
      </c>
      <c r="E7" s="50">
        <v>1235</v>
      </c>
      <c r="F7" s="50">
        <v>1230</v>
      </c>
      <c r="G7" s="50" t="s">
        <v>2670</v>
      </c>
      <c r="H7" s="50">
        <v>1244</v>
      </c>
      <c r="I7" s="50">
        <f t="shared" si="0"/>
        <v>6300</v>
      </c>
    </row>
    <row r="8" spans="1:9">
      <c r="A8" s="49">
        <v>42584</v>
      </c>
      <c r="B8" s="50" t="s">
        <v>2324</v>
      </c>
      <c r="C8" s="50" t="s">
        <v>19</v>
      </c>
      <c r="D8" s="50">
        <v>750</v>
      </c>
      <c r="E8" s="50">
        <v>590</v>
      </c>
      <c r="F8" s="50">
        <v>595</v>
      </c>
      <c r="G8" s="50" t="s">
        <v>2671</v>
      </c>
      <c r="H8" s="50">
        <v>585</v>
      </c>
      <c r="I8" s="50">
        <f t="shared" ref="I8:I11" si="1">(E8-H8)*D8</f>
        <v>3750</v>
      </c>
    </row>
    <row r="9" spans="1:9">
      <c r="A9" s="49">
        <v>42585</v>
      </c>
      <c r="B9" s="50" t="s">
        <v>2324</v>
      </c>
      <c r="C9" s="50" t="s">
        <v>19</v>
      </c>
      <c r="D9" s="50">
        <v>750</v>
      </c>
      <c r="E9" s="50">
        <v>565.5</v>
      </c>
      <c r="F9" s="50">
        <v>570.5</v>
      </c>
      <c r="G9" s="50" t="s">
        <v>2672</v>
      </c>
      <c r="H9" s="50">
        <v>563.5</v>
      </c>
      <c r="I9" s="50">
        <f t="shared" si="1"/>
        <v>1500</v>
      </c>
    </row>
    <row r="10" spans="1:9">
      <c r="A10" s="49">
        <v>42585</v>
      </c>
      <c r="B10" s="50" t="s">
        <v>595</v>
      </c>
      <c r="C10" s="50" t="s">
        <v>19</v>
      </c>
      <c r="D10" s="50">
        <v>250</v>
      </c>
      <c r="E10" s="50">
        <v>2365</v>
      </c>
      <c r="F10" s="50">
        <v>2379</v>
      </c>
      <c r="G10" s="50" t="s">
        <v>2673</v>
      </c>
      <c r="H10" s="50">
        <v>2341.5</v>
      </c>
      <c r="I10" s="50">
        <f t="shared" si="1"/>
        <v>5875</v>
      </c>
    </row>
    <row r="11" spans="1:9">
      <c r="A11" s="51">
        <v>42586</v>
      </c>
      <c r="B11" s="52" t="s">
        <v>595</v>
      </c>
      <c r="C11" s="52" t="s">
        <v>19</v>
      </c>
      <c r="D11" s="52">
        <v>250</v>
      </c>
      <c r="E11" s="52">
        <v>2265</v>
      </c>
      <c r="F11" s="52">
        <v>2279</v>
      </c>
      <c r="G11" s="52" t="s">
        <v>2674</v>
      </c>
      <c r="H11" s="52">
        <v>2269</v>
      </c>
      <c r="I11" s="52">
        <f t="shared" si="1"/>
        <v>-1000</v>
      </c>
    </row>
    <row r="12" spans="1:9">
      <c r="A12" s="49">
        <v>42586</v>
      </c>
      <c r="B12" s="50" t="s">
        <v>2675</v>
      </c>
      <c r="C12" s="50" t="s">
        <v>16</v>
      </c>
      <c r="D12" s="50">
        <v>600</v>
      </c>
      <c r="E12" s="50">
        <v>900</v>
      </c>
      <c r="F12" s="50">
        <v>894</v>
      </c>
      <c r="G12" s="50" t="s">
        <v>2676</v>
      </c>
      <c r="H12" s="50">
        <v>902.7</v>
      </c>
      <c r="I12" s="50">
        <f t="shared" ref="I12:I19" si="2">(H12-E12)*D12</f>
        <v>1620.00000000003</v>
      </c>
    </row>
    <row r="13" spans="1:9">
      <c r="A13" s="49">
        <v>42586</v>
      </c>
      <c r="B13" s="50" t="s">
        <v>2677</v>
      </c>
      <c r="C13" s="50" t="s">
        <v>16</v>
      </c>
      <c r="D13" s="50">
        <v>500</v>
      </c>
      <c r="E13" s="50">
        <v>988</v>
      </c>
      <c r="F13" s="50">
        <v>981</v>
      </c>
      <c r="G13" s="50" t="s">
        <v>2678</v>
      </c>
      <c r="H13" s="50">
        <v>996</v>
      </c>
      <c r="I13" s="50">
        <f t="shared" si="2"/>
        <v>4000</v>
      </c>
    </row>
    <row r="14" spans="1:9">
      <c r="A14" s="49">
        <v>42587</v>
      </c>
      <c r="B14" s="50" t="s">
        <v>2324</v>
      </c>
      <c r="C14" s="50" t="s">
        <v>16</v>
      </c>
      <c r="D14" s="50">
        <v>750</v>
      </c>
      <c r="E14" s="50">
        <v>600</v>
      </c>
      <c r="F14" s="50">
        <v>595</v>
      </c>
      <c r="G14" s="50" t="s">
        <v>2679</v>
      </c>
      <c r="H14" s="50">
        <v>602</v>
      </c>
      <c r="I14" s="50">
        <f t="shared" si="2"/>
        <v>1500</v>
      </c>
    </row>
    <row r="15" spans="1:9">
      <c r="A15" s="49">
        <v>42587</v>
      </c>
      <c r="B15" s="50" t="s">
        <v>2459</v>
      </c>
      <c r="C15" s="50" t="s">
        <v>16</v>
      </c>
      <c r="D15" s="50">
        <v>800</v>
      </c>
      <c r="E15" s="50">
        <v>801.4</v>
      </c>
      <c r="F15" s="50">
        <v>796.9</v>
      </c>
      <c r="G15" s="50" t="s">
        <v>2680</v>
      </c>
      <c r="H15" s="50">
        <v>803.4</v>
      </c>
      <c r="I15" s="50">
        <f t="shared" si="2"/>
        <v>1600</v>
      </c>
    </row>
    <row r="16" spans="1:9">
      <c r="A16" s="49">
        <v>42587</v>
      </c>
      <c r="B16" s="50" t="s">
        <v>2681</v>
      </c>
      <c r="C16" s="50" t="s">
        <v>16</v>
      </c>
      <c r="D16" s="50">
        <v>1000</v>
      </c>
      <c r="E16" s="50">
        <v>300</v>
      </c>
      <c r="F16" s="50">
        <v>296.5</v>
      </c>
      <c r="G16" s="50" t="s">
        <v>2682</v>
      </c>
      <c r="H16" s="50">
        <v>307</v>
      </c>
      <c r="I16" s="50">
        <f t="shared" si="2"/>
        <v>7000</v>
      </c>
    </row>
    <row r="17" spans="1:9">
      <c r="A17" s="49">
        <v>42590</v>
      </c>
      <c r="B17" s="50" t="s">
        <v>2683</v>
      </c>
      <c r="C17" s="50" t="s">
        <v>16</v>
      </c>
      <c r="D17" s="50">
        <v>3000</v>
      </c>
      <c r="E17" s="50">
        <v>178.65</v>
      </c>
      <c r="F17" s="50">
        <v>178</v>
      </c>
      <c r="G17" s="50" t="s">
        <v>2684</v>
      </c>
      <c r="H17" s="50">
        <v>180.75</v>
      </c>
      <c r="I17" s="50">
        <f t="shared" si="2"/>
        <v>6299.99999999998</v>
      </c>
    </row>
    <row r="18" spans="1:9">
      <c r="A18" s="49">
        <v>42590</v>
      </c>
      <c r="B18" s="50" t="s">
        <v>2437</v>
      </c>
      <c r="C18" s="50" t="s">
        <v>16</v>
      </c>
      <c r="D18" s="50">
        <v>600</v>
      </c>
      <c r="E18" s="50">
        <v>917.4</v>
      </c>
      <c r="F18" s="50">
        <v>911.4</v>
      </c>
      <c r="G18" s="50" t="s">
        <v>2685</v>
      </c>
      <c r="H18" s="50">
        <v>923</v>
      </c>
      <c r="I18" s="50">
        <f t="shared" si="2"/>
        <v>3360.00000000001</v>
      </c>
    </row>
    <row r="19" spans="1:9">
      <c r="A19" s="49">
        <v>42591</v>
      </c>
      <c r="B19" s="50" t="s">
        <v>1444</v>
      </c>
      <c r="C19" s="50" t="s">
        <v>16</v>
      </c>
      <c r="D19" s="50">
        <v>800</v>
      </c>
      <c r="E19" s="50">
        <v>430</v>
      </c>
      <c r="F19" s="50">
        <v>425.5</v>
      </c>
      <c r="G19" s="50" t="s">
        <v>2686</v>
      </c>
      <c r="H19" s="50">
        <v>435</v>
      </c>
      <c r="I19" s="50">
        <f t="shared" si="2"/>
        <v>4000</v>
      </c>
    </row>
    <row r="20" spans="1:9">
      <c r="A20" s="49">
        <v>42592</v>
      </c>
      <c r="B20" s="50" t="s">
        <v>1133</v>
      </c>
      <c r="C20" s="50" t="s">
        <v>19</v>
      </c>
      <c r="D20" s="50">
        <v>800</v>
      </c>
      <c r="E20" s="50">
        <v>420</v>
      </c>
      <c r="F20" s="50">
        <v>422.5</v>
      </c>
      <c r="G20" s="50" t="s">
        <v>2687</v>
      </c>
      <c r="H20" s="50">
        <v>418.9</v>
      </c>
      <c r="I20" s="50">
        <f t="shared" ref="I20:I22" si="3">(E20-H20)*D20</f>
        <v>880.000000000018</v>
      </c>
    </row>
    <row r="21" spans="1:9">
      <c r="A21" s="49">
        <v>42592</v>
      </c>
      <c r="B21" s="50" t="s">
        <v>595</v>
      </c>
      <c r="C21" s="50" t="s">
        <v>19</v>
      </c>
      <c r="D21" s="50">
        <v>250</v>
      </c>
      <c r="E21" s="50">
        <v>2179</v>
      </c>
      <c r="F21" s="50">
        <v>2193</v>
      </c>
      <c r="G21" s="50" t="s">
        <v>2688</v>
      </c>
      <c r="H21" s="50">
        <v>2172.5</v>
      </c>
      <c r="I21" s="50">
        <f t="shared" si="3"/>
        <v>1625</v>
      </c>
    </row>
    <row r="22" spans="1:9">
      <c r="A22" s="49">
        <v>42592</v>
      </c>
      <c r="B22" s="50" t="s">
        <v>773</v>
      </c>
      <c r="C22" s="50" t="s">
        <v>19</v>
      </c>
      <c r="D22" s="50">
        <v>800</v>
      </c>
      <c r="E22" s="50">
        <v>588</v>
      </c>
      <c r="F22" s="50">
        <v>592.5</v>
      </c>
      <c r="G22" s="50" t="s">
        <v>2689</v>
      </c>
      <c r="H22" s="50">
        <v>583.5</v>
      </c>
      <c r="I22" s="50">
        <f t="shared" si="3"/>
        <v>3600</v>
      </c>
    </row>
    <row r="23" spans="1:9">
      <c r="A23" s="49">
        <v>42593</v>
      </c>
      <c r="B23" s="50" t="s">
        <v>39</v>
      </c>
      <c r="C23" s="50" t="s">
        <v>16</v>
      </c>
      <c r="D23" s="50">
        <v>600</v>
      </c>
      <c r="E23" s="50">
        <v>804</v>
      </c>
      <c r="F23" s="50">
        <v>798</v>
      </c>
      <c r="G23" s="50" t="s">
        <v>2690</v>
      </c>
      <c r="H23" s="50">
        <v>806.5</v>
      </c>
      <c r="I23" s="50">
        <f>(H23-E23)*D23</f>
        <v>1500</v>
      </c>
    </row>
    <row r="24" spans="1:9">
      <c r="A24" s="49">
        <v>42593</v>
      </c>
      <c r="B24" s="50" t="s">
        <v>2691</v>
      </c>
      <c r="C24" s="50" t="s">
        <v>16</v>
      </c>
      <c r="D24" s="50">
        <v>800</v>
      </c>
      <c r="E24" s="50">
        <v>675</v>
      </c>
      <c r="F24" s="50">
        <v>670.5</v>
      </c>
      <c r="G24" s="50" t="s">
        <v>2692</v>
      </c>
      <c r="H24" s="50">
        <v>680</v>
      </c>
      <c r="I24" s="50">
        <f>(H24-E24)*D24</f>
        <v>4000</v>
      </c>
    </row>
    <row r="25" spans="1:9">
      <c r="A25" s="49">
        <v>42594</v>
      </c>
      <c r="B25" s="50" t="s">
        <v>2693</v>
      </c>
      <c r="C25" s="50" t="s">
        <v>19</v>
      </c>
      <c r="D25" s="50">
        <v>1000</v>
      </c>
      <c r="E25" s="50">
        <v>345.5</v>
      </c>
      <c r="F25" s="50">
        <v>349</v>
      </c>
      <c r="G25" s="50" t="s">
        <v>2694</v>
      </c>
      <c r="H25" s="50">
        <v>344</v>
      </c>
      <c r="I25" s="50">
        <f t="shared" ref="I25:I30" si="4">(E25-H25)*D25</f>
        <v>1500</v>
      </c>
    </row>
    <row r="26" spans="1:9">
      <c r="A26" s="49">
        <v>42594</v>
      </c>
      <c r="B26" s="50" t="s">
        <v>2437</v>
      </c>
      <c r="C26" s="50" t="s">
        <v>19</v>
      </c>
      <c r="D26" s="50">
        <v>600</v>
      </c>
      <c r="E26" s="50">
        <v>820</v>
      </c>
      <c r="F26" s="50">
        <v>826</v>
      </c>
      <c r="G26" s="50" t="s">
        <v>2695</v>
      </c>
      <c r="H26" s="50">
        <v>817.3</v>
      </c>
      <c r="I26" s="50">
        <f t="shared" si="4"/>
        <v>1620.00000000003</v>
      </c>
    </row>
    <row r="27" spans="1:9">
      <c r="A27" s="49">
        <v>42598</v>
      </c>
      <c r="B27" s="50" t="s">
        <v>2696</v>
      </c>
      <c r="C27" s="50" t="s">
        <v>16</v>
      </c>
      <c r="D27" s="50">
        <v>600</v>
      </c>
      <c r="E27" s="50">
        <v>540</v>
      </c>
      <c r="F27" s="50">
        <v>534</v>
      </c>
      <c r="G27" s="50" t="s">
        <v>2697</v>
      </c>
      <c r="H27" s="50">
        <v>546.65</v>
      </c>
      <c r="I27" s="50">
        <f t="shared" ref="I27:I29" si="5">(H27-E27)*D27</f>
        <v>3989.99999999999</v>
      </c>
    </row>
    <row r="28" spans="1:9">
      <c r="A28" s="49">
        <v>42598</v>
      </c>
      <c r="B28" s="50" t="s">
        <v>1218</v>
      </c>
      <c r="C28" s="50" t="s">
        <v>16</v>
      </c>
      <c r="D28" s="50">
        <v>500</v>
      </c>
      <c r="E28" s="50">
        <v>1500</v>
      </c>
      <c r="F28" s="50">
        <v>1493</v>
      </c>
      <c r="G28" s="50" t="s">
        <v>2698</v>
      </c>
      <c r="H28" s="50">
        <v>1503.2</v>
      </c>
      <c r="I28" s="50">
        <f t="shared" si="5"/>
        <v>1600.00000000002</v>
      </c>
    </row>
    <row r="29" spans="1:9">
      <c r="A29" s="49">
        <v>42598</v>
      </c>
      <c r="B29" s="50" t="s">
        <v>944</v>
      </c>
      <c r="C29" s="50" t="s">
        <v>665</v>
      </c>
      <c r="D29" s="50">
        <v>500</v>
      </c>
      <c r="E29" s="50">
        <v>1220</v>
      </c>
      <c r="F29" s="50">
        <v>1213</v>
      </c>
      <c r="G29" s="50" t="s">
        <v>2699</v>
      </c>
      <c r="H29" s="50">
        <v>1227</v>
      </c>
      <c r="I29" s="50">
        <f t="shared" si="5"/>
        <v>3500</v>
      </c>
    </row>
    <row r="30" spans="1:9">
      <c r="A30" s="49">
        <v>42598</v>
      </c>
      <c r="B30" s="50" t="s">
        <v>29</v>
      </c>
      <c r="C30" s="50" t="s">
        <v>19</v>
      </c>
      <c r="D30" s="50">
        <v>1500</v>
      </c>
      <c r="E30" s="50">
        <v>395.3</v>
      </c>
      <c r="F30" s="50">
        <v>398</v>
      </c>
      <c r="G30" s="50" t="s">
        <v>2700</v>
      </c>
      <c r="H30" s="50">
        <v>393</v>
      </c>
      <c r="I30" s="50">
        <f t="shared" si="4"/>
        <v>3450.00000000002</v>
      </c>
    </row>
    <row r="31" spans="1:9">
      <c r="A31" s="49">
        <v>42599</v>
      </c>
      <c r="B31" s="50" t="s">
        <v>1196</v>
      </c>
      <c r="C31" s="50" t="s">
        <v>665</v>
      </c>
      <c r="D31" s="50">
        <v>200</v>
      </c>
      <c r="E31" s="50">
        <v>3300</v>
      </c>
      <c r="F31" s="50">
        <v>3282</v>
      </c>
      <c r="G31" s="50" t="s">
        <v>2701</v>
      </c>
      <c r="H31" s="50">
        <v>3330</v>
      </c>
      <c r="I31" s="50">
        <f t="shared" ref="I31:I35" si="6">(H31-E31)*D31</f>
        <v>6000</v>
      </c>
    </row>
    <row r="32" spans="1:9">
      <c r="A32" s="49">
        <v>42599</v>
      </c>
      <c r="B32" s="50" t="s">
        <v>2702</v>
      </c>
      <c r="C32" s="50" t="s">
        <v>16</v>
      </c>
      <c r="D32" s="50">
        <v>1500</v>
      </c>
      <c r="E32" s="50">
        <v>513</v>
      </c>
      <c r="F32" s="50">
        <v>510.5</v>
      </c>
      <c r="G32" s="50" t="s">
        <v>2703</v>
      </c>
      <c r="H32" s="50">
        <v>514.1</v>
      </c>
      <c r="I32" s="50">
        <f t="shared" si="6"/>
        <v>1650.00000000003</v>
      </c>
    </row>
    <row r="33" spans="1:9">
      <c r="A33" s="51">
        <v>42600</v>
      </c>
      <c r="B33" s="52" t="s">
        <v>2704</v>
      </c>
      <c r="C33" s="52" t="s">
        <v>16</v>
      </c>
      <c r="D33" s="52">
        <v>600</v>
      </c>
      <c r="E33" s="52">
        <v>791.3</v>
      </c>
      <c r="F33" s="52">
        <v>785.25</v>
      </c>
      <c r="G33" s="52" t="s">
        <v>2705</v>
      </c>
      <c r="H33" s="52">
        <v>789.6</v>
      </c>
      <c r="I33" s="52">
        <f t="shared" si="6"/>
        <v>-1019.99999999996</v>
      </c>
    </row>
    <row r="34" spans="1:9">
      <c r="A34" s="49">
        <v>42600</v>
      </c>
      <c r="B34" s="50" t="s">
        <v>2324</v>
      </c>
      <c r="C34" s="50" t="s">
        <v>16</v>
      </c>
      <c r="D34" s="50">
        <v>750</v>
      </c>
      <c r="E34" s="50">
        <v>600</v>
      </c>
      <c r="F34" s="50">
        <v>794</v>
      </c>
      <c r="G34" s="50" t="s">
        <v>2706</v>
      </c>
      <c r="H34" s="50">
        <v>602.5</v>
      </c>
      <c r="I34" s="50">
        <f t="shared" si="6"/>
        <v>1875</v>
      </c>
    </row>
    <row r="35" spans="1:9">
      <c r="A35" s="49">
        <v>42600</v>
      </c>
      <c r="B35" s="50" t="s">
        <v>2707</v>
      </c>
      <c r="C35" s="50" t="s">
        <v>16</v>
      </c>
      <c r="D35" s="50">
        <v>1000</v>
      </c>
      <c r="E35" s="50">
        <v>355</v>
      </c>
      <c r="F35" s="50">
        <v>351.5</v>
      </c>
      <c r="G35" s="50" t="s">
        <v>2708</v>
      </c>
      <c r="H35" s="50">
        <v>357</v>
      </c>
      <c r="I35" s="50">
        <f t="shared" si="6"/>
        <v>2000</v>
      </c>
    </row>
    <row r="36" spans="1:9">
      <c r="A36" s="49">
        <v>42600</v>
      </c>
      <c r="B36" s="50" t="s">
        <v>2709</v>
      </c>
      <c r="C36" s="50" t="s">
        <v>19</v>
      </c>
      <c r="D36" s="50">
        <v>500</v>
      </c>
      <c r="E36" s="50">
        <v>1020</v>
      </c>
      <c r="F36" s="50">
        <v>1027</v>
      </c>
      <c r="G36" s="50" t="s">
        <v>2710</v>
      </c>
      <c r="H36" s="50">
        <v>1013</v>
      </c>
      <c r="I36" s="50">
        <f t="shared" ref="I36:I40" si="7">(E36-H36)*D36</f>
        <v>3500</v>
      </c>
    </row>
    <row r="37" spans="1:9">
      <c r="A37" s="49">
        <v>42601</v>
      </c>
      <c r="B37" s="50" t="s">
        <v>2711</v>
      </c>
      <c r="C37" s="50" t="s">
        <v>16</v>
      </c>
      <c r="D37" s="50">
        <v>800</v>
      </c>
      <c r="E37" s="50">
        <v>417</v>
      </c>
      <c r="F37" s="50">
        <v>412.5</v>
      </c>
      <c r="G37" s="50" t="s">
        <v>2712</v>
      </c>
      <c r="H37" s="50">
        <v>419</v>
      </c>
      <c r="I37" s="50">
        <f t="shared" ref="I37:I42" si="8">(H37-E37)*D37</f>
        <v>1600</v>
      </c>
    </row>
    <row r="38" spans="1:9">
      <c r="A38" s="49">
        <v>42601</v>
      </c>
      <c r="B38" s="50" t="s">
        <v>45</v>
      </c>
      <c r="C38" s="50" t="s">
        <v>19</v>
      </c>
      <c r="D38" s="50">
        <v>1400</v>
      </c>
      <c r="E38" s="50">
        <v>342.1</v>
      </c>
      <c r="F38" s="50">
        <v>344.65</v>
      </c>
      <c r="G38" s="50" t="s">
        <v>2713</v>
      </c>
      <c r="H38" s="50">
        <v>339.55</v>
      </c>
      <c r="I38" s="50">
        <f t="shared" si="7"/>
        <v>3570.00000000002</v>
      </c>
    </row>
    <row r="39" spans="1:9">
      <c r="A39" s="49">
        <v>42601</v>
      </c>
      <c r="B39" s="50" t="s">
        <v>2714</v>
      </c>
      <c r="C39" s="50" t="s">
        <v>16</v>
      </c>
      <c r="D39" s="50">
        <v>6000</v>
      </c>
      <c r="E39" s="50">
        <v>146</v>
      </c>
      <c r="F39" s="50">
        <v>145.3</v>
      </c>
      <c r="G39" s="50" t="s">
        <v>2715</v>
      </c>
      <c r="H39" s="50">
        <v>146</v>
      </c>
      <c r="I39" s="50">
        <f t="shared" si="8"/>
        <v>0</v>
      </c>
    </row>
    <row r="40" spans="1:9">
      <c r="A40" s="49">
        <v>42604</v>
      </c>
      <c r="B40" s="50" t="s">
        <v>1096</v>
      </c>
      <c r="C40" s="50" t="s">
        <v>19</v>
      </c>
      <c r="D40" s="50">
        <v>600</v>
      </c>
      <c r="E40" s="50">
        <v>772.8</v>
      </c>
      <c r="F40" s="50">
        <v>778.85</v>
      </c>
      <c r="G40" s="50" t="s">
        <v>2716</v>
      </c>
      <c r="H40" s="50">
        <v>767.5</v>
      </c>
      <c r="I40" s="50">
        <f t="shared" si="7"/>
        <v>3179.99999999997</v>
      </c>
    </row>
    <row r="41" spans="1:9">
      <c r="A41" s="49">
        <v>42604</v>
      </c>
      <c r="B41" s="50" t="s">
        <v>39</v>
      </c>
      <c r="C41" s="50" t="s">
        <v>16</v>
      </c>
      <c r="D41" s="50">
        <v>600</v>
      </c>
      <c r="E41" s="50">
        <v>895</v>
      </c>
      <c r="F41" s="50">
        <v>889</v>
      </c>
      <c r="G41" s="50" t="s">
        <v>2717</v>
      </c>
      <c r="H41" s="50">
        <v>898</v>
      </c>
      <c r="I41" s="50">
        <f t="shared" si="8"/>
        <v>1800</v>
      </c>
    </row>
    <row r="42" spans="1:9">
      <c r="A42" s="49">
        <v>42604</v>
      </c>
      <c r="B42" s="50" t="s">
        <v>2468</v>
      </c>
      <c r="C42" s="50" t="s">
        <v>16</v>
      </c>
      <c r="D42" s="50">
        <v>400</v>
      </c>
      <c r="E42" s="50">
        <v>1995</v>
      </c>
      <c r="F42" s="50">
        <v>1986</v>
      </c>
      <c r="G42" s="50" t="s">
        <v>2718</v>
      </c>
      <c r="H42" s="50">
        <v>1999</v>
      </c>
      <c r="I42" s="50">
        <f t="shared" si="8"/>
        <v>1600</v>
      </c>
    </row>
    <row r="43" spans="1:9">
      <c r="A43" s="49">
        <v>42605</v>
      </c>
      <c r="B43" s="50" t="s">
        <v>140</v>
      </c>
      <c r="C43" s="50" t="s">
        <v>19</v>
      </c>
      <c r="D43" s="50">
        <v>500</v>
      </c>
      <c r="E43" s="50">
        <v>954.5</v>
      </c>
      <c r="F43" s="50">
        <v>961.5</v>
      </c>
      <c r="G43" s="50" t="s">
        <v>2719</v>
      </c>
      <c r="H43" s="50">
        <v>947.3</v>
      </c>
      <c r="I43" s="50">
        <f t="shared" ref="I43:I47" si="9">(E43-H43)*D43</f>
        <v>3600.00000000002</v>
      </c>
    </row>
    <row r="44" spans="1:9">
      <c r="A44" s="49">
        <v>42605</v>
      </c>
      <c r="B44" s="50" t="s">
        <v>1457</v>
      </c>
      <c r="C44" s="50" t="s">
        <v>16</v>
      </c>
      <c r="D44" s="50">
        <v>700</v>
      </c>
      <c r="E44" s="50">
        <v>1349</v>
      </c>
      <c r="F44" s="50">
        <v>1344</v>
      </c>
      <c r="G44" s="50" t="s">
        <v>2720</v>
      </c>
      <c r="H44" s="50">
        <v>1351.3</v>
      </c>
      <c r="I44" s="50">
        <f t="shared" ref="I44:I50" si="10">(H44-E44)*D44</f>
        <v>1609.99999999997</v>
      </c>
    </row>
    <row r="45" spans="1:9">
      <c r="A45" s="49">
        <v>42606</v>
      </c>
      <c r="B45" s="50" t="s">
        <v>283</v>
      </c>
      <c r="C45" s="50" t="s">
        <v>16</v>
      </c>
      <c r="D45" s="50">
        <v>2000</v>
      </c>
      <c r="E45" s="50">
        <v>377.75</v>
      </c>
      <c r="F45" s="50">
        <v>376</v>
      </c>
      <c r="G45" s="50" t="s">
        <v>2721</v>
      </c>
      <c r="H45" s="50">
        <v>380.75</v>
      </c>
      <c r="I45" s="50">
        <f t="shared" si="10"/>
        <v>6000</v>
      </c>
    </row>
    <row r="46" spans="1:9">
      <c r="A46" s="49">
        <v>42606</v>
      </c>
      <c r="B46" s="50" t="s">
        <v>39</v>
      </c>
      <c r="C46" s="50" t="s">
        <v>19</v>
      </c>
      <c r="D46" s="50">
        <v>600</v>
      </c>
      <c r="E46" s="50">
        <v>885</v>
      </c>
      <c r="F46" s="50">
        <v>891</v>
      </c>
      <c r="G46" s="50" t="s">
        <v>2722</v>
      </c>
      <c r="H46" s="50">
        <v>882.5</v>
      </c>
      <c r="I46" s="50">
        <f t="shared" si="9"/>
        <v>1500</v>
      </c>
    </row>
    <row r="47" spans="1:9">
      <c r="A47" s="49">
        <v>42607</v>
      </c>
      <c r="B47" s="50" t="s">
        <v>1209</v>
      </c>
      <c r="C47" s="50" t="s">
        <v>19</v>
      </c>
      <c r="D47" s="50">
        <v>6000</v>
      </c>
      <c r="E47" s="50">
        <v>175</v>
      </c>
      <c r="F47" s="50">
        <v>175.6</v>
      </c>
      <c r="G47" s="50" t="s">
        <v>2723</v>
      </c>
      <c r="H47" s="50">
        <v>173.75</v>
      </c>
      <c r="I47" s="50">
        <f t="shared" si="9"/>
        <v>7500</v>
      </c>
    </row>
    <row r="48" spans="1:9">
      <c r="A48" s="49">
        <v>42607</v>
      </c>
      <c r="B48" s="50" t="s">
        <v>2724</v>
      </c>
      <c r="C48" s="50" t="s">
        <v>16</v>
      </c>
      <c r="D48" s="50">
        <v>800</v>
      </c>
      <c r="E48" s="50">
        <v>530</v>
      </c>
      <c r="F48" s="50">
        <v>525.5</v>
      </c>
      <c r="G48" s="50" t="s">
        <v>2725</v>
      </c>
      <c r="H48" s="50">
        <v>532</v>
      </c>
      <c r="I48" s="50">
        <f t="shared" si="10"/>
        <v>1600</v>
      </c>
    </row>
    <row r="49" spans="1:9">
      <c r="A49" s="49">
        <v>42607</v>
      </c>
      <c r="B49" s="50" t="s">
        <v>1196</v>
      </c>
      <c r="C49" s="50" t="s">
        <v>16</v>
      </c>
      <c r="D49" s="50">
        <v>200</v>
      </c>
      <c r="E49" s="50">
        <v>3475</v>
      </c>
      <c r="F49" s="50">
        <v>3457</v>
      </c>
      <c r="G49" s="50" t="s">
        <v>2726</v>
      </c>
      <c r="H49" s="50">
        <v>3483</v>
      </c>
      <c r="I49" s="50">
        <f t="shared" si="10"/>
        <v>1600</v>
      </c>
    </row>
    <row r="50" spans="1:9">
      <c r="A50" s="49">
        <v>42608</v>
      </c>
      <c r="B50" s="50" t="s">
        <v>283</v>
      </c>
      <c r="C50" s="50" t="s">
        <v>16</v>
      </c>
      <c r="D50" s="50">
        <v>2000</v>
      </c>
      <c r="E50" s="50">
        <v>383.9</v>
      </c>
      <c r="F50" s="50">
        <v>382.3</v>
      </c>
      <c r="G50" s="50" t="s">
        <v>2727</v>
      </c>
      <c r="H50" s="50">
        <v>387</v>
      </c>
      <c r="I50" s="50">
        <f t="shared" si="10"/>
        <v>6200.00000000005</v>
      </c>
    </row>
    <row r="51" spans="1:9">
      <c r="A51" s="55">
        <v>42608</v>
      </c>
      <c r="B51" s="56" t="s">
        <v>2728</v>
      </c>
      <c r="C51" s="56" t="s">
        <v>16</v>
      </c>
      <c r="D51" s="56">
        <v>2000</v>
      </c>
      <c r="E51" s="56">
        <v>390</v>
      </c>
      <c r="F51" s="56">
        <v>387</v>
      </c>
      <c r="G51" s="56" t="s">
        <v>2729</v>
      </c>
      <c r="H51" s="56">
        <v>388.8</v>
      </c>
      <c r="I51" s="56">
        <f t="shared" ref="I51:I55" si="11">(H51-E51)*D51</f>
        <v>-2399.99999999998</v>
      </c>
    </row>
    <row r="52" spans="1:9">
      <c r="A52" s="49" t="s">
        <v>2730</v>
      </c>
      <c r="B52" s="50" t="s">
        <v>303</v>
      </c>
      <c r="C52" s="50" t="s">
        <v>16</v>
      </c>
      <c r="D52" s="50">
        <v>500</v>
      </c>
      <c r="E52" s="50">
        <v>1062</v>
      </c>
      <c r="F52" s="50">
        <v>1055</v>
      </c>
      <c r="G52" s="50" t="s">
        <v>2731</v>
      </c>
      <c r="H52" s="50">
        <v>1065</v>
      </c>
      <c r="I52" s="50">
        <f t="shared" si="11"/>
        <v>1500</v>
      </c>
    </row>
    <row r="53" spans="1:9">
      <c r="A53" s="49" t="s">
        <v>2730</v>
      </c>
      <c r="B53" s="50" t="s">
        <v>2732</v>
      </c>
      <c r="C53" s="50" t="s">
        <v>16</v>
      </c>
      <c r="D53" s="50">
        <v>1500</v>
      </c>
      <c r="E53" s="50">
        <v>240.8</v>
      </c>
      <c r="F53" s="50">
        <v>238</v>
      </c>
      <c r="G53" s="50" t="s">
        <v>2733</v>
      </c>
      <c r="H53" s="50">
        <v>244</v>
      </c>
      <c r="I53" s="50">
        <f t="shared" si="11"/>
        <v>4799.99999999998</v>
      </c>
    </row>
    <row r="54" spans="1:9">
      <c r="A54" s="49" t="s">
        <v>2730</v>
      </c>
      <c r="B54" s="50" t="s">
        <v>2734</v>
      </c>
      <c r="C54" s="50" t="s">
        <v>16</v>
      </c>
      <c r="D54" s="50">
        <v>1000</v>
      </c>
      <c r="E54" s="50">
        <v>385</v>
      </c>
      <c r="F54" s="50">
        <v>381.5</v>
      </c>
      <c r="G54" s="50" t="s">
        <v>2735</v>
      </c>
      <c r="H54" s="50">
        <v>386.5</v>
      </c>
      <c r="I54" s="50">
        <f t="shared" si="11"/>
        <v>1500</v>
      </c>
    </row>
    <row r="55" spans="1:9">
      <c r="A55" s="51" t="s">
        <v>2730</v>
      </c>
      <c r="B55" s="52" t="s">
        <v>2736</v>
      </c>
      <c r="C55" s="52" t="s">
        <v>16</v>
      </c>
      <c r="D55" s="52">
        <v>1100</v>
      </c>
      <c r="E55" s="52">
        <v>570.8</v>
      </c>
      <c r="F55" s="52">
        <v>567.5</v>
      </c>
      <c r="G55" s="52" t="s">
        <v>2737</v>
      </c>
      <c r="H55" s="52">
        <v>570</v>
      </c>
      <c r="I55" s="52">
        <f t="shared" si="11"/>
        <v>-879.99999999995</v>
      </c>
    </row>
    <row r="56" spans="1:9">
      <c r="A56" s="49">
        <v>42611</v>
      </c>
      <c r="B56" s="50" t="s">
        <v>2738</v>
      </c>
      <c r="C56" s="50" t="s">
        <v>19</v>
      </c>
      <c r="D56" s="50">
        <v>300</v>
      </c>
      <c r="E56" s="50">
        <v>1570</v>
      </c>
      <c r="F56" s="50">
        <v>1582</v>
      </c>
      <c r="G56" s="50" t="s">
        <v>2739</v>
      </c>
      <c r="H56" s="50">
        <v>1558</v>
      </c>
      <c r="I56" s="50">
        <f>(E56-H56)*D56</f>
        <v>3600</v>
      </c>
    </row>
    <row r="57" spans="1:9">
      <c r="A57" s="49">
        <v>42612</v>
      </c>
      <c r="B57" s="50" t="s">
        <v>2437</v>
      </c>
      <c r="C57" s="50" t="s">
        <v>16</v>
      </c>
      <c r="D57" s="50">
        <v>600</v>
      </c>
      <c r="E57" s="50">
        <v>832</v>
      </c>
      <c r="F57" s="50">
        <v>826</v>
      </c>
      <c r="G57" s="50" t="s">
        <v>2740</v>
      </c>
      <c r="H57" s="50">
        <v>835</v>
      </c>
      <c r="I57" s="50">
        <f t="shared" ref="I57:I61" si="12">(H57-E57)*D57</f>
        <v>1800</v>
      </c>
    </row>
    <row r="58" spans="1:9">
      <c r="A58" s="49">
        <v>42612</v>
      </c>
      <c r="B58" s="50" t="s">
        <v>140</v>
      </c>
      <c r="C58" s="50" t="s">
        <v>16</v>
      </c>
      <c r="D58" s="50">
        <v>500</v>
      </c>
      <c r="E58" s="50">
        <v>950</v>
      </c>
      <c r="F58" s="50">
        <v>943</v>
      </c>
      <c r="G58" s="50" t="s">
        <v>2741</v>
      </c>
      <c r="H58" s="50">
        <v>953.2</v>
      </c>
      <c r="I58" s="50">
        <f t="shared" si="12"/>
        <v>1600.00000000002</v>
      </c>
    </row>
    <row r="59" spans="1:9">
      <c r="A59" s="49">
        <v>42612</v>
      </c>
      <c r="B59" s="50" t="s">
        <v>1196</v>
      </c>
      <c r="C59" s="50" t="s">
        <v>16</v>
      </c>
      <c r="D59" s="50">
        <v>200</v>
      </c>
      <c r="E59" s="50">
        <v>3455</v>
      </c>
      <c r="F59" s="50">
        <v>3437</v>
      </c>
      <c r="G59" s="50" t="s">
        <v>2742</v>
      </c>
      <c r="H59" s="50">
        <v>3463</v>
      </c>
      <c r="I59" s="50">
        <f t="shared" si="12"/>
        <v>1600</v>
      </c>
    </row>
    <row r="60" spans="1:9">
      <c r="A60" s="49">
        <v>42612</v>
      </c>
      <c r="B60" s="50" t="s">
        <v>811</v>
      </c>
      <c r="C60" s="50" t="s">
        <v>16</v>
      </c>
      <c r="D60" s="50">
        <v>1100</v>
      </c>
      <c r="E60" s="50">
        <v>915.35</v>
      </c>
      <c r="F60" s="50">
        <v>913.4</v>
      </c>
      <c r="G60" s="50" t="s">
        <v>2743</v>
      </c>
      <c r="H60" s="50">
        <v>916.75</v>
      </c>
      <c r="I60" s="50">
        <f t="shared" si="12"/>
        <v>1539.99999999997</v>
      </c>
    </row>
    <row r="61" spans="1:9">
      <c r="A61" s="49">
        <v>42613</v>
      </c>
      <c r="B61" s="50" t="s">
        <v>2430</v>
      </c>
      <c r="C61" s="50" t="s">
        <v>16</v>
      </c>
      <c r="D61" s="50">
        <v>750</v>
      </c>
      <c r="E61" s="50">
        <v>624</v>
      </c>
      <c r="F61" s="50">
        <v>619.5</v>
      </c>
      <c r="G61" s="50" t="s">
        <v>2744</v>
      </c>
      <c r="H61" s="50">
        <v>629</v>
      </c>
      <c r="I61" s="50">
        <f t="shared" si="12"/>
        <v>3750</v>
      </c>
    </row>
    <row r="62" spans="1:9">
      <c r="A62" s="53"/>
      <c r="B62" s="54"/>
      <c r="C62" s="54"/>
      <c r="D62" s="54"/>
      <c r="E62" s="54"/>
      <c r="F62" s="54"/>
      <c r="G62" s="50"/>
      <c r="H62" s="50"/>
      <c r="I62" s="50"/>
    </row>
    <row r="63" spans="7:9">
      <c r="G63" s="20" t="s">
        <v>51</v>
      </c>
      <c r="H63" s="20"/>
      <c r="I63" s="29">
        <f>SUM(I4:I61)</f>
        <v>156720</v>
      </c>
    </row>
    <row r="64" spans="9:9">
      <c r="I64" s="30"/>
    </row>
    <row r="65" spans="7:9">
      <c r="G65" s="20" t="s">
        <v>2</v>
      </c>
      <c r="H65" s="20"/>
      <c r="I65" s="31">
        <f>54/58</f>
        <v>0.931034482758621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35" workbookViewId="0">
      <selection activeCell="G59" sqref="G59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2745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42552</v>
      </c>
      <c r="B4" s="50" t="s">
        <v>773</v>
      </c>
      <c r="C4" s="50" t="s">
        <v>16</v>
      </c>
      <c r="D4" s="50">
        <v>800</v>
      </c>
      <c r="E4" s="50">
        <v>674</v>
      </c>
      <c r="F4" s="50">
        <v>669.65</v>
      </c>
      <c r="G4" s="50" t="s">
        <v>2746</v>
      </c>
      <c r="H4" s="50">
        <v>675</v>
      </c>
      <c r="I4" s="50">
        <f t="shared" ref="I4:I10" si="0">(H4-E4)*D4</f>
        <v>800</v>
      </c>
    </row>
    <row r="5" spans="1:9">
      <c r="A5" s="49">
        <v>42552</v>
      </c>
      <c r="B5" s="50" t="s">
        <v>15</v>
      </c>
      <c r="C5" s="50" t="s">
        <v>16</v>
      </c>
      <c r="D5" s="50">
        <v>800</v>
      </c>
      <c r="E5" s="50">
        <v>681.5</v>
      </c>
      <c r="F5" s="50">
        <v>677</v>
      </c>
      <c r="G5" s="50" t="s">
        <v>2747</v>
      </c>
      <c r="H5" s="50">
        <v>681.5</v>
      </c>
      <c r="I5" s="50">
        <f t="shared" si="0"/>
        <v>0</v>
      </c>
    </row>
    <row r="6" spans="1:9">
      <c r="A6" s="49">
        <v>42555</v>
      </c>
      <c r="B6" s="50" t="s">
        <v>1209</v>
      </c>
      <c r="C6" s="50" t="s">
        <v>16</v>
      </c>
      <c r="D6" s="50">
        <v>6000</v>
      </c>
      <c r="E6" s="50">
        <v>137.5</v>
      </c>
      <c r="F6" s="50">
        <v>138</v>
      </c>
      <c r="G6" s="50" t="s">
        <v>2748</v>
      </c>
      <c r="H6" s="50">
        <v>139.4</v>
      </c>
      <c r="I6" s="50">
        <f t="shared" si="0"/>
        <v>11400</v>
      </c>
    </row>
    <row r="7" spans="1:9">
      <c r="A7" s="49">
        <v>42555</v>
      </c>
      <c r="B7" s="50" t="s">
        <v>2749</v>
      </c>
      <c r="C7" s="50" t="s">
        <v>16</v>
      </c>
      <c r="D7" s="50">
        <v>600</v>
      </c>
      <c r="E7" s="50">
        <v>470</v>
      </c>
      <c r="F7" s="50">
        <v>464.5</v>
      </c>
      <c r="G7" s="50" t="s">
        <v>2750</v>
      </c>
      <c r="H7" s="50">
        <v>480</v>
      </c>
      <c r="I7" s="50">
        <f t="shared" si="0"/>
        <v>6000</v>
      </c>
    </row>
    <row r="8" spans="1:9">
      <c r="A8" s="49">
        <v>42556</v>
      </c>
      <c r="B8" s="50" t="s">
        <v>283</v>
      </c>
      <c r="C8" s="50" t="s">
        <v>16</v>
      </c>
      <c r="D8" s="50">
        <v>3000</v>
      </c>
      <c r="E8" s="50">
        <v>324.85</v>
      </c>
      <c r="F8" s="50">
        <v>323.1</v>
      </c>
      <c r="G8" s="50" t="s">
        <v>2751</v>
      </c>
      <c r="H8" s="50">
        <v>325.65</v>
      </c>
      <c r="I8" s="50">
        <f t="shared" si="0"/>
        <v>2399.99999999986</v>
      </c>
    </row>
    <row r="9" spans="1:9">
      <c r="A9" s="49">
        <v>42556</v>
      </c>
      <c r="B9" s="50" t="s">
        <v>198</v>
      </c>
      <c r="C9" s="50" t="s">
        <v>16</v>
      </c>
      <c r="D9" s="50">
        <v>1100</v>
      </c>
      <c r="E9" s="50">
        <v>687</v>
      </c>
      <c r="F9" s="50">
        <v>683.5</v>
      </c>
      <c r="G9" s="50" t="s">
        <v>2752</v>
      </c>
      <c r="H9" s="50">
        <v>688.25</v>
      </c>
      <c r="I9" s="50">
        <f t="shared" si="0"/>
        <v>1375</v>
      </c>
    </row>
    <row r="10" spans="1:9">
      <c r="A10" s="49">
        <v>42558</v>
      </c>
      <c r="B10" s="50" t="s">
        <v>198</v>
      </c>
      <c r="C10" s="50" t="s">
        <v>16</v>
      </c>
      <c r="D10" s="50">
        <v>1100</v>
      </c>
      <c r="E10" s="50">
        <v>688.1</v>
      </c>
      <c r="F10" s="50">
        <v>684.75</v>
      </c>
      <c r="G10" s="50" t="s">
        <v>2753</v>
      </c>
      <c r="H10" s="50">
        <v>689.6</v>
      </c>
      <c r="I10" s="50">
        <f t="shared" si="0"/>
        <v>1650</v>
      </c>
    </row>
    <row r="11" spans="1:9">
      <c r="A11" s="49">
        <v>42558</v>
      </c>
      <c r="B11" s="50" t="s">
        <v>2707</v>
      </c>
      <c r="C11" s="50" t="s">
        <v>16</v>
      </c>
      <c r="D11" s="50">
        <v>500</v>
      </c>
      <c r="E11" s="50">
        <v>449</v>
      </c>
      <c r="F11" s="50">
        <v>444</v>
      </c>
      <c r="G11" s="50" t="s">
        <v>2754</v>
      </c>
      <c r="H11" s="50">
        <v>464.25</v>
      </c>
      <c r="I11" s="50">
        <f t="shared" ref="I11:I21" si="1">(H11-E11)*D11</f>
        <v>7625</v>
      </c>
    </row>
    <row r="12" spans="1:9">
      <c r="A12" s="49">
        <v>42559</v>
      </c>
      <c r="B12" s="50" t="s">
        <v>843</v>
      </c>
      <c r="C12" s="50" t="s">
        <v>16</v>
      </c>
      <c r="D12" s="50">
        <v>400</v>
      </c>
      <c r="E12" s="50">
        <v>1621</v>
      </c>
      <c r="F12" s="50">
        <v>1612</v>
      </c>
      <c r="G12" s="50" t="s">
        <v>2755</v>
      </c>
      <c r="H12" s="50">
        <v>1630</v>
      </c>
      <c r="I12" s="50">
        <f t="shared" si="1"/>
        <v>3600</v>
      </c>
    </row>
    <row r="13" spans="1:9">
      <c r="A13" s="49">
        <v>42562</v>
      </c>
      <c r="B13" s="50" t="s">
        <v>607</v>
      </c>
      <c r="C13" s="50" t="s">
        <v>16</v>
      </c>
      <c r="D13" s="50">
        <v>600</v>
      </c>
      <c r="E13" s="50">
        <v>970</v>
      </c>
      <c r="F13" s="50">
        <v>965</v>
      </c>
      <c r="G13" s="50" t="s">
        <v>2756</v>
      </c>
      <c r="H13" s="50">
        <v>980</v>
      </c>
      <c r="I13" s="50">
        <f t="shared" si="1"/>
        <v>6000</v>
      </c>
    </row>
    <row r="14" spans="1:9">
      <c r="A14" s="49">
        <v>42562</v>
      </c>
      <c r="B14" s="50" t="s">
        <v>140</v>
      </c>
      <c r="C14" s="50" t="s">
        <v>16</v>
      </c>
      <c r="D14" s="50">
        <v>500</v>
      </c>
      <c r="E14" s="50">
        <v>1188</v>
      </c>
      <c r="F14" s="50">
        <v>1181</v>
      </c>
      <c r="G14" s="50" t="s">
        <v>2757</v>
      </c>
      <c r="H14" s="50">
        <v>1195</v>
      </c>
      <c r="I14" s="50">
        <f t="shared" si="1"/>
        <v>3500</v>
      </c>
    </row>
    <row r="15" spans="1:9">
      <c r="A15" s="49">
        <v>42563</v>
      </c>
      <c r="B15" s="50" t="s">
        <v>1209</v>
      </c>
      <c r="C15" s="50" t="s">
        <v>16</v>
      </c>
      <c r="D15" s="50">
        <v>6000</v>
      </c>
      <c r="E15" s="50">
        <v>152.35</v>
      </c>
      <c r="F15" s="50">
        <v>151.7</v>
      </c>
      <c r="G15" s="50" t="s">
        <v>2758</v>
      </c>
      <c r="H15" s="50">
        <v>152.7</v>
      </c>
      <c r="I15" s="50">
        <f t="shared" si="1"/>
        <v>2099.99999999997</v>
      </c>
    </row>
    <row r="16" spans="1:9">
      <c r="A16" s="49">
        <v>42563</v>
      </c>
      <c r="B16" s="50" t="s">
        <v>140</v>
      </c>
      <c r="C16" s="50" t="s">
        <v>16</v>
      </c>
      <c r="D16" s="50">
        <v>500</v>
      </c>
      <c r="E16" s="50">
        <v>1193</v>
      </c>
      <c r="F16" s="50">
        <v>1186</v>
      </c>
      <c r="G16" s="50" t="s">
        <v>2759</v>
      </c>
      <c r="H16" s="50">
        <v>1196.4</v>
      </c>
      <c r="I16" s="50">
        <f t="shared" si="1"/>
        <v>1700.00000000005</v>
      </c>
    </row>
    <row r="17" spans="1:9">
      <c r="A17" s="49">
        <v>42563</v>
      </c>
      <c r="B17" s="50" t="s">
        <v>2760</v>
      </c>
      <c r="C17" s="50" t="s">
        <v>16</v>
      </c>
      <c r="D17" s="50">
        <v>1000</v>
      </c>
      <c r="E17" s="50">
        <v>360</v>
      </c>
      <c r="F17" s="50">
        <v>356.5</v>
      </c>
      <c r="G17" s="50" t="s">
        <v>2761</v>
      </c>
      <c r="H17" s="50">
        <v>367</v>
      </c>
      <c r="I17" s="50">
        <f t="shared" si="1"/>
        <v>7000</v>
      </c>
    </row>
    <row r="18" spans="1:9">
      <c r="A18" s="49">
        <v>42564</v>
      </c>
      <c r="B18" s="50" t="s">
        <v>1074</v>
      </c>
      <c r="C18" s="50" t="s">
        <v>16</v>
      </c>
      <c r="D18" s="50">
        <v>500</v>
      </c>
      <c r="E18" s="50">
        <v>372.75</v>
      </c>
      <c r="F18" s="50">
        <v>371</v>
      </c>
      <c r="G18" s="50" t="s">
        <v>2762</v>
      </c>
      <c r="H18" s="50">
        <v>374.5</v>
      </c>
      <c r="I18" s="50">
        <f t="shared" si="1"/>
        <v>875</v>
      </c>
    </row>
    <row r="19" spans="1:9">
      <c r="A19" s="49">
        <v>42564</v>
      </c>
      <c r="B19" s="50" t="s">
        <v>1243</v>
      </c>
      <c r="C19" s="50" t="s">
        <v>16</v>
      </c>
      <c r="D19" s="50">
        <v>600</v>
      </c>
      <c r="E19" s="50">
        <v>1560</v>
      </c>
      <c r="F19" s="50">
        <v>1554</v>
      </c>
      <c r="G19" s="50" t="s">
        <v>2763</v>
      </c>
      <c r="H19" s="50">
        <v>1562.7</v>
      </c>
      <c r="I19" s="50">
        <f t="shared" si="1"/>
        <v>1620.00000000003</v>
      </c>
    </row>
    <row r="20" spans="1:9">
      <c r="A20" s="51">
        <v>42565</v>
      </c>
      <c r="B20" s="52" t="s">
        <v>2764</v>
      </c>
      <c r="C20" s="52" t="s">
        <v>16</v>
      </c>
      <c r="D20" s="52">
        <v>1500</v>
      </c>
      <c r="E20" s="52">
        <v>487.1</v>
      </c>
      <c r="F20" s="52">
        <v>484.5</v>
      </c>
      <c r="G20" s="52" t="s">
        <v>2765</v>
      </c>
      <c r="H20" s="52">
        <v>486.6</v>
      </c>
      <c r="I20" s="52">
        <f t="shared" si="1"/>
        <v>-750</v>
      </c>
    </row>
    <row r="21" spans="1:9">
      <c r="A21" s="49">
        <v>42565</v>
      </c>
      <c r="B21" s="50" t="s">
        <v>2627</v>
      </c>
      <c r="C21" s="50" t="s">
        <v>16</v>
      </c>
      <c r="D21" s="50">
        <v>500</v>
      </c>
      <c r="E21" s="50">
        <v>1186.5</v>
      </c>
      <c r="F21" s="50">
        <v>1179.5</v>
      </c>
      <c r="G21" s="50" t="s">
        <v>2766</v>
      </c>
      <c r="H21" s="50">
        <v>1198.5</v>
      </c>
      <c r="I21" s="50">
        <f t="shared" si="1"/>
        <v>6000</v>
      </c>
    </row>
    <row r="22" spans="1:9">
      <c r="A22" s="49">
        <v>42566</v>
      </c>
      <c r="B22" s="50" t="s">
        <v>573</v>
      </c>
      <c r="C22" s="50" t="s">
        <v>19</v>
      </c>
      <c r="D22" s="50">
        <v>1000</v>
      </c>
      <c r="E22" s="50">
        <v>563.1</v>
      </c>
      <c r="F22" s="50">
        <v>566.65</v>
      </c>
      <c r="G22" s="50" t="s">
        <v>2767</v>
      </c>
      <c r="H22" s="50">
        <v>561.5</v>
      </c>
      <c r="I22" s="50">
        <f t="shared" ref="I22:I25" si="2">(E22-H22)*D22</f>
        <v>1600.00000000002</v>
      </c>
    </row>
    <row r="23" spans="1:9">
      <c r="A23" s="49">
        <v>42566</v>
      </c>
      <c r="B23" s="50" t="s">
        <v>198</v>
      </c>
      <c r="C23" s="50" t="s">
        <v>19</v>
      </c>
      <c r="D23" s="50">
        <v>1100</v>
      </c>
      <c r="E23" s="50">
        <v>678</v>
      </c>
      <c r="F23" s="50">
        <v>681.5</v>
      </c>
      <c r="G23" s="50" t="s">
        <v>2768</v>
      </c>
      <c r="H23" s="50">
        <v>678</v>
      </c>
      <c r="I23" s="50">
        <f t="shared" si="2"/>
        <v>0</v>
      </c>
    </row>
    <row r="24" spans="1:9">
      <c r="A24" s="51">
        <v>42566</v>
      </c>
      <c r="B24" s="52" t="s">
        <v>1030</v>
      </c>
      <c r="C24" s="52" t="s">
        <v>16</v>
      </c>
      <c r="D24" s="52">
        <v>600</v>
      </c>
      <c r="E24" s="52">
        <v>950</v>
      </c>
      <c r="F24" s="52">
        <v>948.5</v>
      </c>
      <c r="G24" s="52" t="s">
        <v>2769</v>
      </c>
      <c r="H24" s="52">
        <v>948.5</v>
      </c>
      <c r="I24" s="52">
        <f t="shared" ref="I24:I33" si="3">(H24-E24)*D24</f>
        <v>-900</v>
      </c>
    </row>
    <row r="25" spans="1:9">
      <c r="A25" s="49">
        <v>42566</v>
      </c>
      <c r="B25" s="50" t="s">
        <v>2707</v>
      </c>
      <c r="C25" s="50" t="s">
        <v>19</v>
      </c>
      <c r="D25" s="50">
        <v>500</v>
      </c>
      <c r="E25" s="50">
        <v>463.5</v>
      </c>
      <c r="F25" s="50">
        <v>468</v>
      </c>
      <c r="G25" s="50" t="s">
        <v>2770</v>
      </c>
      <c r="H25" s="50">
        <v>452</v>
      </c>
      <c r="I25" s="50">
        <f t="shared" si="2"/>
        <v>5750</v>
      </c>
    </row>
    <row r="26" spans="1:9">
      <c r="A26" s="51">
        <v>42569</v>
      </c>
      <c r="B26" s="52" t="s">
        <v>303</v>
      </c>
      <c r="C26" s="52" t="s">
        <v>16</v>
      </c>
      <c r="D26" s="52">
        <v>500</v>
      </c>
      <c r="E26" s="52">
        <v>952.9</v>
      </c>
      <c r="F26" s="52">
        <v>945.75</v>
      </c>
      <c r="G26" s="52" t="s">
        <v>2771</v>
      </c>
      <c r="H26" s="52">
        <v>945.75</v>
      </c>
      <c r="I26" s="52">
        <f t="shared" si="3"/>
        <v>-3574.99999999999</v>
      </c>
    </row>
    <row r="27" spans="1:9">
      <c r="A27" s="49">
        <v>42569</v>
      </c>
      <c r="B27" s="50" t="s">
        <v>843</v>
      </c>
      <c r="C27" s="50" t="s">
        <v>16</v>
      </c>
      <c r="D27" s="50">
        <v>400</v>
      </c>
      <c r="E27" s="50">
        <v>1630</v>
      </c>
      <c r="F27" s="50">
        <v>1621.5</v>
      </c>
      <c r="G27" s="50" t="s">
        <v>2772</v>
      </c>
      <c r="H27" s="50">
        <v>1646</v>
      </c>
      <c r="I27" s="50">
        <f t="shared" si="3"/>
        <v>6400</v>
      </c>
    </row>
    <row r="28" spans="1:9">
      <c r="A28" s="49">
        <v>42569</v>
      </c>
      <c r="B28" s="50" t="s">
        <v>580</v>
      </c>
      <c r="C28" s="50" t="s">
        <v>16</v>
      </c>
      <c r="D28" s="50">
        <v>800</v>
      </c>
      <c r="E28" s="50">
        <v>780</v>
      </c>
      <c r="F28" s="50">
        <v>775.75</v>
      </c>
      <c r="G28" s="50" t="s">
        <v>2773</v>
      </c>
      <c r="H28" s="50">
        <v>782</v>
      </c>
      <c r="I28" s="50">
        <f t="shared" si="3"/>
        <v>1600</v>
      </c>
    </row>
    <row r="29" spans="1:9">
      <c r="A29" s="49">
        <v>42570</v>
      </c>
      <c r="B29" s="50" t="s">
        <v>773</v>
      </c>
      <c r="C29" s="50" t="s">
        <v>16</v>
      </c>
      <c r="D29" s="50">
        <v>800</v>
      </c>
      <c r="E29" s="50">
        <v>578.75</v>
      </c>
      <c r="F29" s="50">
        <v>574.25</v>
      </c>
      <c r="G29" s="50" t="s">
        <v>2774</v>
      </c>
      <c r="H29" s="50">
        <v>583.25</v>
      </c>
      <c r="I29" s="50">
        <f t="shared" si="3"/>
        <v>3600</v>
      </c>
    </row>
    <row r="30" spans="1:9">
      <c r="A30" s="49">
        <v>42570</v>
      </c>
      <c r="B30" s="50" t="s">
        <v>1209</v>
      </c>
      <c r="C30" s="50" t="s">
        <v>16</v>
      </c>
      <c r="D30" s="50">
        <v>6000</v>
      </c>
      <c r="E30" s="50">
        <v>160</v>
      </c>
      <c r="F30" s="50">
        <v>159.3</v>
      </c>
      <c r="G30" s="50" t="s">
        <v>2775</v>
      </c>
      <c r="H30" s="50">
        <v>160.8</v>
      </c>
      <c r="I30" s="50">
        <f t="shared" si="3"/>
        <v>4800.00000000007</v>
      </c>
    </row>
    <row r="31" spans="1:9">
      <c r="A31" s="49">
        <v>42571</v>
      </c>
      <c r="B31" s="50" t="s">
        <v>2776</v>
      </c>
      <c r="C31" s="50" t="s">
        <v>16</v>
      </c>
      <c r="D31" s="50">
        <v>1000</v>
      </c>
      <c r="E31" s="50">
        <v>391.5</v>
      </c>
      <c r="F31" s="50">
        <v>387.9</v>
      </c>
      <c r="G31" s="50" t="s">
        <v>2777</v>
      </c>
      <c r="H31" s="50">
        <v>399</v>
      </c>
      <c r="I31" s="50">
        <f t="shared" si="3"/>
        <v>7500</v>
      </c>
    </row>
    <row r="32" spans="1:9">
      <c r="A32" s="49">
        <v>42571</v>
      </c>
      <c r="B32" s="50" t="s">
        <v>2656</v>
      </c>
      <c r="C32" s="50" t="s">
        <v>16</v>
      </c>
      <c r="D32" s="50">
        <v>800</v>
      </c>
      <c r="E32" s="50">
        <v>635</v>
      </c>
      <c r="F32" s="50">
        <v>630</v>
      </c>
      <c r="G32" s="50" t="s">
        <v>2778</v>
      </c>
      <c r="H32" s="50">
        <v>637</v>
      </c>
      <c r="I32" s="50">
        <f t="shared" si="3"/>
        <v>1600</v>
      </c>
    </row>
    <row r="33" spans="1:9">
      <c r="A33" s="49">
        <v>42572</v>
      </c>
      <c r="B33" s="50" t="s">
        <v>2776</v>
      </c>
      <c r="C33" s="50" t="s">
        <v>16</v>
      </c>
      <c r="D33" s="50">
        <v>1000</v>
      </c>
      <c r="E33" s="50">
        <v>477.8</v>
      </c>
      <c r="F33" s="50">
        <v>472.8</v>
      </c>
      <c r="G33" s="50" t="s">
        <v>2779</v>
      </c>
      <c r="H33" s="50">
        <v>488</v>
      </c>
      <c r="I33" s="50">
        <f t="shared" si="3"/>
        <v>10200</v>
      </c>
    </row>
    <row r="34" spans="1:9">
      <c r="A34" s="49">
        <v>42573</v>
      </c>
      <c r="B34" s="50" t="s">
        <v>632</v>
      </c>
      <c r="C34" s="50" t="s">
        <v>19</v>
      </c>
      <c r="D34" s="50">
        <v>1500</v>
      </c>
      <c r="E34" s="50">
        <v>390</v>
      </c>
      <c r="F34" s="50">
        <v>392.5</v>
      </c>
      <c r="G34" s="50" t="s">
        <v>2780</v>
      </c>
      <c r="H34" s="50">
        <v>388.9</v>
      </c>
      <c r="I34" s="50">
        <f>(E34-H34)*D34</f>
        <v>1650.00000000003</v>
      </c>
    </row>
    <row r="35" spans="1:9">
      <c r="A35" s="49">
        <v>42573</v>
      </c>
      <c r="B35" s="50" t="s">
        <v>2656</v>
      </c>
      <c r="C35" s="50" t="s">
        <v>19</v>
      </c>
      <c r="D35" s="50">
        <v>800</v>
      </c>
      <c r="E35" s="50">
        <v>640</v>
      </c>
      <c r="F35" s="50">
        <v>645</v>
      </c>
      <c r="G35" s="50" t="s">
        <v>2781</v>
      </c>
      <c r="H35" s="50">
        <v>638</v>
      </c>
      <c r="I35" s="50">
        <f>(E35-H35)*D35</f>
        <v>1600</v>
      </c>
    </row>
    <row r="36" spans="1:9">
      <c r="A36" s="49">
        <v>42576</v>
      </c>
      <c r="B36" s="50" t="s">
        <v>843</v>
      </c>
      <c r="C36" s="50" t="s">
        <v>16</v>
      </c>
      <c r="D36" s="50">
        <v>400</v>
      </c>
      <c r="E36" s="50">
        <v>1640</v>
      </c>
      <c r="F36" s="50">
        <v>1631</v>
      </c>
      <c r="G36" s="50" t="s">
        <v>2782</v>
      </c>
      <c r="H36" s="50">
        <v>1644</v>
      </c>
      <c r="I36" s="50">
        <f t="shared" ref="I36:I40" si="4">(H36-E36)*D36</f>
        <v>1600</v>
      </c>
    </row>
    <row r="37" spans="1:9">
      <c r="A37" s="49">
        <v>42576</v>
      </c>
      <c r="B37" s="50" t="s">
        <v>1209</v>
      </c>
      <c r="C37" s="50" t="s">
        <v>16</v>
      </c>
      <c r="D37" s="50">
        <v>6000</v>
      </c>
      <c r="E37" s="50">
        <v>170</v>
      </c>
      <c r="F37" s="50">
        <v>169.35</v>
      </c>
      <c r="G37" s="50" t="s">
        <v>2783</v>
      </c>
      <c r="H37" s="50">
        <v>171.3</v>
      </c>
      <c r="I37" s="50">
        <f t="shared" si="4"/>
        <v>7800.00000000007</v>
      </c>
    </row>
    <row r="38" spans="1:9">
      <c r="A38" s="49">
        <v>42577</v>
      </c>
      <c r="B38" s="50" t="s">
        <v>2728</v>
      </c>
      <c r="C38" s="50" t="s">
        <v>16</v>
      </c>
      <c r="D38" s="50">
        <v>2000</v>
      </c>
      <c r="E38" s="50">
        <v>340</v>
      </c>
      <c r="F38" s="50">
        <v>338.25</v>
      </c>
      <c r="G38" s="50" t="s">
        <v>2784</v>
      </c>
      <c r="H38" s="50">
        <v>340.8</v>
      </c>
      <c r="I38" s="50">
        <f t="shared" si="4"/>
        <v>1600.00000000002</v>
      </c>
    </row>
    <row r="39" spans="1:9">
      <c r="A39" s="49">
        <v>42577</v>
      </c>
      <c r="B39" s="50" t="s">
        <v>1625</v>
      </c>
      <c r="C39" s="50" t="s">
        <v>16</v>
      </c>
      <c r="D39" s="50">
        <v>600</v>
      </c>
      <c r="E39" s="50">
        <v>1650</v>
      </c>
      <c r="F39" s="50">
        <v>1644</v>
      </c>
      <c r="G39" s="50" t="s">
        <v>2785</v>
      </c>
      <c r="H39" s="50">
        <v>1650</v>
      </c>
      <c r="I39" s="50">
        <f t="shared" si="4"/>
        <v>0</v>
      </c>
    </row>
    <row r="40" spans="1:9">
      <c r="A40" s="49">
        <v>42577</v>
      </c>
      <c r="B40" s="50" t="s">
        <v>303</v>
      </c>
      <c r="C40" s="50" t="s">
        <v>16</v>
      </c>
      <c r="D40" s="50">
        <v>500</v>
      </c>
      <c r="E40" s="50">
        <v>990</v>
      </c>
      <c r="F40" s="50">
        <v>983</v>
      </c>
      <c r="G40" s="50" t="s">
        <v>2786</v>
      </c>
      <c r="H40" s="50">
        <v>997</v>
      </c>
      <c r="I40" s="50">
        <f t="shared" si="4"/>
        <v>3500</v>
      </c>
    </row>
    <row r="41" spans="1:9">
      <c r="A41" s="49">
        <v>42577</v>
      </c>
      <c r="B41" s="50" t="s">
        <v>2787</v>
      </c>
      <c r="C41" s="50" t="s">
        <v>19</v>
      </c>
      <c r="D41" s="50">
        <v>1500</v>
      </c>
      <c r="E41" s="50">
        <v>420</v>
      </c>
      <c r="F41" s="50">
        <v>422.5</v>
      </c>
      <c r="G41" s="50" t="s">
        <v>2788</v>
      </c>
      <c r="H41" s="50">
        <v>415.75</v>
      </c>
      <c r="I41" s="50">
        <f t="shared" ref="I41:I46" si="5">(E41-H41)*D41</f>
        <v>6375</v>
      </c>
    </row>
    <row r="42" spans="1:9">
      <c r="A42" s="49">
        <v>42578</v>
      </c>
      <c r="B42" s="50" t="s">
        <v>2789</v>
      </c>
      <c r="C42" s="50" t="s">
        <v>16</v>
      </c>
      <c r="D42" s="50">
        <v>800</v>
      </c>
      <c r="E42" s="50">
        <v>654.5</v>
      </c>
      <c r="F42" s="50">
        <v>650</v>
      </c>
      <c r="G42" s="50" t="s">
        <v>2790</v>
      </c>
      <c r="H42" s="50">
        <v>657</v>
      </c>
      <c r="I42" s="50">
        <f t="shared" ref="I42:I44" si="6">(H42-E42)*D42</f>
        <v>2000</v>
      </c>
    </row>
    <row r="43" spans="1:9">
      <c r="A43" s="49">
        <v>42578</v>
      </c>
      <c r="B43" s="50" t="s">
        <v>2791</v>
      </c>
      <c r="C43" s="50" t="s">
        <v>16</v>
      </c>
      <c r="D43" s="50">
        <v>800</v>
      </c>
      <c r="E43" s="50">
        <v>659</v>
      </c>
      <c r="F43" s="50">
        <v>654.5</v>
      </c>
      <c r="G43" s="50" t="s">
        <v>2792</v>
      </c>
      <c r="H43" s="50">
        <v>661.5</v>
      </c>
      <c r="I43" s="50">
        <f t="shared" si="6"/>
        <v>2000</v>
      </c>
    </row>
    <row r="44" spans="1:9">
      <c r="A44" s="51">
        <v>42578</v>
      </c>
      <c r="B44" s="52" t="s">
        <v>2793</v>
      </c>
      <c r="C44" s="52" t="s">
        <v>16</v>
      </c>
      <c r="D44" s="52">
        <v>600</v>
      </c>
      <c r="E44" s="52">
        <v>907</v>
      </c>
      <c r="F44" s="52">
        <v>901</v>
      </c>
      <c r="G44" s="52" t="s">
        <v>2794</v>
      </c>
      <c r="H44" s="52">
        <v>906</v>
      </c>
      <c r="I44" s="52">
        <f t="shared" si="6"/>
        <v>-600</v>
      </c>
    </row>
    <row r="45" spans="1:9">
      <c r="A45" s="49">
        <v>42578</v>
      </c>
      <c r="B45" s="50" t="s">
        <v>2393</v>
      </c>
      <c r="C45" s="50" t="s">
        <v>19</v>
      </c>
      <c r="D45" s="50">
        <v>400</v>
      </c>
      <c r="E45" s="50">
        <v>1400</v>
      </c>
      <c r="F45" s="50">
        <v>1409</v>
      </c>
      <c r="G45" s="50" t="s">
        <v>2795</v>
      </c>
      <c r="H45" s="50">
        <v>1396</v>
      </c>
      <c r="I45" s="50">
        <f t="shared" si="5"/>
        <v>1600</v>
      </c>
    </row>
    <row r="46" spans="1:9">
      <c r="A46" s="51">
        <v>42578</v>
      </c>
      <c r="B46" s="52" t="s">
        <v>268</v>
      </c>
      <c r="C46" s="52" t="s">
        <v>19</v>
      </c>
      <c r="D46" s="52">
        <v>1200</v>
      </c>
      <c r="E46" s="52">
        <v>600</v>
      </c>
      <c r="F46" s="52">
        <v>603</v>
      </c>
      <c r="G46" s="52" t="s">
        <v>2796</v>
      </c>
      <c r="H46" s="52">
        <v>603</v>
      </c>
      <c r="I46" s="52">
        <f t="shared" si="5"/>
        <v>-3600</v>
      </c>
    </row>
    <row r="47" spans="1:9">
      <c r="A47" s="49">
        <v>42578</v>
      </c>
      <c r="B47" s="50" t="s">
        <v>1625</v>
      </c>
      <c r="C47" s="50" t="s">
        <v>16</v>
      </c>
      <c r="D47" s="50">
        <v>600</v>
      </c>
      <c r="E47" s="50">
        <v>1690</v>
      </c>
      <c r="F47" s="50">
        <v>1684</v>
      </c>
      <c r="G47" s="50" t="s">
        <v>2797</v>
      </c>
      <c r="H47" s="50">
        <v>1696</v>
      </c>
      <c r="I47" s="50">
        <f t="shared" ref="I47:I51" si="7">(H47-E47)*D47</f>
        <v>3600</v>
      </c>
    </row>
    <row r="48" spans="1:9">
      <c r="A48" s="49">
        <v>42579</v>
      </c>
      <c r="B48" s="50" t="s">
        <v>811</v>
      </c>
      <c r="C48" s="50" t="s">
        <v>16</v>
      </c>
      <c r="D48" s="50">
        <v>1100</v>
      </c>
      <c r="E48" s="50">
        <v>826.9</v>
      </c>
      <c r="F48" s="50">
        <v>823.6</v>
      </c>
      <c r="G48" s="50" t="s">
        <v>2798</v>
      </c>
      <c r="H48" s="50">
        <v>830.3</v>
      </c>
      <c r="I48" s="50">
        <f t="shared" si="7"/>
        <v>3739.99999999997</v>
      </c>
    </row>
    <row r="49" spans="1:9">
      <c r="A49" s="49">
        <v>42579</v>
      </c>
      <c r="B49" s="50" t="s">
        <v>632</v>
      </c>
      <c r="C49" s="50" t="s">
        <v>16</v>
      </c>
      <c r="D49" s="50">
        <v>1500</v>
      </c>
      <c r="E49" s="50">
        <v>390</v>
      </c>
      <c r="F49" s="50">
        <v>387.5</v>
      </c>
      <c r="G49" s="50" t="s">
        <v>2799</v>
      </c>
      <c r="H49" s="50">
        <v>394</v>
      </c>
      <c r="I49" s="50">
        <f t="shared" si="7"/>
        <v>6000</v>
      </c>
    </row>
    <row r="50" spans="1:9">
      <c r="A50" s="49">
        <v>42580</v>
      </c>
      <c r="B50" s="50" t="s">
        <v>607</v>
      </c>
      <c r="C50" s="50" t="s">
        <v>16</v>
      </c>
      <c r="D50" s="50">
        <v>600</v>
      </c>
      <c r="E50" s="50">
        <v>1012.5</v>
      </c>
      <c r="F50" s="50">
        <v>1006.5</v>
      </c>
      <c r="G50" s="50" t="s">
        <v>2800</v>
      </c>
      <c r="H50" s="50">
        <v>1024.5</v>
      </c>
      <c r="I50" s="50">
        <f t="shared" si="7"/>
        <v>7200</v>
      </c>
    </row>
    <row r="51" spans="1:9">
      <c r="A51" s="49">
        <v>42580</v>
      </c>
      <c r="B51" s="50" t="s">
        <v>2801</v>
      </c>
      <c r="C51" s="50" t="s">
        <v>16</v>
      </c>
      <c r="D51" s="50">
        <v>1100</v>
      </c>
      <c r="E51" s="50">
        <v>702</v>
      </c>
      <c r="F51" s="50">
        <v>698.75</v>
      </c>
      <c r="G51" s="50" t="s">
        <v>2802</v>
      </c>
      <c r="H51" s="50">
        <v>708</v>
      </c>
      <c r="I51" s="50">
        <f t="shared" si="7"/>
        <v>6600</v>
      </c>
    </row>
    <row r="52" spans="1:9">
      <c r="A52" s="49">
        <v>42580</v>
      </c>
      <c r="B52" s="50" t="s">
        <v>2384</v>
      </c>
      <c r="C52" s="50" t="s">
        <v>19</v>
      </c>
      <c r="D52" s="50">
        <v>1000</v>
      </c>
      <c r="E52" s="50">
        <v>440</v>
      </c>
      <c r="F52" s="50">
        <v>443.5</v>
      </c>
      <c r="G52" s="50" t="s">
        <v>2803</v>
      </c>
      <c r="H52" s="50">
        <v>433</v>
      </c>
      <c r="I52" s="50">
        <f>(E52-H52)*D52</f>
        <v>7000</v>
      </c>
    </row>
    <row r="53" spans="9:9">
      <c r="I53" s="43"/>
    </row>
    <row r="54" spans="8:9">
      <c r="H54" s="40"/>
      <c r="I54" s="44"/>
    </row>
    <row r="55" spans="7:9">
      <c r="G55" s="20" t="s">
        <v>51</v>
      </c>
      <c r="H55" s="20"/>
      <c r="I55" s="29">
        <f>SUM(I4:I54)</f>
        <v>161135</v>
      </c>
    </row>
    <row r="56" spans="9:9">
      <c r="I56" s="30"/>
    </row>
    <row r="57" spans="7:9">
      <c r="G57" s="20" t="s">
        <v>2</v>
      </c>
      <c r="H57" s="20"/>
      <c r="I57" s="31">
        <f>44/49</f>
        <v>0.897959183673469</v>
      </c>
    </row>
  </sheetData>
  <mergeCells count="4">
    <mergeCell ref="A1:I1"/>
    <mergeCell ref="A2:I2"/>
    <mergeCell ref="G55:H55"/>
    <mergeCell ref="G57:H57"/>
  </mergeCells>
  <pageMargins left="0.75" right="0.75" top="1" bottom="1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opLeftCell="A37" workbookViewId="0">
      <selection activeCell="F61" sqref="F61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2804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49">
        <v>42522</v>
      </c>
      <c r="B4" s="50" t="s">
        <v>2656</v>
      </c>
      <c r="C4" s="50" t="s">
        <v>16</v>
      </c>
      <c r="D4" s="50">
        <v>800</v>
      </c>
      <c r="E4" s="50">
        <v>609.4</v>
      </c>
      <c r="F4" s="50">
        <v>604.4</v>
      </c>
      <c r="G4" s="50" t="s">
        <v>2805</v>
      </c>
      <c r="H4" s="50">
        <v>614.4</v>
      </c>
      <c r="I4" s="50">
        <f t="shared" ref="I4:I7" si="0">(H4-E4)*D4</f>
        <v>4000</v>
      </c>
    </row>
    <row r="5" spans="1:9">
      <c r="A5" s="49">
        <v>42522</v>
      </c>
      <c r="B5" s="50" t="s">
        <v>573</v>
      </c>
      <c r="C5" s="50" t="s">
        <v>19</v>
      </c>
      <c r="D5" s="50">
        <v>900</v>
      </c>
      <c r="E5" s="50">
        <v>575</v>
      </c>
      <c r="F5" s="50">
        <v>579</v>
      </c>
      <c r="G5" s="50" t="s">
        <v>2806</v>
      </c>
      <c r="H5" s="50">
        <v>573.25</v>
      </c>
      <c r="I5" s="50">
        <f>(E5-H5)*D5</f>
        <v>1575</v>
      </c>
    </row>
    <row r="6" spans="1:9">
      <c r="A6" s="49">
        <v>42523</v>
      </c>
      <c r="B6" s="50" t="s">
        <v>607</v>
      </c>
      <c r="C6" s="50" t="s">
        <v>16</v>
      </c>
      <c r="D6" s="50">
        <v>375</v>
      </c>
      <c r="E6" s="50">
        <v>934</v>
      </c>
      <c r="F6" s="50">
        <v>926</v>
      </c>
      <c r="G6" s="50" t="s">
        <v>2807</v>
      </c>
      <c r="H6" s="50">
        <v>935</v>
      </c>
      <c r="I6" s="50">
        <f t="shared" si="0"/>
        <v>375</v>
      </c>
    </row>
    <row r="7" spans="1:9">
      <c r="A7" s="49">
        <v>42523</v>
      </c>
      <c r="B7" s="50" t="s">
        <v>1196</v>
      </c>
      <c r="C7" s="50" t="s">
        <v>16</v>
      </c>
      <c r="D7" s="50">
        <v>200</v>
      </c>
      <c r="E7" s="50">
        <v>2800</v>
      </c>
      <c r="F7" s="50">
        <v>2782</v>
      </c>
      <c r="G7" s="50" t="s">
        <v>2808</v>
      </c>
      <c r="H7" s="50">
        <v>2808</v>
      </c>
      <c r="I7" s="50">
        <f t="shared" si="0"/>
        <v>1600</v>
      </c>
    </row>
    <row r="8" spans="1:9">
      <c r="A8" s="51">
        <v>42524</v>
      </c>
      <c r="B8" s="52" t="s">
        <v>811</v>
      </c>
      <c r="C8" s="52" t="s">
        <v>19</v>
      </c>
      <c r="D8" s="52">
        <v>1100</v>
      </c>
      <c r="E8" s="52">
        <v>704</v>
      </c>
      <c r="F8" s="52">
        <v>707.25</v>
      </c>
      <c r="G8" s="52" t="s">
        <v>2809</v>
      </c>
      <c r="H8" s="52">
        <v>705</v>
      </c>
      <c r="I8" s="52">
        <f>(E8-H8)*D8</f>
        <v>-1100</v>
      </c>
    </row>
    <row r="9" spans="1:9">
      <c r="A9" s="49">
        <v>42527</v>
      </c>
      <c r="B9" s="50" t="s">
        <v>2810</v>
      </c>
      <c r="C9" s="50" t="s">
        <v>16</v>
      </c>
      <c r="D9" s="50">
        <v>800</v>
      </c>
      <c r="E9" s="50">
        <v>762</v>
      </c>
      <c r="F9" s="50">
        <v>757.5</v>
      </c>
      <c r="G9" s="50" t="s">
        <v>2811</v>
      </c>
      <c r="H9" s="50">
        <v>764</v>
      </c>
      <c r="I9" s="50">
        <f t="shared" ref="I9:I14" si="1">(H9-E9)*D9</f>
        <v>1600</v>
      </c>
    </row>
    <row r="10" spans="1:9">
      <c r="A10" s="49">
        <v>42527</v>
      </c>
      <c r="B10" s="50" t="s">
        <v>2812</v>
      </c>
      <c r="C10" s="50" t="s">
        <v>16</v>
      </c>
      <c r="D10" s="50">
        <v>200</v>
      </c>
      <c r="E10" s="50">
        <v>2770</v>
      </c>
      <c r="F10" s="50">
        <v>2755</v>
      </c>
      <c r="G10" s="50" t="s">
        <v>2813</v>
      </c>
      <c r="H10" s="50">
        <v>2779</v>
      </c>
      <c r="I10" s="50">
        <f t="shared" si="1"/>
        <v>1800</v>
      </c>
    </row>
    <row r="11" spans="1:9">
      <c r="A11" s="51">
        <v>42527</v>
      </c>
      <c r="B11" s="52" t="s">
        <v>303</v>
      </c>
      <c r="C11" s="52" t="s">
        <v>16</v>
      </c>
      <c r="D11" s="52">
        <v>500</v>
      </c>
      <c r="E11" s="52">
        <v>842</v>
      </c>
      <c r="F11" s="52">
        <v>836</v>
      </c>
      <c r="G11" s="52" t="s">
        <v>2814</v>
      </c>
      <c r="H11" s="52">
        <v>841</v>
      </c>
      <c r="I11" s="52">
        <f t="shared" si="1"/>
        <v>-500</v>
      </c>
    </row>
    <row r="12" spans="1:9">
      <c r="A12" s="49">
        <v>42528</v>
      </c>
      <c r="B12" s="50" t="s">
        <v>2812</v>
      </c>
      <c r="C12" s="50" t="s">
        <v>16</v>
      </c>
      <c r="D12" s="50">
        <v>200</v>
      </c>
      <c r="E12" s="50">
        <v>2790</v>
      </c>
      <c r="F12" s="50">
        <v>2772</v>
      </c>
      <c r="G12" s="50" t="s">
        <v>2815</v>
      </c>
      <c r="H12" s="50">
        <v>2808</v>
      </c>
      <c r="I12" s="50">
        <f t="shared" si="1"/>
        <v>3600</v>
      </c>
    </row>
    <row r="13" spans="1:9">
      <c r="A13" s="49">
        <v>42528</v>
      </c>
      <c r="B13" s="50" t="s">
        <v>2292</v>
      </c>
      <c r="C13" s="50" t="s">
        <v>16</v>
      </c>
      <c r="D13" s="50">
        <v>450</v>
      </c>
      <c r="E13" s="50">
        <v>1205</v>
      </c>
      <c r="F13" s="50">
        <v>1197</v>
      </c>
      <c r="G13" s="50" t="s">
        <v>2816</v>
      </c>
      <c r="H13" s="50">
        <v>1208.5</v>
      </c>
      <c r="I13" s="50">
        <f t="shared" si="1"/>
        <v>1575</v>
      </c>
    </row>
    <row r="14" spans="1:9">
      <c r="A14" s="49">
        <v>42529</v>
      </c>
      <c r="B14" s="50" t="s">
        <v>873</v>
      </c>
      <c r="C14" s="50" t="s">
        <v>16</v>
      </c>
      <c r="D14" s="50">
        <v>1000</v>
      </c>
      <c r="E14" s="50">
        <v>557</v>
      </c>
      <c r="F14" s="50">
        <v>554</v>
      </c>
      <c r="G14" s="50" t="s">
        <v>2817</v>
      </c>
      <c r="H14" s="50">
        <v>558.5</v>
      </c>
      <c r="I14" s="50">
        <f t="shared" si="1"/>
        <v>1500</v>
      </c>
    </row>
    <row r="15" spans="1:9">
      <c r="A15" s="51">
        <v>42529</v>
      </c>
      <c r="B15" s="52" t="s">
        <v>595</v>
      </c>
      <c r="C15" s="52" t="s">
        <v>19</v>
      </c>
      <c r="D15" s="52">
        <v>250</v>
      </c>
      <c r="E15" s="52">
        <v>2450</v>
      </c>
      <c r="F15" s="52">
        <v>2464</v>
      </c>
      <c r="G15" s="52" t="s">
        <v>2818</v>
      </c>
      <c r="H15" s="52">
        <v>2452</v>
      </c>
      <c r="I15" s="52">
        <f>(E15-H15)*D15</f>
        <v>-500</v>
      </c>
    </row>
    <row r="16" spans="1:9">
      <c r="A16" s="49">
        <v>42529</v>
      </c>
      <c r="B16" s="50" t="s">
        <v>2819</v>
      </c>
      <c r="C16" s="50" t="s">
        <v>16</v>
      </c>
      <c r="D16" s="50">
        <v>2100</v>
      </c>
      <c r="E16" s="50">
        <v>323.6</v>
      </c>
      <c r="F16" s="50">
        <v>321.85</v>
      </c>
      <c r="G16" s="50" t="s">
        <v>2820</v>
      </c>
      <c r="H16" s="50">
        <v>324.35</v>
      </c>
      <c r="I16" s="50">
        <f t="shared" ref="I16:I19" si="2">(H16-E16)*D16</f>
        <v>1575</v>
      </c>
    </row>
    <row r="17" spans="1:9">
      <c r="A17" s="49">
        <v>42530</v>
      </c>
      <c r="B17" s="50" t="s">
        <v>2812</v>
      </c>
      <c r="C17" s="50" t="s">
        <v>16</v>
      </c>
      <c r="D17" s="50">
        <v>200</v>
      </c>
      <c r="E17" s="50">
        <v>2780</v>
      </c>
      <c r="F17" s="50">
        <v>2760</v>
      </c>
      <c r="G17" s="50" t="s">
        <v>2821</v>
      </c>
      <c r="H17" s="50">
        <v>2787</v>
      </c>
      <c r="I17" s="50">
        <f t="shared" si="2"/>
        <v>1400</v>
      </c>
    </row>
    <row r="18" spans="1:9">
      <c r="A18" s="49">
        <v>42531</v>
      </c>
      <c r="B18" s="50" t="s">
        <v>2656</v>
      </c>
      <c r="C18" s="50" t="s">
        <v>16</v>
      </c>
      <c r="D18" s="50">
        <v>800</v>
      </c>
      <c r="E18" s="50">
        <v>615</v>
      </c>
      <c r="F18" s="50">
        <v>610.5</v>
      </c>
      <c r="G18" s="50" t="s">
        <v>2822</v>
      </c>
      <c r="H18" s="50">
        <v>617</v>
      </c>
      <c r="I18" s="50">
        <f t="shared" si="2"/>
        <v>1600</v>
      </c>
    </row>
    <row r="19" spans="1:9">
      <c r="A19" s="49">
        <v>42531</v>
      </c>
      <c r="B19" s="50" t="s">
        <v>2823</v>
      </c>
      <c r="C19" s="50" t="s">
        <v>16</v>
      </c>
      <c r="D19" s="50">
        <v>1500</v>
      </c>
      <c r="E19" s="50">
        <v>292</v>
      </c>
      <c r="F19" s="50">
        <v>289.5</v>
      </c>
      <c r="G19" s="50" t="s">
        <v>2824</v>
      </c>
      <c r="H19" s="50">
        <v>293.1</v>
      </c>
      <c r="I19" s="50">
        <f t="shared" si="2"/>
        <v>1650.00000000003</v>
      </c>
    </row>
    <row r="20" spans="1:9">
      <c r="A20" s="49">
        <v>42534</v>
      </c>
      <c r="B20" s="50" t="s">
        <v>873</v>
      </c>
      <c r="C20" s="50" t="s">
        <v>19</v>
      </c>
      <c r="D20" s="50">
        <v>1000</v>
      </c>
      <c r="E20" s="50">
        <v>555.5</v>
      </c>
      <c r="F20" s="50">
        <v>558.5</v>
      </c>
      <c r="G20" s="50" t="s">
        <v>2825</v>
      </c>
      <c r="H20" s="50">
        <v>554</v>
      </c>
      <c r="I20" s="50">
        <f>(E20-H20)*D20</f>
        <v>1500</v>
      </c>
    </row>
    <row r="21" spans="1:9">
      <c r="A21" s="49">
        <v>42534</v>
      </c>
      <c r="B21" s="50" t="s">
        <v>2819</v>
      </c>
      <c r="C21" s="50" t="s">
        <v>16</v>
      </c>
      <c r="D21" s="50">
        <v>2100</v>
      </c>
      <c r="E21" s="50">
        <v>301.5</v>
      </c>
      <c r="F21" s="50">
        <v>299.75</v>
      </c>
      <c r="G21" s="50" t="s">
        <v>2826</v>
      </c>
      <c r="H21" s="50">
        <v>302.25</v>
      </c>
      <c r="I21" s="50">
        <f t="shared" ref="I21:I25" si="3">(H21-E21)*D21</f>
        <v>1575</v>
      </c>
    </row>
    <row r="22" spans="1:9">
      <c r="A22" s="49">
        <v>42535</v>
      </c>
      <c r="B22" s="50" t="s">
        <v>2764</v>
      </c>
      <c r="C22" s="50" t="s">
        <v>16</v>
      </c>
      <c r="D22" s="50">
        <v>1500</v>
      </c>
      <c r="E22" s="50">
        <v>450.6</v>
      </c>
      <c r="F22" s="50">
        <v>448.85</v>
      </c>
      <c r="G22" s="50" t="s">
        <v>2827</v>
      </c>
      <c r="H22" s="50">
        <v>453</v>
      </c>
      <c r="I22" s="50">
        <f t="shared" si="3"/>
        <v>3599.99999999997</v>
      </c>
    </row>
    <row r="23" spans="1:9">
      <c r="A23" s="49">
        <v>42535</v>
      </c>
      <c r="B23" s="50" t="s">
        <v>1209</v>
      </c>
      <c r="C23" s="50" t="s">
        <v>16</v>
      </c>
      <c r="D23" s="50">
        <v>4000</v>
      </c>
      <c r="E23" s="50">
        <v>115.25</v>
      </c>
      <c r="F23" s="50">
        <v>114.4</v>
      </c>
      <c r="G23" s="50" t="s">
        <v>2828</v>
      </c>
      <c r="H23" s="50">
        <v>115.65</v>
      </c>
      <c r="I23" s="50">
        <f t="shared" si="3"/>
        <v>1600.00000000002</v>
      </c>
    </row>
    <row r="24" spans="1:9">
      <c r="A24" s="49">
        <v>42536</v>
      </c>
      <c r="B24" s="50" t="s">
        <v>2810</v>
      </c>
      <c r="C24" s="50" t="s">
        <v>16</v>
      </c>
      <c r="D24" s="50">
        <v>800</v>
      </c>
      <c r="E24" s="50">
        <v>709</v>
      </c>
      <c r="F24" s="50">
        <v>704.5</v>
      </c>
      <c r="G24" s="50" t="s">
        <v>2829</v>
      </c>
      <c r="H24" s="50">
        <v>711</v>
      </c>
      <c r="I24" s="50">
        <f t="shared" si="3"/>
        <v>1600</v>
      </c>
    </row>
    <row r="25" spans="1:9">
      <c r="A25" s="49">
        <v>42536</v>
      </c>
      <c r="B25" s="50" t="s">
        <v>1209</v>
      </c>
      <c r="C25" s="50" t="s">
        <v>16</v>
      </c>
      <c r="D25" s="50">
        <v>4000</v>
      </c>
      <c r="E25" s="50">
        <v>117.65</v>
      </c>
      <c r="F25" s="50">
        <v>116.9</v>
      </c>
      <c r="G25" s="50" t="s">
        <v>2830</v>
      </c>
      <c r="H25" s="50">
        <v>119.15</v>
      </c>
      <c r="I25" s="50">
        <f t="shared" si="3"/>
        <v>6000</v>
      </c>
    </row>
    <row r="26" spans="1:9">
      <c r="A26" s="49">
        <v>42537</v>
      </c>
      <c r="B26" s="50" t="s">
        <v>2819</v>
      </c>
      <c r="C26" s="50" t="s">
        <v>19</v>
      </c>
      <c r="D26" s="50">
        <v>2100</v>
      </c>
      <c r="E26" s="50">
        <v>304</v>
      </c>
      <c r="F26" s="50">
        <v>305.75</v>
      </c>
      <c r="G26" s="50" t="s">
        <v>2831</v>
      </c>
      <c r="H26" s="50">
        <v>301.1</v>
      </c>
      <c r="I26" s="50">
        <f>(E26-H26)*D26</f>
        <v>6089.99999999995</v>
      </c>
    </row>
    <row r="27" spans="1:9">
      <c r="A27" s="49">
        <v>42538</v>
      </c>
      <c r="B27" s="50" t="s">
        <v>1368</v>
      </c>
      <c r="C27" s="50" t="s">
        <v>19</v>
      </c>
      <c r="D27" s="50">
        <v>700</v>
      </c>
      <c r="E27" s="50">
        <v>850</v>
      </c>
      <c r="F27" s="50">
        <v>855.25</v>
      </c>
      <c r="G27" s="50" t="s">
        <v>2832</v>
      </c>
      <c r="H27" s="50">
        <v>842.05</v>
      </c>
      <c r="I27" s="50">
        <f>(E27-H27)*D27</f>
        <v>5565.00000000003</v>
      </c>
    </row>
    <row r="28" spans="1:9">
      <c r="A28" s="51">
        <v>42538</v>
      </c>
      <c r="B28" s="52" t="s">
        <v>45</v>
      </c>
      <c r="C28" s="52" t="s">
        <v>16</v>
      </c>
      <c r="D28" s="52">
        <v>1300</v>
      </c>
      <c r="E28" s="52">
        <v>340.4</v>
      </c>
      <c r="F28" s="52">
        <v>337.6</v>
      </c>
      <c r="G28" s="52" t="s">
        <v>2833</v>
      </c>
      <c r="H28" s="52">
        <v>340</v>
      </c>
      <c r="I28" s="52">
        <f t="shared" ref="I28:I31" si="4">(H28-E28)*D28</f>
        <v>-519.99999999997</v>
      </c>
    </row>
    <row r="29" spans="1:9">
      <c r="A29" s="49">
        <v>42541</v>
      </c>
      <c r="B29" s="50" t="s">
        <v>1209</v>
      </c>
      <c r="C29" s="50" t="s">
        <v>16</v>
      </c>
      <c r="D29" s="50">
        <v>4000</v>
      </c>
      <c r="E29" s="50">
        <v>123.75</v>
      </c>
      <c r="F29" s="50">
        <v>122.9</v>
      </c>
      <c r="G29" s="50" t="s">
        <v>2834</v>
      </c>
      <c r="H29" s="50">
        <v>124.65</v>
      </c>
      <c r="I29" s="50">
        <f t="shared" si="4"/>
        <v>3600.00000000002</v>
      </c>
    </row>
    <row r="30" spans="1:9">
      <c r="A30" s="51">
        <v>42541</v>
      </c>
      <c r="B30" s="52" t="s">
        <v>2812</v>
      </c>
      <c r="C30" s="52" t="s">
        <v>16</v>
      </c>
      <c r="D30" s="52">
        <v>200</v>
      </c>
      <c r="E30" s="52">
        <v>2626</v>
      </c>
      <c r="F30" s="52">
        <v>2610</v>
      </c>
      <c r="G30" s="52" t="s">
        <v>2835</v>
      </c>
      <c r="H30" s="52">
        <v>2620</v>
      </c>
      <c r="I30" s="52">
        <f t="shared" si="4"/>
        <v>-1200</v>
      </c>
    </row>
    <row r="31" spans="1:9">
      <c r="A31" s="51">
        <v>42541</v>
      </c>
      <c r="B31" s="52" t="s">
        <v>2819</v>
      </c>
      <c r="C31" s="52" t="s">
        <v>16</v>
      </c>
      <c r="D31" s="52">
        <v>2100</v>
      </c>
      <c r="E31" s="52">
        <v>316.2</v>
      </c>
      <c r="F31" s="52">
        <v>314.5</v>
      </c>
      <c r="G31" s="52" t="s">
        <v>2836</v>
      </c>
      <c r="H31" s="52">
        <v>314.5</v>
      </c>
      <c r="I31" s="52">
        <f t="shared" si="4"/>
        <v>-3569.99999999998</v>
      </c>
    </row>
    <row r="32" spans="1:9">
      <c r="A32" s="49">
        <v>42541</v>
      </c>
      <c r="B32" s="50" t="s">
        <v>24</v>
      </c>
      <c r="C32" s="50" t="s">
        <v>19</v>
      </c>
      <c r="D32" s="50">
        <v>400</v>
      </c>
      <c r="E32" s="50">
        <v>1246</v>
      </c>
      <c r="F32" s="50">
        <v>1252</v>
      </c>
      <c r="G32" s="50" t="s">
        <v>2837</v>
      </c>
      <c r="H32" s="50">
        <v>1246</v>
      </c>
      <c r="I32" s="50">
        <f>(E32-H32)*D32</f>
        <v>0</v>
      </c>
    </row>
    <row r="33" spans="1:9">
      <c r="A33" s="51">
        <v>42542</v>
      </c>
      <c r="B33" s="52" t="s">
        <v>2656</v>
      </c>
      <c r="C33" s="52" t="s">
        <v>16</v>
      </c>
      <c r="D33" s="52">
        <v>800</v>
      </c>
      <c r="E33" s="52">
        <v>656</v>
      </c>
      <c r="F33" s="52">
        <v>651</v>
      </c>
      <c r="G33" s="52" t="s">
        <v>2838</v>
      </c>
      <c r="H33" s="52">
        <v>655</v>
      </c>
      <c r="I33" s="52">
        <f t="shared" ref="I33:I36" si="5">(H33-E33)*D33</f>
        <v>-800</v>
      </c>
    </row>
    <row r="34" spans="1:9">
      <c r="A34" s="49">
        <v>42542</v>
      </c>
      <c r="B34" s="50" t="s">
        <v>2764</v>
      </c>
      <c r="C34" s="50" t="s">
        <v>16</v>
      </c>
      <c r="D34" s="50">
        <v>1500</v>
      </c>
      <c r="E34" s="50">
        <v>484</v>
      </c>
      <c r="F34" s="50">
        <v>481.5</v>
      </c>
      <c r="G34" s="50" t="s">
        <v>2839</v>
      </c>
      <c r="H34" s="50">
        <v>485.1</v>
      </c>
      <c r="I34" s="50">
        <f t="shared" si="5"/>
        <v>1650.00000000003</v>
      </c>
    </row>
    <row r="35" spans="1:9">
      <c r="A35" s="49">
        <v>42542</v>
      </c>
      <c r="B35" s="50" t="s">
        <v>2819</v>
      </c>
      <c r="C35" s="50" t="s">
        <v>16</v>
      </c>
      <c r="D35" s="50">
        <v>2100</v>
      </c>
      <c r="E35" s="50">
        <v>323.5</v>
      </c>
      <c r="F35" s="50">
        <v>321.75</v>
      </c>
      <c r="G35" s="50" t="s">
        <v>2840</v>
      </c>
      <c r="H35" s="50">
        <v>324.25</v>
      </c>
      <c r="I35" s="50">
        <f t="shared" si="5"/>
        <v>1575</v>
      </c>
    </row>
    <row r="36" spans="1:9">
      <c r="A36" s="49">
        <v>42543</v>
      </c>
      <c r="B36" s="50" t="s">
        <v>2841</v>
      </c>
      <c r="C36" s="50" t="s">
        <v>16</v>
      </c>
      <c r="D36" s="50">
        <v>500</v>
      </c>
      <c r="E36" s="50">
        <v>970</v>
      </c>
      <c r="F36" s="50">
        <v>965</v>
      </c>
      <c r="G36" s="50" t="s">
        <v>2756</v>
      </c>
      <c r="H36" s="50">
        <v>978</v>
      </c>
      <c r="I36" s="50">
        <f t="shared" si="5"/>
        <v>4000</v>
      </c>
    </row>
    <row r="37" spans="1:9">
      <c r="A37" s="49">
        <v>42543</v>
      </c>
      <c r="B37" s="50" t="s">
        <v>2656</v>
      </c>
      <c r="C37" s="50" t="s">
        <v>19</v>
      </c>
      <c r="D37" s="50">
        <v>800</v>
      </c>
      <c r="E37" s="50">
        <v>638</v>
      </c>
      <c r="F37" s="50">
        <v>643</v>
      </c>
      <c r="G37" s="50" t="s">
        <v>2842</v>
      </c>
      <c r="H37" s="50">
        <v>636</v>
      </c>
      <c r="I37" s="50">
        <f t="shared" ref="I37:I41" si="6">(E37-H37)*D37</f>
        <v>1600</v>
      </c>
    </row>
    <row r="38" spans="1:9">
      <c r="A38" s="49">
        <v>42543</v>
      </c>
      <c r="B38" s="50" t="s">
        <v>2812</v>
      </c>
      <c r="C38" s="50" t="s">
        <v>16</v>
      </c>
      <c r="D38" s="50">
        <v>200</v>
      </c>
      <c r="E38" s="50">
        <v>2590</v>
      </c>
      <c r="F38" s="50">
        <v>2572</v>
      </c>
      <c r="G38" s="50" t="s">
        <v>2843</v>
      </c>
      <c r="H38" s="50">
        <v>2612</v>
      </c>
      <c r="I38" s="50">
        <f t="shared" ref="I38:I48" si="7">(H38-E38)*D38</f>
        <v>4400</v>
      </c>
    </row>
    <row r="39" spans="1:9">
      <c r="A39" s="49">
        <v>42544</v>
      </c>
      <c r="B39" s="50" t="s">
        <v>21</v>
      </c>
      <c r="C39" s="50" t="s">
        <v>19</v>
      </c>
      <c r="D39" s="50">
        <v>300</v>
      </c>
      <c r="E39" s="50">
        <v>1040</v>
      </c>
      <c r="F39" s="50">
        <v>1050</v>
      </c>
      <c r="G39" s="50" t="s">
        <v>2844</v>
      </c>
      <c r="H39" s="50">
        <v>1035</v>
      </c>
      <c r="I39" s="50">
        <f t="shared" si="6"/>
        <v>1500</v>
      </c>
    </row>
    <row r="40" spans="1:9">
      <c r="A40" s="49">
        <v>42544</v>
      </c>
      <c r="B40" s="50" t="s">
        <v>773</v>
      </c>
      <c r="C40" s="50" t="s">
        <v>16</v>
      </c>
      <c r="D40" s="50">
        <v>800</v>
      </c>
      <c r="E40" s="50">
        <v>658</v>
      </c>
      <c r="F40" s="50">
        <v>653</v>
      </c>
      <c r="G40" s="50" t="s">
        <v>2845</v>
      </c>
      <c r="H40" s="50">
        <v>662</v>
      </c>
      <c r="I40" s="50">
        <f t="shared" si="7"/>
        <v>3200</v>
      </c>
    </row>
    <row r="41" spans="1:9">
      <c r="A41" s="49">
        <v>42544</v>
      </c>
      <c r="B41" s="50" t="s">
        <v>595</v>
      </c>
      <c r="C41" s="50" t="s">
        <v>19</v>
      </c>
      <c r="D41" s="50">
        <v>250</v>
      </c>
      <c r="E41" s="50">
        <v>2400</v>
      </c>
      <c r="F41" s="50">
        <v>2414</v>
      </c>
      <c r="G41" s="50" t="s">
        <v>2846</v>
      </c>
      <c r="H41" s="50">
        <v>2397.5</v>
      </c>
      <c r="I41" s="50">
        <f t="shared" si="6"/>
        <v>625</v>
      </c>
    </row>
    <row r="42" spans="1:9">
      <c r="A42" s="49">
        <v>42544</v>
      </c>
      <c r="B42" s="50" t="s">
        <v>1209</v>
      </c>
      <c r="C42" s="50" t="s">
        <v>16</v>
      </c>
      <c r="D42" s="50">
        <v>4000</v>
      </c>
      <c r="E42" s="50">
        <v>127.4</v>
      </c>
      <c r="F42" s="50">
        <v>126.55</v>
      </c>
      <c r="G42" s="50" t="s">
        <v>2847</v>
      </c>
      <c r="H42" s="50">
        <v>127.8</v>
      </c>
      <c r="I42" s="50">
        <f t="shared" si="7"/>
        <v>1599.99999999997</v>
      </c>
    </row>
    <row r="43" spans="1:9">
      <c r="A43" s="49">
        <v>42545</v>
      </c>
      <c r="B43" s="50" t="s">
        <v>45</v>
      </c>
      <c r="C43" s="50" t="s">
        <v>16</v>
      </c>
      <c r="D43" s="50">
        <v>1300</v>
      </c>
      <c r="E43" s="50">
        <v>312.7</v>
      </c>
      <c r="F43" s="50">
        <v>310</v>
      </c>
      <c r="G43" s="50" t="s">
        <v>2848</v>
      </c>
      <c r="H43" s="50">
        <v>317.4</v>
      </c>
      <c r="I43" s="50">
        <f t="shared" si="7"/>
        <v>6109.99999999999</v>
      </c>
    </row>
    <row r="44" spans="1:9">
      <c r="A44" s="49">
        <v>42548</v>
      </c>
      <c r="B44" s="50" t="s">
        <v>268</v>
      </c>
      <c r="C44" s="50" t="s">
        <v>16</v>
      </c>
      <c r="D44" s="50">
        <v>1000</v>
      </c>
      <c r="E44" s="50">
        <v>542</v>
      </c>
      <c r="F44" s="50">
        <v>538</v>
      </c>
      <c r="G44" s="50" t="s">
        <v>2849</v>
      </c>
      <c r="H44" s="50">
        <v>547.3</v>
      </c>
      <c r="I44" s="50">
        <f t="shared" si="7"/>
        <v>5299.99999999995</v>
      </c>
    </row>
    <row r="45" spans="1:9">
      <c r="A45" s="49">
        <v>42548</v>
      </c>
      <c r="B45" s="50" t="s">
        <v>732</v>
      </c>
      <c r="C45" s="50" t="s">
        <v>16</v>
      </c>
      <c r="D45" s="50">
        <v>1500</v>
      </c>
      <c r="E45" s="50">
        <v>420</v>
      </c>
      <c r="F45" s="50">
        <v>417</v>
      </c>
      <c r="G45" s="50" t="s">
        <v>2850</v>
      </c>
      <c r="H45" s="50">
        <v>422</v>
      </c>
      <c r="I45" s="50">
        <f t="shared" si="7"/>
        <v>3000</v>
      </c>
    </row>
    <row r="46" spans="1:9">
      <c r="A46" s="49">
        <v>42548</v>
      </c>
      <c r="B46" s="50" t="s">
        <v>303</v>
      </c>
      <c r="C46" s="50" t="s">
        <v>16</v>
      </c>
      <c r="D46" s="50">
        <v>500</v>
      </c>
      <c r="E46" s="50">
        <v>840</v>
      </c>
      <c r="F46" s="50">
        <v>834</v>
      </c>
      <c r="G46" s="50" t="s">
        <v>2851</v>
      </c>
      <c r="H46" s="50">
        <v>850</v>
      </c>
      <c r="I46" s="50">
        <f t="shared" si="7"/>
        <v>5000</v>
      </c>
    </row>
    <row r="47" spans="1:9">
      <c r="A47" s="49">
        <v>42549</v>
      </c>
      <c r="B47" s="50" t="s">
        <v>2656</v>
      </c>
      <c r="C47" s="50" t="s">
        <v>16</v>
      </c>
      <c r="D47" s="50">
        <v>800</v>
      </c>
      <c r="E47" s="50">
        <v>623</v>
      </c>
      <c r="F47" s="50">
        <v>618.5</v>
      </c>
      <c r="G47" s="50" t="s">
        <v>2852</v>
      </c>
      <c r="H47" s="50">
        <v>625</v>
      </c>
      <c r="I47" s="50">
        <f t="shared" si="7"/>
        <v>1600</v>
      </c>
    </row>
    <row r="48" spans="1:9">
      <c r="A48" s="51">
        <v>42549</v>
      </c>
      <c r="B48" s="52" t="s">
        <v>2819</v>
      </c>
      <c r="C48" s="52" t="s">
        <v>16</v>
      </c>
      <c r="D48" s="52">
        <v>2100</v>
      </c>
      <c r="E48" s="52">
        <v>290.6</v>
      </c>
      <c r="F48" s="52">
        <v>288.9</v>
      </c>
      <c r="G48" s="52" t="s">
        <v>2853</v>
      </c>
      <c r="H48" s="52">
        <v>289.8</v>
      </c>
      <c r="I48" s="52">
        <f t="shared" si="7"/>
        <v>-1680.00000000002</v>
      </c>
    </row>
    <row r="49" spans="1:9">
      <c r="A49" s="49">
        <v>42549</v>
      </c>
      <c r="B49" s="50" t="s">
        <v>2854</v>
      </c>
      <c r="C49" s="50" t="s">
        <v>19</v>
      </c>
      <c r="D49" s="50">
        <v>800</v>
      </c>
      <c r="E49" s="50">
        <v>572.25</v>
      </c>
      <c r="F49" s="50">
        <v>567.75</v>
      </c>
      <c r="G49" s="50" t="s">
        <v>2855</v>
      </c>
      <c r="H49" s="50">
        <v>570.25</v>
      </c>
      <c r="I49" s="50">
        <f>(E49-H49)*D49</f>
        <v>1600</v>
      </c>
    </row>
    <row r="50" spans="1:9">
      <c r="A50" s="49">
        <v>42550</v>
      </c>
      <c r="B50" s="50" t="s">
        <v>45</v>
      </c>
      <c r="C50" s="50" t="s">
        <v>16</v>
      </c>
      <c r="D50" s="50">
        <v>1300</v>
      </c>
      <c r="E50" s="50">
        <v>343.85</v>
      </c>
      <c r="F50" s="50">
        <v>341</v>
      </c>
      <c r="G50" s="50" t="s">
        <v>2856</v>
      </c>
      <c r="H50" s="50">
        <v>344.85</v>
      </c>
      <c r="I50" s="50">
        <f t="shared" ref="I50:I52" si="8">(H50-E50)*D50</f>
        <v>1300</v>
      </c>
    </row>
    <row r="51" spans="1:9">
      <c r="A51" s="51">
        <v>42550</v>
      </c>
      <c r="B51" s="52" t="s">
        <v>1209</v>
      </c>
      <c r="C51" s="52" t="s">
        <v>16</v>
      </c>
      <c r="D51" s="52">
        <v>4000</v>
      </c>
      <c r="E51" s="52">
        <v>128</v>
      </c>
      <c r="F51" s="52">
        <v>127.15</v>
      </c>
      <c r="G51" s="52" t="s">
        <v>2857</v>
      </c>
      <c r="H51" s="52">
        <v>127.15</v>
      </c>
      <c r="I51" s="52">
        <f t="shared" si="8"/>
        <v>-3399.99999999998</v>
      </c>
    </row>
    <row r="52" spans="1:9">
      <c r="A52" s="49">
        <v>42551</v>
      </c>
      <c r="B52" s="50" t="s">
        <v>2461</v>
      </c>
      <c r="C52" s="50" t="s">
        <v>16</v>
      </c>
      <c r="D52" s="50">
        <v>600</v>
      </c>
      <c r="E52" s="50">
        <v>1184</v>
      </c>
      <c r="F52" s="50">
        <v>1178</v>
      </c>
      <c r="G52" s="50" t="s">
        <v>2858</v>
      </c>
      <c r="H52" s="50">
        <v>1195</v>
      </c>
      <c r="I52" s="50">
        <f t="shared" si="8"/>
        <v>6600</v>
      </c>
    </row>
    <row r="53" spans="1:9">
      <c r="A53" s="53"/>
      <c r="B53" s="54"/>
      <c r="C53" s="54"/>
      <c r="D53" s="54"/>
      <c r="E53" s="54"/>
      <c r="F53" s="54"/>
      <c r="G53" s="50"/>
      <c r="H53" s="50"/>
      <c r="I53" s="50"/>
    </row>
    <row r="54" spans="7:9">
      <c r="G54" s="20" t="s">
        <v>51</v>
      </c>
      <c r="H54" s="20"/>
      <c r="I54" s="29">
        <f>SUM(I4:I52)</f>
        <v>92370</v>
      </c>
    </row>
    <row r="55" spans="9:9">
      <c r="I55" s="30"/>
    </row>
    <row r="56" spans="7:9">
      <c r="G56" s="20" t="s">
        <v>2</v>
      </c>
      <c r="H56" s="20"/>
      <c r="I56" s="31">
        <f>40/49</f>
        <v>0.816326530612245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6" footer="0.511805555555556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opLeftCell="A38" workbookViewId="0">
      <selection activeCell="E58" sqref="E58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2859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42492</v>
      </c>
      <c r="B4" s="35" t="s">
        <v>21</v>
      </c>
      <c r="C4" s="10" t="s">
        <v>16</v>
      </c>
      <c r="D4" s="10">
        <v>300</v>
      </c>
      <c r="E4" s="10">
        <v>1180</v>
      </c>
      <c r="F4" s="10">
        <v>1170</v>
      </c>
      <c r="G4" s="10" t="s">
        <v>2860</v>
      </c>
      <c r="H4" s="10">
        <v>1180</v>
      </c>
      <c r="I4" s="25">
        <f t="shared" ref="I4:I7" si="0">(H4-E4)*D4</f>
        <v>0</v>
      </c>
    </row>
    <row r="5" spans="1:9">
      <c r="A5" s="9">
        <v>42492</v>
      </c>
      <c r="B5" s="35" t="s">
        <v>1131</v>
      </c>
      <c r="C5" s="10" t="s">
        <v>16</v>
      </c>
      <c r="D5" s="10">
        <v>1100</v>
      </c>
      <c r="E5" s="10">
        <v>585</v>
      </c>
      <c r="F5" s="10">
        <v>582</v>
      </c>
      <c r="G5" s="10" t="s">
        <v>2861</v>
      </c>
      <c r="H5" s="10">
        <v>586.8</v>
      </c>
      <c r="I5" s="25">
        <f t="shared" si="0"/>
        <v>1979.99999999995</v>
      </c>
    </row>
    <row r="6" spans="1:9">
      <c r="A6" s="9">
        <v>42492</v>
      </c>
      <c r="B6" s="35" t="s">
        <v>2862</v>
      </c>
      <c r="C6" s="10" t="s">
        <v>16</v>
      </c>
      <c r="D6" s="10">
        <v>650</v>
      </c>
      <c r="E6" s="10">
        <v>587</v>
      </c>
      <c r="F6" s="10">
        <v>582.5</v>
      </c>
      <c r="G6" s="10" t="s">
        <v>2863</v>
      </c>
      <c r="H6" s="10">
        <v>596</v>
      </c>
      <c r="I6" s="25">
        <f t="shared" si="0"/>
        <v>5850</v>
      </c>
    </row>
    <row r="7" spans="1:9">
      <c r="A7" s="45">
        <v>42493</v>
      </c>
      <c r="B7" s="38" t="s">
        <v>119</v>
      </c>
      <c r="C7" s="39" t="s">
        <v>16</v>
      </c>
      <c r="D7" s="39">
        <v>1300</v>
      </c>
      <c r="E7" s="39">
        <v>422</v>
      </c>
      <c r="F7" s="39">
        <v>419.5</v>
      </c>
      <c r="G7" s="39" t="s">
        <v>2864</v>
      </c>
      <c r="H7" s="39">
        <v>421.6</v>
      </c>
      <c r="I7" s="41">
        <f t="shared" si="0"/>
        <v>-519.99999999997</v>
      </c>
    </row>
    <row r="8" spans="1:9">
      <c r="A8" s="9">
        <v>42493</v>
      </c>
      <c r="B8" s="35" t="s">
        <v>777</v>
      </c>
      <c r="C8" s="10" t="s">
        <v>19</v>
      </c>
      <c r="D8" s="10">
        <v>2000</v>
      </c>
      <c r="E8" s="10">
        <v>237.7</v>
      </c>
      <c r="F8" s="10">
        <v>239.45</v>
      </c>
      <c r="G8" s="10" t="s">
        <v>2865</v>
      </c>
      <c r="H8" s="10">
        <v>234.7</v>
      </c>
      <c r="I8" s="25">
        <f t="shared" ref="I8:I14" si="1">(E8-H8)*D8</f>
        <v>6000</v>
      </c>
    </row>
    <row r="9" spans="1:9">
      <c r="A9" s="9">
        <v>42494</v>
      </c>
      <c r="B9" s="35" t="s">
        <v>140</v>
      </c>
      <c r="C9" s="10" t="s">
        <v>16</v>
      </c>
      <c r="D9" s="10">
        <v>400</v>
      </c>
      <c r="E9" s="10">
        <v>1132</v>
      </c>
      <c r="F9" s="10">
        <v>1124</v>
      </c>
      <c r="G9" s="10" t="s">
        <v>2866</v>
      </c>
      <c r="H9" s="10">
        <v>1136</v>
      </c>
      <c r="I9" s="25">
        <f>(H9-E9)*D9</f>
        <v>1600</v>
      </c>
    </row>
    <row r="10" spans="1:9">
      <c r="A10" s="9">
        <v>42494</v>
      </c>
      <c r="B10" s="35" t="s">
        <v>2656</v>
      </c>
      <c r="C10" s="10" t="s">
        <v>19</v>
      </c>
      <c r="D10" s="10">
        <v>800</v>
      </c>
      <c r="E10" s="10">
        <v>565</v>
      </c>
      <c r="F10" s="10">
        <v>569</v>
      </c>
      <c r="G10" s="10" t="s">
        <v>2867</v>
      </c>
      <c r="H10" s="10">
        <v>563</v>
      </c>
      <c r="I10" s="25">
        <f t="shared" si="1"/>
        <v>1600</v>
      </c>
    </row>
    <row r="11" spans="1:9">
      <c r="A11" s="9">
        <v>42494</v>
      </c>
      <c r="B11" s="35" t="s">
        <v>21</v>
      </c>
      <c r="C11" s="10" t="s">
        <v>16</v>
      </c>
      <c r="D11" s="10">
        <v>300</v>
      </c>
      <c r="E11" s="10">
        <v>1150</v>
      </c>
      <c r="F11" s="10">
        <v>1140</v>
      </c>
      <c r="G11" s="10" t="s">
        <v>2868</v>
      </c>
      <c r="H11" s="10">
        <v>1160</v>
      </c>
      <c r="I11" s="25">
        <f t="shared" ref="I11:I20" si="2">(H11-E11)*D11</f>
        <v>3000</v>
      </c>
    </row>
    <row r="12" spans="1:9">
      <c r="A12" s="9">
        <v>42494</v>
      </c>
      <c r="B12" s="35" t="s">
        <v>990</v>
      </c>
      <c r="C12" s="10" t="s">
        <v>19</v>
      </c>
      <c r="D12" s="10">
        <v>2000</v>
      </c>
      <c r="E12" s="10">
        <v>331.3</v>
      </c>
      <c r="F12" s="10">
        <v>333.05</v>
      </c>
      <c r="G12" s="10" t="s">
        <v>2869</v>
      </c>
      <c r="H12" s="10">
        <v>328.5</v>
      </c>
      <c r="I12" s="25">
        <f t="shared" si="1"/>
        <v>5600.00000000002</v>
      </c>
    </row>
    <row r="13" spans="1:9">
      <c r="A13" s="45">
        <v>42495</v>
      </c>
      <c r="B13" s="38" t="s">
        <v>543</v>
      </c>
      <c r="C13" s="39" t="s">
        <v>19</v>
      </c>
      <c r="D13" s="39">
        <v>700</v>
      </c>
      <c r="E13" s="39">
        <v>914.5</v>
      </c>
      <c r="F13" s="39">
        <v>919.5</v>
      </c>
      <c r="G13" s="39" t="s">
        <v>2870</v>
      </c>
      <c r="H13" s="39">
        <v>916</v>
      </c>
      <c r="I13" s="41">
        <f t="shared" si="1"/>
        <v>-1050</v>
      </c>
    </row>
    <row r="14" spans="1:9">
      <c r="A14" s="9">
        <v>42495</v>
      </c>
      <c r="B14" s="35" t="s">
        <v>2461</v>
      </c>
      <c r="C14" s="10" t="s">
        <v>19</v>
      </c>
      <c r="D14" s="10">
        <v>600</v>
      </c>
      <c r="E14" s="10">
        <v>1030</v>
      </c>
      <c r="F14" s="10">
        <v>1036</v>
      </c>
      <c r="G14" s="10" t="s">
        <v>2871</v>
      </c>
      <c r="H14" s="10">
        <v>1030</v>
      </c>
      <c r="I14" s="25">
        <f t="shared" si="1"/>
        <v>0</v>
      </c>
    </row>
    <row r="15" spans="1:9">
      <c r="A15" s="9">
        <v>42495</v>
      </c>
      <c r="B15" s="35" t="s">
        <v>2656</v>
      </c>
      <c r="C15" s="10" t="s">
        <v>16</v>
      </c>
      <c r="D15" s="10">
        <v>800</v>
      </c>
      <c r="E15" s="10">
        <v>580</v>
      </c>
      <c r="F15" s="10">
        <v>575</v>
      </c>
      <c r="G15" s="10" t="s">
        <v>2872</v>
      </c>
      <c r="H15" s="10">
        <v>582</v>
      </c>
      <c r="I15" s="25">
        <f t="shared" si="2"/>
        <v>1600</v>
      </c>
    </row>
    <row r="16" spans="1:9">
      <c r="A16" s="9">
        <v>42496</v>
      </c>
      <c r="B16" s="35" t="s">
        <v>1260</v>
      </c>
      <c r="C16" s="10" t="s">
        <v>16</v>
      </c>
      <c r="D16" s="10">
        <v>2000</v>
      </c>
      <c r="E16" s="10">
        <v>288.8</v>
      </c>
      <c r="F16" s="10">
        <v>287</v>
      </c>
      <c r="G16" s="10" t="s">
        <v>2873</v>
      </c>
      <c r="H16" s="10">
        <v>291.6</v>
      </c>
      <c r="I16" s="25">
        <f t="shared" si="2"/>
        <v>5600.00000000002</v>
      </c>
    </row>
    <row r="17" spans="1:9">
      <c r="A17" s="45">
        <v>42496</v>
      </c>
      <c r="B17" s="38" t="s">
        <v>268</v>
      </c>
      <c r="C17" s="39" t="s">
        <v>16</v>
      </c>
      <c r="D17" s="39">
        <v>1000</v>
      </c>
      <c r="E17" s="39">
        <v>607</v>
      </c>
      <c r="F17" s="39">
        <v>603.5</v>
      </c>
      <c r="G17" s="39" t="s">
        <v>2874</v>
      </c>
      <c r="H17" s="39">
        <v>606.5</v>
      </c>
      <c r="I17" s="41">
        <f t="shared" si="2"/>
        <v>-500</v>
      </c>
    </row>
    <row r="18" spans="1:9">
      <c r="A18" s="9">
        <v>42499</v>
      </c>
      <c r="B18" s="35" t="s">
        <v>198</v>
      </c>
      <c r="C18" s="10" t="s">
        <v>16</v>
      </c>
      <c r="D18" s="10">
        <v>800</v>
      </c>
      <c r="E18" s="10">
        <v>614.25</v>
      </c>
      <c r="F18" s="10">
        <v>610.25</v>
      </c>
      <c r="G18" s="10" t="s">
        <v>2875</v>
      </c>
      <c r="H18" s="10">
        <v>621.2</v>
      </c>
      <c r="I18" s="25">
        <f t="shared" si="2"/>
        <v>5560.00000000004</v>
      </c>
    </row>
    <row r="19" spans="1:9">
      <c r="A19" s="9">
        <v>42499</v>
      </c>
      <c r="B19" s="35" t="s">
        <v>607</v>
      </c>
      <c r="C19" s="10" t="s">
        <v>16</v>
      </c>
      <c r="D19" s="10">
        <v>375</v>
      </c>
      <c r="E19" s="10">
        <v>925</v>
      </c>
      <c r="F19" s="10">
        <v>917</v>
      </c>
      <c r="G19" s="10" t="s">
        <v>2876</v>
      </c>
      <c r="H19" s="10">
        <v>949</v>
      </c>
      <c r="I19" s="25">
        <f t="shared" si="2"/>
        <v>9000</v>
      </c>
    </row>
    <row r="20" spans="1:9">
      <c r="A20" s="9">
        <v>42500</v>
      </c>
      <c r="B20" s="35" t="s">
        <v>2292</v>
      </c>
      <c r="C20" s="10" t="s">
        <v>16</v>
      </c>
      <c r="D20" s="10">
        <v>400</v>
      </c>
      <c r="E20" s="10">
        <v>1160</v>
      </c>
      <c r="F20" s="10">
        <v>1153</v>
      </c>
      <c r="G20" s="10" t="s">
        <v>2877</v>
      </c>
      <c r="H20" s="10">
        <v>1164</v>
      </c>
      <c r="I20" s="25">
        <f t="shared" si="2"/>
        <v>1600</v>
      </c>
    </row>
    <row r="21" spans="1:9">
      <c r="A21" s="9">
        <v>42500</v>
      </c>
      <c r="B21" s="35" t="s">
        <v>2878</v>
      </c>
      <c r="C21" s="10" t="s">
        <v>19</v>
      </c>
      <c r="D21" s="10">
        <v>1300</v>
      </c>
      <c r="E21" s="10">
        <v>331.5</v>
      </c>
      <c r="F21" s="10">
        <v>335</v>
      </c>
      <c r="G21" s="10" t="s">
        <v>2879</v>
      </c>
      <c r="H21" s="10">
        <v>330.1</v>
      </c>
      <c r="I21" s="25">
        <f>(E21-H21)*D21</f>
        <v>1819.99999999997</v>
      </c>
    </row>
    <row r="22" spans="1:9">
      <c r="A22" s="9">
        <v>42500</v>
      </c>
      <c r="B22" s="35" t="s">
        <v>777</v>
      </c>
      <c r="C22" s="10" t="s">
        <v>19</v>
      </c>
      <c r="D22" s="10">
        <v>2000</v>
      </c>
      <c r="E22" s="10">
        <v>213.75</v>
      </c>
      <c r="F22" s="10">
        <v>215.5</v>
      </c>
      <c r="G22" s="10" t="s">
        <v>2880</v>
      </c>
      <c r="H22" s="10">
        <v>212.95</v>
      </c>
      <c r="I22" s="25">
        <f>(E22-H22)*D22</f>
        <v>1600.00000000002</v>
      </c>
    </row>
    <row r="23" spans="1:9">
      <c r="A23" s="9">
        <v>42501</v>
      </c>
      <c r="B23" s="35" t="s">
        <v>632</v>
      </c>
      <c r="C23" s="10" t="s">
        <v>16</v>
      </c>
      <c r="D23" s="10">
        <v>750</v>
      </c>
      <c r="E23" s="10">
        <v>409</v>
      </c>
      <c r="F23" s="10">
        <v>405</v>
      </c>
      <c r="G23" s="10" t="s">
        <v>2881</v>
      </c>
      <c r="H23" s="10">
        <v>411</v>
      </c>
      <c r="I23" s="25">
        <f t="shared" ref="I23:I26" si="3">(H23-E23)*D23</f>
        <v>1500</v>
      </c>
    </row>
    <row r="24" spans="1:9">
      <c r="A24" s="9">
        <v>42501</v>
      </c>
      <c r="B24" s="35" t="s">
        <v>595</v>
      </c>
      <c r="C24" s="10" t="s">
        <v>16</v>
      </c>
      <c r="D24" s="10">
        <v>250</v>
      </c>
      <c r="E24" s="10">
        <v>2690</v>
      </c>
      <c r="F24" s="10">
        <v>2676</v>
      </c>
      <c r="G24" s="10" t="s">
        <v>2882</v>
      </c>
      <c r="H24" s="10">
        <v>2712</v>
      </c>
      <c r="I24" s="25">
        <f t="shared" si="3"/>
        <v>5500</v>
      </c>
    </row>
    <row r="25" spans="1:9">
      <c r="A25" s="9">
        <v>42502</v>
      </c>
      <c r="B25" s="35" t="s">
        <v>773</v>
      </c>
      <c r="C25" s="10" t="s">
        <v>16</v>
      </c>
      <c r="D25" s="10">
        <v>800</v>
      </c>
      <c r="E25" s="10">
        <v>660</v>
      </c>
      <c r="F25" s="10">
        <v>655</v>
      </c>
      <c r="G25" s="10" t="s">
        <v>2883</v>
      </c>
      <c r="H25" s="10">
        <v>662</v>
      </c>
      <c r="I25" s="25">
        <f t="shared" si="3"/>
        <v>1600</v>
      </c>
    </row>
    <row r="26" spans="1:9">
      <c r="A26" s="9">
        <v>42502</v>
      </c>
      <c r="B26" s="35" t="s">
        <v>2884</v>
      </c>
      <c r="C26" s="10" t="s">
        <v>16</v>
      </c>
      <c r="D26" s="10">
        <v>1000</v>
      </c>
      <c r="E26" s="10">
        <v>592</v>
      </c>
      <c r="F26" s="10">
        <v>589</v>
      </c>
      <c r="G26" s="10" t="s">
        <v>2885</v>
      </c>
      <c r="H26" s="10">
        <v>593.8</v>
      </c>
      <c r="I26" s="25">
        <f t="shared" si="3"/>
        <v>1799.99999999995</v>
      </c>
    </row>
    <row r="27" spans="1:9">
      <c r="A27" s="9">
        <v>42502</v>
      </c>
      <c r="B27" s="35" t="s">
        <v>785</v>
      </c>
      <c r="C27" s="10" t="s">
        <v>19</v>
      </c>
      <c r="D27" s="10">
        <v>250</v>
      </c>
      <c r="E27" s="10">
        <v>1900</v>
      </c>
      <c r="F27" s="10">
        <v>1912</v>
      </c>
      <c r="G27" s="10" t="s">
        <v>2886</v>
      </c>
      <c r="H27" s="10">
        <v>1894.7</v>
      </c>
      <c r="I27" s="25">
        <f t="shared" ref="I27:I31" si="4">(E27-H27)*D27</f>
        <v>1324.99999999999</v>
      </c>
    </row>
    <row r="28" spans="1:9">
      <c r="A28" s="9">
        <v>42503</v>
      </c>
      <c r="B28" s="35" t="s">
        <v>595</v>
      </c>
      <c r="C28" s="10" t="s">
        <v>16</v>
      </c>
      <c r="D28" s="10">
        <v>250</v>
      </c>
      <c r="E28" s="10">
        <v>2715</v>
      </c>
      <c r="F28" s="10">
        <v>2701</v>
      </c>
      <c r="G28" s="10" t="s">
        <v>2887</v>
      </c>
      <c r="H28" s="10">
        <v>2715</v>
      </c>
      <c r="I28" s="25">
        <f>(H28-E28)*D28</f>
        <v>0</v>
      </c>
    </row>
    <row r="29" spans="1:9">
      <c r="A29" s="9">
        <v>42503</v>
      </c>
      <c r="B29" s="35" t="s">
        <v>2819</v>
      </c>
      <c r="C29" s="10" t="s">
        <v>19</v>
      </c>
      <c r="D29" s="10">
        <v>2100</v>
      </c>
      <c r="E29" s="10">
        <v>276.8</v>
      </c>
      <c r="F29" s="10">
        <v>278.5</v>
      </c>
      <c r="G29" s="10" t="s">
        <v>2888</v>
      </c>
      <c r="H29" s="10">
        <v>275.25</v>
      </c>
      <c r="I29" s="25">
        <f t="shared" si="4"/>
        <v>3255.00000000002</v>
      </c>
    </row>
    <row r="30" spans="1:9">
      <c r="A30" s="9">
        <v>42506</v>
      </c>
      <c r="B30" s="35" t="s">
        <v>2656</v>
      </c>
      <c r="C30" s="10" t="s">
        <v>19</v>
      </c>
      <c r="D30" s="10">
        <v>800</v>
      </c>
      <c r="E30" s="10">
        <v>550</v>
      </c>
      <c r="F30" s="10">
        <v>555</v>
      </c>
      <c r="G30" s="10" t="s">
        <v>2889</v>
      </c>
      <c r="H30" s="10">
        <v>541</v>
      </c>
      <c r="I30" s="25">
        <f t="shared" si="4"/>
        <v>7200</v>
      </c>
    </row>
    <row r="31" spans="1:9">
      <c r="A31" s="45">
        <v>42506</v>
      </c>
      <c r="B31" s="38" t="s">
        <v>2437</v>
      </c>
      <c r="C31" s="39" t="s">
        <v>19</v>
      </c>
      <c r="D31" s="39">
        <v>375</v>
      </c>
      <c r="E31" s="39">
        <v>928</v>
      </c>
      <c r="F31" s="39">
        <v>937</v>
      </c>
      <c r="G31" s="39" t="s">
        <v>2890</v>
      </c>
      <c r="H31" s="39">
        <v>932.05</v>
      </c>
      <c r="I31" s="41">
        <f t="shared" si="4"/>
        <v>-1518.74999999998</v>
      </c>
    </row>
    <row r="32" spans="1:9">
      <c r="A32" s="45">
        <v>42507</v>
      </c>
      <c r="B32" s="38" t="s">
        <v>773</v>
      </c>
      <c r="C32" s="39" t="s">
        <v>16</v>
      </c>
      <c r="D32" s="39">
        <v>800</v>
      </c>
      <c r="E32" s="39">
        <v>654</v>
      </c>
      <c r="F32" s="39">
        <v>650</v>
      </c>
      <c r="G32" s="39" t="s">
        <v>2891</v>
      </c>
      <c r="H32" s="39">
        <v>653</v>
      </c>
      <c r="I32" s="41">
        <f t="shared" ref="I32:I37" si="5">(H32-E32)*D32</f>
        <v>-800</v>
      </c>
    </row>
    <row r="33" spans="1:9">
      <c r="A33" s="9">
        <v>42507</v>
      </c>
      <c r="B33" s="35" t="s">
        <v>595</v>
      </c>
      <c r="C33" s="10" t="s">
        <v>19</v>
      </c>
      <c r="D33" s="10">
        <v>250</v>
      </c>
      <c r="E33" s="10">
        <v>2624</v>
      </c>
      <c r="F33" s="10">
        <v>2638</v>
      </c>
      <c r="G33" s="10" t="s">
        <v>2892</v>
      </c>
      <c r="H33" s="10">
        <v>2617.7</v>
      </c>
      <c r="I33" s="25">
        <f>(E33-H33)*D33</f>
        <v>1575.00000000005</v>
      </c>
    </row>
    <row r="34" spans="1:9">
      <c r="A34" s="9">
        <v>42508</v>
      </c>
      <c r="B34" s="35" t="s">
        <v>1519</v>
      </c>
      <c r="C34" s="10" t="s">
        <v>16</v>
      </c>
      <c r="D34" s="10">
        <v>600</v>
      </c>
      <c r="E34" s="10">
        <v>740</v>
      </c>
      <c r="F34" s="10">
        <v>735.5</v>
      </c>
      <c r="G34" s="10" t="s">
        <v>2893</v>
      </c>
      <c r="H34" s="10">
        <v>742.9</v>
      </c>
      <c r="I34" s="25">
        <f t="shared" si="5"/>
        <v>1739.99999999999</v>
      </c>
    </row>
    <row r="35" spans="1:9">
      <c r="A35" s="9">
        <v>42509</v>
      </c>
      <c r="B35" s="35" t="s">
        <v>2884</v>
      </c>
      <c r="C35" s="10" t="s">
        <v>16</v>
      </c>
      <c r="D35" s="10">
        <v>1000</v>
      </c>
      <c r="E35" s="10">
        <v>639</v>
      </c>
      <c r="F35" s="10">
        <v>636</v>
      </c>
      <c r="G35" s="10" t="s">
        <v>2894</v>
      </c>
      <c r="H35" s="10">
        <v>640.6</v>
      </c>
      <c r="I35" s="25">
        <f t="shared" si="5"/>
        <v>1600.00000000002</v>
      </c>
    </row>
    <row r="36" spans="1:9">
      <c r="A36" s="9">
        <v>42509</v>
      </c>
      <c r="B36" s="35" t="s">
        <v>2461</v>
      </c>
      <c r="C36" s="10" t="s">
        <v>16</v>
      </c>
      <c r="D36" s="10">
        <v>600</v>
      </c>
      <c r="E36" s="10">
        <v>1120</v>
      </c>
      <c r="F36" s="10">
        <v>1114</v>
      </c>
      <c r="G36" s="10" t="s">
        <v>2895</v>
      </c>
      <c r="H36" s="10">
        <v>1121.5</v>
      </c>
      <c r="I36" s="25">
        <f t="shared" si="5"/>
        <v>900</v>
      </c>
    </row>
    <row r="37" spans="1:9">
      <c r="A37" s="9">
        <v>42510</v>
      </c>
      <c r="B37" s="35" t="s">
        <v>607</v>
      </c>
      <c r="C37" s="10" t="s">
        <v>16</v>
      </c>
      <c r="D37" s="10">
        <v>375</v>
      </c>
      <c r="E37" s="10">
        <v>936</v>
      </c>
      <c r="F37" s="10">
        <v>929</v>
      </c>
      <c r="G37" s="10" t="s">
        <v>2896</v>
      </c>
      <c r="H37" s="10">
        <v>939.8</v>
      </c>
      <c r="I37" s="25">
        <f t="shared" si="5"/>
        <v>1424.99999999998</v>
      </c>
    </row>
    <row r="38" spans="1:9">
      <c r="A38" s="9">
        <v>42510</v>
      </c>
      <c r="B38" s="35" t="s">
        <v>2656</v>
      </c>
      <c r="C38" s="10" t="s">
        <v>19</v>
      </c>
      <c r="D38" s="10">
        <v>800</v>
      </c>
      <c r="E38" s="10">
        <v>593.1</v>
      </c>
      <c r="F38" s="10">
        <v>598.1</v>
      </c>
      <c r="G38" s="10" t="s">
        <v>2897</v>
      </c>
      <c r="H38" s="10">
        <v>586</v>
      </c>
      <c r="I38" s="25">
        <f t="shared" ref="I38:I40" si="6">(E38-H38)*D38</f>
        <v>5680.00000000002</v>
      </c>
    </row>
    <row r="39" spans="1:9">
      <c r="A39" s="45">
        <v>42513</v>
      </c>
      <c r="B39" s="38" t="s">
        <v>505</v>
      </c>
      <c r="C39" s="39" t="s">
        <v>19</v>
      </c>
      <c r="D39" s="39">
        <v>2000</v>
      </c>
      <c r="E39" s="39">
        <v>292.2</v>
      </c>
      <c r="F39" s="39">
        <v>294</v>
      </c>
      <c r="G39" s="39" t="s">
        <v>2898</v>
      </c>
      <c r="H39" s="39">
        <v>292.6</v>
      </c>
      <c r="I39" s="41">
        <f t="shared" si="6"/>
        <v>-800.000000000068</v>
      </c>
    </row>
    <row r="40" spans="1:9">
      <c r="A40" s="45">
        <v>42513</v>
      </c>
      <c r="B40" s="38" t="s">
        <v>64</v>
      </c>
      <c r="C40" s="39" t="s">
        <v>19</v>
      </c>
      <c r="D40" s="39">
        <v>2000</v>
      </c>
      <c r="E40" s="39">
        <v>367</v>
      </c>
      <c r="F40" s="39">
        <v>368.5</v>
      </c>
      <c r="G40" s="39" t="s">
        <v>2899</v>
      </c>
      <c r="H40" s="39">
        <v>368.5</v>
      </c>
      <c r="I40" s="41">
        <f t="shared" si="6"/>
        <v>-3000</v>
      </c>
    </row>
    <row r="41" spans="1:9">
      <c r="A41" s="9">
        <v>42513</v>
      </c>
      <c r="B41" s="35" t="s">
        <v>149</v>
      </c>
      <c r="C41" s="10" t="s">
        <v>16</v>
      </c>
      <c r="D41" s="10">
        <v>500</v>
      </c>
      <c r="E41" s="10">
        <v>910</v>
      </c>
      <c r="F41" s="10">
        <v>903</v>
      </c>
      <c r="G41" s="10" t="s">
        <v>2900</v>
      </c>
      <c r="H41" s="10">
        <v>922</v>
      </c>
      <c r="I41" s="25">
        <f>(H41-E41)*D41</f>
        <v>6000</v>
      </c>
    </row>
    <row r="42" spans="1:9">
      <c r="A42" s="9">
        <v>42514</v>
      </c>
      <c r="B42" s="35" t="s">
        <v>595</v>
      </c>
      <c r="C42" s="10" t="s">
        <v>19</v>
      </c>
      <c r="D42" s="10">
        <v>250</v>
      </c>
      <c r="E42" s="10">
        <v>2450</v>
      </c>
      <c r="F42" s="10">
        <v>2464</v>
      </c>
      <c r="G42" s="10" t="s">
        <v>2818</v>
      </c>
      <c r="H42" s="10">
        <v>2443.7</v>
      </c>
      <c r="I42" s="25">
        <f t="shared" ref="I42:I44" si="7">(E42-H42)*D42</f>
        <v>1575.00000000005</v>
      </c>
    </row>
    <row r="43" spans="1:9">
      <c r="A43" s="9">
        <v>42514</v>
      </c>
      <c r="B43" s="35" t="s">
        <v>773</v>
      </c>
      <c r="C43" s="10" t="s">
        <v>19</v>
      </c>
      <c r="D43" s="10">
        <v>800</v>
      </c>
      <c r="E43" s="10">
        <v>645.5</v>
      </c>
      <c r="F43" s="10">
        <v>645.5</v>
      </c>
      <c r="G43" s="10" t="s">
        <v>2901</v>
      </c>
      <c r="H43" s="10">
        <v>645.5</v>
      </c>
      <c r="I43" s="25">
        <f t="shared" si="7"/>
        <v>0</v>
      </c>
    </row>
    <row r="44" spans="1:9">
      <c r="A44" s="9">
        <v>42514</v>
      </c>
      <c r="B44" s="35" t="s">
        <v>610</v>
      </c>
      <c r="C44" s="10" t="s">
        <v>19</v>
      </c>
      <c r="D44" s="10">
        <v>3000</v>
      </c>
      <c r="E44" s="10">
        <v>148</v>
      </c>
      <c r="F44" s="10">
        <v>149.2</v>
      </c>
      <c r="G44" s="10" t="s">
        <v>2902</v>
      </c>
      <c r="H44" s="10">
        <v>147.45</v>
      </c>
      <c r="I44" s="25">
        <f t="shared" si="7"/>
        <v>1650.00000000003</v>
      </c>
    </row>
    <row r="45" spans="1:9">
      <c r="A45" s="9">
        <v>42515</v>
      </c>
      <c r="B45" s="35" t="s">
        <v>1057</v>
      </c>
      <c r="C45" s="10" t="s">
        <v>16</v>
      </c>
      <c r="D45" s="10">
        <v>1100</v>
      </c>
      <c r="E45" s="10">
        <v>440</v>
      </c>
      <c r="F45" s="10">
        <v>437.5</v>
      </c>
      <c r="G45" s="10" t="s">
        <v>2903</v>
      </c>
      <c r="H45" s="10">
        <v>444</v>
      </c>
      <c r="I45" s="25">
        <f t="shared" ref="I45:I52" si="8">(H45-E45)*D45</f>
        <v>4400</v>
      </c>
    </row>
    <row r="46" spans="1:9">
      <c r="A46" s="9">
        <v>42515</v>
      </c>
      <c r="B46" s="35" t="s">
        <v>732</v>
      </c>
      <c r="C46" s="10" t="s">
        <v>16</v>
      </c>
      <c r="D46" s="10">
        <v>1100</v>
      </c>
      <c r="E46" s="10">
        <v>425</v>
      </c>
      <c r="F46" s="10">
        <v>422</v>
      </c>
      <c r="G46" s="10" t="s">
        <v>2904</v>
      </c>
      <c r="H46" s="10">
        <v>426.6</v>
      </c>
      <c r="I46" s="25">
        <f t="shared" si="8"/>
        <v>1760.00000000003</v>
      </c>
    </row>
    <row r="47" spans="1:9">
      <c r="A47" s="9">
        <v>42516</v>
      </c>
      <c r="B47" s="35" t="s">
        <v>2905</v>
      </c>
      <c r="C47" s="10" t="s">
        <v>16</v>
      </c>
      <c r="D47" s="10">
        <v>300</v>
      </c>
      <c r="E47" s="10">
        <v>1230</v>
      </c>
      <c r="F47" s="10">
        <v>1220</v>
      </c>
      <c r="G47" s="10" t="s">
        <v>2906</v>
      </c>
      <c r="H47" s="10">
        <v>1245</v>
      </c>
      <c r="I47" s="25">
        <f t="shared" si="8"/>
        <v>4500</v>
      </c>
    </row>
    <row r="48" spans="1:9">
      <c r="A48" s="9">
        <v>42516</v>
      </c>
      <c r="B48" s="35" t="s">
        <v>303</v>
      </c>
      <c r="C48" s="10" t="s">
        <v>16</v>
      </c>
      <c r="D48" s="10">
        <v>500</v>
      </c>
      <c r="E48" s="10">
        <v>828.4</v>
      </c>
      <c r="F48" s="10">
        <v>822.4</v>
      </c>
      <c r="G48" s="10" t="s">
        <v>2907</v>
      </c>
      <c r="H48" s="10">
        <v>831.4</v>
      </c>
      <c r="I48" s="25">
        <f t="shared" si="8"/>
        <v>1500</v>
      </c>
    </row>
    <row r="49" spans="1:9">
      <c r="A49" s="9">
        <v>42516</v>
      </c>
      <c r="B49" s="35" t="s">
        <v>1059</v>
      </c>
      <c r="C49" s="10" t="s">
        <v>16</v>
      </c>
      <c r="D49" s="10">
        <v>1000</v>
      </c>
      <c r="E49" s="10">
        <v>344</v>
      </c>
      <c r="F49" s="10">
        <v>341</v>
      </c>
      <c r="G49" s="10" t="s">
        <v>2908</v>
      </c>
      <c r="H49" s="10">
        <v>347.1</v>
      </c>
      <c r="I49" s="25">
        <f t="shared" si="8"/>
        <v>3100.00000000002</v>
      </c>
    </row>
    <row r="50" spans="1:9">
      <c r="A50" s="9">
        <v>42517</v>
      </c>
      <c r="B50" s="35" t="s">
        <v>607</v>
      </c>
      <c r="C50" s="10" t="s">
        <v>16</v>
      </c>
      <c r="D50" s="10">
        <v>375</v>
      </c>
      <c r="E50" s="10">
        <v>909</v>
      </c>
      <c r="F50" s="10">
        <v>901</v>
      </c>
      <c r="G50" s="10" t="s">
        <v>2909</v>
      </c>
      <c r="H50" s="10">
        <v>930</v>
      </c>
      <c r="I50" s="25">
        <f t="shared" si="8"/>
        <v>7875</v>
      </c>
    </row>
    <row r="51" spans="1:9">
      <c r="A51" s="9">
        <v>42517</v>
      </c>
      <c r="B51" s="35" t="s">
        <v>2910</v>
      </c>
      <c r="C51" s="10" t="s">
        <v>16</v>
      </c>
      <c r="D51" s="10">
        <v>1000</v>
      </c>
      <c r="E51" s="10">
        <v>344</v>
      </c>
      <c r="F51" s="10">
        <v>340</v>
      </c>
      <c r="G51" s="10" t="s">
        <v>2911</v>
      </c>
      <c r="H51" s="10">
        <v>351</v>
      </c>
      <c r="I51" s="25">
        <f t="shared" si="8"/>
        <v>7000</v>
      </c>
    </row>
    <row r="52" spans="1:9">
      <c r="A52" s="9">
        <v>42517</v>
      </c>
      <c r="B52" s="35" t="s">
        <v>595</v>
      </c>
      <c r="C52" s="10" t="s">
        <v>16</v>
      </c>
      <c r="D52" s="10">
        <v>250</v>
      </c>
      <c r="E52" s="10">
        <v>2400</v>
      </c>
      <c r="F52" s="10">
        <v>2386</v>
      </c>
      <c r="G52" s="10" t="s">
        <v>2912</v>
      </c>
      <c r="H52" s="10">
        <v>2424</v>
      </c>
      <c r="I52" s="25">
        <f t="shared" si="8"/>
        <v>6000</v>
      </c>
    </row>
    <row r="53" spans="1:9">
      <c r="A53" s="9">
        <v>42520</v>
      </c>
      <c r="B53" s="35" t="s">
        <v>1074</v>
      </c>
      <c r="C53" s="10" t="s">
        <v>19</v>
      </c>
      <c r="D53" s="10">
        <v>2000</v>
      </c>
      <c r="E53" s="10">
        <v>376</v>
      </c>
      <c r="F53" s="10">
        <v>377.75</v>
      </c>
      <c r="G53" s="10" t="s">
        <v>2913</v>
      </c>
      <c r="H53" s="10">
        <v>375.2</v>
      </c>
      <c r="I53" s="25">
        <f>(E53-H53)*D53</f>
        <v>1600.00000000002</v>
      </c>
    </row>
    <row r="54" spans="1:9">
      <c r="A54" s="9">
        <v>42520</v>
      </c>
      <c r="B54" s="35" t="s">
        <v>15</v>
      </c>
      <c r="C54" s="10" t="s">
        <v>19</v>
      </c>
      <c r="D54" s="10">
        <v>800</v>
      </c>
      <c r="E54" s="10">
        <v>740</v>
      </c>
      <c r="F54" s="10">
        <v>744.5</v>
      </c>
      <c r="G54" s="10" t="s">
        <v>2914</v>
      </c>
      <c r="H54" s="10">
        <v>733</v>
      </c>
      <c r="I54" s="25">
        <f>(E54-H54)*D54</f>
        <v>5600</v>
      </c>
    </row>
    <row r="55" spans="1:9">
      <c r="A55" s="9">
        <v>42521</v>
      </c>
      <c r="B55" s="35" t="s">
        <v>2656</v>
      </c>
      <c r="C55" s="10" t="s">
        <v>16</v>
      </c>
      <c r="D55" s="10">
        <v>800</v>
      </c>
      <c r="E55" s="10">
        <v>587</v>
      </c>
      <c r="F55" s="10">
        <v>581</v>
      </c>
      <c r="G55" s="10" t="s">
        <v>2915</v>
      </c>
      <c r="H55" s="10">
        <v>587</v>
      </c>
      <c r="I55" s="25">
        <f>(H55-E55)*D55</f>
        <v>0</v>
      </c>
    </row>
    <row r="56" spans="1:9">
      <c r="A56" s="9">
        <v>42521</v>
      </c>
      <c r="B56" s="35" t="s">
        <v>654</v>
      </c>
      <c r="C56" s="10" t="s">
        <v>16</v>
      </c>
      <c r="D56" s="10">
        <v>500</v>
      </c>
      <c r="E56" s="10">
        <v>760</v>
      </c>
      <c r="F56" s="10">
        <v>755.45</v>
      </c>
      <c r="G56" s="10" t="s">
        <v>2916</v>
      </c>
      <c r="H56" s="10">
        <v>768.5</v>
      </c>
      <c r="I56" s="25">
        <f>(H56-E56)*D56</f>
        <v>4250</v>
      </c>
    </row>
    <row r="57" spans="1:9">
      <c r="A57" s="46"/>
      <c r="B57" s="46"/>
      <c r="C57" s="47"/>
      <c r="D57" s="47"/>
      <c r="E57" s="47"/>
      <c r="F57" s="47"/>
      <c r="G57" s="10"/>
      <c r="H57" s="10"/>
      <c r="I57" s="48"/>
    </row>
    <row r="58" spans="7:9">
      <c r="G58" s="20" t="s">
        <v>51</v>
      </c>
      <c r="H58" s="20"/>
      <c r="I58" s="29">
        <f>SUM(I4:I56)</f>
        <v>136131.25</v>
      </c>
    </row>
    <row r="59" spans="9:9">
      <c r="I59" s="30"/>
    </row>
    <row r="60" spans="7:9">
      <c r="G60" s="20" t="s">
        <v>2</v>
      </c>
      <c r="H60" s="20"/>
      <c r="I60" s="31">
        <f>46/53</f>
        <v>0.867924528301887</v>
      </c>
    </row>
    <row r="61" spans="9:9">
      <c r="I61" s="43"/>
    </row>
    <row r="62" spans="8:9">
      <c r="H62" s="40"/>
      <c r="I62" s="44"/>
    </row>
  </sheetData>
  <mergeCells count="4">
    <mergeCell ref="A1:I1"/>
    <mergeCell ref="A2:I2"/>
    <mergeCell ref="G58:H58"/>
    <mergeCell ref="G60:H60"/>
  </mergeCells>
  <pageMargins left="0.699305555555556" right="0.699305555555556" top="0.75" bottom="0.75" header="0.3" footer="0.3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opLeftCell="A58" workbookViewId="0">
      <selection activeCell="K70" sqref="K70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2917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42461</v>
      </c>
      <c r="B4" s="35" t="s">
        <v>1243</v>
      </c>
      <c r="C4" s="10" t="s">
        <v>19</v>
      </c>
      <c r="D4" s="10">
        <v>600</v>
      </c>
      <c r="E4" s="10">
        <v>1269</v>
      </c>
      <c r="F4" s="10">
        <v>1274</v>
      </c>
      <c r="G4" s="10" t="s">
        <v>2918</v>
      </c>
      <c r="H4" s="10">
        <v>1266.2</v>
      </c>
      <c r="I4" s="25">
        <f t="shared" ref="I4:I12" si="0">(E4-H4)*D4</f>
        <v>1679.99999999997</v>
      </c>
    </row>
    <row r="5" spans="1:9">
      <c r="A5" s="9">
        <v>42461</v>
      </c>
      <c r="B5" s="35" t="s">
        <v>2878</v>
      </c>
      <c r="C5" s="10" t="s">
        <v>16</v>
      </c>
      <c r="D5" s="10">
        <v>1300</v>
      </c>
      <c r="E5" s="10">
        <v>360</v>
      </c>
      <c r="F5" s="10">
        <v>357.5</v>
      </c>
      <c r="G5" s="10" t="s">
        <v>2919</v>
      </c>
      <c r="H5" s="10">
        <v>361.3</v>
      </c>
      <c r="I5" s="25">
        <f t="shared" ref="I5:I8" si="1">(H5-E5)*D5</f>
        <v>1690.00000000001</v>
      </c>
    </row>
    <row r="6" spans="1:9">
      <c r="A6" s="9">
        <v>42461</v>
      </c>
      <c r="B6" s="35" t="s">
        <v>505</v>
      </c>
      <c r="C6" s="10" t="s">
        <v>16</v>
      </c>
      <c r="D6" s="10">
        <v>2000</v>
      </c>
      <c r="E6" s="10">
        <v>325.8</v>
      </c>
      <c r="F6" s="10">
        <v>324</v>
      </c>
      <c r="G6" s="10" t="s">
        <v>2920</v>
      </c>
      <c r="H6" s="10">
        <v>327.55</v>
      </c>
      <c r="I6" s="25">
        <f t="shared" si="1"/>
        <v>3500</v>
      </c>
    </row>
    <row r="7" spans="1:9">
      <c r="A7" s="9">
        <v>42464</v>
      </c>
      <c r="B7" s="35" t="s">
        <v>2854</v>
      </c>
      <c r="C7" s="10" t="s">
        <v>19</v>
      </c>
      <c r="D7" s="10">
        <v>800</v>
      </c>
      <c r="E7" s="10">
        <v>459.5</v>
      </c>
      <c r="F7" s="10">
        <v>464.5</v>
      </c>
      <c r="G7" s="10" t="s">
        <v>2921</v>
      </c>
      <c r="H7" s="10">
        <v>454</v>
      </c>
      <c r="I7" s="25">
        <f t="shared" si="0"/>
        <v>4400</v>
      </c>
    </row>
    <row r="8" spans="1:9">
      <c r="A8" s="9">
        <v>42464</v>
      </c>
      <c r="B8" s="35" t="s">
        <v>59</v>
      </c>
      <c r="C8" s="10" t="s">
        <v>16</v>
      </c>
      <c r="D8" s="10">
        <v>500</v>
      </c>
      <c r="E8" s="10">
        <v>1091.5</v>
      </c>
      <c r="F8" s="10">
        <v>1083.5</v>
      </c>
      <c r="G8" s="10" t="s">
        <v>2922</v>
      </c>
      <c r="H8" s="10">
        <v>1091.5</v>
      </c>
      <c r="I8" s="25">
        <f t="shared" si="1"/>
        <v>0</v>
      </c>
    </row>
    <row r="9" spans="1:9">
      <c r="A9" s="45">
        <v>42464</v>
      </c>
      <c r="B9" s="38" t="s">
        <v>2923</v>
      </c>
      <c r="C9" s="39" t="s">
        <v>19</v>
      </c>
      <c r="D9" s="39">
        <v>300</v>
      </c>
      <c r="E9" s="39">
        <v>1273.2</v>
      </c>
      <c r="F9" s="39">
        <v>1285.5</v>
      </c>
      <c r="G9" s="39" t="s">
        <v>2924</v>
      </c>
      <c r="H9" s="39">
        <v>1276</v>
      </c>
      <c r="I9" s="41">
        <f t="shared" si="0"/>
        <v>-839.999999999986</v>
      </c>
    </row>
    <row r="10" spans="1:9">
      <c r="A10" s="9">
        <v>42465</v>
      </c>
      <c r="B10" s="35" t="s">
        <v>2925</v>
      </c>
      <c r="C10" s="10" t="s">
        <v>19</v>
      </c>
      <c r="D10" s="10">
        <v>700</v>
      </c>
      <c r="E10" s="10">
        <v>499</v>
      </c>
      <c r="F10" s="10">
        <v>504</v>
      </c>
      <c r="G10" s="10" t="s">
        <v>2926</v>
      </c>
      <c r="H10" s="10">
        <v>499</v>
      </c>
      <c r="I10" s="25">
        <f t="shared" si="0"/>
        <v>0</v>
      </c>
    </row>
    <row r="11" spans="1:9">
      <c r="A11" s="9">
        <v>42465</v>
      </c>
      <c r="B11" s="35" t="s">
        <v>2854</v>
      </c>
      <c r="C11" s="10" t="s">
        <v>19</v>
      </c>
      <c r="D11" s="10">
        <v>800</v>
      </c>
      <c r="E11" s="10">
        <v>460</v>
      </c>
      <c r="F11" s="10">
        <v>465</v>
      </c>
      <c r="G11" s="10" t="s">
        <v>2927</v>
      </c>
      <c r="H11" s="10">
        <v>458.1</v>
      </c>
      <c r="I11" s="25">
        <f t="shared" si="0"/>
        <v>1519.99999999998</v>
      </c>
    </row>
    <row r="12" spans="1:9">
      <c r="A12" s="9">
        <v>42465</v>
      </c>
      <c r="B12" s="35" t="s">
        <v>2928</v>
      </c>
      <c r="C12" s="10" t="s">
        <v>19</v>
      </c>
      <c r="D12" s="10">
        <v>1000</v>
      </c>
      <c r="E12" s="10">
        <v>178.9</v>
      </c>
      <c r="F12" s="10">
        <v>181.3</v>
      </c>
      <c r="G12" s="10" t="s">
        <v>2929</v>
      </c>
      <c r="H12" s="10">
        <v>177.9</v>
      </c>
      <c r="I12" s="25">
        <f t="shared" si="0"/>
        <v>1000</v>
      </c>
    </row>
    <row r="13" spans="1:9">
      <c r="A13" s="9">
        <v>42465</v>
      </c>
      <c r="B13" s="35" t="s">
        <v>2330</v>
      </c>
      <c r="C13" s="10" t="s">
        <v>16</v>
      </c>
      <c r="D13" s="10">
        <v>1000</v>
      </c>
      <c r="E13" s="10">
        <v>207</v>
      </c>
      <c r="F13" s="10">
        <v>204.5</v>
      </c>
      <c r="G13" s="10" t="s">
        <v>2930</v>
      </c>
      <c r="H13" s="10">
        <v>207.9</v>
      </c>
      <c r="I13" s="25">
        <f t="shared" ref="I13:I18" si="2">(H13-E13)*D13</f>
        <v>900.000000000006</v>
      </c>
    </row>
    <row r="14" spans="1:9">
      <c r="A14" s="45">
        <v>42466</v>
      </c>
      <c r="B14" s="38" t="s">
        <v>2878</v>
      </c>
      <c r="C14" s="39" t="s">
        <v>16</v>
      </c>
      <c r="D14" s="39">
        <v>1300</v>
      </c>
      <c r="E14" s="39">
        <v>360</v>
      </c>
      <c r="F14" s="39">
        <v>357.5</v>
      </c>
      <c r="G14" s="39" t="s">
        <v>2931</v>
      </c>
      <c r="H14" s="39">
        <v>359</v>
      </c>
      <c r="I14" s="41">
        <f t="shared" si="2"/>
        <v>-1300</v>
      </c>
    </row>
    <row r="15" spans="1:9">
      <c r="A15" s="9">
        <v>42466</v>
      </c>
      <c r="B15" s="35" t="s">
        <v>773</v>
      </c>
      <c r="C15" s="10" t="s">
        <v>19</v>
      </c>
      <c r="D15" s="10">
        <v>800</v>
      </c>
      <c r="E15" s="10">
        <v>660</v>
      </c>
      <c r="F15" s="10">
        <v>0</v>
      </c>
      <c r="G15" s="10" t="s">
        <v>2932</v>
      </c>
      <c r="H15" s="10">
        <v>650</v>
      </c>
      <c r="I15" s="25">
        <f>(E15-H15)*D15</f>
        <v>8000</v>
      </c>
    </row>
    <row r="16" spans="1:9">
      <c r="A16" s="45">
        <v>42466</v>
      </c>
      <c r="B16" s="38" t="s">
        <v>2905</v>
      </c>
      <c r="C16" s="39" t="s">
        <v>16</v>
      </c>
      <c r="D16" s="39">
        <v>400</v>
      </c>
      <c r="E16" s="39">
        <v>1298</v>
      </c>
      <c r="F16" s="39">
        <v>1290</v>
      </c>
      <c r="G16" s="39" t="s">
        <v>2933</v>
      </c>
      <c r="H16" s="39">
        <v>1295</v>
      </c>
      <c r="I16" s="41">
        <f t="shared" si="2"/>
        <v>-1200</v>
      </c>
    </row>
    <row r="17" spans="1:9">
      <c r="A17" s="9">
        <v>42466</v>
      </c>
      <c r="B17" s="35" t="s">
        <v>198</v>
      </c>
      <c r="C17" s="10" t="s">
        <v>16</v>
      </c>
      <c r="D17" s="10">
        <v>800</v>
      </c>
      <c r="E17" s="10">
        <v>550</v>
      </c>
      <c r="F17" s="10">
        <v>545.5</v>
      </c>
      <c r="G17" s="10" t="s">
        <v>2934</v>
      </c>
      <c r="H17" s="10">
        <v>557</v>
      </c>
      <c r="I17" s="25">
        <f t="shared" si="2"/>
        <v>5600</v>
      </c>
    </row>
    <row r="18" spans="1:9">
      <c r="A18" s="9">
        <v>42466</v>
      </c>
      <c r="B18" s="35" t="s">
        <v>2935</v>
      </c>
      <c r="C18" s="10" t="s">
        <v>16</v>
      </c>
      <c r="D18" s="10">
        <v>400</v>
      </c>
      <c r="E18" s="10">
        <v>1275</v>
      </c>
      <c r="F18" s="10">
        <v>1267</v>
      </c>
      <c r="G18" s="10" t="s">
        <v>2936</v>
      </c>
      <c r="H18" s="10">
        <v>1278.5</v>
      </c>
      <c r="I18" s="25">
        <f t="shared" si="2"/>
        <v>1400</v>
      </c>
    </row>
    <row r="19" spans="1:9">
      <c r="A19" s="9">
        <v>42467</v>
      </c>
      <c r="B19" s="35" t="s">
        <v>773</v>
      </c>
      <c r="C19" s="10" t="s">
        <v>19</v>
      </c>
      <c r="D19" s="10">
        <v>800</v>
      </c>
      <c r="E19" s="10">
        <v>670</v>
      </c>
      <c r="F19" s="10">
        <v>674</v>
      </c>
      <c r="G19" s="10" t="s">
        <v>2937</v>
      </c>
      <c r="H19" s="10">
        <v>665</v>
      </c>
      <c r="I19" s="25">
        <f>(E19-H19)*D19</f>
        <v>4000</v>
      </c>
    </row>
    <row r="20" spans="1:9">
      <c r="A20" s="9">
        <v>42467</v>
      </c>
      <c r="B20" s="35" t="s">
        <v>843</v>
      </c>
      <c r="C20" s="10" t="s">
        <v>16</v>
      </c>
      <c r="D20" s="10">
        <v>400</v>
      </c>
      <c r="E20" s="10">
        <v>1425</v>
      </c>
      <c r="F20" s="10">
        <v>1418</v>
      </c>
      <c r="G20" s="10" t="s">
        <v>2938</v>
      </c>
      <c r="H20" s="10">
        <v>1435</v>
      </c>
      <c r="I20" s="25">
        <f t="shared" ref="I20:I22" si="3">(H20-E20)*D20</f>
        <v>4000</v>
      </c>
    </row>
    <row r="21" spans="1:9">
      <c r="A21" s="9">
        <v>42467</v>
      </c>
      <c r="B21" s="35" t="s">
        <v>2939</v>
      </c>
      <c r="C21" s="10" t="s">
        <v>16</v>
      </c>
      <c r="D21" s="10">
        <v>1500</v>
      </c>
      <c r="E21" s="10">
        <v>446</v>
      </c>
      <c r="F21" s="10">
        <v>444</v>
      </c>
      <c r="G21" s="10" t="s">
        <v>2940</v>
      </c>
      <c r="H21" s="10">
        <v>452.8</v>
      </c>
      <c r="I21" s="25">
        <f t="shared" si="3"/>
        <v>10200</v>
      </c>
    </row>
    <row r="22" spans="1:9">
      <c r="A22" s="9">
        <v>42467</v>
      </c>
      <c r="B22" s="35" t="s">
        <v>2437</v>
      </c>
      <c r="C22" s="10" t="s">
        <v>16</v>
      </c>
      <c r="D22" s="10">
        <v>375</v>
      </c>
      <c r="E22" s="10">
        <v>980</v>
      </c>
      <c r="F22" s="10">
        <v>971</v>
      </c>
      <c r="G22" s="10" t="s">
        <v>2941</v>
      </c>
      <c r="H22" s="10">
        <v>989</v>
      </c>
      <c r="I22" s="25">
        <f t="shared" si="3"/>
        <v>3375</v>
      </c>
    </row>
    <row r="23" spans="1:9">
      <c r="A23" s="9">
        <v>42468</v>
      </c>
      <c r="B23" s="35" t="s">
        <v>2942</v>
      </c>
      <c r="C23" s="10" t="s">
        <v>19</v>
      </c>
      <c r="D23" s="10">
        <v>1500</v>
      </c>
      <c r="E23" s="10">
        <v>226.5</v>
      </c>
      <c r="F23" s="10">
        <v>228</v>
      </c>
      <c r="G23" s="10" t="s">
        <v>2943</v>
      </c>
      <c r="H23" s="10">
        <v>226.5</v>
      </c>
      <c r="I23" s="25">
        <f>(E23-H23)*D23</f>
        <v>0</v>
      </c>
    </row>
    <row r="24" spans="1:9">
      <c r="A24" s="9">
        <v>42468</v>
      </c>
      <c r="B24" s="35" t="s">
        <v>843</v>
      </c>
      <c r="C24" s="10" t="s">
        <v>16</v>
      </c>
      <c r="D24" s="10">
        <v>400</v>
      </c>
      <c r="E24" s="10">
        <v>1460</v>
      </c>
      <c r="F24" s="10">
        <v>1453</v>
      </c>
      <c r="G24" s="10" t="s">
        <v>2944</v>
      </c>
      <c r="H24" s="10">
        <v>1464</v>
      </c>
      <c r="I24" s="25">
        <f t="shared" ref="I24:I28" si="4">(H24-E24)*D24</f>
        <v>1600</v>
      </c>
    </row>
    <row r="25" spans="1:9">
      <c r="A25" s="45">
        <v>42468</v>
      </c>
      <c r="B25" s="38" t="s">
        <v>773</v>
      </c>
      <c r="C25" s="39" t="s">
        <v>16</v>
      </c>
      <c r="D25" s="39">
        <v>800</v>
      </c>
      <c r="E25" s="39">
        <v>671</v>
      </c>
      <c r="F25" s="39">
        <v>667</v>
      </c>
      <c r="G25" s="39" t="s">
        <v>2945</v>
      </c>
      <c r="H25" s="39">
        <v>669</v>
      </c>
      <c r="I25" s="41">
        <f t="shared" si="4"/>
        <v>-1600</v>
      </c>
    </row>
    <row r="26" spans="1:9">
      <c r="A26" s="9">
        <v>42468</v>
      </c>
      <c r="B26" s="35" t="s">
        <v>2946</v>
      </c>
      <c r="C26" s="10" t="s">
        <v>16</v>
      </c>
      <c r="D26" s="10">
        <v>500</v>
      </c>
      <c r="E26" s="10">
        <v>620</v>
      </c>
      <c r="F26" s="10">
        <v>593</v>
      </c>
      <c r="G26" s="10" t="s">
        <v>2947</v>
      </c>
      <c r="H26" s="10">
        <v>623</v>
      </c>
      <c r="I26" s="25">
        <f t="shared" si="4"/>
        <v>1500</v>
      </c>
    </row>
    <row r="27" spans="1:9">
      <c r="A27" s="9">
        <v>42471</v>
      </c>
      <c r="B27" s="35" t="s">
        <v>198</v>
      </c>
      <c r="C27" s="10" t="s">
        <v>16</v>
      </c>
      <c r="D27" s="10">
        <v>800</v>
      </c>
      <c r="E27" s="10">
        <v>582.5</v>
      </c>
      <c r="F27" s="10">
        <v>578.35</v>
      </c>
      <c r="G27" s="10" t="s">
        <v>2948</v>
      </c>
      <c r="H27" s="10">
        <v>589.9</v>
      </c>
      <c r="I27" s="25">
        <f t="shared" si="4"/>
        <v>5919.99999999998</v>
      </c>
    </row>
    <row r="28" spans="1:9">
      <c r="A28" s="9">
        <v>42471</v>
      </c>
      <c r="B28" s="35" t="s">
        <v>2884</v>
      </c>
      <c r="C28" s="10" t="s">
        <v>16</v>
      </c>
      <c r="D28" s="10">
        <v>1000</v>
      </c>
      <c r="E28" s="10">
        <v>548</v>
      </c>
      <c r="F28" s="10">
        <v>545</v>
      </c>
      <c r="G28" s="10" t="s">
        <v>2949</v>
      </c>
      <c r="H28" s="10">
        <v>549.5</v>
      </c>
      <c r="I28" s="25">
        <f t="shared" si="4"/>
        <v>1500</v>
      </c>
    </row>
    <row r="29" spans="1:9">
      <c r="A29" s="45">
        <v>42471</v>
      </c>
      <c r="B29" s="39" t="s">
        <v>595</v>
      </c>
      <c r="C29" s="39" t="s">
        <v>19</v>
      </c>
      <c r="D29" s="39">
        <v>250</v>
      </c>
      <c r="E29" s="39">
        <v>2250</v>
      </c>
      <c r="F29" s="39">
        <v>2265</v>
      </c>
      <c r="G29" s="39" t="s">
        <v>2950</v>
      </c>
      <c r="H29" s="39">
        <v>2265</v>
      </c>
      <c r="I29" s="41">
        <f>(E29-H29)*D29</f>
        <v>-3750</v>
      </c>
    </row>
    <row r="30" spans="1:9">
      <c r="A30" s="9">
        <v>42471</v>
      </c>
      <c r="B30" s="35" t="s">
        <v>732</v>
      </c>
      <c r="C30" s="10" t="s">
        <v>16</v>
      </c>
      <c r="D30" s="10">
        <v>1100</v>
      </c>
      <c r="E30" s="10">
        <v>369</v>
      </c>
      <c r="F30" s="10">
        <v>366</v>
      </c>
      <c r="G30" s="10" t="s">
        <v>2951</v>
      </c>
      <c r="H30" s="10">
        <v>370.5</v>
      </c>
      <c r="I30" s="25">
        <f>(H30-E30)*D30</f>
        <v>1650</v>
      </c>
    </row>
    <row r="31" spans="1:9">
      <c r="A31" s="9">
        <v>42471</v>
      </c>
      <c r="B31" s="35" t="s">
        <v>1459</v>
      </c>
      <c r="C31" s="10" t="s">
        <v>19</v>
      </c>
      <c r="D31" s="10">
        <v>500</v>
      </c>
      <c r="E31" s="10">
        <v>910</v>
      </c>
      <c r="F31" s="10">
        <v>916</v>
      </c>
      <c r="G31" s="10" t="s">
        <v>2952</v>
      </c>
      <c r="H31" s="10">
        <v>907</v>
      </c>
      <c r="I31" s="25">
        <f>(E31-H31)*D31</f>
        <v>1500</v>
      </c>
    </row>
    <row r="32" spans="1:9">
      <c r="A32" s="9">
        <v>42471</v>
      </c>
      <c r="B32" s="35" t="s">
        <v>15</v>
      </c>
      <c r="C32" s="10" t="s">
        <v>16</v>
      </c>
      <c r="D32" s="10">
        <v>800</v>
      </c>
      <c r="E32" s="10">
        <v>620</v>
      </c>
      <c r="F32" s="10">
        <v>616.5</v>
      </c>
      <c r="G32" s="10" t="s">
        <v>2953</v>
      </c>
      <c r="H32" s="10">
        <v>622</v>
      </c>
      <c r="I32" s="25">
        <f>(H32-E32)*D32</f>
        <v>1600</v>
      </c>
    </row>
    <row r="33" spans="1:9">
      <c r="A33" s="9">
        <v>42471</v>
      </c>
      <c r="B33" s="35" t="s">
        <v>2942</v>
      </c>
      <c r="C33" s="10" t="s">
        <v>19</v>
      </c>
      <c r="D33" s="10">
        <v>1500</v>
      </c>
      <c r="E33" s="10">
        <v>223.85</v>
      </c>
      <c r="F33" s="10">
        <v>226.35</v>
      </c>
      <c r="G33" s="10" t="s">
        <v>2954</v>
      </c>
      <c r="H33" s="10">
        <v>223.85</v>
      </c>
      <c r="I33" s="25">
        <v>0</v>
      </c>
    </row>
    <row r="34" spans="1:9">
      <c r="A34" s="9">
        <v>42472</v>
      </c>
      <c r="B34" s="35" t="s">
        <v>2878</v>
      </c>
      <c r="C34" s="10" t="s">
        <v>16</v>
      </c>
      <c r="D34" s="10">
        <v>1300</v>
      </c>
      <c r="E34" s="10">
        <v>357</v>
      </c>
      <c r="F34" s="10">
        <v>354.5</v>
      </c>
      <c r="G34" s="10" t="s">
        <v>2955</v>
      </c>
      <c r="H34" s="10">
        <v>358</v>
      </c>
      <c r="I34" s="25">
        <f t="shared" ref="I34:I51" si="5">(H34-E34)*D34</f>
        <v>1300</v>
      </c>
    </row>
    <row r="35" spans="1:9">
      <c r="A35" s="9">
        <v>42472</v>
      </c>
      <c r="B35" s="35" t="s">
        <v>2884</v>
      </c>
      <c r="C35" s="10" t="s">
        <v>16</v>
      </c>
      <c r="D35" s="10">
        <v>1000</v>
      </c>
      <c r="E35" s="10">
        <v>555</v>
      </c>
      <c r="F35" s="10">
        <v>552</v>
      </c>
      <c r="G35" s="10" t="s">
        <v>2956</v>
      </c>
      <c r="H35" s="10">
        <v>559.2</v>
      </c>
      <c r="I35" s="25">
        <f t="shared" si="5"/>
        <v>4200.00000000005</v>
      </c>
    </row>
    <row r="36" spans="1:9">
      <c r="A36" s="9">
        <v>42472</v>
      </c>
      <c r="B36" s="35" t="s">
        <v>1057</v>
      </c>
      <c r="C36" s="10" t="s">
        <v>16</v>
      </c>
      <c r="D36" s="10">
        <v>1100</v>
      </c>
      <c r="E36" s="10">
        <v>481</v>
      </c>
      <c r="F36" s="10">
        <v>478</v>
      </c>
      <c r="G36" s="10" t="s">
        <v>2957</v>
      </c>
      <c r="H36" s="10">
        <v>482.2</v>
      </c>
      <c r="I36" s="25">
        <f t="shared" si="5"/>
        <v>1319.99999999999</v>
      </c>
    </row>
    <row r="37" spans="1:9">
      <c r="A37" s="45">
        <v>42472</v>
      </c>
      <c r="B37" s="38" t="s">
        <v>2946</v>
      </c>
      <c r="C37" s="39" t="s">
        <v>16</v>
      </c>
      <c r="D37" s="39">
        <v>500</v>
      </c>
      <c r="E37" s="39">
        <v>632.5</v>
      </c>
      <c r="F37" s="39">
        <v>626.75</v>
      </c>
      <c r="G37" s="39" t="s">
        <v>2958</v>
      </c>
      <c r="H37" s="39">
        <v>630.5</v>
      </c>
      <c r="I37" s="41">
        <f t="shared" si="5"/>
        <v>-1000</v>
      </c>
    </row>
    <row r="38" spans="1:9">
      <c r="A38" s="9">
        <v>42472</v>
      </c>
      <c r="B38" s="35" t="s">
        <v>49</v>
      </c>
      <c r="C38" s="10" t="s">
        <v>16</v>
      </c>
      <c r="D38" s="10">
        <v>1000</v>
      </c>
      <c r="E38" s="10">
        <v>168</v>
      </c>
      <c r="F38" s="10">
        <v>165.45</v>
      </c>
      <c r="G38" s="10" t="s">
        <v>2959</v>
      </c>
      <c r="H38" s="10">
        <v>168.9</v>
      </c>
      <c r="I38" s="25">
        <f t="shared" si="5"/>
        <v>900.000000000006</v>
      </c>
    </row>
    <row r="39" spans="1:9">
      <c r="A39" s="9">
        <v>42473</v>
      </c>
      <c r="B39" s="35" t="s">
        <v>2960</v>
      </c>
      <c r="C39" s="10" t="s">
        <v>16</v>
      </c>
      <c r="D39" s="10">
        <v>400</v>
      </c>
      <c r="E39" s="10">
        <v>1471</v>
      </c>
      <c r="F39" s="10">
        <v>1463</v>
      </c>
      <c r="G39" s="10" t="s">
        <v>2961</v>
      </c>
      <c r="H39" s="10">
        <v>1474.5</v>
      </c>
      <c r="I39" s="25">
        <f t="shared" si="5"/>
        <v>1400</v>
      </c>
    </row>
    <row r="40" spans="1:9">
      <c r="A40" s="9">
        <v>42473</v>
      </c>
      <c r="B40" s="35" t="s">
        <v>2942</v>
      </c>
      <c r="C40" s="10" t="s">
        <v>16</v>
      </c>
      <c r="D40" s="10">
        <v>1500</v>
      </c>
      <c r="E40" s="10">
        <v>230</v>
      </c>
      <c r="F40" s="10">
        <v>227.5</v>
      </c>
      <c r="G40" s="10" t="s">
        <v>2962</v>
      </c>
      <c r="H40" s="10">
        <v>230.9</v>
      </c>
      <c r="I40" s="25">
        <f t="shared" si="5"/>
        <v>1350.00000000001</v>
      </c>
    </row>
    <row r="41" spans="1:9">
      <c r="A41" s="9">
        <v>42473</v>
      </c>
      <c r="B41" s="35" t="s">
        <v>198</v>
      </c>
      <c r="C41" s="10" t="s">
        <v>16</v>
      </c>
      <c r="D41" s="10">
        <v>800</v>
      </c>
      <c r="E41" s="10">
        <v>625.5</v>
      </c>
      <c r="F41" s="10">
        <v>621</v>
      </c>
      <c r="G41" s="10" t="s">
        <v>2963</v>
      </c>
      <c r="H41" s="10">
        <v>627.3</v>
      </c>
      <c r="I41" s="25">
        <f t="shared" si="5"/>
        <v>1439.99999999996</v>
      </c>
    </row>
    <row r="42" spans="1:9">
      <c r="A42" s="9">
        <v>42478</v>
      </c>
      <c r="B42" s="35" t="s">
        <v>573</v>
      </c>
      <c r="C42" s="10" t="s">
        <v>16</v>
      </c>
      <c r="D42" s="10">
        <v>900</v>
      </c>
      <c r="E42" s="10">
        <v>645</v>
      </c>
      <c r="F42" s="10">
        <v>641</v>
      </c>
      <c r="G42" s="10" t="s">
        <v>2964</v>
      </c>
      <c r="H42" s="10">
        <v>645.3</v>
      </c>
      <c r="I42" s="25">
        <f t="shared" si="5"/>
        <v>269.999999999959</v>
      </c>
    </row>
    <row r="43" spans="1:9">
      <c r="A43" s="9">
        <v>42478</v>
      </c>
      <c r="B43" s="35" t="s">
        <v>43</v>
      </c>
      <c r="C43" s="10" t="s">
        <v>16</v>
      </c>
      <c r="D43" s="10">
        <v>600</v>
      </c>
      <c r="E43" s="10">
        <v>1005</v>
      </c>
      <c r="F43" s="10">
        <v>1000</v>
      </c>
      <c r="G43" s="10" t="s">
        <v>2965</v>
      </c>
      <c r="H43" s="10">
        <v>1007.8</v>
      </c>
      <c r="I43" s="25">
        <f t="shared" si="5"/>
        <v>1679.99999999997</v>
      </c>
    </row>
    <row r="44" spans="1:9">
      <c r="A44" s="9">
        <v>42478</v>
      </c>
      <c r="B44" s="35" t="s">
        <v>773</v>
      </c>
      <c r="C44" s="10" t="s">
        <v>16</v>
      </c>
      <c r="D44" s="10">
        <v>800</v>
      </c>
      <c r="E44" s="10">
        <v>720</v>
      </c>
      <c r="F44" s="10">
        <v>716</v>
      </c>
      <c r="G44" s="10" t="s">
        <v>2966</v>
      </c>
      <c r="H44" s="10">
        <v>730</v>
      </c>
      <c r="I44" s="25">
        <f t="shared" si="5"/>
        <v>8000</v>
      </c>
    </row>
    <row r="45" spans="1:9">
      <c r="A45" s="9">
        <v>42478</v>
      </c>
      <c r="B45" s="35" t="s">
        <v>2884</v>
      </c>
      <c r="C45" s="10" t="s">
        <v>16</v>
      </c>
      <c r="D45" s="10">
        <v>1000</v>
      </c>
      <c r="E45" s="10">
        <v>565</v>
      </c>
      <c r="F45" s="10">
        <v>562</v>
      </c>
      <c r="G45" s="10" t="s">
        <v>2967</v>
      </c>
      <c r="H45" s="10">
        <v>571.5</v>
      </c>
      <c r="I45" s="25">
        <f t="shared" si="5"/>
        <v>6500</v>
      </c>
    </row>
    <row r="46" spans="1:9">
      <c r="A46" s="9">
        <v>42480</v>
      </c>
      <c r="B46" s="35" t="s">
        <v>2656</v>
      </c>
      <c r="C46" s="10" t="s">
        <v>16</v>
      </c>
      <c r="D46" s="10">
        <v>800</v>
      </c>
      <c r="E46" s="10">
        <v>529</v>
      </c>
      <c r="F46" s="10">
        <v>524</v>
      </c>
      <c r="G46" s="10" t="s">
        <v>2968</v>
      </c>
      <c r="H46" s="10">
        <v>534</v>
      </c>
      <c r="I46" s="25">
        <f t="shared" si="5"/>
        <v>4000</v>
      </c>
    </row>
    <row r="47" spans="1:9">
      <c r="A47" s="9">
        <v>42480</v>
      </c>
      <c r="B47" s="35" t="s">
        <v>773</v>
      </c>
      <c r="C47" s="10" t="s">
        <v>19</v>
      </c>
      <c r="D47" s="10">
        <v>800</v>
      </c>
      <c r="E47" s="10">
        <v>735</v>
      </c>
      <c r="F47" s="10">
        <v>739</v>
      </c>
      <c r="G47" s="10" t="s">
        <v>2969</v>
      </c>
      <c r="H47" s="10">
        <v>733</v>
      </c>
      <c r="I47" s="25">
        <f t="shared" ref="I47:I56" si="6">(E47-H47)*D47</f>
        <v>1600</v>
      </c>
    </row>
    <row r="48" spans="1:9">
      <c r="A48" s="9">
        <v>42480</v>
      </c>
      <c r="B48" s="35" t="s">
        <v>2960</v>
      </c>
      <c r="C48" s="10" t="s">
        <v>19</v>
      </c>
      <c r="D48" s="10">
        <v>400</v>
      </c>
      <c r="E48" s="10">
        <v>1147.2</v>
      </c>
      <c r="F48" s="10">
        <v>1155.25</v>
      </c>
      <c r="G48" s="10" t="s">
        <v>2970</v>
      </c>
      <c r="H48" s="10">
        <v>1147.2</v>
      </c>
      <c r="I48" s="25">
        <f t="shared" si="6"/>
        <v>0</v>
      </c>
    </row>
    <row r="49" spans="1:9">
      <c r="A49" s="9">
        <v>42480</v>
      </c>
      <c r="B49" s="35" t="s">
        <v>785</v>
      </c>
      <c r="C49" s="10" t="s">
        <v>16</v>
      </c>
      <c r="D49" s="10">
        <v>300</v>
      </c>
      <c r="E49" s="10">
        <v>1980</v>
      </c>
      <c r="F49" s="10">
        <v>1968</v>
      </c>
      <c r="G49" s="10" t="s">
        <v>2971</v>
      </c>
      <c r="H49" s="10">
        <v>1985</v>
      </c>
      <c r="I49" s="25">
        <f t="shared" si="5"/>
        <v>1500</v>
      </c>
    </row>
    <row r="50" spans="1:9">
      <c r="A50" s="45">
        <v>42480</v>
      </c>
      <c r="B50" s="38" t="s">
        <v>505</v>
      </c>
      <c r="C50" s="39" t="s">
        <v>16</v>
      </c>
      <c r="D50" s="39">
        <v>2000</v>
      </c>
      <c r="E50" s="39">
        <v>340</v>
      </c>
      <c r="F50" s="39">
        <v>338.25</v>
      </c>
      <c r="G50" s="39" t="s">
        <v>2972</v>
      </c>
      <c r="H50" s="39">
        <v>339.5</v>
      </c>
      <c r="I50" s="41">
        <f t="shared" si="5"/>
        <v>-1000</v>
      </c>
    </row>
    <row r="51" spans="1:9">
      <c r="A51" s="9">
        <v>42481</v>
      </c>
      <c r="B51" s="35" t="s">
        <v>2656</v>
      </c>
      <c r="C51" s="10" t="s">
        <v>16</v>
      </c>
      <c r="D51" s="10">
        <v>800</v>
      </c>
      <c r="E51" s="10">
        <v>542.5</v>
      </c>
      <c r="F51" s="10">
        <v>537.5</v>
      </c>
      <c r="G51" s="10" t="s">
        <v>2973</v>
      </c>
      <c r="H51" s="10">
        <v>544.5</v>
      </c>
      <c r="I51" s="25">
        <f t="shared" si="5"/>
        <v>1600</v>
      </c>
    </row>
    <row r="52" spans="1:9">
      <c r="A52" s="9">
        <v>42481</v>
      </c>
      <c r="B52" s="35" t="s">
        <v>303</v>
      </c>
      <c r="C52" s="10" t="s">
        <v>19</v>
      </c>
      <c r="D52" s="10">
        <v>500</v>
      </c>
      <c r="E52" s="10">
        <v>938</v>
      </c>
      <c r="F52" s="10">
        <v>945</v>
      </c>
      <c r="G52" s="10" t="s">
        <v>2974</v>
      </c>
      <c r="H52" s="10">
        <v>934.8</v>
      </c>
      <c r="I52" s="25">
        <f t="shared" si="6"/>
        <v>1600.00000000002</v>
      </c>
    </row>
    <row r="53" spans="1:9">
      <c r="A53" s="9">
        <v>42481</v>
      </c>
      <c r="B53" s="35" t="s">
        <v>1368</v>
      </c>
      <c r="C53" s="10" t="s">
        <v>19</v>
      </c>
      <c r="D53" s="10">
        <v>700</v>
      </c>
      <c r="E53" s="10">
        <v>1133.5</v>
      </c>
      <c r="F53" s="10">
        <v>1137.5</v>
      </c>
      <c r="G53" s="10" t="s">
        <v>2975</v>
      </c>
      <c r="H53" s="10">
        <v>1126</v>
      </c>
      <c r="I53" s="25">
        <f t="shared" si="6"/>
        <v>5250</v>
      </c>
    </row>
    <row r="54" spans="1:9">
      <c r="A54" s="9">
        <v>42482</v>
      </c>
      <c r="B54" s="35" t="s">
        <v>29</v>
      </c>
      <c r="C54" s="10" t="s">
        <v>19</v>
      </c>
      <c r="D54" s="10">
        <v>1500</v>
      </c>
      <c r="E54" s="10">
        <v>365</v>
      </c>
      <c r="F54" s="10">
        <v>367.1</v>
      </c>
      <c r="G54" s="10" t="s">
        <v>2976</v>
      </c>
      <c r="H54" s="10">
        <v>364</v>
      </c>
      <c r="I54" s="25">
        <f t="shared" si="6"/>
        <v>1500</v>
      </c>
    </row>
    <row r="55" spans="1:9">
      <c r="A55" s="9">
        <v>42482</v>
      </c>
      <c r="B55" s="35" t="s">
        <v>1444</v>
      </c>
      <c r="C55" s="10" t="s">
        <v>19</v>
      </c>
      <c r="D55" s="10">
        <v>1300</v>
      </c>
      <c r="E55" s="10">
        <v>365</v>
      </c>
      <c r="F55" s="10">
        <v>368</v>
      </c>
      <c r="G55" s="10" t="s">
        <v>2977</v>
      </c>
      <c r="H55" s="10">
        <v>363.2</v>
      </c>
      <c r="I55" s="25">
        <f t="shared" si="6"/>
        <v>2340.00000000001</v>
      </c>
    </row>
    <row r="56" spans="1:9">
      <c r="A56" s="9">
        <v>42485</v>
      </c>
      <c r="B56" s="35" t="s">
        <v>2878</v>
      </c>
      <c r="C56" s="10" t="s">
        <v>19</v>
      </c>
      <c r="D56" s="10">
        <v>1300</v>
      </c>
      <c r="E56" s="10">
        <v>357</v>
      </c>
      <c r="F56" s="10">
        <v>361</v>
      </c>
      <c r="G56" s="10" t="s">
        <v>2978</v>
      </c>
      <c r="H56" s="10">
        <v>355.3</v>
      </c>
      <c r="I56" s="25">
        <f t="shared" si="6"/>
        <v>2209.99999999999</v>
      </c>
    </row>
    <row r="57" spans="1:9">
      <c r="A57" s="9">
        <v>42485</v>
      </c>
      <c r="B57" s="35" t="s">
        <v>2979</v>
      </c>
      <c r="C57" s="10" t="s">
        <v>16</v>
      </c>
      <c r="D57" s="10">
        <v>800</v>
      </c>
      <c r="E57" s="10">
        <v>675.5</v>
      </c>
      <c r="F57" s="10">
        <v>671</v>
      </c>
      <c r="G57" s="10" t="s">
        <v>2980</v>
      </c>
      <c r="H57" s="10">
        <v>677.5</v>
      </c>
      <c r="I57" s="25">
        <f t="shared" ref="I57:I70" si="7">(H57-E57)*D57</f>
        <v>1600</v>
      </c>
    </row>
    <row r="58" spans="1:9">
      <c r="A58" s="45">
        <v>42485</v>
      </c>
      <c r="B58" s="38" t="s">
        <v>2656</v>
      </c>
      <c r="C58" s="39" t="s">
        <v>16</v>
      </c>
      <c r="D58" s="39">
        <v>800</v>
      </c>
      <c r="E58" s="39">
        <v>572.7</v>
      </c>
      <c r="F58" s="39">
        <v>567.75</v>
      </c>
      <c r="G58" s="39" t="s">
        <v>2981</v>
      </c>
      <c r="H58" s="39">
        <v>571.4</v>
      </c>
      <c r="I58" s="41">
        <f t="shared" si="7"/>
        <v>-1040.00000000005</v>
      </c>
    </row>
    <row r="59" spans="1:9">
      <c r="A59" s="45">
        <v>42486</v>
      </c>
      <c r="B59" s="38" t="s">
        <v>541</v>
      </c>
      <c r="C59" s="39" t="s">
        <v>16</v>
      </c>
      <c r="D59" s="39">
        <v>600</v>
      </c>
      <c r="E59" s="39">
        <v>1060</v>
      </c>
      <c r="F59" s="39">
        <v>1055</v>
      </c>
      <c r="G59" s="39" t="s">
        <v>2982</v>
      </c>
      <c r="H59" s="39">
        <v>1059</v>
      </c>
      <c r="I59" s="41">
        <f t="shared" si="7"/>
        <v>-600</v>
      </c>
    </row>
    <row r="60" spans="1:9">
      <c r="A60" s="9">
        <v>42486</v>
      </c>
      <c r="B60" s="35" t="s">
        <v>2499</v>
      </c>
      <c r="C60" s="10" t="s">
        <v>16</v>
      </c>
      <c r="D60" s="10">
        <v>1500</v>
      </c>
      <c r="E60" s="10">
        <v>407</v>
      </c>
      <c r="F60" s="10">
        <v>404.5</v>
      </c>
      <c r="G60" s="10" t="s">
        <v>2983</v>
      </c>
      <c r="H60" s="10">
        <v>408.1</v>
      </c>
      <c r="I60" s="25">
        <f t="shared" si="7"/>
        <v>1650.00000000003</v>
      </c>
    </row>
    <row r="61" spans="1:9">
      <c r="A61" s="9">
        <v>42486</v>
      </c>
      <c r="B61" s="35" t="s">
        <v>2984</v>
      </c>
      <c r="C61" s="10" t="s">
        <v>16</v>
      </c>
      <c r="D61" s="10">
        <v>1500</v>
      </c>
      <c r="E61" s="10">
        <v>278.5</v>
      </c>
      <c r="F61" s="10">
        <v>275.9</v>
      </c>
      <c r="G61" s="10" t="s">
        <v>2985</v>
      </c>
      <c r="H61" s="10">
        <v>279.5</v>
      </c>
      <c r="I61" s="25">
        <f t="shared" si="7"/>
        <v>1500</v>
      </c>
    </row>
    <row r="62" spans="1:9">
      <c r="A62" s="9">
        <v>42487</v>
      </c>
      <c r="B62" s="35" t="s">
        <v>303</v>
      </c>
      <c r="C62" s="10" t="s">
        <v>16</v>
      </c>
      <c r="D62" s="10">
        <v>500</v>
      </c>
      <c r="E62" s="10">
        <v>940</v>
      </c>
      <c r="F62" s="10">
        <v>935</v>
      </c>
      <c r="G62" s="10" t="s">
        <v>2986</v>
      </c>
      <c r="H62" s="10">
        <v>941</v>
      </c>
      <c r="I62" s="25">
        <f t="shared" si="7"/>
        <v>500</v>
      </c>
    </row>
    <row r="63" spans="1:9">
      <c r="A63" s="9">
        <v>42487</v>
      </c>
      <c r="B63" s="35" t="s">
        <v>198</v>
      </c>
      <c r="C63" s="10" t="s">
        <v>16</v>
      </c>
      <c r="D63" s="10">
        <v>800</v>
      </c>
      <c r="E63" s="10">
        <v>633.8</v>
      </c>
      <c r="F63" s="10">
        <v>629.25</v>
      </c>
      <c r="G63" s="10" t="s">
        <v>2987</v>
      </c>
      <c r="H63" s="10">
        <v>638.2</v>
      </c>
      <c r="I63" s="25">
        <f t="shared" si="7"/>
        <v>3520.00000000007</v>
      </c>
    </row>
    <row r="64" spans="1:9">
      <c r="A64" s="9">
        <v>42487</v>
      </c>
      <c r="B64" s="35" t="s">
        <v>1057</v>
      </c>
      <c r="C64" s="10" t="s">
        <v>16</v>
      </c>
      <c r="D64" s="10">
        <v>1100</v>
      </c>
      <c r="E64" s="10">
        <v>465</v>
      </c>
      <c r="F64" s="10">
        <v>462</v>
      </c>
      <c r="G64" s="10" t="s">
        <v>2988</v>
      </c>
      <c r="H64" s="10">
        <v>466.5</v>
      </c>
      <c r="I64" s="25">
        <f t="shared" si="7"/>
        <v>1650</v>
      </c>
    </row>
    <row r="65" spans="1:9">
      <c r="A65" s="9">
        <v>42487</v>
      </c>
      <c r="B65" s="35" t="s">
        <v>732</v>
      </c>
      <c r="C65" s="10" t="s">
        <v>16</v>
      </c>
      <c r="D65" s="10">
        <v>1100</v>
      </c>
      <c r="E65" s="10">
        <v>425</v>
      </c>
      <c r="F65" s="10">
        <v>422</v>
      </c>
      <c r="G65" s="10" t="s">
        <v>2989</v>
      </c>
      <c r="H65" s="10">
        <v>426.5</v>
      </c>
      <c r="I65" s="25">
        <f t="shared" si="7"/>
        <v>1650</v>
      </c>
    </row>
    <row r="66" spans="1:9">
      <c r="A66" s="9">
        <v>42488</v>
      </c>
      <c r="B66" s="35" t="s">
        <v>2884</v>
      </c>
      <c r="C66" s="10" t="s">
        <v>16</v>
      </c>
      <c r="D66" s="10">
        <v>1000</v>
      </c>
      <c r="E66" s="10">
        <v>600</v>
      </c>
      <c r="F66" s="10">
        <v>597</v>
      </c>
      <c r="G66" s="10" t="s">
        <v>2990</v>
      </c>
      <c r="H66" s="10">
        <v>601.5</v>
      </c>
      <c r="I66" s="25">
        <f t="shared" si="7"/>
        <v>1500</v>
      </c>
    </row>
    <row r="67" spans="1:9">
      <c r="A67" s="9">
        <v>42488</v>
      </c>
      <c r="B67" s="35" t="s">
        <v>2196</v>
      </c>
      <c r="C67" s="10" t="s">
        <v>16</v>
      </c>
      <c r="D67" s="10">
        <v>125</v>
      </c>
      <c r="E67" s="10">
        <v>3837</v>
      </c>
      <c r="F67" s="10">
        <v>3810</v>
      </c>
      <c r="G67" s="10" t="s">
        <v>2991</v>
      </c>
      <c r="H67" s="10">
        <v>3849</v>
      </c>
      <c r="I67" s="25">
        <f t="shared" si="7"/>
        <v>1500</v>
      </c>
    </row>
    <row r="68" spans="1:9">
      <c r="A68" s="9">
        <v>42488</v>
      </c>
      <c r="B68" s="35" t="s">
        <v>2992</v>
      </c>
      <c r="C68" s="10" t="s">
        <v>16</v>
      </c>
      <c r="D68" s="10">
        <v>1100</v>
      </c>
      <c r="E68" s="10">
        <v>182</v>
      </c>
      <c r="F68" s="10">
        <v>178.5</v>
      </c>
      <c r="G68" s="10" t="s">
        <v>2993</v>
      </c>
      <c r="H68" s="10">
        <v>188</v>
      </c>
      <c r="I68" s="25">
        <f t="shared" si="7"/>
        <v>6600</v>
      </c>
    </row>
    <row r="69" spans="1:9">
      <c r="A69" s="9">
        <v>42489</v>
      </c>
      <c r="B69" s="35" t="s">
        <v>198</v>
      </c>
      <c r="C69" s="10" t="s">
        <v>16</v>
      </c>
      <c r="D69" s="10">
        <v>800</v>
      </c>
      <c r="E69" s="10">
        <v>630</v>
      </c>
      <c r="F69" s="10">
        <v>626</v>
      </c>
      <c r="G69" s="10" t="s">
        <v>2994</v>
      </c>
      <c r="H69" s="10">
        <v>630</v>
      </c>
      <c r="I69" s="25">
        <f t="shared" si="7"/>
        <v>0</v>
      </c>
    </row>
    <row r="70" spans="1:9">
      <c r="A70" s="9">
        <v>42489</v>
      </c>
      <c r="B70" s="35" t="s">
        <v>2656</v>
      </c>
      <c r="C70" s="10" t="s">
        <v>16</v>
      </c>
      <c r="D70" s="10">
        <v>800</v>
      </c>
      <c r="E70" s="10">
        <v>583.45</v>
      </c>
      <c r="F70" s="10">
        <v>578.75</v>
      </c>
      <c r="G70" s="10" t="s">
        <v>2995</v>
      </c>
      <c r="H70" s="10">
        <v>588.45</v>
      </c>
      <c r="I70" s="25">
        <f t="shared" si="7"/>
        <v>4000</v>
      </c>
    </row>
    <row r="71" spans="1:9">
      <c r="A71" s="9">
        <v>42489</v>
      </c>
      <c r="B71" s="35" t="s">
        <v>595</v>
      </c>
      <c r="C71" s="10" t="s">
        <v>19</v>
      </c>
      <c r="D71" s="10">
        <v>250</v>
      </c>
      <c r="E71" s="10">
        <v>2350</v>
      </c>
      <c r="F71" s="10">
        <v>2365</v>
      </c>
      <c r="G71" s="10" t="s">
        <v>2996</v>
      </c>
      <c r="H71" s="10">
        <v>2350</v>
      </c>
      <c r="I71" s="25">
        <f t="shared" ref="I71:I73" si="8">(E71-H71)*D71</f>
        <v>0</v>
      </c>
    </row>
    <row r="72" spans="1:9">
      <c r="A72" s="9">
        <v>42489</v>
      </c>
      <c r="B72" s="35" t="s">
        <v>573</v>
      </c>
      <c r="C72" s="10" t="s">
        <v>19</v>
      </c>
      <c r="D72" s="10">
        <v>900</v>
      </c>
      <c r="E72" s="10">
        <v>624.15</v>
      </c>
      <c r="F72" s="10">
        <v>628.15</v>
      </c>
      <c r="G72" s="10" t="s">
        <v>2997</v>
      </c>
      <c r="H72" s="10">
        <v>622.5</v>
      </c>
      <c r="I72" s="25">
        <f t="shared" si="8"/>
        <v>1484.99999999998</v>
      </c>
    </row>
    <row r="73" spans="1:9">
      <c r="A73" s="9">
        <v>42489</v>
      </c>
      <c r="B73" s="35" t="s">
        <v>773</v>
      </c>
      <c r="C73" s="10" t="s">
        <v>19</v>
      </c>
      <c r="D73" s="10">
        <v>800</v>
      </c>
      <c r="E73" s="10">
        <v>680</v>
      </c>
      <c r="F73" s="10">
        <v>684</v>
      </c>
      <c r="G73" s="10" t="s">
        <v>2998</v>
      </c>
      <c r="H73" s="10">
        <v>678</v>
      </c>
      <c r="I73" s="25">
        <f t="shared" si="8"/>
        <v>1600</v>
      </c>
    </row>
    <row r="74" spans="9:9">
      <c r="I74" s="43"/>
    </row>
    <row r="75" spans="8:9">
      <c r="H75" s="40"/>
      <c r="I75" s="44"/>
    </row>
    <row r="76" spans="7:9">
      <c r="G76" s="20" t="s">
        <v>51</v>
      </c>
      <c r="H76" s="20"/>
      <c r="I76" s="29">
        <f>SUM(I4:I75)</f>
        <v>132920</v>
      </c>
    </row>
    <row r="77" spans="9:9">
      <c r="I77" s="30"/>
    </row>
    <row r="78" spans="7:9">
      <c r="G78" s="20" t="s">
        <v>2</v>
      </c>
      <c r="H78" s="20"/>
      <c r="I78" s="31">
        <f>61/70</f>
        <v>0.871428571428571</v>
      </c>
    </row>
  </sheetData>
  <mergeCells count="4">
    <mergeCell ref="A1:I1"/>
    <mergeCell ref="A2:I2"/>
    <mergeCell ref="G76:H76"/>
    <mergeCell ref="G78:H78"/>
  </mergeCells>
  <pageMargins left="0.699305555555556" right="0.699305555555556" top="0.75" bottom="0.75" header="0.3" footer="0.3"/>
  <pageSetup paperSize="1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opLeftCell="A49" workbookViewId="0">
      <selection activeCell="B16" sqref="B16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2999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42430</v>
      </c>
      <c r="B4" s="35" t="s">
        <v>140</v>
      </c>
      <c r="C4" s="10" t="s">
        <v>16</v>
      </c>
      <c r="D4" s="10">
        <v>400</v>
      </c>
      <c r="E4" s="10">
        <v>893</v>
      </c>
      <c r="F4" s="10">
        <v>884.5</v>
      </c>
      <c r="G4" s="10" t="s">
        <v>3000</v>
      </c>
      <c r="H4" s="10">
        <v>908</v>
      </c>
      <c r="I4" s="25">
        <f>(H4-E4)*D4</f>
        <v>6000</v>
      </c>
    </row>
    <row r="5" spans="1:9">
      <c r="A5" s="9">
        <v>42430</v>
      </c>
      <c r="B5" s="35" t="s">
        <v>2290</v>
      </c>
      <c r="C5" s="10" t="s">
        <v>16</v>
      </c>
      <c r="D5" s="10">
        <v>800</v>
      </c>
      <c r="E5" s="10">
        <v>600</v>
      </c>
      <c r="F5" s="10">
        <v>596</v>
      </c>
      <c r="G5" s="10" t="s">
        <v>3001</v>
      </c>
      <c r="H5" s="10">
        <v>600</v>
      </c>
      <c r="I5" s="25">
        <f t="shared" ref="I5:I8" si="0">(H5-E5)*D5</f>
        <v>0</v>
      </c>
    </row>
    <row r="6" spans="1:9">
      <c r="A6" s="9">
        <v>42430</v>
      </c>
      <c r="B6" s="35" t="s">
        <v>2935</v>
      </c>
      <c r="C6" s="10" t="s">
        <v>16</v>
      </c>
      <c r="D6" s="10">
        <v>400</v>
      </c>
      <c r="E6" s="10">
        <v>1174</v>
      </c>
      <c r="F6" s="10">
        <v>1165.9</v>
      </c>
      <c r="G6" s="10" t="s">
        <v>3002</v>
      </c>
      <c r="H6" s="10">
        <v>1177.5</v>
      </c>
      <c r="I6" s="25">
        <f t="shared" si="0"/>
        <v>1400</v>
      </c>
    </row>
    <row r="7" spans="1:9">
      <c r="A7" s="9">
        <v>42431</v>
      </c>
      <c r="B7" s="35" t="s">
        <v>541</v>
      </c>
      <c r="C7" s="10" t="s">
        <v>16</v>
      </c>
      <c r="D7" s="10">
        <v>600</v>
      </c>
      <c r="E7" s="10">
        <v>978</v>
      </c>
      <c r="F7" s="10">
        <v>971</v>
      </c>
      <c r="G7" s="10" t="s">
        <v>3003</v>
      </c>
      <c r="H7" s="10">
        <v>995</v>
      </c>
      <c r="I7" s="25">
        <f t="shared" si="0"/>
        <v>10200</v>
      </c>
    </row>
    <row r="8" spans="1:9">
      <c r="A8" s="9">
        <v>42432</v>
      </c>
      <c r="B8" s="35" t="s">
        <v>2324</v>
      </c>
      <c r="C8" s="10" t="s">
        <v>16</v>
      </c>
      <c r="D8" s="10">
        <v>750</v>
      </c>
      <c r="E8" s="10">
        <v>402.6</v>
      </c>
      <c r="F8" s="10">
        <v>398</v>
      </c>
      <c r="G8" s="10" t="s">
        <v>3004</v>
      </c>
      <c r="H8" s="10">
        <v>412</v>
      </c>
      <c r="I8" s="25">
        <f t="shared" si="0"/>
        <v>7049.99999999998</v>
      </c>
    </row>
    <row r="9" spans="1:9">
      <c r="A9" s="9">
        <v>42432</v>
      </c>
      <c r="B9" s="35" t="s">
        <v>2878</v>
      </c>
      <c r="C9" s="10" t="s">
        <v>19</v>
      </c>
      <c r="D9" s="10">
        <v>1300</v>
      </c>
      <c r="E9" s="10">
        <v>346.2</v>
      </c>
      <c r="F9" s="10">
        <v>349.75</v>
      </c>
      <c r="G9" s="10" t="s">
        <v>3005</v>
      </c>
      <c r="H9" s="10">
        <v>342.7</v>
      </c>
      <c r="I9" s="25">
        <f>(E9-H9)*D9</f>
        <v>4550</v>
      </c>
    </row>
    <row r="10" spans="1:9">
      <c r="A10" s="9">
        <v>42433</v>
      </c>
      <c r="B10" s="35" t="s">
        <v>39</v>
      </c>
      <c r="C10" s="10" t="s">
        <v>16</v>
      </c>
      <c r="D10" s="10">
        <v>300</v>
      </c>
      <c r="E10" s="10">
        <v>855</v>
      </c>
      <c r="F10" s="10">
        <v>849</v>
      </c>
      <c r="G10" s="10" t="s">
        <v>3006</v>
      </c>
      <c r="H10" s="10">
        <v>880</v>
      </c>
      <c r="I10" s="25">
        <f t="shared" ref="I10:I12" si="1">(H10-E10)*D10</f>
        <v>7500</v>
      </c>
    </row>
    <row r="11" spans="1:9">
      <c r="A11" s="9">
        <v>42433</v>
      </c>
      <c r="B11" s="35" t="s">
        <v>2292</v>
      </c>
      <c r="C11" s="10" t="s">
        <v>16</v>
      </c>
      <c r="D11" s="10">
        <v>450</v>
      </c>
      <c r="E11" s="10">
        <v>1085</v>
      </c>
      <c r="F11" s="10">
        <v>1079</v>
      </c>
      <c r="G11" s="10" t="s">
        <v>3007</v>
      </c>
      <c r="H11" s="10">
        <v>1085</v>
      </c>
      <c r="I11" s="25">
        <f t="shared" si="1"/>
        <v>0</v>
      </c>
    </row>
    <row r="12" spans="1:9">
      <c r="A12" s="9">
        <v>42433</v>
      </c>
      <c r="B12" s="35" t="s">
        <v>2878</v>
      </c>
      <c r="C12" s="10" t="s">
        <v>16</v>
      </c>
      <c r="D12" s="10">
        <v>1300</v>
      </c>
      <c r="E12" s="10">
        <v>356</v>
      </c>
      <c r="F12" s="10">
        <v>352.5</v>
      </c>
      <c r="G12" s="10" t="s">
        <v>3008</v>
      </c>
      <c r="H12" s="10">
        <v>357.5</v>
      </c>
      <c r="I12" s="25">
        <f t="shared" si="1"/>
        <v>1950</v>
      </c>
    </row>
    <row r="13" spans="1:9">
      <c r="A13" s="9">
        <v>42437</v>
      </c>
      <c r="B13" s="35" t="s">
        <v>3009</v>
      </c>
      <c r="C13" s="10" t="s">
        <v>19</v>
      </c>
      <c r="D13" s="10">
        <v>500</v>
      </c>
      <c r="E13" s="10">
        <v>850</v>
      </c>
      <c r="F13" s="10">
        <v>857</v>
      </c>
      <c r="G13" s="10" t="s">
        <v>3010</v>
      </c>
      <c r="H13" s="10">
        <v>847</v>
      </c>
      <c r="I13" s="25">
        <f>(E13-H13)*D13</f>
        <v>1500</v>
      </c>
    </row>
    <row r="14" spans="1:9">
      <c r="A14" s="9">
        <v>42437</v>
      </c>
      <c r="B14" s="35" t="s">
        <v>573</v>
      </c>
      <c r="C14" s="10" t="s">
        <v>16</v>
      </c>
      <c r="D14" s="10">
        <v>900</v>
      </c>
      <c r="E14" s="10">
        <v>531</v>
      </c>
      <c r="F14" s="10">
        <v>528</v>
      </c>
      <c r="G14" s="10" t="s">
        <v>3011</v>
      </c>
      <c r="H14" s="10">
        <v>538.2</v>
      </c>
      <c r="I14" s="25">
        <f t="shared" ref="I14:I18" si="2">(H14-E14)*D14</f>
        <v>6480.00000000004</v>
      </c>
    </row>
    <row r="15" spans="1:9">
      <c r="A15" s="9">
        <v>42437</v>
      </c>
      <c r="B15" s="35" t="s">
        <v>682</v>
      </c>
      <c r="C15" s="10" t="s">
        <v>16</v>
      </c>
      <c r="D15" s="10">
        <v>1500</v>
      </c>
      <c r="E15" s="10">
        <v>368</v>
      </c>
      <c r="F15" s="10">
        <v>365.9</v>
      </c>
      <c r="G15" s="10" t="s">
        <v>3012</v>
      </c>
      <c r="H15" s="10">
        <v>369</v>
      </c>
      <c r="I15" s="25">
        <f t="shared" si="2"/>
        <v>1500</v>
      </c>
    </row>
    <row r="16" spans="1:9">
      <c r="A16" s="9">
        <v>42438</v>
      </c>
      <c r="B16" s="35" t="s">
        <v>573</v>
      </c>
      <c r="C16" s="10" t="s">
        <v>16</v>
      </c>
      <c r="D16" s="10">
        <v>900</v>
      </c>
      <c r="E16" s="10">
        <v>534.5</v>
      </c>
      <c r="F16" s="10">
        <v>531.5</v>
      </c>
      <c r="G16" s="10" t="s">
        <v>3013</v>
      </c>
      <c r="H16" s="10">
        <v>541</v>
      </c>
      <c r="I16" s="25">
        <f t="shared" si="2"/>
        <v>5850</v>
      </c>
    </row>
    <row r="17" spans="1:9">
      <c r="A17" s="9">
        <v>42438</v>
      </c>
      <c r="B17" s="35" t="s">
        <v>3014</v>
      </c>
      <c r="C17" s="10" t="s">
        <v>16</v>
      </c>
      <c r="D17" s="10">
        <v>600</v>
      </c>
      <c r="E17" s="10">
        <v>878</v>
      </c>
      <c r="F17" s="10">
        <v>873</v>
      </c>
      <c r="G17" s="10" t="s">
        <v>3015</v>
      </c>
      <c r="H17" s="10">
        <v>888</v>
      </c>
      <c r="I17" s="25">
        <f t="shared" si="2"/>
        <v>6000</v>
      </c>
    </row>
    <row r="18" spans="1:9">
      <c r="A18" s="9">
        <v>42438</v>
      </c>
      <c r="B18" s="35" t="s">
        <v>873</v>
      </c>
      <c r="C18" s="10" t="s">
        <v>16</v>
      </c>
      <c r="D18" s="10">
        <v>1000</v>
      </c>
      <c r="E18" s="10">
        <v>470</v>
      </c>
      <c r="F18" s="10">
        <v>467</v>
      </c>
      <c r="G18" s="10" t="s">
        <v>3016</v>
      </c>
      <c r="H18" s="10">
        <v>471.5</v>
      </c>
      <c r="I18" s="25">
        <f t="shared" si="2"/>
        <v>1500</v>
      </c>
    </row>
    <row r="19" spans="1:9">
      <c r="A19" s="9">
        <v>42439</v>
      </c>
      <c r="B19" s="35" t="s">
        <v>2749</v>
      </c>
      <c r="C19" s="10" t="s">
        <v>19</v>
      </c>
      <c r="D19" s="10">
        <v>750</v>
      </c>
      <c r="E19" s="10">
        <v>305.3</v>
      </c>
      <c r="F19" s="10">
        <v>310.25</v>
      </c>
      <c r="G19" s="10" t="s">
        <v>3017</v>
      </c>
      <c r="H19" s="10">
        <v>303.3</v>
      </c>
      <c r="I19" s="25">
        <f>(E19-H19)*D19</f>
        <v>1500</v>
      </c>
    </row>
    <row r="20" spans="1:9">
      <c r="A20" s="11">
        <v>42439</v>
      </c>
      <c r="B20" s="12" t="s">
        <v>1448</v>
      </c>
      <c r="C20" s="12" t="s">
        <v>16</v>
      </c>
      <c r="D20" s="12">
        <v>400</v>
      </c>
      <c r="E20" s="12">
        <v>1448</v>
      </c>
      <c r="F20" s="12">
        <v>1440</v>
      </c>
      <c r="G20" s="12" t="s">
        <v>3018</v>
      </c>
      <c r="H20" s="12">
        <v>1445</v>
      </c>
      <c r="I20" s="26">
        <f>(H20-E20)*D20</f>
        <v>-1200</v>
      </c>
    </row>
    <row r="21" spans="1:9">
      <c r="A21" s="9">
        <v>42439</v>
      </c>
      <c r="B21" s="35" t="s">
        <v>268</v>
      </c>
      <c r="C21" s="10" t="s">
        <v>16</v>
      </c>
      <c r="D21" s="10">
        <v>1000</v>
      </c>
      <c r="E21" s="10">
        <v>452.85</v>
      </c>
      <c r="F21" s="10">
        <v>452.85</v>
      </c>
      <c r="G21" s="10" t="s">
        <v>3019</v>
      </c>
      <c r="H21" s="10">
        <v>454.35</v>
      </c>
      <c r="I21" s="25">
        <f t="shared" ref="I21:I22" si="3">(H21-E21)*D21</f>
        <v>1500</v>
      </c>
    </row>
    <row r="22" spans="1:9">
      <c r="A22" s="9">
        <v>42440</v>
      </c>
      <c r="B22" s="35" t="s">
        <v>3020</v>
      </c>
      <c r="C22" s="10" t="s">
        <v>16</v>
      </c>
      <c r="D22" s="10">
        <v>300</v>
      </c>
      <c r="E22" s="10">
        <v>1980</v>
      </c>
      <c r="F22" s="10">
        <v>1969</v>
      </c>
      <c r="G22" s="10" t="s">
        <v>3021</v>
      </c>
      <c r="H22" s="10">
        <v>1985</v>
      </c>
      <c r="I22" s="25">
        <f t="shared" si="3"/>
        <v>1500</v>
      </c>
    </row>
    <row r="23" spans="1:9">
      <c r="A23" s="9">
        <v>42440</v>
      </c>
      <c r="B23" s="35" t="s">
        <v>268</v>
      </c>
      <c r="C23" s="10" t="s">
        <v>19</v>
      </c>
      <c r="D23" s="10">
        <v>1000</v>
      </c>
      <c r="E23" s="10">
        <v>435.25</v>
      </c>
      <c r="F23" s="10">
        <v>439</v>
      </c>
      <c r="G23" s="10" t="s">
        <v>3022</v>
      </c>
      <c r="H23" s="10">
        <v>433.75</v>
      </c>
      <c r="I23" s="25">
        <f t="shared" ref="I23:I24" si="4">(E23-H23)*D23</f>
        <v>1500</v>
      </c>
    </row>
    <row r="24" spans="1:9">
      <c r="A24" s="9">
        <v>42440</v>
      </c>
      <c r="B24" s="35" t="s">
        <v>873</v>
      </c>
      <c r="C24" s="10" t="s">
        <v>19</v>
      </c>
      <c r="D24" s="10">
        <v>1000</v>
      </c>
      <c r="E24" s="10">
        <v>468</v>
      </c>
      <c r="F24" s="10">
        <v>471</v>
      </c>
      <c r="G24" s="10" t="s">
        <v>3023</v>
      </c>
      <c r="H24" s="10">
        <v>464</v>
      </c>
      <c r="I24" s="25">
        <f t="shared" si="4"/>
        <v>4000</v>
      </c>
    </row>
    <row r="25" spans="1:9">
      <c r="A25" s="9">
        <v>42443</v>
      </c>
      <c r="B25" s="35" t="s">
        <v>2656</v>
      </c>
      <c r="C25" s="10" t="s">
        <v>16</v>
      </c>
      <c r="D25" s="10">
        <v>750</v>
      </c>
      <c r="E25" s="10">
        <v>472</v>
      </c>
      <c r="F25" s="10">
        <v>468</v>
      </c>
      <c r="G25" s="10" t="s">
        <v>3024</v>
      </c>
      <c r="H25" s="10">
        <v>474</v>
      </c>
      <c r="I25" s="25">
        <f t="shared" ref="I25:I26" si="5">(H25-E25)*D25</f>
        <v>1500</v>
      </c>
    </row>
    <row r="26" spans="1:9">
      <c r="A26" s="9">
        <v>42443</v>
      </c>
      <c r="B26" s="35" t="s">
        <v>21</v>
      </c>
      <c r="C26" s="10" t="s">
        <v>16</v>
      </c>
      <c r="D26" s="10">
        <v>300</v>
      </c>
      <c r="E26" s="10">
        <v>1145</v>
      </c>
      <c r="F26" s="10">
        <v>1135</v>
      </c>
      <c r="G26" s="10" t="s">
        <v>3025</v>
      </c>
      <c r="H26" s="10">
        <v>1171</v>
      </c>
      <c r="I26" s="25">
        <f t="shared" si="5"/>
        <v>7800</v>
      </c>
    </row>
    <row r="27" spans="1:9">
      <c r="A27" s="11">
        <v>42443</v>
      </c>
      <c r="B27" s="12" t="s">
        <v>2461</v>
      </c>
      <c r="C27" s="12" t="s">
        <v>19</v>
      </c>
      <c r="D27" s="12">
        <v>600</v>
      </c>
      <c r="E27" s="12">
        <v>940</v>
      </c>
      <c r="F27" s="12">
        <v>946</v>
      </c>
      <c r="G27" s="12" t="s">
        <v>3026</v>
      </c>
      <c r="H27" s="12">
        <v>942</v>
      </c>
      <c r="I27" s="26">
        <f t="shared" ref="I27:I29" si="6">(E27-H27)*D27</f>
        <v>-1200</v>
      </c>
    </row>
    <row r="28" spans="1:9">
      <c r="A28" s="9">
        <v>42444</v>
      </c>
      <c r="B28" s="35" t="s">
        <v>3009</v>
      </c>
      <c r="C28" s="10" t="s">
        <v>19</v>
      </c>
      <c r="D28" s="10">
        <v>500</v>
      </c>
      <c r="E28" s="10">
        <v>970</v>
      </c>
      <c r="F28" s="10">
        <v>976</v>
      </c>
      <c r="G28" s="10" t="s">
        <v>3027</v>
      </c>
      <c r="H28" s="10">
        <v>960</v>
      </c>
      <c r="I28" s="25">
        <f t="shared" si="6"/>
        <v>5000</v>
      </c>
    </row>
    <row r="29" spans="1:9">
      <c r="A29" s="9">
        <v>42444</v>
      </c>
      <c r="B29" s="35" t="s">
        <v>1196</v>
      </c>
      <c r="C29" s="10" t="s">
        <v>19</v>
      </c>
      <c r="D29" s="10">
        <v>200</v>
      </c>
      <c r="E29" s="10">
        <v>2797.8</v>
      </c>
      <c r="F29" s="10">
        <v>2811</v>
      </c>
      <c r="G29" s="10" t="s">
        <v>3028</v>
      </c>
      <c r="H29" s="10">
        <v>2791</v>
      </c>
      <c r="I29" s="25">
        <f t="shared" si="6"/>
        <v>1360.00000000004</v>
      </c>
    </row>
    <row r="30" spans="1:9">
      <c r="A30" s="9">
        <v>42444</v>
      </c>
      <c r="B30" s="35" t="s">
        <v>2749</v>
      </c>
      <c r="C30" s="10" t="s">
        <v>16</v>
      </c>
      <c r="D30" s="10">
        <v>1000</v>
      </c>
      <c r="E30" s="10">
        <v>352</v>
      </c>
      <c r="F30" s="10">
        <v>348.5</v>
      </c>
      <c r="G30" s="10" t="s">
        <v>3029</v>
      </c>
      <c r="H30" s="10">
        <v>353.5</v>
      </c>
      <c r="I30" s="25">
        <f t="shared" ref="I30" si="7">(H30-E30)*D30</f>
        <v>1500</v>
      </c>
    </row>
    <row r="31" spans="1:9">
      <c r="A31" s="9">
        <v>42445</v>
      </c>
      <c r="B31" s="35" t="s">
        <v>3009</v>
      </c>
      <c r="C31" s="10" t="s">
        <v>19</v>
      </c>
      <c r="D31" s="10">
        <v>500</v>
      </c>
      <c r="E31" s="10">
        <v>948</v>
      </c>
      <c r="F31" s="10">
        <v>955.1</v>
      </c>
      <c r="G31" s="10" t="s">
        <v>3030</v>
      </c>
      <c r="H31" s="10">
        <v>940</v>
      </c>
      <c r="I31" s="25">
        <f t="shared" ref="I31" si="8">(E31-H31)*D31</f>
        <v>4000</v>
      </c>
    </row>
    <row r="32" spans="1:9">
      <c r="A32" s="9">
        <v>42445</v>
      </c>
      <c r="B32" s="35" t="s">
        <v>2461</v>
      </c>
      <c r="C32" s="10" t="s">
        <v>19</v>
      </c>
      <c r="D32" s="10">
        <v>600</v>
      </c>
      <c r="E32" s="10">
        <v>907.5</v>
      </c>
      <c r="F32" s="10">
        <v>913.1</v>
      </c>
      <c r="G32" s="10" t="s">
        <v>3031</v>
      </c>
      <c r="H32" s="10">
        <v>897.3</v>
      </c>
      <c r="I32" s="25">
        <f t="shared" ref="I32:I35" si="9">(E32-H32)*D32</f>
        <v>6120.00000000003</v>
      </c>
    </row>
    <row r="33" spans="1:9">
      <c r="A33" s="9">
        <v>42446</v>
      </c>
      <c r="B33" s="35" t="s">
        <v>2878</v>
      </c>
      <c r="C33" s="10" t="s">
        <v>19</v>
      </c>
      <c r="D33" s="10">
        <v>1300</v>
      </c>
      <c r="E33" s="10">
        <v>342.9</v>
      </c>
      <c r="F33" s="10">
        <v>346.45</v>
      </c>
      <c r="G33" s="10" t="s">
        <v>3032</v>
      </c>
      <c r="H33" s="10">
        <v>341.8</v>
      </c>
      <c r="I33" s="25">
        <f t="shared" si="9"/>
        <v>1429.99999999996</v>
      </c>
    </row>
    <row r="34" spans="1:9">
      <c r="A34" s="9">
        <v>42447</v>
      </c>
      <c r="B34" s="35" t="s">
        <v>2878</v>
      </c>
      <c r="C34" s="10" t="s">
        <v>19</v>
      </c>
      <c r="D34" s="10">
        <v>1300</v>
      </c>
      <c r="E34" s="10">
        <v>335.55</v>
      </c>
      <c r="F34" s="10">
        <v>339.05</v>
      </c>
      <c r="G34" s="10" t="s">
        <v>3033</v>
      </c>
      <c r="H34" s="10">
        <v>334.05</v>
      </c>
      <c r="I34" s="25">
        <f t="shared" si="9"/>
        <v>1950</v>
      </c>
    </row>
    <row r="35" spans="1:9">
      <c r="A35" s="9">
        <v>42447</v>
      </c>
      <c r="B35" s="35" t="s">
        <v>3009</v>
      </c>
      <c r="C35" s="10" t="s">
        <v>19</v>
      </c>
      <c r="D35" s="10">
        <v>500</v>
      </c>
      <c r="E35" s="10">
        <v>930</v>
      </c>
      <c r="F35" s="10">
        <v>937</v>
      </c>
      <c r="G35" s="10" t="s">
        <v>3034</v>
      </c>
      <c r="H35" s="10">
        <v>927</v>
      </c>
      <c r="I35" s="25">
        <f t="shared" si="9"/>
        <v>1500</v>
      </c>
    </row>
    <row r="36" spans="1:9">
      <c r="A36" s="9">
        <v>42447</v>
      </c>
      <c r="B36" s="35" t="s">
        <v>1519</v>
      </c>
      <c r="C36" s="10" t="s">
        <v>16</v>
      </c>
      <c r="D36" s="10">
        <v>1000</v>
      </c>
      <c r="E36" s="10">
        <v>820</v>
      </c>
      <c r="F36" s="10">
        <v>815</v>
      </c>
      <c r="G36" s="10" t="s">
        <v>3035</v>
      </c>
      <c r="H36" s="10">
        <v>822.4</v>
      </c>
      <c r="I36" s="25">
        <f t="shared" ref="I36:I37" si="10">(H36-E36)*D36</f>
        <v>2399.99999999998</v>
      </c>
    </row>
    <row r="37" spans="1:9">
      <c r="A37" s="9">
        <v>42447</v>
      </c>
      <c r="B37" s="35" t="s">
        <v>3009</v>
      </c>
      <c r="C37" s="10" t="s">
        <v>16</v>
      </c>
      <c r="D37" s="10">
        <v>500</v>
      </c>
      <c r="E37" s="10">
        <v>950</v>
      </c>
      <c r="F37" s="10">
        <v>943</v>
      </c>
      <c r="G37" s="10" t="s">
        <v>3036</v>
      </c>
      <c r="H37" s="10">
        <v>957</v>
      </c>
      <c r="I37" s="25">
        <f t="shared" si="10"/>
        <v>3500</v>
      </c>
    </row>
    <row r="38" spans="1:9">
      <c r="A38" s="9">
        <v>42450</v>
      </c>
      <c r="B38" s="35" t="s">
        <v>3037</v>
      </c>
      <c r="C38" s="10" t="s">
        <v>19</v>
      </c>
      <c r="D38" s="10">
        <v>250</v>
      </c>
      <c r="E38" s="10">
        <v>2592</v>
      </c>
      <c r="F38" s="10">
        <v>2607</v>
      </c>
      <c r="G38" s="10" t="s">
        <v>3038</v>
      </c>
      <c r="H38" s="10">
        <v>2592</v>
      </c>
      <c r="I38" s="25">
        <f t="shared" ref="I38" si="11">(E38-H38)*D38</f>
        <v>0</v>
      </c>
    </row>
    <row r="39" spans="1:9">
      <c r="A39" s="9">
        <v>42450</v>
      </c>
      <c r="B39" s="35" t="s">
        <v>3039</v>
      </c>
      <c r="C39" s="10" t="s">
        <v>16</v>
      </c>
      <c r="D39" s="10">
        <v>1000</v>
      </c>
      <c r="E39" s="10">
        <v>382</v>
      </c>
      <c r="F39" s="10">
        <v>377</v>
      </c>
      <c r="G39" s="10" t="s">
        <v>3040</v>
      </c>
      <c r="H39" s="10">
        <v>383.9</v>
      </c>
      <c r="I39" s="25">
        <f t="shared" ref="I39" si="12">(H39-E39)*D39</f>
        <v>1899.99999999998</v>
      </c>
    </row>
    <row r="40" spans="1:9">
      <c r="A40" s="9">
        <v>42450</v>
      </c>
      <c r="B40" s="35" t="s">
        <v>2878</v>
      </c>
      <c r="C40" s="10" t="s">
        <v>19</v>
      </c>
      <c r="D40" s="10">
        <v>1300</v>
      </c>
      <c r="E40" s="10">
        <v>345</v>
      </c>
      <c r="F40" s="10">
        <v>348.5</v>
      </c>
      <c r="G40" s="10" t="s">
        <v>3041</v>
      </c>
      <c r="H40" s="10">
        <v>341</v>
      </c>
      <c r="I40" s="25">
        <f t="shared" ref="I40" si="13">(E40-H40)*D40</f>
        <v>5200</v>
      </c>
    </row>
    <row r="41" spans="1:9">
      <c r="A41" s="9">
        <v>42450</v>
      </c>
      <c r="B41" s="35" t="s">
        <v>303</v>
      </c>
      <c r="C41" s="10" t="s">
        <v>16</v>
      </c>
      <c r="D41" s="10">
        <v>500</v>
      </c>
      <c r="E41" s="10">
        <v>1030</v>
      </c>
      <c r="F41" s="10">
        <v>1025</v>
      </c>
      <c r="G41" s="10" t="s">
        <v>3042</v>
      </c>
      <c r="H41" s="10">
        <v>1055</v>
      </c>
      <c r="I41" s="25">
        <f t="shared" ref="I41:I47" si="14">(H41-E41)*D41</f>
        <v>12500</v>
      </c>
    </row>
    <row r="42" spans="1:9">
      <c r="A42" s="9">
        <v>42451</v>
      </c>
      <c r="B42" s="35" t="s">
        <v>27</v>
      </c>
      <c r="C42" s="10" t="s">
        <v>16</v>
      </c>
      <c r="D42" s="10">
        <v>400</v>
      </c>
      <c r="E42" s="10">
        <v>1078</v>
      </c>
      <c r="F42" s="10">
        <v>1070</v>
      </c>
      <c r="G42" s="10" t="s">
        <v>3043</v>
      </c>
      <c r="H42" s="10">
        <v>1082</v>
      </c>
      <c r="I42" s="25">
        <f t="shared" si="14"/>
        <v>1600</v>
      </c>
    </row>
    <row r="43" spans="1:9">
      <c r="A43" s="9">
        <v>42451</v>
      </c>
      <c r="B43" s="35" t="s">
        <v>3044</v>
      </c>
      <c r="C43" s="10" t="s">
        <v>19</v>
      </c>
      <c r="D43" s="10">
        <v>500</v>
      </c>
      <c r="E43" s="10">
        <v>800</v>
      </c>
      <c r="F43" s="10">
        <v>807.1</v>
      </c>
      <c r="G43" s="10" t="s">
        <v>3045</v>
      </c>
      <c r="H43" s="10">
        <v>797</v>
      </c>
      <c r="I43" s="25">
        <f t="shared" ref="I43:I45" si="15">(E43-H43)*D43</f>
        <v>1500</v>
      </c>
    </row>
    <row r="44" spans="1:9">
      <c r="A44" s="9">
        <v>42452</v>
      </c>
      <c r="B44" s="35" t="s">
        <v>21</v>
      </c>
      <c r="C44" s="10" t="s">
        <v>16</v>
      </c>
      <c r="D44" s="10">
        <v>300</v>
      </c>
      <c r="E44" s="10">
        <v>1250</v>
      </c>
      <c r="F44" s="10">
        <v>1239</v>
      </c>
      <c r="G44" s="10" t="s">
        <v>3046</v>
      </c>
      <c r="H44" s="10">
        <v>1250</v>
      </c>
      <c r="I44" s="25">
        <f t="shared" si="14"/>
        <v>0</v>
      </c>
    </row>
    <row r="45" spans="1:9">
      <c r="A45" s="9">
        <v>42452</v>
      </c>
      <c r="B45" s="35" t="s">
        <v>2942</v>
      </c>
      <c r="C45" s="10" t="s">
        <v>19</v>
      </c>
      <c r="D45" s="10">
        <v>1000</v>
      </c>
      <c r="E45" s="10">
        <v>224</v>
      </c>
      <c r="F45" s="10">
        <v>226.5</v>
      </c>
      <c r="G45" s="10" t="s">
        <v>3047</v>
      </c>
      <c r="H45" s="10">
        <v>221.5</v>
      </c>
      <c r="I45" s="25">
        <f t="shared" si="15"/>
        <v>2500</v>
      </c>
    </row>
    <row r="46" spans="1:9">
      <c r="A46" s="9">
        <v>42452</v>
      </c>
      <c r="B46" s="35" t="s">
        <v>3048</v>
      </c>
      <c r="C46" s="10" t="s">
        <v>16</v>
      </c>
      <c r="D46" s="10">
        <v>500</v>
      </c>
      <c r="E46" s="10">
        <v>551.95</v>
      </c>
      <c r="F46" s="10">
        <v>546.9</v>
      </c>
      <c r="G46" s="10" t="s">
        <v>3049</v>
      </c>
      <c r="H46" s="10">
        <v>561</v>
      </c>
      <c r="I46" s="25">
        <f t="shared" si="14"/>
        <v>4524.99999999998</v>
      </c>
    </row>
    <row r="47" spans="1:9">
      <c r="A47" s="9">
        <v>42457</v>
      </c>
      <c r="B47" s="35" t="s">
        <v>43</v>
      </c>
      <c r="C47" s="10" t="s">
        <v>16</v>
      </c>
      <c r="D47" s="10">
        <v>600</v>
      </c>
      <c r="E47" s="10">
        <v>918</v>
      </c>
      <c r="F47" s="10">
        <v>910</v>
      </c>
      <c r="G47" s="10" t="s">
        <v>3050</v>
      </c>
      <c r="H47" s="10">
        <v>922</v>
      </c>
      <c r="I47" s="25">
        <f t="shared" si="14"/>
        <v>2400</v>
      </c>
    </row>
    <row r="48" spans="1:9">
      <c r="A48" s="9">
        <v>42457</v>
      </c>
      <c r="B48" s="35" t="s">
        <v>2960</v>
      </c>
      <c r="C48" s="10" t="s">
        <v>19</v>
      </c>
      <c r="D48" s="10">
        <v>400</v>
      </c>
      <c r="E48" s="10">
        <v>1377.6</v>
      </c>
      <c r="F48" s="10">
        <v>1385.5</v>
      </c>
      <c r="G48" s="10" t="s">
        <v>3051</v>
      </c>
      <c r="H48" s="10">
        <v>1374.1</v>
      </c>
      <c r="I48" s="25">
        <f t="shared" ref="I48" si="16">(E48-H48)*D48</f>
        <v>1400</v>
      </c>
    </row>
    <row r="49" spans="1:9">
      <c r="A49" s="9">
        <v>42457</v>
      </c>
      <c r="B49" s="35" t="s">
        <v>773</v>
      </c>
      <c r="C49" s="10" t="s">
        <v>19</v>
      </c>
      <c r="D49" s="10">
        <v>400</v>
      </c>
      <c r="E49" s="10">
        <v>637.2</v>
      </c>
      <c r="F49" s="10">
        <v>641.5</v>
      </c>
      <c r="G49" s="10" t="s">
        <v>3052</v>
      </c>
      <c r="H49" s="10">
        <v>630</v>
      </c>
      <c r="I49" s="25">
        <f t="shared" ref="I49:I51" si="17">(E49-H49)*D49</f>
        <v>2880.00000000002</v>
      </c>
    </row>
    <row r="50" spans="1:9">
      <c r="A50" s="9">
        <v>42458</v>
      </c>
      <c r="B50" s="35" t="s">
        <v>2942</v>
      </c>
      <c r="C50" s="10" t="s">
        <v>16</v>
      </c>
      <c r="D50" s="10">
        <v>1500</v>
      </c>
      <c r="E50" s="10">
        <v>220</v>
      </c>
      <c r="F50" s="10">
        <v>217.5</v>
      </c>
      <c r="G50" s="10" t="s">
        <v>3053</v>
      </c>
      <c r="H50" s="10">
        <v>221</v>
      </c>
      <c r="I50" s="25">
        <f t="shared" ref="I50" si="18">(H50-E50)*D50</f>
        <v>1500</v>
      </c>
    </row>
    <row r="51" spans="1:9">
      <c r="A51" s="9">
        <v>42458</v>
      </c>
      <c r="B51" s="35" t="s">
        <v>21</v>
      </c>
      <c r="C51" s="10" t="s">
        <v>19</v>
      </c>
      <c r="D51" s="10">
        <v>300</v>
      </c>
      <c r="E51" s="10">
        <v>1220</v>
      </c>
      <c r="F51" s="10">
        <v>1230</v>
      </c>
      <c r="G51" s="10" t="s">
        <v>3054</v>
      </c>
      <c r="H51" s="10">
        <v>1215.5</v>
      </c>
      <c r="I51" s="25">
        <f t="shared" si="17"/>
        <v>1350</v>
      </c>
    </row>
    <row r="52" spans="1:9">
      <c r="A52" s="9">
        <v>42458</v>
      </c>
      <c r="B52" s="35" t="s">
        <v>3037</v>
      </c>
      <c r="C52" s="10" t="s">
        <v>19</v>
      </c>
      <c r="D52" s="10">
        <v>150</v>
      </c>
      <c r="E52" s="10">
        <v>2570</v>
      </c>
      <c r="F52" s="10">
        <v>2584</v>
      </c>
      <c r="G52" s="10" t="s">
        <v>3055</v>
      </c>
      <c r="H52" s="10">
        <v>2560</v>
      </c>
      <c r="I52" s="25">
        <v>1500</v>
      </c>
    </row>
    <row r="53" spans="1:9">
      <c r="A53" s="9">
        <v>42459</v>
      </c>
      <c r="B53" s="35" t="s">
        <v>3056</v>
      </c>
      <c r="C53" s="10" t="s">
        <v>16</v>
      </c>
      <c r="D53" s="10">
        <v>600</v>
      </c>
      <c r="E53" s="10">
        <v>941</v>
      </c>
      <c r="F53" s="10">
        <v>935</v>
      </c>
      <c r="G53" s="10" t="s">
        <v>3057</v>
      </c>
      <c r="H53" s="10">
        <v>953.8</v>
      </c>
      <c r="I53" s="25">
        <f t="shared" ref="I53:I60" si="19">(H53-E53)*D53</f>
        <v>7679.99999999997</v>
      </c>
    </row>
    <row r="54" spans="1:9">
      <c r="A54" s="9">
        <v>42459</v>
      </c>
      <c r="B54" s="35" t="s">
        <v>1196</v>
      </c>
      <c r="C54" s="10" t="s">
        <v>16</v>
      </c>
      <c r="D54" s="10">
        <v>200</v>
      </c>
      <c r="E54" s="10">
        <v>2625</v>
      </c>
      <c r="F54" s="10">
        <v>2609</v>
      </c>
      <c r="G54" s="10" t="s">
        <v>3058</v>
      </c>
      <c r="H54" s="10">
        <v>2633</v>
      </c>
      <c r="I54" s="25">
        <f t="shared" si="19"/>
        <v>1600</v>
      </c>
    </row>
    <row r="55" spans="1:9">
      <c r="A55" s="9">
        <v>42459</v>
      </c>
      <c r="B55" s="35" t="s">
        <v>368</v>
      </c>
      <c r="C55" s="10" t="s">
        <v>16</v>
      </c>
      <c r="D55" s="10">
        <v>600</v>
      </c>
      <c r="E55" s="10">
        <v>795.5</v>
      </c>
      <c r="F55" s="10">
        <v>789.5</v>
      </c>
      <c r="G55" s="10" t="s">
        <v>3059</v>
      </c>
      <c r="H55" s="10">
        <v>797</v>
      </c>
      <c r="I55" s="25">
        <f t="shared" si="19"/>
        <v>900</v>
      </c>
    </row>
    <row r="56" spans="1:9">
      <c r="A56" s="9">
        <v>42459</v>
      </c>
      <c r="B56" s="35" t="s">
        <v>2656</v>
      </c>
      <c r="C56" s="10" t="s">
        <v>16</v>
      </c>
      <c r="D56" s="10">
        <v>500</v>
      </c>
      <c r="E56" s="10">
        <v>465</v>
      </c>
      <c r="F56" s="10">
        <v>460</v>
      </c>
      <c r="G56" s="10" t="s">
        <v>3060</v>
      </c>
      <c r="H56" s="10">
        <v>466.9</v>
      </c>
      <c r="I56" s="25">
        <f t="shared" si="19"/>
        <v>949.999999999989</v>
      </c>
    </row>
    <row r="57" spans="1:9">
      <c r="A57" s="38">
        <v>42460</v>
      </c>
      <c r="B57" s="38" t="s">
        <v>3037</v>
      </c>
      <c r="C57" s="39" t="s">
        <v>19</v>
      </c>
      <c r="D57" s="39">
        <v>150</v>
      </c>
      <c r="E57" s="39">
        <v>2520</v>
      </c>
      <c r="F57" s="39">
        <v>2534</v>
      </c>
      <c r="G57" s="39" t="s">
        <v>3061</v>
      </c>
      <c r="H57" s="39">
        <v>2534</v>
      </c>
      <c r="I57" s="41">
        <f t="shared" ref="I57" si="20">(E57-H57)*D57</f>
        <v>-2100</v>
      </c>
    </row>
    <row r="58" spans="1:9">
      <c r="A58" s="35">
        <v>42460</v>
      </c>
      <c r="B58" s="35" t="s">
        <v>785</v>
      </c>
      <c r="C58" s="10" t="s">
        <v>16</v>
      </c>
      <c r="D58" s="10">
        <v>300</v>
      </c>
      <c r="E58" s="10">
        <v>1905</v>
      </c>
      <c r="F58" s="10">
        <v>1895</v>
      </c>
      <c r="G58" s="10" t="s">
        <v>3062</v>
      </c>
      <c r="H58" s="10">
        <v>1910</v>
      </c>
      <c r="I58" s="25">
        <f t="shared" si="19"/>
        <v>1500</v>
      </c>
    </row>
    <row r="59" spans="1:9">
      <c r="A59" s="35">
        <v>42460</v>
      </c>
      <c r="B59" s="35" t="s">
        <v>24</v>
      </c>
      <c r="C59" s="10" t="s">
        <v>16</v>
      </c>
      <c r="D59" s="10">
        <v>400</v>
      </c>
      <c r="E59" s="10">
        <v>1320</v>
      </c>
      <c r="F59" s="10">
        <v>1313</v>
      </c>
      <c r="G59" s="10" t="s">
        <v>3063</v>
      </c>
      <c r="H59" s="10">
        <v>1320</v>
      </c>
      <c r="I59" s="25">
        <f t="shared" si="19"/>
        <v>0</v>
      </c>
    </row>
    <row r="60" spans="1:9">
      <c r="A60" s="35">
        <v>42460</v>
      </c>
      <c r="B60" s="35" t="s">
        <v>2942</v>
      </c>
      <c r="C60" s="10" t="s">
        <v>16</v>
      </c>
      <c r="D60" s="10">
        <v>1500</v>
      </c>
      <c r="E60" s="10">
        <v>230</v>
      </c>
      <c r="F60" s="10">
        <v>227.5</v>
      </c>
      <c r="G60" s="10" t="s">
        <v>3064</v>
      </c>
      <c r="H60" s="10">
        <v>230.85</v>
      </c>
      <c r="I60" s="25">
        <f t="shared" si="19"/>
        <v>1274.99999999999</v>
      </c>
    </row>
    <row r="61" spans="1:9">
      <c r="A61" s="35"/>
      <c r="B61" s="35"/>
      <c r="C61" s="10"/>
      <c r="D61" s="10"/>
      <c r="E61" s="10"/>
      <c r="F61" s="10"/>
      <c r="G61" s="10"/>
      <c r="H61" s="10"/>
      <c r="I61" s="42"/>
    </row>
    <row r="62" spans="9:9">
      <c r="I62" s="43"/>
    </row>
    <row r="63" spans="8:9">
      <c r="H63" s="40"/>
      <c r="I63" s="44"/>
    </row>
    <row r="64" spans="7:9">
      <c r="G64" s="20" t="s">
        <v>51</v>
      </c>
      <c r="H64" s="20"/>
      <c r="I64" s="29">
        <f>SUM(I4:I63)</f>
        <v>159700</v>
      </c>
    </row>
    <row r="65" spans="9:9">
      <c r="I65" s="30"/>
    </row>
    <row r="66" spans="7:9">
      <c r="G66" s="20" t="s">
        <v>2</v>
      </c>
      <c r="H66" s="20"/>
      <c r="I66" s="31">
        <f>54/57</f>
        <v>0.947368421052632</v>
      </c>
    </row>
  </sheetData>
  <mergeCells count="4">
    <mergeCell ref="A1:I1"/>
    <mergeCell ref="A2:I2"/>
    <mergeCell ref="G64:H64"/>
    <mergeCell ref="G66:H66"/>
  </mergeCells>
  <pageMargins left="0.699305555555556" right="0.699305555555556" top="0.75" bottom="0.75" header="0.3" footer="0.3"/>
  <pageSetup paperSize="9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opLeftCell="A52" workbookViewId="0">
      <selection activeCell="D77" sqref="D77"/>
    </sheetView>
  </sheetViews>
  <sheetFormatPr defaultColWidth="9" defaultRowHeight="15"/>
  <cols>
    <col min="1" max="1" width="10.4285714285714" customWidth="1"/>
    <col min="2" max="2" width="17.8571428571429" customWidth="1"/>
    <col min="4" max="4" width="10.2857142857143" customWidth="1"/>
    <col min="5" max="5" width="13.2857142857143" customWidth="1"/>
    <col min="6" max="6" width="11.2857142857143" customWidth="1"/>
    <col min="7" max="7" width="20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3065</v>
      </c>
      <c r="B2" s="4"/>
      <c r="C2" s="4"/>
      <c r="D2" s="4"/>
      <c r="E2" s="4"/>
      <c r="F2" s="4"/>
      <c r="G2" s="4"/>
      <c r="H2" s="4"/>
      <c r="I2" s="22"/>
    </row>
    <row r="3" ht="15.75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7">
        <v>42401</v>
      </c>
      <c r="B4" s="34" t="s">
        <v>101</v>
      </c>
      <c r="C4" s="8" t="s">
        <v>16</v>
      </c>
      <c r="D4" s="8">
        <v>700</v>
      </c>
      <c r="E4" s="8">
        <v>815</v>
      </c>
      <c r="F4" s="8">
        <v>811</v>
      </c>
      <c r="G4" s="8" t="s">
        <v>3066</v>
      </c>
      <c r="H4" s="8">
        <v>815</v>
      </c>
      <c r="I4" s="24">
        <f>(H4-E4)*D4</f>
        <v>0</v>
      </c>
    </row>
    <row r="5" spans="1:9">
      <c r="A5" s="9">
        <v>42401</v>
      </c>
      <c r="B5" s="35" t="s">
        <v>573</v>
      </c>
      <c r="C5" s="10" t="s">
        <v>19</v>
      </c>
      <c r="D5" s="10">
        <v>900</v>
      </c>
      <c r="E5" s="10">
        <v>620</v>
      </c>
      <c r="F5" s="10">
        <v>624.5</v>
      </c>
      <c r="G5" s="10" t="s">
        <v>3067</v>
      </c>
      <c r="H5" s="10">
        <v>618</v>
      </c>
      <c r="I5" s="25">
        <f t="shared" ref="I5:I8" si="0">(E5-H5)*D5</f>
        <v>1800</v>
      </c>
    </row>
    <row r="6" spans="1:9">
      <c r="A6" s="9">
        <v>42401</v>
      </c>
      <c r="B6" s="35" t="s">
        <v>3068</v>
      </c>
      <c r="C6" s="10" t="s">
        <v>19</v>
      </c>
      <c r="D6" s="10">
        <v>300</v>
      </c>
      <c r="E6" s="10">
        <v>1305</v>
      </c>
      <c r="F6" s="10">
        <v>1315.5</v>
      </c>
      <c r="G6" s="10" t="s">
        <v>3069</v>
      </c>
      <c r="H6" s="10">
        <v>1305</v>
      </c>
      <c r="I6" s="27">
        <f t="shared" si="0"/>
        <v>0</v>
      </c>
    </row>
    <row r="7" spans="1:9">
      <c r="A7" s="9">
        <v>42401</v>
      </c>
      <c r="B7" s="35" t="s">
        <v>2878</v>
      </c>
      <c r="C7" s="10" t="s">
        <v>16</v>
      </c>
      <c r="D7" s="10">
        <v>1300</v>
      </c>
      <c r="E7" s="10">
        <v>420</v>
      </c>
      <c r="F7" s="10">
        <v>415</v>
      </c>
      <c r="G7" s="10" t="s">
        <v>3070</v>
      </c>
      <c r="H7" s="10">
        <v>422</v>
      </c>
      <c r="I7" s="25">
        <f>(H7-E7)*D7</f>
        <v>2600</v>
      </c>
    </row>
    <row r="8" spans="1:9">
      <c r="A8" s="11">
        <v>42401</v>
      </c>
      <c r="B8" s="12" t="s">
        <v>840</v>
      </c>
      <c r="C8" s="12" t="s">
        <v>19</v>
      </c>
      <c r="D8" s="12">
        <v>1500</v>
      </c>
      <c r="E8" s="12">
        <v>274.25</v>
      </c>
      <c r="F8" s="12">
        <v>275.15</v>
      </c>
      <c r="G8" s="12" t="s">
        <v>3071</v>
      </c>
      <c r="H8" s="12">
        <v>275.15</v>
      </c>
      <c r="I8" s="26">
        <f t="shared" si="0"/>
        <v>-1349.99999999997</v>
      </c>
    </row>
    <row r="9" spans="1:9">
      <c r="A9" s="9">
        <v>42402</v>
      </c>
      <c r="B9" s="35" t="s">
        <v>303</v>
      </c>
      <c r="C9" s="10" t="s">
        <v>16</v>
      </c>
      <c r="D9" s="10">
        <v>500</v>
      </c>
      <c r="E9" s="10">
        <v>1060</v>
      </c>
      <c r="F9" s="10">
        <v>1054</v>
      </c>
      <c r="G9" s="10" t="s">
        <v>3072</v>
      </c>
      <c r="H9" s="10">
        <v>1070</v>
      </c>
      <c r="I9" s="25">
        <f t="shared" ref="I9:I11" si="1">(H9-E9)*D9</f>
        <v>5000</v>
      </c>
    </row>
    <row r="10" spans="1:9">
      <c r="A10" s="11">
        <v>42402</v>
      </c>
      <c r="B10" s="12" t="s">
        <v>56</v>
      </c>
      <c r="C10" s="12" t="s">
        <v>16</v>
      </c>
      <c r="D10" s="12">
        <v>500</v>
      </c>
      <c r="E10" s="12">
        <v>600</v>
      </c>
      <c r="F10" s="12">
        <v>593</v>
      </c>
      <c r="G10" s="12" t="s">
        <v>3073</v>
      </c>
      <c r="H10" s="12">
        <v>598</v>
      </c>
      <c r="I10" s="26">
        <f t="shared" si="1"/>
        <v>-1000</v>
      </c>
    </row>
    <row r="11" spans="1:9">
      <c r="A11" s="11">
        <v>42402</v>
      </c>
      <c r="B11" s="12" t="s">
        <v>785</v>
      </c>
      <c r="C11" s="12" t="s">
        <v>16</v>
      </c>
      <c r="D11" s="12">
        <v>250</v>
      </c>
      <c r="E11" s="12">
        <v>2397</v>
      </c>
      <c r="F11" s="12">
        <v>2381</v>
      </c>
      <c r="G11" s="12" t="s">
        <v>3074</v>
      </c>
      <c r="H11" s="12">
        <v>2381</v>
      </c>
      <c r="I11" s="26">
        <f t="shared" si="1"/>
        <v>-4000</v>
      </c>
    </row>
    <row r="12" spans="1:9">
      <c r="A12" s="9">
        <v>42403</v>
      </c>
      <c r="B12" s="35" t="s">
        <v>56</v>
      </c>
      <c r="C12" s="10" t="s">
        <v>19</v>
      </c>
      <c r="D12" s="10">
        <v>500</v>
      </c>
      <c r="E12" s="10">
        <v>543</v>
      </c>
      <c r="F12" s="10">
        <v>550</v>
      </c>
      <c r="G12" s="10" t="s">
        <v>3075</v>
      </c>
      <c r="H12" s="10">
        <v>536</v>
      </c>
      <c r="I12" s="25">
        <f t="shared" ref="I12:I21" si="2">(E12-H12)*D12</f>
        <v>3500</v>
      </c>
    </row>
    <row r="13" spans="1:9">
      <c r="A13" s="9">
        <v>42403</v>
      </c>
      <c r="B13" s="35" t="s">
        <v>56</v>
      </c>
      <c r="C13" s="10" t="s">
        <v>19</v>
      </c>
      <c r="D13" s="10">
        <v>500</v>
      </c>
      <c r="E13" s="10">
        <v>560</v>
      </c>
      <c r="F13" s="10">
        <v>567</v>
      </c>
      <c r="G13" s="10" t="s">
        <v>3076</v>
      </c>
      <c r="H13" s="10">
        <v>557</v>
      </c>
      <c r="I13" s="25">
        <f t="shared" si="2"/>
        <v>1500</v>
      </c>
    </row>
    <row r="14" spans="1:9">
      <c r="A14" s="11">
        <v>42403</v>
      </c>
      <c r="B14" s="12" t="s">
        <v>785</v>
      </c>
      <c r="C14" s="12" t="s">
        <v>19</v>
      </c>
      <c r="D14" s="12">
        <v>250</v>
      </c>
      <c r="E14" s="12">
        <v>2178</v>
      </c>
      <c r="F14" s="12">
        <v>2196</v>
      </c>
      <c r="G14" s="12" t="s">
        <v>3077</v>
      </c>
      <c r="H14" s="12">
        <v>2187</v>
      </c>
      <c r="I14" s="26">
        <f t="shared" si="2"/>
        <v>-2250</v>
      </c>
    </row>
    <row r="15" spans="1:9">
      <c r="A15" s="9">
        <v>42404</v>
      </c>
      <c r="B15" s="35" t="s">
        <v>3078</v>
      </c>
      <c r="C15" s="10" t="s">
        <v>19</v>
      </c>
      <c r="D15" s="10">
        <v>1000</v>
      </c>
      <c r="E15" s="10">
        <v>191</v>
      </c>
      <c r="F15" s="10">
        <v>194.5</v>
      </c>
      <c r="G15" s="10" t="s">
        <v>3079</v>
      </c>
      <c r="H15" s="10">
        <v>185</v>
      </c>
      <c r="I15" s="25">
        <f t="shared" si="2"/>
        <v>6000</v>
      </c>
    </row>
    <row r="16" spans="1:9">
      <c r="A16" s="11">
        <v>42404</v>
      </c>
      <c r="B16" s="12" t="s">
        <v>2942</v>
      </c>
      <c r="C16" s="12" t="s">
        <v>19</v>
      </c>
      <c r="D16" s="12">
        <v>400</v>
      </c>
      <c r="E16" s="12">
        <v>1360</v>
      </c>
      <c r="F16" s="12">
        <v>1369</v>
      </c>
      <c r="G16" s="12" t="s">
        <v>3080</v>
      </c>
      <c r="H16" s="12">
        <v>1369</v>
      </c>
      <c r="I16" s="26">
        <f t="shared" si="2"/>
        <v>-3600</v>
      </c>
    </row>
    <row r="17" spans="1:9">
      <c r="A17" s="9">
        <v>42404</v>
      </c>
      <c r="B17" s="35" t="s">
        <v>3081</v>
      </c>
      <c r="C17" s="10" t="s">
        <v>19</v>
      </c>
      <c r="D17" s="10">
        <v>1500</v>
      </c>
      <c r="E17" s="10">
        <v>168.75</v>
      </c>
      <c r="F17" s="10">
        <v>171.3</v>
      </c>
      <c r="G17" s="10" t="s">
        <v>3082</v>
      </c>
      <c r="H17" s="10">
        <v>166</v>
      </c>
      <c r="I17" s="25">
        <f t="shared" si="2"/>
        <v>4125</v>
      </c>
    </row>
    <row r="18" spans="1:9">
      <c r="A18" s="9">
        <v>42405</v>
      </c>
      <c r="B18" s="35" t="s">
        <v>573</v>
      </c>
      <c r="C18" s="10" t="s">
        <v>19</v>
      </c>
      <c r="D18" s="10">
        <v>900</v>
      </c>
      <c r="E18" s="10">
        <v>520</v>
      </c>
      <c r="F18" s="10">
        <v>524</v>
      </c>
      <c r="G18" s="10" t="s">
        <v>3083</v>
      </c>
      <c r="H18" s="10">
        <v>516</v>
      </c>
      <c r="I18" s="25">
        <f t="shared" si="2"/>
        <v>3600</v>
      </c>
    </row>
    <row r="19" spans="1:9">
      <c r="A19" s="11">
        <v>42405</v>
      </c>
      <c r="B19" s="12" t="s">
        <v>56</v>
      </c>
      <c r="C19" s="12" t="s">
        <v>19</v>
      </c>
      <c r="D19" s="12">
        <v>500</v>
      </c>
      <c r="E19" s="12">
        <v>564.5</v>
      </c>
      <c r="F19" s="12">
        <v>771.9</v>
      </c>
      <c r="G19" s="12" t="s">
        <v>3084</v>
      </c>
      <c r="H19" s="12">
        <v>566</v>
      </c>
      <c r="I19" s="26">
        <f t="shared" si="2"/>
        <v>-750</v>
      </c>
    </row>
    <row r="20" spans="1:9">
      <c r="A20" s="9">
        <v>42405</v>
      </c>
      <c r="B20" s="35" t="s">
        <v>785</v>
      </c>
      <c r="C20" s="10" t="s">
        <v>19</v>
      </c>
      <c r="D20" s="10">
        <v>250</v>
      </c>
      <c r="E20" s="10">
        <v>2126</v>
      </c>
      <c r="F20" s="10">
        <v>2143</v>
      </c>
      <c r="G20" s="10" t="s">
        <v>3085</v>
      </c>
      <c r="H20" s="10">
        <v>2090</v>
      </c>
      <c r="I20" s="25">
        <f t="shared" si="2"/>
        <v>9000</v>
      </c>
    </row>
    <row r="21" spans="1:9">
      <c r="A21" s="9">
        <v>42408</v>
      </c>
      <c r="B21" s="35" t="s">
        <v>573</v>
      </c>
      <c r="C21" s="10" t="s">
        <v>19</v>
      </c>
      <c r="D21" s="10">
        <v>900</v>
      </c>
      <c r="E21" s="10">
        <v>601</v>
      </c>
      <c r="F21" s="10">
        <v>605</v>
      </c>
      <c r="G21" s="10" t="s">
        <v>3086</v>
      </c>
      <c r="H21" s="10">
        <v>601</v>
      </c>
      <c r="I21" s="27">
        <f t="shared" si="2"/>
        <v>0</v>
      </c>
    </row>
    <row r="22" spans="1:9">
      <c r="A22" s="9">
        <v>42408</v>
      </c>
      <c r="B22" s="35" t="s">
        <v>2935</v>
      </c>
      <c r="C22" s="10" t="s">
        <v>16</v>
      </c>
      <c r="D22" s="10">
        <v>400</v>
      </c>
      <c r="E22" s="10">
        <v>1150</v>
      </c>
      <c r="F22" s="10">
        <v>1141</v>
      </c>
      <c r="G22" s="10" t="s">
        <v>3087</v>
      </c>
      <c r="H22" s="10">
        <v>1150</v>
      </c>
      <c r="I22" s="25">
        <f t="shared" ref="I22:I24" si="3">(H22-E22)*D22</f>
        <v>0</v>
      </c>
    </row>
    <row r="23" spans="1:9">
      <c r="A23" s="9">
        <v>42408</v>
      </c>
      <c r="B23" s="35" t="s">
        <v>3088</v>
      </c>
      <c r="C23" s="10" t="s">
        <v>16</v>
      </c>
      <c r="D23" s="10">
        <v>700</v>
      </c>
      <c r="E23" s="10">
        <v>415</v>
      </c>
      <c r="F23" s="10">
        <v>410</v>
      </c>
      <c r="G23" s="10" t="s">
        <v>3089</v>
      </c>
      <c r="H23" s="10">
        <v>417</v>
      </c>
      <c r="I23" s="25">
        <f t="shared" si="3"/>
        <v>1400</v>
      </c>
    </row>
    <row r="24" spans="1:9">
      <c r="A24" s="9">
        <v>42409</v>
      </c>
      <c r="B24" s="35" t="s">
        <v>3090</v>
      </c>
      <c r="C24" s="10" t="s">
        <v>16</v>
      </c>
      <c r="D24" s="10">
        <v>1000</v>
      </c>
      <c r="E24" s="10">
        <v>300</v>
      </c>
      <c r="F24" s="10">
        <v>296.5</v>
      </c>
      <c r="G24" s="10" t="s">
        <v>3091</v>
      </c>
      <c r="H24" s="10">
        <v>301.5</v>
      </c>
      <c r="I24" s="25">
        <f t="shared" si="3"/>
        <v>1500</v>
      </c>
    </row>
    <row r="25" spans="1:9">
      <c r="A25" s="9">
        <v>42409</v>
      </c>
      <c r="B25" s="35" t="s">
        <v>56</v>
      </c>
      <c r="C25" s="10" t="s">
        <v>19</v>
      </c>
      <c r="D25" s="10">
        <v>500</v>
      </c>
      <c r="E25" s="10">
        <v>500</v>
      </c>
      <c r="F25" s="10">
        <v>507</v>
      </c>
      <c r="G25" s="10" t="s">
        <v>3092</v>
      </c>
      <c r="H25" s="10">
        <v>497</v>
      </c>
      <c r="I25" s="25">
        <f t="shared" ref="I25:I26" si="4">(E25-H25)*D25</f>
        <v>1500</v>
      </c>
    </row>
    <row r="26" spans="1:9">
      <c r="A26" s="9">
        <v>42410</v>
      </c>
      <c r="B26" s="35" t="s">
        <v>2437</v>
      </c>
      <c r="C26" s="10" t="s">
        <v>19</v>
      </c>
      <c r="D26" s="10">
        <v>375</v>
      </c>
      <c r="E26" s="10">
        <v>970</v>
      </c>
      <c r="F26" s="10">
        <v>979</v>
      </c>
      <c r="G26" s="10" t="s">
        <v>3093</v>
      </c>
      <c r="H26" s="10">
        <v>955</v>
      </c>
      <c r="I26" s="27">
        <f t="shared" si="4"/>
        <v>5625</v>
      </c>
    </row>
    <row r="27" spans="1:9">
      <c r="A27" s="11">
        <v>42410</v>
      </c>
      <c r="B27" s="12" t="s">
        <v>682</v>
      </c>
      <c r="C27" s="12" t="s">
        <v>16</v>
      </c>
      <c r="D27" s="12">
        <v>1500</v>
      </c>
      <c r="E27" s="12">
        <v>340</v>
      </c>
      <c r="F27" s="12">
        <v>342.5</v>
      </c>
      <c r="G27" s="12" t="s">
        <v>3094</v>
      </c>
      <c r="H27" s="12">
        <v>339</v>
      </c>
      <c r="I27" s="26">
        <f t="shared" ref="I27:I28" si="5">(H27-E27)*D27</f>
        <v>-1500</v>
      </c>
    </row>
    <row r="28" spans="1:9">
      <c r="A28" s="9">
        <v>42410</v>
      </c>
      <c r="B28" s="35" t="s">
        <v>3068</v>
      </c>
      <c r="C28" s="10" t="s">
        <v>16</v>
      </c>
      <c r="D28" s="10">
        <v>300</v>
      </c>
      <c r="E28" s="10">
        <v>1080</v>
      </c>
      <c r="F28" s="10">
        <v>1071</v>
      </c>
      <c r="G28" s="10" t="s">
        <v>3095</v>
      </c>
      <c r="H28" s="10">
        <v>1083.2</v>
      </c>
      <c r="I28" s="25">
        <f t="shared" si="5"/>
        <v>960.000000000014</v>
      </c>
    </row>
    <row r="29" spans="1:9">
      <c r="A29" s="9">
        <v>42410</v>
      </c>
      <c r="B29" s="35" t="s">
        <v>2437</v>
      </c>
      <c r="C29" s="10" t="s">
        <v>19</v>
      </c>
      <c r="D29" s="10">
        <v>375</v>
      </c>
      <c r="E29" s="10">
        <v>950</v>
      </c>
      <c r="F29" s="10">
        <v>559</v>
      </c>
      <c r="G29" s="10" t="s">
        <v>3096</v>
      </c>
      <c r="H29" s="10">
        <v>946</v>
      </c>
      <c r="I29" s="25">
        <f t="shared" ref="I29:I31" si="6">(E29-H29)*D29</f>
        <v>1500</v>
      </c>
    </row>
    <row r="30" spans="1:9">
      <c r="A30" s="11">
        <v>42411</v>
      </c>
      <c r="B30" s="12" t="s">
        <v>2437</v>
      </c>
      <c r="C30" s="12" t="s">
        <v>19</v>
      </c>
      <c r="D30" s="12">
        <v>375</v>
      </c>
      <c r="E30" s="12">
        <v>930</v>
      </c>
      <c r="F30" s="12">
        <v>539</v>
      </c>
      <c r="G30" s="12" t="s">
        <v>3097</v>
      </c>
      <c r="H30" s="12">
        <v>933</v>
      </c>
      <c r="I30" s="26">
        <f t="shared" si="6"/>
        <v>-1125</v>
      </c>
    </row>
    <row r="31" spans="1:9">
      <c r="A31" s="9">
        <v>42411</v>
      </c>
      <c r="B31" s="35" t="s">
        <v>3078</v>
      </c>
      <c r="C31" s="10" t="s">
        <v>19</v>
      </c>
      <c r="D31" s="10">
        <v>1500</v>
      </c>
      <c r="E31" s="10">
        <v>168</v>
      </c>
      <c r="F31" s="10">
        <v>170.5</v>
      </c>
      <c r="G31" s="10" t="s">
        <v>3098</v>
      </c>
      <c r="H31" s="10">
        <v>167</v>
      </c>
      <c r="I31" s="25">
        <f t="shared" si="6"/>
        <v>1500</v>
      </c>
    </row>
    <row r="32" spans="1:9">
      <c r="A32" s="11">
        <v>42411</v>
      </c>
      <c r="B32" s="12" t="s">
        <v>545</v>
      </c>
      <c r="C32" s="12" t="s">
        <v>16</v>
      </c>
      <c r="D32" s="12">
        <v>1300</v>
      </c>
      <c r="E32" s="12">
        <v>440</v>
      </c>
      <c r="F32" s="12">
        <v>437.25</v>
      </c>
      <c r="G32" s="12" t="s">
        <v>3099</v>
      </c>
      <c r="H32" s="12">
        <v>439.3</v>
      </c>
      <c r="I32" s="26">
        <f>(H32-E32)*D32</f>
        <v>-909.999999999985</v>
      </c>
    </row>
    <row r="33" spans="1:9">
      <c r="A33" s="9">
        <v>42411</v>
      </c>
      <c r="B33" s="35" t="s">
        <v>43</v>
      </c>
      <c r="C33" s="10" t="s">
        <v>19</v>
      </c>
      <c r="D33" s="10">
        <v>600</v>
      </c>
      <c r="E33" s="10">
        <v>790</v>
      </c>
      <c r="F33" s="10">
        <v>796</v>
      </c>
      <c r="G33" s="10" t="s">
        <v>3100</v>
      </c>
      <c r="H33" s="10">
        <v>787.5</v>
      </c>
      <c r="I33" s="25">
        <f t="shared" ref="I33:I35" si="7">(E33-H33)*D33</f>
        <v>1500</v>
      </c>
    </row>
    <row r="34" spans="1:9">
      <c r="A34" s="11">
        <v>42412</v>
      </c>
      <c r="B34" s="12" t="s">
        <v>843</v>
      </c>
      <c r="C34" s="12" t="s">
        <v>19</v>
      </c>
      <c r="D34" s="12">
        <v>400</v>
      </c>
      <c r="E34" s="12">
        <v>1279</v>
      </c>
      <c r="F34" s="12">
        <v>1286</v>
      </c>
      <c r="G34" s="12" t="s">
        <v>3101</v>
      </c>
      <c r="H34" s="12">
        <v>1282</v>
      </c>
      <c r="I34" s="26">
        <f t="shared" si="7"/>
        <v>-1200</v>
      </c>
    </row>
    <row r="35" spans="1:9">
      <c r="A35" s="9">
        <v>42412</v>
      </c>
      <c r="B35" s="35" t="s">
        <v>2437</v>
      </c>
      <c r="C35" s="10" t="s">
        <v>19</v>
      </c>
      <c r="D35" s="10">
        <v>375</v>
      </c>
      <c r="E35" s="10">
        <v>767.5</v>
      </c>
      <c r="F35" s="10">
        <v>776.5</v>
      </c>
      <c r="G35" s="10" t="s">
        <v>3102</v>
      </c>
      <c r="H35" s="10">
        <v>745</v>
      </c>
      <c r="I35" s="27">
        <f t="shared" si="7"/>
        <v>8437.5</v>
      </c>
    </row>
    <row r="36" spans="1:9">
      <c r="A36" s="9">
        <v>42412</v>
      </c>
      <c r="B36" s="35" t="s">
        <v>2878</v>
      </c>
      <c r="C36" s="10" t="s">
        <v>16</v>
      </c>
      <c r="D36" s="10">
        <v>1300</v>
      </c>
      <c r="E36" s="10">
        <v>380.5</v>
      </c>
      <c r="F36" s="10">
        <v>375.9</v>
      </c>
      <c r="G36" s="10" t="s">
        <v>3103</v>
      </c>
      <c r="H36" s="10">
        <v>388.9</v>
      </c>
      <c r="I36" s="25">
        <f t="shared" ref="I36:I39" si="8">(H36-E36)*D36</f>
        <v>10920</v>
      </c>
    </row>
    <row r="37" spans="1:13">
      <c r="A37" s="9">
        <v>42415</v>
      </c>
      <c r="B37" s="35" t="s">
        <v>3068</v>
      </c>
      <c r="C37" s="10" t="s">
        <v>16</v>
      </c>
      <c r="D37" s="10">
        <v>300</v>
      </c>
      <c r="E37" s="10">
        <v>1005</v>
      </c>
      <c r="F37" s="10">
        <v>994</v>
      </c>
      <c r="G37" s="10" t="s">
        <v>3104</v>
      </c>
      <c r="H37" s="10">
        <v>1027</v>
      </c>
      <c r="I37" s="25">
        <f t="shared" si="8"/>
        <v>6600</v>
      </c>
      <c r="M37" t="s">
        <v>3105</v>
      </c>
    </row>
    <row r="38" spans="1:9">
      <c r="A38" s="9">
        <v>42415</v>
      </c>
      <c r="B38" s="35" t="s">
        <v>3078</v>
      </c>
      <c r="C38" s="10" t="s">
        <v>16</v>
      </c>
      <c r="D38" s="10">
        <v>1500</v>
      </c>
      <c r="E38" s="10">
        <v>162</v>
      </c>
      <c r="F38" s="10">
        <v>159.5</v>
      </c>
      <c r="G38" s="10" t="s">
        <v>3106</v>
      </c>
      <c r="H38" s="10">
        <v>163</v>
      </c>
      <c r="I38" s="25">
        <f t="shared" si="8"/>
        <v>1500</v>
      </c>
    </row>
    <row r="39" spans="1:9">
      <c r="A39" s="9">
        <v>42415</v>
      </c>
      <c r="B39" s="35" t="s">
        <v>3068</v>
      </c>
      <c r="C39" s="10" t="s">
        <v>16</v>
      </c>
      <c r="D39" s="10">
        <v>300</v>
      </c>
      <c r="E39" s="10">
        <v>1020</v>
      </c>
      <c r="F39" s="10">
        <v>1008</v>
      </c>
      <c r="G39" s="10" t="s">
        <v>3107</v>
      </c>
      <c r="H39" s="10">
        <v>1045</v>
      </c>
      <c r="I39" s="25">
        <f t="shared" si="8"/>
        <v>7500</v>
      </c>
    </row>
    <row r="40" spans="1:9">
      <c r="A40" s="9">
        <v>42416</v>
      </c>
      <c r="B40" s="35" t="s">
        <v>3068</v>
      </c>
      <c r="C40" s="10" t="s">
        <v>19</v>
      </c>
      <c r="D40" s="10">
        <v>300</v>
      </c>
      <c r="E40" s="10">
        <v>1000</v>
      </c>
      <c r="F40" s="10">
        <v>1011</v>
      </c>
      <c r="G40" s="10" t="s">
        <v>3108</v>
      </c>
      <c r="H40" s="10">
        <v>995.5</v>
      </c>
      <c r="I40" s="25">
        <f t="shared" ref="I40:I44" si="9">(E40-H40)*D40</f>
        <v>1350</v>
      </c>
    </row>
    <row r="41" spans="1:9">
      <c r="A41" s="9">
        <v>42416</v>
      </c>
      <c r="B41" s="35" t="s">
        <v>2946</v>
      </c>
      <c r="C41" s="10" t="s">
        <v>19</v>
      </c>
      <c r="D41" s="10">
        <v>600</v>
      </c>
      <c r="E41" s="10">
        <v>497</v>
      </c>
      <c r="F41" s="10">
        <v>503</v>
      </c>
      <c r="G41" s="10" t="s">
        <v>3109</v>
      </c>
      <c r="H41" s="10">
        <v>497</v>
      </c>
      <c r="I41" s="25">
        <f t="shared" si="9"/>
        <v>0</v>
      </c>
    </row>
    <row r="42" spans="1:9">
      <c r="A42" s="9">
        <v>42416</v>
      </c>
      <c r="B42" s="35" t="s">
        <v>3110</v>
      </c>
      <c r="C42" s="10" t="s">
        <v>19</v>
      </c>
      <c r="D42" s="10">
        <v>1500</v>
      </c>
      <c r="E42" s="10">
        <v>216.4</v>
      </c>
      <c r="F42" s="10">
        <v>219</v>
      </c>
      <c r="G42" s="10" t="s">
        <v>3111</v>
      </c>
      <c r="H42" s="10">
        <v>212</v>
      </c>
      <c r="I42" s="25">
        <f t="shared" si="9"/>
        <v>6600.00000000001</v>
      </c>
    </row>
    <row r="43" spans="1:9">
      <c r="A43" s="9">
        <v>42417</v>
      </c>
      <c r="B43" s="35" t="s">
        <v>573</v>
      </c>
      <c r="C43" s="10" t="s">
        <v>19</v>
      </c>
      <c r="D43" s="10">
        <v>900</v>
      </c>
      <c r="E43" s="10">
        <v>520</v>
      </c>
      <c r="F43" s="10">
        <v>524</v>
      </c>
      <c r="G43" s="10" t="s">
        <v>3112</v>
      </c>
      <c r="H43" s="10">
        <v>518.3</v>
      </c>
      <c r="I43" s="25">
        <f t="shared" si="9"/>
        <v>1530.00000000004</v>
      </c>
    </row>
    <row r="44" spans="1:9">
      <c r="A44" s="9">
        <v>42417</v>
      </c>
      <c r="B44" s="35" t="s">
        <v>3078</v>
      </c>
      <c r="C44" s="10" t="s">
        <v>19</v>
      </c>
      <c r="D44" s="10">
        <v>1500</v>
      </c>
      <c r="E44" s="10">
        <v>150</v>
      </c>
      <c r="F44" s="10">
        <v>152.5</v>
      </c>
      <c r="G44" s="10" t="s">
        <v>3113</v>
      </c>
      <c r="H44" s="10">
        <v>150</v>
      </c>
      <c r="I44" s="27">
        <f t="shared" si="9"/>
        <v>0</v>
      </c>
    </row>
    <row r="45" spans="1:9">
      <c r="A45" s="9">
        <v>42417</v>
      </c>
      <c r="B45" s="35" t="s">
        <v>2393</v>
      </c>
      <c r="C45" s="10" t="s">
        <v>16</v>
      </c>
      <c r="D45" s="10">
        <v>400</v>
      </c>
      <c r="E45" s="10">
        <v>1290</v>
      </c>
      <c r="F45" s="10">
        <v>1281</v>
      </c>
      <c r="G45" s="10" t="s">
        <v>3114</v>
      </c>
      <c r="H45" s="10">
        <v>1304</v>
      </c>
      <c r="I45" s="25">
        <f>(H45-E45)*D45</f>
        <v>5600</v>
      </c>
    </row>
    <row r="46" spans="1:9">
      <c r="A46" s="11">
        <v>42418</v>
      </c>
      <c r="B46" s="12" t="s">
        <v>3068</v>
      </c>
      <c r="C46" s="12" t="s">
        <v>19</v>
      </c>
      <c r="D46" s="12">
        <v>300</v>
      </c>
      <c r="E46" s="12">
        <v>1000</v>
      </c>
      <c r="F46" s="12">
        <v>1010.5</v>
      </c>
      <c r="G46" s="12" t="s">
        <v>3108</v>
      </c>
      <c r="H46" s="12">
        <v>1002</v>
      </c>
      <c r="I46" s="26">
        <f t="shared" ref="I46:I47" si="10">(E46-H46)*D46</f>
        <v>-600</v>
      </c>
    </row>
    <row r="47" spans="1:9">
      <c r="A47" s="9">
        <v>42418</v>
      </c>
      <c r="B47" s="35" t="s">
        <v>2499</v>
      </c>
      <c r="C47" s="10" t="s">
        <v>19</v>
      </c>
      <c r="D47" s="10">
        <v>1500</v>
      </c>
      <c r="E47" s="10">
        <v>330</v>
      </c>
      <c r="F47" s="10">
        <v>332.5</v>
      </c>
      <c r="G47" s="10" t="s">
        <v>3115</v>
      </c>
      <c r="H47" s="10">
        <v>329</v>
      </c>
      <c r="I47" s="25">
        <f t="shared" si="10"/>
        <v>1500</v>
      </c>
    </row>
    <row r="48" spans="1:9">
      <c r="A48" s="9">
        <v>42419</v>
      </c>
      <c r="B48" s="35" t="s">
        <v>140</v>
      </c>
      <c r="C48" s="10" t="s">
        <v>16</v>
      </c>
      <c r="D48" s="10">
        <v>400</v>
      </c>
      <c r="E48" s="10">
        <v>932.5</v>
      </c>
      <c r="F48" s="10">
        <v>924</v>
      </c>
      <c r="G48" s="10" t="s">
        <v>3116</v>
      </c>
      <c r="H48" s="10">
        <v>936</v>
      </c>
      <c r="I48" s="25">
        <f t="shared" ref="I48:I51" si="11">(H48-E48)*D48</f>
        <v>1400</v>
      </c>
    </row>
    <row r="49" spans="1:9">
      <c r="A49" s="9">
        <v>42419</v>
      </c>
      <c r="B49" s="35" t="s">
        <v>29</v>
      </c>
      <c r="C49" s="10" t="s">
        <v>16</v>
      </c>
      <c r="D49" s="10">
        <v>1500</v>
      </c>
      <c r="E49" s="10">
        <v>337</v>
      </c>
      <c r="F49" s="10">
        <v>334.45</v>
      </c>
      <c r="G49" s="10" t="s">
        <v>3117</v>
      </c>
      <c r="H49" s="10">
        <v>337.95</v>
      </c>
      <c r="I49" s="25">
        <f t="shared" si="11"/>
        <v>1424.99999999998</v>
      </c>
    </row>
    <row r="50" spans="1:9">
      <c r="A50" s="9">
        <v>42422</v>
      </c>
      <c r="B50" s="35" t="s">
        <v>3118</v>
      </c>
      <c r="C50" s="10" t="s">
        <v>16</v>
      </c>
      <c r="D50" s="10">
        <v>750</v>
      </c>
      <c r="E50" s="10">
        <v>370</v>
      </c>
      <c r="F50" s="10">
        <v>366</v>
      </c>
      <c r="G50" s="10" t="s">
        <v>3119</v>
      </c>
      <c r="H50" s="10">
        <v>371.2</v>
      </c>
      <c r="I50" s="25">
        <f t="shared" si="11"/>
        <v>899.999999999991</v>
      </c>
    </row>
    <row r="51" spans="1:9">
      <c r="A51" s="9">
        <v>42422</v>
      </c>
      <c r="B51" s="35" t="s">
        <v>2393</v>
      </c>
      <c r="C51" s="10" t="s">
        <v>16</v>
      </c>
      <c r="D51" s="10">
        <v>400</v>
      </c>
      <c r="E51" s="10">
        <v>1350</v>
      </c>
      <c r="F51" s="10">
        <v>1341</v>
      </c>
      <c r="G51" s="10" t="s">
        <v>3120</v>
      </c>
      <c r="H51" s="10">
        <v>1353.5</v>
      </c>
      <c r="I51" s="25">
        <f t="shared" si="11"/>
        <v>1400</v>
      </c>
    </row>
    <row r="52" spans="1:9">
      <c r="A52" s="9">
        <v>42423</v>
      </c>
      <c r="B52" s="35" t="s">
        <v>838</v>
      </c>
      <c r="C52" s="10" t="s">
        <v>19</v>
      </c>
      <c r="D52" s="10">
        <v>600</v>
      </c>
      <c r="E52" s="10">
        <v>749.45</v>
      </c>
      <c r="F52" s="10">
        <v>755.5</v>
      </c>
      <c r="G52" s="10" t="s">
        <v>3121</v>
      </c>
      <c r="H52" s="10">
        <v>744.7</v>
      </c>
      <c r="I52" s="25">
        <f t="shared" ref="I52:I53" si="12">(E52-H52)*D52</f>
        <v>2850</v>
      </c>
    </row>
    <row r="53" spans="1:9">
      <c r="A53" s="9">
        <v>42423</v>
      </c>
      <c r="B53" s="35" t="s">
        <v>944</v>
      </c>
      <c r="C53" s="10" t="s">
        <v>19</v>
      </c>
      <c r="D53" s="10">
        <v>300</v>
      </c>
      <c r="E53" s="10">
        <v>990</v>
      </c>
      <c r="F53" s="10">
        <v>991</v>
      </c>
      <c r="G53" s="10" t="s">
        <v>3122</v>
      </c>
      <c r="H53" s="10">
        <v>978</v>
      </c>
      <c r="I53" s="25">
        <f t="shared" si="12"/>
        <v>3600</v>
      </c>
    </row>
    <row r="54" spans="1:9">
      <c r="A54" s="9">
        <v>42424</v>
      </c>
      <c r="B54" s="35" t="s">
        <v>140</v>
      </c>
      <c r="C54" s="10" t="s">
        <v>16</v>
      </c>
      <c r="D54" s="10">
        <v>400</v>
      </c>
      <c r="E54" s="10">
        <v>900</v>
      </c>
      <c r="F54" s="10">
        <v>891.5</v>
      </c>
      <c r="G54" s="10" t="s">
        <v>3123</v>
      </c>
      <c r="H54" s="10">
        <v>903.5</v>
      </c>
      <c r="I54" s="25">
        <f t="shared" ref="I54:I55" si="13">(H54-E54)*D54</f>
        <v>1400</v>
      </c>
    </row>
    <row r="55" spans="1:9">
      <c r="A55" s="9">
        <v>42424</v>
      </c>
      <c r="B55" s="35" t="s">
        <v>2656</v>
      </c>
      <c r="C55" s="10" t="s">
        <v>16</v>
      </c>
      <c r="D55" s="10">
        <v>1000</v>
      </c>
      <c r="E55" s="10">
        <v>385</v>
      </c>
      <c r="F55" s="10">
        <v>381.5</v>
      </c>
      <c r="G55" s="10" t="s">
        <v>3124</v>
      </c>
      <c r="H55" s="10">
        <v>386.5</v>
      </c>
      <c r="I55" s="25">
        <f t="shared" si="13"/>
        <v>1500</v>
      </c>
    </row>
    <row r="56" spans="1:9">
      <c r="A56" s="9">
        <v>42424</v>
      </c>
      <c r="B56" s="35" t="s">
        <v>2878</v>
      </c>
      <c r="C56" s="10" t="s">
        <v>19</v>
      </c>
      <c r="D56" s="10">
        <v>1300</v>
      </c>
      <c r="E56" s="10">
        <v>380</v>
      </c>
      <c r="F56" s="10">
        <v>383.5</v>
      </c>
      <c r="G56" s="10" t="s">
        <v>3125</v>
      </c>
      <c r="H56" s="10">
        <v>374.3</v>
      </c>
      <c r="I56" s="25">
        <f t="shared" ref="I56:I61" si="14">(E56-H56)*D56</f>
        <v>7409.99999999999</v>
      </c>
    </row>
    <row r="57" spans="1:9">
      <c r="A57" s="9">
        <v>42425</v>
      </c>
      <c r="B57" s="35" t="s">
        <v>573</v>
      </c>
      <c r="C57" s="10" t="s">
        <v>19</v>
      </c>
      <c r="D57" s="10">
        <v>900</v>
      </c>
      <c r="E57" s="10">
        <v>512</v>
      </c>
      <c r="F57" s="10">
        <v>516</v>
      </c>
      <c r="G57" s="10" t="s">
        <v>3126</v>
      </c>
      <c r="H57" s="10">
        <v>510.3</v>
      </c>
      <c r="I57" s="25">
        <f t="shared" si="14"/>
        <v>1529.99999999999</v>
      </c>
    </row>
    <row r="58" spans="1:9">
      <c r="A58" s="9">
        <v>42425</v>
      </c>
      <c r="B58" s="35" t="s">
        <v>101</v>
      </c>
      <c r="C58" s="10" t="s">
        <v>19</v>
      </c>
      <c r="D58" s="10">
        <v>700</v>
      </c>
      <c r="E58" s="10">
        <v>590.5</v>
      </c>
      <c r="F58" s="10">
        <v>595</v>
      </c>
      <c r="G58" s="10" t="s">
        <v>3127</v>
      </c>
      <c r="H58" s="10">
        <v>588.5</v>
      </c>
      <c r="I58" s="25">
        <f t="shared" si="14"/>
        <v>1400</v>
      </c>
    </row>
    <row r="59" spans="1:12">
      <c r="A59" s="9">
        <v>42425</v>
      </c>
      <c r="B59" s="35" t="s">
        <v>2341</v>
      </c>
      <c r="C59" s="10" t="s">
        <v>19</v>
      </c>
      <c r="D59" s="10">
        <v>1000</v>
      </c>
      <c r="E59" s="10">
        <v>228</v>
      </c>
      <c r="F59" s="10">
        <v>230.5</v>
      </c>
      <c r="G59" s="10" t="s">
        <v>3128</v>
      </c>
      <c r="H59" s="10">
        <v>223.5</v>
      </c>
      <c r="I59" s="25">
        <f t="shared" si="14"/>
        <v>4500</v>
      </c>
      <c r="L59" t="s">
        <v>3105</v>
      </c>
    </row>
    <row r="60" spans="1:9">
      <c r="A60" s="9">
        <v>42426</v>
      </c>
      <c r="B60" s="35" t="s">
        <v>2393</v>
      </c>
      <c r="C60" s="10" t="s">
        <v>19</v>
      </c>
      <c r="D60" s="10">
        <v>400</v>
      </c>
      <c r="E60" s="10">
        <v>1260</v>
      </c>
      <c r="F60" s="10">
        <v>1268.5</v>
      </c>
      <c r="G60" s="10" t="s">
        <v>3129</v>
      </c>
      <c r="H60" s="10">
        <v>1245</v>
      </c>
      <c r="I60" s="25">
        <f t="shared" si="14"/>
        <v>6000</v>
      </c>
    </row>
    <row r="61" spans="1:9">
      <c r="A61" s="9">
        <v>42426</v>
      </c>
      <c r="B61" s="35" t="s">
        <v>2656</v>
      </c>
      <c r="C61" s="10" t="s">
        <v>19</v>
      </c>
      <c r="D61" s="10">
        <v>750</v>
      </c>
      <c r="E61" s="10">
        <v>370</v>
      </c>
      <c r="F61" s="10">
        <v>375</v>
      </c>
      <c r="G61" s="10" t="s">
        <v>3130</v>
      </c>
      <c r="H61" s="10">
        <v>368</v>
      </c>
      <c r="I61" s="25">
        <f t="shared" si="14"/>
        <v>1500</v>
      </c>
    </row>
    <row r="62" spans="1:9">
      <c r="A62" s="9">
        <v>42426</v>
      </c>
      <c r="B62" s="35" t="s">
        <v>443</v>
      </c>
      <c r="C62" s="10" t="s">
        <v>16</v>
      </c>
      <c r="D62" s="10">
        <v>2000</v>
      </c>
      <c r="E62" s="10">
        <v>162.5</v>
      </c>
      <c r="F62" s="10">
        <v>161</v>
      </c>
      <c r="G62" s="10" t="s">
        <v>3131</v>
      </c>
      <c r="H62" s="10">
        <v>162.5</v>
      </c>
      <c r="I62" s="25">
        <f t="shared" ref="I62" si="15">(H62-E62)*D62</f>
        <v>0</v>
      </c>
    </row>
    <row r="63" spans="1:9">
      <c r="A63" s="9">
        <v>42429</v>
      </c>
      <c r="B63" s="35" t="s">
        <v>785</v>
      </c>
      <c r="C63" s="10" t="s">
        <v>16</v>
      </c>
      <c r="D63" s="10">
        <v>250</v>
      </c>
      <c r="E63" s="10">
        <v>1634</v>
      </c>
      <c r="F63" s="10">
        <v>1622</v>
      </c>
      <c r="G63" s="10" t="s">
        <v>3132</v>
      </c>
      <c r="H63" s="10">
        <v>1639</v>
      </c>
      <c r="I63" s="25">
        <f t="shared" ref="I63:I64" si="16">(H63-E63)*D63</f>
        <v>1250</v>
      </c>
    </row>
    <row r="64" ht="15.75" spans="1:9">
      <c r="A64" s="17">
        <v>42429</v>
      </c>
      <c r="B64" s="36" t="s">
        <v>843</v>
      </c>
      <c r="C64" s="19" t="s">
        <v>16</v>
      </c>
      <c r="D64" s="19">
        <v>400</v>
      </c>
      <c r="E64" s="19">
        <v>1301</v>
      </c>
      <c r="F64" s="19">
        <v>1292</v>
      </c>
      <c r="G64" s="19" t="s">
        <v>3133</v>
      </c>
      <c r="H64" s="19">
        <v>1304.5</v>
      </c>
      <c r="I64" s="28">
        <f t="shared" si="16"/>
        <v>1400</v>
      </c>
    </row>
    <row r="67" spans="7:9">
      <c r="G67" s="20" t="s">
        <v>51</v>
      </c>
      <c r="H67" s="20"/>
      <c r="I67" s="29">
        <f>SUM(I4:I66)</f>
        <v>125327.5</v>
      </c>
    </row>
    <row r="68" spans="9:9">
      <c r="I68" s="30"/>
    </row>
    <row r="69" spans="7:9">
      <c r="G69" s="20" t="s">
        <v>2</v>
      </c>
      <c r="H69" s="20"/>
      <c r="I69" s="31">
        <f>50/61</f>
        <v>0.819672131147541</v>
      </c>
    </row>
  </sheetData>
  <mergeCells count="4">
    <mergeCell ref="A1:I1"/>
    <mergeCell ref="A2:I2"/>
    <mergeCell ref="G67:H67"/>
    <mergeCell ref="G69:H69"/>
  </mergeCells>
  <pageMargins left="0.699305555555556" right="0.699305555555556" top="0.75" bottom="0.75" header="0.3" footer="0.3"/>
  <pageSetup paperSize="9" orientation="portrait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9" workbookViewId="0">
      <selection activeCell="E56" sqref="E56"/>
    </sheetView>
  </sheetViews>
  <sheetFormatPr defaultColWidth="9" defaultRowHeight="15"/>
  <cols>
    <col min="1" max="1" width="10.4285714285714" customWidth="1"/>
    <col min="2" max="2" width="17.4285714285714" customWidth="1"/>
    <col min="3" max="3" width="5.71428571428571" customWidth="1"/>
    <col min="4" max="4" width="10.2857142857143" customWidth="1"/>
    <col min="5" max="5" width="13.2857142857143" customWidth="1"/>
    <col min="6" max="6" width="11.2857142857143" customWidth="1"/>
    <col min="7" max="7" width="17.8571428571429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3134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7">
        <v>42370</v>
      </c>
      <c r="B4" s="8" t="s">
        <v>268</v>
      </c>
      <c r="C4" s="8" t="s">
        <v>16</v>
      </c>
      <c r="D4" s="8">
        <v>1000</v>
      </c>
      <c r="E4" s="8">
        <v>442</v>
      </c>
      <c r="F4" s="8">
        <v>439</v>
      </c>
      <c r="G4" s="8" t="s">
        <v>3135</v>
      </c>
      <c r="H4" s="8">
        <v>442</v>
      </c>
      <c r="I4" s="24">
        <f t="shared" ref="I4:I7" si="0">(H4-E4)*D4</f>
        <v>0</v>
      </c>
    </row>
    <row r="5" spans="1:9">
      <c r="A5" s="9">
        <v>42370</v>
      </c>
      <c r="B5" s="10" t="s">
        <v>2946</v>
      </c>
      <c r="C5" s="10" t="s">
        <v>16</v>
      </c>
      <c r="D5" s="10">
        <v>500</v>
      </c>
      <c r="E5" s="10">
        <v>705</v>
      </c>
      <c r="F5" s="10">
        <v>698</v>
      </c>
      <c r="G5" s="10" t="s">
        <v>3136</v>
      </c>
      <c r="H5" s="10">
        <v>718.5</v>
      </c>
      <c r="I5" s="25">
        <f t="shared" si="0"/>
        <v>6750</v>
      </c>
    </row>
    <row r="6" spans="1:9">
      <c r="A6" s="9">
        <v>42370</v>
      </c>
      <c r="B6" s="10" t="s">
        <v>2292</v>
      </c>
      <c r="C6" s="10" t="s">
        <v>16</v>
      </c>
      <c r="D6" s="10">
        <v>450</v>
      </c>
      <c r="E6" s="10">
        <v>1376</v>
      </c>
      <c r="F6" s="10">
        <v>1370</v>
      </c>
      <c r="G6" s="10" t="s">
        <v>3137</v>
      </c>
      <c r="H6" s="10">
        <v>1376</v>
      </c>
      <c r="I6" s="25">
        <f t="shared" si="0"/>
        <v>0</v>
      </c>
    </row>
    <row r="7" spans="1:9">
      <c r="A7" s="9">
        <v>42373</v>
      </c>
      <c r="B7" s="10" t="s">
        <v>2946</v>
      </c>
      <c r="C7" s="10" t="s">
        <v>16</v>
      </c>
      <c r="D7" s="10">
        <v>500</v>
      </c>
      <c r="E7" s="10">
        <v>747</v>
      </c>
      <c r="F7" s="10">
        <v>740</v>
      </c>
      <c r="G7" s="10" t="s">
        <v>3138</v>
      </c>
      <c r="H7" s="10">
        <v>750</v>
      </c>
      <c r="I7" s="25">
        <f t="shared" si="0"/>
        <v>1500</v>
      </c>
    </row>
    <row r="8" spans="1:9">
      <c r="A8" s="9">
        <v>42373</v>
      </c>
      <c r="B8" s="10" t="s">
        <v>3009</v>
      </c>
      <c r="C8" s="10" t="s">
        <v>19</v>
      </c>
      <c r="D8" s="10">
        <v>500</v>
      </c>
      <c r="E8" s="10">
        <v>900</v>
      </c>
      <c r="F8" s="10">
        <v>909</v>
      </c>
      <c r="G8" s="10" t="s">
        <v>3139</v>
      </c>
      <c r="H8" s="10">
        <v>885</v>
      </c>
      <c r="I8" s="25">
        <f t="shared" ref="I8:I11" si="1">(E8-H8)*D8</f>
        <v>7500</v>
      </c>
    </row>
    <row r="9" spans="1:9">
      <c r="A9" s="11">
        <v>42374</v>
      </c>
      <c r="B9" s="12" t="s">
        <v>545</v>
      </c>
      <c r="C9" s="12" t="s">
        <v>19</v>
      </c>
      <c r="D9" s="12">
        <v>1300</v>
      </c>
      <c r="E9" s="12">
        <v>600</v>
      </c>
      <c r="F9" s="12">
        <v>602.5</v>
      </c>
      <c r="G9" s="12" t="s">
        <v>3140</v>
      </c>
      <c r="H9" s="12">
        <v>602.5</v>
      </c>
      <c r="I9" s="26">
        <f t="shared" si="1"/>
        <v>-3250</v>
      </c>
    </row>
    <row r="10" spans="1:9">
      <c r="A10" s="9">
        <v>42374</v>
      </c>
      <c r="B10" s="10" t="s">
        <v>2946</v>
      </c>
      <c r="C10" s="10" t="s">
        <v>16</v>
      </c>
      <c r="D10" s="10">
        <v>500</v>
      </c>
      <c r="E10" s="10">
        <v>744</v>
      </c>
      <c r="F10" s="10">
        <v>737</v>
      </c>
      <c r="G10" s="10" t="s">
        <v>3141</v>
      </c>
      <c r="H10" s="10">
        <v>760</v>
      </c>
      <c r="I10" s="25">
        <f>(H10-E10)*D10</f>
        <v>8000</v>
      </c>
    </row>
    <row r="11" spans="1:9">
      <c r="A11" s="11">
        <v>42374</v>
      </c>
      <c r="B11" s="12" t="s">
        <v>785</v>
      </c>
      <c r="C11" s="12" t="s">
        <v>19</v>
      </c>
      <c r="D11" s="12">
        <v>200</v>
      </c>
      <c r="E11" s="12">
        <v>2190</v>
      </c>
      <c r="F11" s="12">
        <v>2206</v>
      </c>
      <c r="G11" s="12" t="s">
        <v>3142</v>
      </c>
      <c r="H11" s="12">
        <v>2191</v>
      </c>
      <c r="I11" s="26">
        <f t="shared" si="1"/>
        <v>-200</v>
      </c>
    </row>
    <row r="12" spans="1:9">
      <c r="A12" s="9">
        <v>42374</v>
      </c>
      <c r="B12" s="10" t="s">
        <v>750</v>
      </c>
      <c r="C12" s="10" t="s">
        <v>16</v>
      </c>
      <c r="D12" s="10">
        <v>300</v>
      </c>
      <c r="E12" s="10">
        <v>1400</v>
      </c>
      <c r="F12" s="10">
        <v>1388</v>
      </c>
      <c r="G12" s="10" t="s">
        <v>3143</v>
      </c>
      <c r="H12" s="10">
        <v>1405</v>
      </c>
      <c r="I12" s="25">
        <f t="shared" ref="I12:I17" si="2">(H12-E12)*D12</f>
        <v>1500</v>
      </c>
    </row>
    <row r="13" spans="1:9">
      <c r="A13" s="9">
        <v>42374</v>
      </c>
      <c r="B13" s="10" t="s">
        <v>24</v>
      </c>
      <c r="C13" s="10" t="s">
        <v>16</v>
      </c>
      <c r="D13" s="10">
        <v>400</v>
      </c>
      <c r="E13" s="10">
        <v>1260</v>
      </c>
      <c r="F13" s="10">
        <v>1251</v>
      </c>
      <c r="G13" s="10" t="s">
        <v>3144</v>
      </c>
      <c r="H13" s="10">
        <v>1264</v>
      </c>
      <c r="I13" s="25">
        <f t="shared" si="2"/>
        <v>1600</v>
      </c>
    </row>
    <row r="14" spans="1:9">
      <c r="A14" s="9">
        <v>42375</v>
      </c>
      <c r="B14" s="10" t="s">
        <v>873</v>
      </c>
      <c r="C14" s="10" t="s">
        <v>16</v>
      </c>
      <c r="D14" s="10">
        <v>1000</v>
      </c>
      <c r="E14" s="10">
        <v>518.5</v>
      </c>
      <c r="F14" s="10">
        <v>515.5</v>
      </c>
      <c r="G14" s="10" t="s">
        <v>3145</v>
      </c>
      <c r="H14" s="10">
        <v>518.5</v>
      </c>
      <c r="I14" s="25">
        <f t="shared" si="2"/>
        <v>0</v>
      </c>
    </row>
    <row r="15" spans="1:9">
      <c r="A15" s="9">
        <v>42375</v>
      </c>
      <c r="B15" s="13" t="s">
        <v>573</v>
      </c>
      <c r="C15" s="10" t="s">
        <v>16</v>
      </c>
      <c r="D15" s="10">
        <v>900</v>
      </c>
      <c r="E15" s="10">
        <v>752</v>
      </c>
      <c r="F15" s="10">
        <v>745</v>
      </c>
      <c r="G15" s="10" t="s">
        <v>3146</v>
      </c>
      <c r="H15" s="10">
        <v>754.8</v>
      </c>
      <c r="I15" s="25">
        <f t="shared" si="2"/>
        <v>2519.99999999996</v>
      </c>
    </row>
    <row r="16" spans="1:9">
      <c r="A16" s="9">
        <v>42375</v>
      </c>
      <c r="B16" s="13" t="s">
        <v>2942</v>
      </c>
      <c r="C16" s="10" t="s">
        <v>16</v>
      </c>
      <c r="D16" s="10">
        <v>1000</v>
      </c>
      <c r="E16" s="10">
        <v>225.5</v>
      </c>
      <c r="F16" s="10">
        <v>222</v>
      </c>
      <c r="G16" s="10" t="s">
        <v>3147</v>
      </c>
      <c r="H16" s="10">
        <v>232</v>
      </c>
      <c r="I16" s="25">
        <f t="shared" si="2"/>
        <v>6500</v>
      </c>
    </row>
    <row r="17" spans="1:9">
      <c r="A17" s="9">
        <v>42376</v>
      </c>
      <c r="B17" s="13" t="s">
        <v>56</v>
      </c>
      <c r="C17" s="10" t="s">
        <v>16</v>
      </c>
      <c r="D17" s="10">
        <v>500</v>
      </c>
      <c r="E17" s="10">
        <v>840</v>
      </c>
      <c r="F17" s="10">
        <v>832</v>
      </c>
      <c r="G17" s="10" t="s">
        <v>3148</v>
      </c>
      <c r="H17" s="10">
        <v>843</v>
      </c>
      <c r="I17" s="25">
        <f t="shared" si="2"/>
        <v>1500</v>
      </c>
    </row>
    <row r="18" spans="1:9">
      <c r="A18" s="9">
        <v>42376</v>
      </c>
      <c r="B18" s="13" t="s">
        <v>3149</v>
      </c>
      <c r="C18" s="10" t="s">
        <v>19</v>
      </c>
      <c r="D18" s="10">
        <v>1000</v>
      </c>
      <c r="E18" s="10">
        <v>499</v>
      </c>
      <c r="F18" s="10">
        <v>504</v>
      </c>
      <c r="G18" s="10" t="s">
        <v>3150</v>
      </c>
      <c r="H18" s="10">
        <v>496</v>
      </c>
      <c r="I18" s="25">
        <f t="shared" ref="I18:I22" si="3">(E18-H18)*D18</f>
        <v>3000</v>
      </c>
    </row>
    <row r="19" spans="1:9">
      <c r="A19" s="9">
        <v>42376</v>
      </c>
      <c r="B19" s="13" t="s">
        <v>140</v>
      </c>
      <c r="C19" s="10" t="s">
        <v>19</v>
      </c>
      <c r="D19" s="10">
        <v>400</v>
      </c>
      <c r="E19" s="10">
        <v>1220</v>
      </c>
      <c r="F19" s="10">
        <v>1229</v>
      </c>
      <c r="G19" s="10" t="s">
        <v>3151</v>
      </c>
      <c r="H19" s="10">
        <v>1216.2</v>
      </c>
      <c r="I19" s="25">
        <f t="shared" si="3"/>
        <v>1519.99999999998</v>
      </c>
    </row>
    <row r="20" spans="1:9">
      <c r="A20" s="9">
        <v>42376</v>
      </c>
      <c r="B20" s="13" t="s">
        <v>3152</v>
      </c>
      <c r="C20" s="10" t="s">
        <v>19</v>
      </c>
      <c r="D20" s="10">
        <v>1000</v>
      </c>
      <c r="E20" s="10">
        <v>217</v>
      </c>
      <c r="F20" s="10">
        <v>220.5</v>
      </c>
      <c r="G20" s="10" t="s">
        <v>3153</v>
      </c>
      <c r="H20" s="10">
        <v>211</v>
      </c>
      <c r="I20" s="25">
        <f t="shared" si="3"/>
        <v>6000</v>
      </c>
    </row>
    <row r="21" spans="1:9">
      <c r="A21" s="14">
        <v>42376</v>
      </c>
      <c r="B21" s="15" t="s">
        <v>3088</v>
      </c>
      <c r="C21" s="16" t="s">
        <v>19</v>
      </c>
      <c r="D21" s="16">
        <v>700</v>
      </c>
      <c r="E21" s="16">
        <v>455</v>
      </c>
      <c r="F21" s="16">
        <v>459.5</v>
      </c>
      <c r="G21" s="16" t="s">
        <v>3154</v>
      </c>
      <c r="H21" s="16">
        <v>453.8</v>
      </c>
      <c r="I21" s="27">
        <f t="shared" si="3"/>
        <v>839.999999999992</v>
      </c>
    </row>
    <row r="22" spans="1:9">
      <c r="A22" s="14">
        <v>42377</v>
      </c>
      <c r="B22" s="15" t="s">
        <v>785</v>
      </c>
      <c r="C22" s="16" t="s">
        <v>19</v>
      </c>
      <c r="D22" s="16">
        <v>200</v>
      </c>
      <c r="E22" s="16">
        <v>2103</v>
      </c>
      <c r="F22" s="16">
        <v>2124</v>
      </c>
      <c r="G22" s="16" t="s">
        <v>3155</v>
      </c>
      <c r="H22" s="16">
        <v>2067</v>
      </c>
      <c r="I22" s="27">
        <f t="shared" si="3"/>
        <v>7200</v>
      </c>
    </row>
    <row r="23" spans="1:9">
      <c r="A23" s="14">
        <v>42377</v>
      </c>
      <c r="B23" s="15" t="s">
        <v>750</v>
      </c>
      <c r="C23" s="16" t="s">
        <v>16</v>
      </c>
      <c r="D23" s="16">
        <v>400</v>
      </c>
      <c r="E23" s="16">
        <v>1402</v>
      </c>
      <c r="F23" s="16">
        <v>1393</v>
      </c>
      <c r="G23" s="16" t="s">
        <v>3156</v>
      </c>
      <c r="H23" s="16">
        <v>1406</v>
      </c>
      <c r="I23" s="27">
        <f t="shared" ref="I23:I28" si="4">(H23-E23)*D23</f>
        <v>1600</v>
      </c>
    </row>
    <row r="24" spans="1:9">
      <c r="A24" s="14">
        <v>42380</v>
      </c>
      <c r="B24" s="15" t="s">
        <v>750</v>
      </c>
      <c r="C24" s="16" t="s">
        <v>16</v>
      </c>
      <c r="D24" s="16">
        <v>400</v>
      </c>
      <c r="E24" s="16">
        <v>1415</v>
      </c>
      <c r="F24" s="16">
        <v>1403</v>
      </c>
      <c r="G24" s="16" t="s">
        <v>3157</v>
      </c>
      <c r="H24" s="16">
        <v>1433</v>
      </c>
      <c r="I24" s="27">
        <f t="shared" si="4"/>
        <v>7200</v>
      </c>
    </row>
    <row r="25" spans="1:9">
      <c r="A25" s="14">
        <v>42380</v>
      </c>
      <c r="B25" s="15" t="s">
        <v>714</v>
      </c>
      <c r="C25" s="16" t="s">
        <v>19</v>
      </c>
      <c r="D25" s="16">
        <v>500</v>
      </c>
      <c r="E25" s="16">
        <v>847</v>
      </c>
      <c r="F25" s="16">
        <v>854</v>
      </c>
      <c r="G25" s="16" t="s">
        <v>3158</v>
      </c>
      <c r="H25" s="16">
        <v>844</v>
      </c>
      <c r="I25" s="27">
        <f t="shared" ref="I25:I29" si="5">(E25-H25)*D25</f>
        <v>1500</v>
      </c>
    </row>
    <row r="26" spans="1:9">
      <c r="A26" s="14">
        <v>42381</v>
      </c>
      <c r="B26" s="15" t="s">
        <v>56</v>
      </c>
      <c r="C26" s="16" t="s">
        <v>19</v>
      </c>
      <c r="D26" s="16">
        <v>500</v>
      </c>
      <c r="E26" s="16">
        <v>833</v>
      </c>
      <c r="F26" s="16">
        <v>839</v>
      </c>
      <c r="G26" s="16" t="s">
        <v>3159</v>
      </c>
      <c r="H26" s="16">
        <v>830</v>
      </c>
      <c r="I26" s="27">
        <f t="shared" si="5"/>
        <v>1500</v>
      </c>
    </row>
    <row r="27" spans="1:9">
      <c r="A27" s="14">
        <v>42381</v>
      </c>
      <c r="B27" s="15" t="s">
        <v>64</v>
      </c>
      <c r="C27" s="16" t="s">
        <v>16</v>
      </c>
      <c r="D27" s="16">
        <v>1500</v>
      </c>
      <c r="E27" s="16">
        <v>415</v>
      </c>
      <c r="F27" s="16">
        <v>412</v>
      </c>
      <c r="G27" s="16" t="s">
        <v>3160</v>
      </c>
      <c r="H27" s="16">
        <v>415.8</v>
      </c>
      <c r="I27" s="27">
        <f t="shared" si="4"/>
        <v>1200.00000000002</v>
      </c>
    </row>
    <row r="28" spans="1:9">
      <c r="A28" s="14">
        <v>42381</v>
      </c>
      <c r="B28" s="15" t="s">
        <v>3009</v>
      </c>
      <c r="C28" s="16" t="s">
        <v>16</v>
      </c>
      <c r="D28" s="16">
        <v>500</v>
      </c>
      <c r="E28" s="16">
        <v>880</v>
      </c>
      <c r="F28" s="16">
        <v>874</v>
      </c>
      <c r="G28" s="16" t="s">
        <v>3161</v>
      </c>
      <c r="H28" s="16">
        <v>881.9</v>
      </c>
      <c r="I28" s="27">
        <f t="shared" si="4"/>
        <v>949.999999999989</v>
      </c>
    </row>
    <row r="29" spans="1:9">
      <c r="A29" s="14">
        <v>42381</v>
      </c>
      <c r="B29" s="15" t="s">
        <v>21</v>
      </c>
      <c r="C29" s="16" t="s">
        <v>19</v>
      </c>
      <c r="D29" s="16">
        <v>300</v>
      </c>
      <c r="E29" s="16">
        <v>1346</v>
      </c>
      <c r="F29" s="16">
        <v>1357</v>
      </c>
      <c r="G29" s="16" t="s">
        <v>3162</v>
      </c>
      <c r="H29" s="16">
        <v>1335</v>
      </c>
      <c r="I29" s="27">
        <f t="shared" si="5"/>
        <v>3300</v>
      </c>
    </row>
    <row r="30" spans="1:9">
      <c r="A30" s="14">
        <v>42382</v>
      </c>
      <c r="B30" s="15" t="s">
        <v>3009</v>
      </c>
      <c r="C30" s="16" t="s">
        <v>16</v>
      </c>
      <c r="D30" s="16">
        <v>500</v>
      </c>
      <c r="E30" s="16">
        <v>880</v>
      </c>
      <c r="F30" s="16">
        <v>874</v>
      </c>
      <c r="G30" s="16" t="s">
        <v>3161</v>
      </c>
      <c r="H30" s="16">
        <v>882</v>
      </c>
      <c r="I30" s="27">
        <f t="shared" ref="I30:I37" si="6">(H30-E30)*D30</f>
        <v>1000</v>
      </c>
    </row>
    <row r="31" spans="1:9">
      <c r="A31" s="14">
        <v>42382</v>
      </c>
      <c r="B31" s="15" t="s">
        <v>21</v>
      </c>
      <c r="C31" s="16" t="s">
        <v>19</v>
      </c>
      <c r="D31" s="16">
        <v>300</v>
      </c>
      <c r="E31" s="16">
        <v>1340</v>
      </c>
      <c r="F31" s="16">
        <v>1355</v>
      </c>
      <c r="G31" s="16" t="s">
        <v>3163</v>
      </c>
      <c r="H31" s="16">
        <v>1315</v>
      </c>
      <c r="I31" s="27">
        <f t="shared" ref="I31:I34" si="7">(E31-H31)*D31</f>
        <v>7500</v>
      </c>
    </row>
    <row r="32" spans="1:9">
      <c r="A32" s="14">
        <v>42387</v>
      </c>
      <c r="B32" s="15" t="s">
        <v>3009</v>
      </c>
      <c r="C32" s="16" t="s">
        <v>19</v>
      </c>
      <c r="D32" s="16">
        <v>500</v>
      </c>
      <c r="E32" s="16">
        <v>815</v>
      </c>
      <c r="F32" s="16">
        <v>822</v>
      </c>
      <c r="G32" s="16" t="s">
        <v>3164</v>
      </c>
      <c r="H32" s="16">
        <v>800</v>
      </c>
      <c r="I32" s="27">
        <f t="shared" si="7"/>
        <v>7500</v>
      </c>
    </row>
    <row r="33" spans="1:9">
      <c r="A33" s="14">
        <v>42387</v>
      </c>
      <c r="B33" s="15" t="s">
        <v>2960</v>
      </c>
      <c r="C33" s="16" t="s">
        <v>16</v>
      </c>
      <c r="D33" s="16">
        <v>400</v>
      </c>
      <c r="E33" s="16">
        <v>1300</v>
      </c>
      <c r="F33" s="16">
        <v>1291</v>
      </c>
      <c r="G33" s="16" t="s">
        <v>3165</v>
      </c>
      <c r="H33" s="16">
        <v>1313</v>
      </c>
      <c r="I33" s="27">
        <f t="shared" si="6"/>
        <v>5200</v>
      </c>
    </row>
    <row r="34" spans="1:9">
      <c r="A34" s="14">
        <v>42388</v>
      </c>
      <c r="B34" s="15" t="s">
        <v>3166</v>
      </c>
      <c r="C34" s="16" t="s">
        <v>19</v>
      </c>
      <c r="D34" s="16">
        <v>500</v>
      </c>
      <c r="E34" s="16">
        <v>722</v>
      </c>
      <c r="F34" s="16">
        <v>729.5</v>
      </c>
      <c r="G34" s="16" t="s">
        <v>3167</v>
      </c>
      <c r="H34" s="16">
        <v>719</v>
      </c>
      <c r="I34" s="27">
        <f t="shared" si="7"/>
        <v>1500</v>
      </c>
    </row>
    <row r="35" spans="1:9">
      <c r="A35" s="14">
        <v>42388</v>
      </c>
      <c r="B35" s="15" t="s">
        <v>785</v>
      </c>
      <c r="C35" s="16" t="s">
        <v>16</v>
      </c>
      <c r="D35" s="16">
        <v>250</v>
      </c>
      <c r="E35" s="16">
        <v>1700</v>
      </c>
      <c r="F35" s="16">
        <v>1683</v>
      </c>
      <c r="G35" s="16" t="s">
        <v>3168</v>
      </c>
      <c r="H35" s="16">
        <v>1724</v>
      </c>
      <c r="I35" s="27">
        <f t="shared" si="6"/>
        <v>6000</v>
      </c>
    </row>
    <row r="36" spans="1:9">
      <c r="A36" s="14">
        <v>42389</v>
      </c>
      <c r="B36" s="15" t="s">
        <v>750</v>
      </c>
      <c r="C36" s="16" t="s">
        <v>16</v>
      </c>
      <c r="D36" s="16">
        <v>400</v>
      </c>
      <c r="E36" s="16">
        <v>1195</v>
      </c>
      <c r="F36" s="16">
        <v>1184</v>
      </c>
      <c r="G36" s="16" t="s">
        <v>3169</v>
      </c>
      <c r="H36" s="16">
        <v>1220</v>
      </c>
      <c r="I36" s="27">
        <f t="shared" si="6"/>
        <v>10000</v>
      </c>
    </row>
    <row r="37" spans="1:9">
      <c r="A37" s="14">
        <v>42389</v>
      </c>
      <c r="B37" s="15" t="s">
        <v>3009</v>
      </c>
      <c r="C37" s="16" t="s">
        <v>16</v>
      </c>
      <c r="D37" s="16">
        <v>500</v>
      </c>
      <c r="E37" s="16">
        <v>739</v>
      </c>
      <c r="F37" s="16">
        <v>732</v>
      </c>
      <c r="G37" s="16" t="s">
        <v>3170</v>
      </c>
      <c r="H37" s="16">
        <v>742</v>
      </c>
      <c r="I37" s="27">
        <f t="shared" si="6"/>
        <v>1500</v>
      </c>
    </row>
    <row r="38" spans="1:9">
      <c r="A38" s="14">
        <v>42390</v>
      </c>
      <c r="B38" s="15" t="s">
        <v>1368</v>
      </c>
      <c r="C38" s="16" t="s">
        <v>19</v>
      </c>
      <c r="D38" s="16">
        <v>700</v>
      </c>
      <c r="E38" s="16">
        <v>895</v>
      </c>
      <c r="F38" s="16">
        <v>899.5</v>
      </c>
      <c r="G38" s="16" t="s">
        <v>3171</v>
      </c>
      <c r="H38" s="16">
        <v>893</v>
      </c>
      <c r="I38" s="27">
        <f>(E38-H38)*D38</f>
        <v>1400</v>
      </c>
    </row>
    <row r="39" spans="1:9">
      <c r="A39" s="14">
        <v>42390</v>
      </c>
      <c r="B39" s="15" t="s">
        <v>140</v>
      </c>
      <c r="C39" s="16" t="s">
        <v>16</v>
      </c>
      <c r="D39" s="16">
        <v>400</v>
      </c>
      <c r="E39" s="16">
        <v>1090</v>
      </c>
      <c r="F39" s="16">
        <v>1083</v>
      </c>
      <c r="G39" s="16" t="s">
        <v>3172</v>
      </c>
      <c r="H39" s="16">
        <v>1099</v>
      </c>
      <c r="I39" s="27">
        <f>(H39-E39)*D39</f>
        <v>3600</v>
      </c>
    </row>
    <row r="40" spans="1:9">
      <c r="A40" s="14">
        <v>42391</v>
      </c>
      <c r="B40" s="15" t="s">
        <v>750</v>
      </c>
      <c r="C40" s="16" t="s">
        <v>16</v>
      </c>
      <c r="D40" s="16">
        <v>250</v>
      </c>
      <c r="E40" s="16">
        <v>1250</v>
      </c>
      <c r="F40" s="16">
        <v>1238</v>
      </c>
      <c r="G40" s="16" t="s">
        <v>3173</v>
      </c>
      <c r="H40" s="16">
        <v>1255</v>
      </c>
      <c r="I40" s="27">
        <f>(H40-E40)*D40</f>
        <v>1250</v>
      </c>
    </row>
    <row r="41" spans="1:9">
      <c r="A41" s="14">
        <v>42391</v>
      </c>
      <c r="B41" s="15" t="s">
        <v>39</v>
      </c>
      <c r="C41" s="16" t="s">
        <v>19</v>
      </c>
      <c r="D41" s="16">
        <v>300</v>
      </c>
      <c r="E41" s="16">
        <v>1095</v>
      </c>
      <c r="F41" s="16">
        <v>1108</v>
      </c>
      <c r="G41" s="16" t="s">
        <v>3174</v>
      </c>
      <c r="H41" s="16">
        <v>1075</v>
      </c>
      <c r="I41" s="27">
        <f>(E41-H41)*D41</f>
        <v>6000</v>
      </c>
    </row>
    <row r="42" spans="1:9">
      <c r="A42" s="14">
        <v>42394</v>
      </c>
      <c r="B42" s="15" t="s">
        <v>21</v>
      </c>
      <c r="C42" s="16" t="s">
        <v>16</v>
      </c>
      <c r="D42" s="16">
        <v>300</v>
      </c>
      <c r="E42" s="16">
        <v>1126</v>
      </c>
      <c r="F42" s="16">
        <v>1210</v>
      </c>
      <c r="G42" s="16" t="s">
        <v>3175</v>
      </c>
      <c r="H42" s="16">
        <v>1256</v>
      </c>
      <c r="I42" s="27">
        <f t="shared" ref="I42:I44" si="8">(H42-E42)*D42</f>
        <v>39000</v>
      </c>
    </row>
    <row r="43" spans="1:9">
      <c r="A43" s="14">
        <v>42394</v>
      </c>
      <c r="B43" s="15" t="s">
        <v>785</v>
      </c>
      <c r="C43" s="16" t="s">
        <v>16</v>
      </c>
      <c r="D43" s="16">
        <v>200</v>
      </c>
      <c r="E43" s="16">
        <v>1800</v>
      </c>
      <c r="F43" s="16">
        <v>1780</v>
      </c>
      <c r="G43" s="16" t="s">
        <v>3176</v>
      </c>
      <c r="H43" s="16">
        <v>1840</v>
      </c>
      <c r="I43" s="27">
        <f t="shared" si="8"/>
        <v>8000</v>
      </c>
    </row>
    <row r="44" spans="1:9">
      <c r="A44" s="14">
        <v>42394</v>
      </c>
      <c r="B44" s="15" t="s">
        <v>153</v>
      </c>
      <c r="C44" s="16" t="s">
        <v>16</v>
      </c>
      <c r="D44" s="16">
        <v>150</v>
      </c>
      <c r="E44" s="16">
        <v>2835</v>
      </c>
      <c r="F44" s="16">
        <v>2810</v>
      </c>
      <c r="G44" s="16" t="s">
        <v>3177</v>
      </c>
      <c r="H44" s="16">
        <v>2868</v>
      </c>
      <c r="I44" s="27">
        <f t="shared" si="8"/>
        <v>4950</v>
      </c>
    </row>
    <row r="45" spans="1:9">
      <c r="A45" s="14">
        <v>42396</v>
      </c>
      <c r="B45" s="15" t="s">
        <v>3009</v>
      </c>
      <c r="C45" s="16" t="s">
        <v>19</v>
      </c>
      <c r="D45" s="16">
        <v>500</v>
      </c>
      <c r="E45" s="16">
        <v>822</v>
      </c>
      <c r="F45" s="16">
        <v>8229</v>
      </c>
      <c r="G45" s="16" t="s">
        <v>3178</v>
      </c>
      <c r="H45" s="16">
        <v>819</v>
      </c>
      <c r="I45" s="27">
        <f t="shared" ref="I45:I46" si="9">(E45-H45)*D45</f>
        <v>1500</v>
      </c>
    </row>
    <row r="46" spans="1:9">
      <c r="A46" s="14">
        <v>42396</v>
      </c>
      <c r="B46" s="15" t="s">
        <v>24</v>
      </c>
      <c r="C46" s="16" t="s">
        <v>19</v>
      </c>
      <c r="D46" s="16">
        <v>400</v>
      </c>
      <c r="E46" s="16">
        <v>1112.5</v>
      </c>
      <c r="F46" s="16">
        <v>1121</v>
      </c>
      <c r="G46" s="16" t="s">
        <v>3179</v>
      </c>
      <c r="H46" s="16">
        <v>1109</v>
      </c>
      <c r="I46" s="27">
        <f t="shared" si="9"/>
        <v>1400</v>
      </c>
    </row>
    <row r="47" spans="1:9">
      <c r="A47" s="14">
        <v>42396</v>
      </c>
      <c r="B47" s="15" t="s">
        <v>39</v>
      </c>
      <c r="C47" s="16" t="s">
        <v>16</v>
      </c>
      <c r="D47" s="16">
        <v>500</v>
      </c>
      <c r="E47" s="16">
        <v>940</v>
      </c>
      <c r="F47" s="16">
        <v>933</v>
      </c>
      <c r="G47" s="16" t="s">
        <v>3180</v>
      </c>
      <c r="H47" s="16">
        <v>940</v>
      </c>
      <c r="I47" s="27">
        <f t="shared" ref="I47:I52" si="10">(H47-E47)*D47</f>
        <v>0</v>
      </c>
    </row>
    <row r="48" spans="1:9">
      <c r="A48" s="14">
        <v>42396</v>
      </c>
      <c r="B48" s="15" t="s">
        <v>3181</v>
      </c>
      <c r="C48" s="16" t="s">
        <v>16</v>
      </c>
      <c r="D48" s="16">
        <v>700</v>
      </c>
      <c r="E48" s="16">
        <v>425.5</v>
      </c>
      <c r="F48" s="16">
        <v>420</v>
      </c>
      <c r="G48" s="16" t="s">
        <v>3182</v>
      </c>
      <c r="H48" s="16">
        <v>427.5</v>
      </c>
      <c r="I48" s="27">
        <f t="shared" si="10"/>
        <v>1400</v>
      </c>
    </row>
    <row r="49" spans="1:9">
      <c r="A49" s="14">
        <v>42397</v>
      </c>
      <c r="B49" s="15" t="s">
        <v>958</v>
      </c>
      <c r="C49" s="16" t="s">
        <v>16</v>
      </c>
      <c r="D49" s="16">
        <v>1300</v>
      </c>
      <c r="E49" s="16">
        <v>397</v>
      </c>
      <c r="F49" s="16">
        <v>392</v>
      </c>
      <c r="G49" s="16" t="s">
        <v>3183</v>
      </c>
      <c r="H49" s="16">
        <v>406</v>
      </c>
      <c r="I49" s="27">
        <f t="shared" si="10"/>
        <v>11700</v>
      </c>
    </row>
    <row r="50" spans="1:9">
      <c r="A50" s="14">
        <v>42398</v>
      </c>
      <c r="B50" s="15" t="s">
        <v>785</v>
      </c>
      <c r="C50" s="16" t="s">
        <v>16</v>
      </c>
      <c r="D50" s="16">
        <v>250</v>
      </c>
      <c r="E50" s="16">
        <v>2020</v>
      </c>
      <c r="F50" s="16">
        <v>2004</v>
      </c>
      <c r="G50" s="16" t="s">
        <v>3184</v>
      </c>
      <c r="H50" s="16">
        <v>2050</v>
      </c>
      <c r="I50" s="27">
        <f t="shared" si="10"/>
        <v>7500</v>
      </c>
    </row>
    <row r="51" spans="1:9">
      <c r="A51" s="14">
        <v>42398</v>
      </c>
      <c r="B51" s="15" t="s">
        <v>3009</v>
      </c>
      <c r="C51" s="16" t="s">
        <v>16</v>
      </c>
      <c r="D51" s="16">
        <v>500</v>
      </c>
      <c r="E51" s="16">
        <v>850</v>
      </c>
      <c r="F51" s="16">
        <v>843</v>
      </c>
      <c r="G51" s="16" t="s">
        <v>3185</v>
      </c>
      <c r="H51" s="16">
        <v>852</v>
      </c>
      <c r="I51" s="27">
        <f t="shared" si="10"/>
        <v>1000</v>
      </c>
    </row>
    <row r="52" ht="15.75" spans="1:9">
      <c r="A52" s="17">
        <v>42398</v>
      </c>
      <c r="B52" s="18" t="s">
        <v>573</v>
      </c>
      <c r="C52" s="19" t="s">
        <v>16</v>
      </c>
      <c r="D52" s="19">
        <v>900</v>
      </c>
      <c r="E52" s="19">
        <v>601</v>
      </c>
      <c r="F52" s="19">
        <v>596</v>
      </c>
      <c r="G52" s="19" t="s">
        <v>3186</v>
      </c>
      <c r="H52" s="19">
        <v>606</v>
      </c>
      <c r="I52" s="28">
        <f t="shared" si="10"/>
        <v>4500</v>
      </c>
    </row>
    <row r="55" spans="7:9">
      <c r="G55" s="20" t="s">
        <v>51</v>
      </c>
      <c r="H55" s="20"/>
      <c r="I55" s="29">
        <v>203130</v>
      </c>
    </row>
    <row r="56" spans="9:9">
      <c r="I56" s="30"/>
    </row>
    <row r="57" spans="7:9">
      <c r="G57" s="20" t="s">
        <v>2</v>
      </c>
      <c r="H57" s="20"/>
      <c r="I57" s="31">
        <f>47/49</f>
        <v>0.959183673469388</v>
      </c>
    </row>
  </sheetData>
  <mergeCells count="4">
    <mergeCell ref="A1:I1"/>
    <mergeCell ref="A2:I2"/>
    <mergeCell ref="G55:H55"/>
    <mergeCell ref="G57:H57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167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43533</v>
      </c>
      <c r="B4" s="10" t="s">
        <v>101</v>
      </c>
      <c r="C4" s="10" t="s">
        <v>16</v>
      </c>
      <c r="D4" s="10">
        <v>1000</v>
      </c>
      <c r="E4" s="10">
        <v>609</v>
      </c>
      <c r="F4" s="10">
        <v>606.5</v>
      </c>
      <c r="G4" s="10" t="s">
        <v>168</v>
      </c>
      <c r="H4" s="10">
        <v>611</v>
      </c>
      <c r="I4" s="10">
        <f t="shared" ref="I4:I17" si="0">(H4-E4)*D4</f>
        <v>2000</v>
      </c>
      <c r="J4" s="59"/>
    </row>
    <row r="5" spans="1:10">
      <c r="A5" s="100">
        <v>43533</v>
      </c>
      <c r="B5" s="10" t="s">
        <v>21</v>
      </c>
      <c r="C5" s="10" t="s">
        <v>19</v>
      </c>
      <c r="D5" s="10">
        <v>500</v>
      </c>
      <c r="E5" s="10">
        <v>1176</v>
      </c>
      <c r="F5" s="10">
        <v>1181</v>
      </c>
      <c r="G5" s="10" t="s">
        <v>169</v>
      </c>
      <c r="H5" s="10">
        <v>1172</v>
      </c>
      <c r="I5" s="10">
        <f t="shared" ref="I5:I8" si="1">(E5-H5)*D5</f>
        <v>2000</v>
      </c>
      <c r="J5" s="59"/>
    </row>
    <row r="6" spans="1:10">
      <c r="A6" s="102">
        <v>43533</v>
      </c>
      <c r="B6" s="39" t="s">
        <v>49</v>
      </c>
      <c r="C6" s="39" t="s">
        <v>16</v>
      </c>
      <c r="D6" s="39">
        <v>1100</v>
      </c>
      <c r="E6" s="39">
        <v>502</v>
      </c>
      <c r="F6" s="39">
        <v>499.75</v>
      </c>
      <c r="G6" s="39" t="s">
        <v>170</v>
      </c>
      <c r="H6" s="39">
        <v>499.75</v>
      </c>
      <c r="I6" s="39">
        <f t="shared" si="0"/>
        <v>-2475</v>
      </c>
      <c r="J6" s="59"/>
    </row>
    <row r="7" spans="1:10">
      <c r="A7" s="102">
        <v>43564</v>
      </c>
      <c r="B7" s="39" t="s">
        <v>21</v>
      </c>
      <c r="C7" s="39" t="s">
        <v>19</v>
      </c>
      <c r="D7" s="39">
        <v>500</v>
      </c>
      <c r="E7" s="39">
        <v>1168</v>
      </c>
      <c r="F7" s="39">
        <v>1173</v>
      </c>
      <c r="G7" s="39" t="s">
        <v>171</v>
      </c>
      <c r="H7" s="39">
        <v>1173</v>
      </c>
      <c r="I7" s="39">
        <f t="shared" si="1"/>
        <v>-2500</v>
      </c>
      <c r="J7" s="59"/>
    </row>
    <row r="8" spans="1:10">
      <c r="A8" s="100">
        <v>43564</v>
      </c>
      <c r="B8" s="10" t="s">
        <v>39</v>
      </c>
      <c r="C8" s="10" t="s">
        <v>19</v>
      </c>
      <c r="D8" s="10">
        <v>600</v>
      </c>
      <c r="E8" s="10">
        <v>1619.65</v>
      </c>
      <c r="F8" s="10">
        <v>1623.65</v>
      </c>
      <c r="G8" s="10" t="s">
        <v>172</v>
      </c>
      <c r="H8" s="10">
        <v>1612</v>
      </c>
      <c r="I8" s="10">
        <f t="shared" si="1"/>
        <v>4590.00000000005</v>
      </c>
      <c r="J8" s="91"/>
    </row>
    <row r="9" spans="1:10">
      <c r="A9" s="100">
        <v>43594</v>
      </c>
      <c r="B9" s="10" t="s">
        <v>21</v>
      </c>
      <c r="C9" s="10" t="s">
        <v>16</v>
      </c>
      <c r="D9" s="10">
        <v>500</v>
      </c>
      <c r="E9" s="10">
        <v>1207</v>
      </c>
      <c r="F9" s="10">
        <v>1202</v>
      </c>
      <c r="G9" s="10" t="s">
        <v>173</v>
      </c>
      <c r="H9" s="10">
        <v>1211</v>
      </c>
      <c r="I9" s="10">
        <f t="shared" si="0"/>
        <v>2000</v>
      </c>
      <c r="J9" s="73"/>
    </row>
    <row r="10" spans="1:10">
      <c r="A10" s="102">
        <v>43594</v>
      </c>
      <c r="B10" s="52" t="s">
        <v>71</v>
      </c>
      <c r="C10" s="39" t="s">
        <v>16</v>
      </c>
      <c r="D10" s="52">
        <v>400</v>
      </c>
      <c r="E10" s="52">
        <v>1503</v>
      </c>
      <c r="F10" s="52">
        <v>1496.8</v>
      </c>
      <c r="G10" s="71" t="s">
        <v>174</v>
      </c>
      <c r="H10" s="52">
        <v>1496.8</v>
      </c>
      <c r="I10" s="39">
        <f t="shared" si="0"/>
        <v>-2480.00000000002</v>
      </c>
      <c r="J10" s="73"/>
    </row>
    <row r="11" spans="1:10">
      <c r="A11" s="100">
        <v>43625</v>
      </c>
      <c r="B11" s="50" t="s">
        <v>29</v>
      </c>
      <c r="C11" s="10" t="s">
        <v>16</v>
      </c>
      <c r="D11" s="50">
        <v>750</v>
      </c>
      <c r="E11" s="50">
        <v>1055.5</v>
      </c>
      <c r="F11" s="50">
        <v>1052.2</v>
      </c>
      <c r="G11" s="70" t="s">
        <v>175</v>
      </c>
      <c r="H11" s="50">
        <v>1058.2</v>
      </c>
      <c r="I11" s="10">
        <f t="shared" si="0"/>
        <v>2025.00000000003</v>
      </c>
      <c r="J11" s="73"/>
    </row>
    <row r="12" spans="1:10">
      <c r="A12" s="102">
        <v>43625</v>
      </c>
      <c r="B12" s="52" t="s">
        <v>43</v>
      </c>
      <c r="C12" s="39" t="s">
        <v>16</v>
      </c>
      <c r="D12" s="52">
        <v>600</v>
      </c>
      <c r="E12" s="52">
        <v>997.5</v>
      </c>
      <c r="F12" s="52">
        <v>993.5</v>
      </c>
      <c r="G12" s="71" t="s">
        <v>176</v>
      </c>
      <c r="H12" s="52">
        <v>993.5</v>
      </c>
      <c r="I12" s="39">
        <f t="shared" si="0"/>
        <v>-2400</v>
      </c>
      <c r="J12" s="59"/>
    </row>
    <row r="13" spans="1:10">
      <c r="A13" s="100">
        <v>43717</v>
      </c>
      <c r="B13" s="50" t="s">
        <v>149</v>
      </c>
      <c r="C13" s="10" t="s">
        <v>16</v>
      </c>
      <c r="D13" s="50">
        <v>700</v>
      </c>
      <c r="E13" s="50">
        <v>909</v>
      </c>
      <c r="F13" s="50">
        <v>905.45</v>
      </c>
      <c r="G13" s="70" t="s">
        <v>177</v>
      </c>
      <c r="H13" s="50">
        <v>915</v>
      </c>
      <c r="I13" s="10">
        <f t="shared" si="0"/>
        <v>4200</v>
      </c>
      <c r="J13" s="59"/>
    </row>
    <row r="14" spans="1:10">
      <c r="A14" s="100">
        <v>43717</v>
      </c>
      <c r="B14" s="50" t="s">
        <v>43</v>
      </c>
      <c r="C14" s="50" t="s">
        <v>16</v>
      </c>
      <c r="D14" s="50">
        <v>600</v>
      </c>
      <c r="E14" s="50">
        <v>1006</v>
      </c>
      <c r="F14" s="50">
        <v>1002</v>
      </c>
      <c r="G14" s="70" t="s">
        <v>178</v>
      </c>
      <c r="H14" s="50">
        <v>1009.4</v>
      </c>
      <c r="I14" s="10">
        <f t="shared" si="0"/>
        <v>2039.99999999999</v>
      </c>
      <c r="J14" s="59"/>
    </row>
    <row r="15" spans="1:10">
      <c r="A15" s="106">
        <v>43778</v>
      </c>
      <c r="B15" s="52" t="s">
        <v>179</v>
      </c>
      <c r="C15" s="52" t="s">
        <v>16</v>
      </c>
      <c r="D15" s="52">
        <v>1000</v>
      </c>
      <c r="E15" s="52">
        <v>663.5</v>
      </c>
      <c r="F15" s="52">
        <v>661</v>
      </c>
      <c r="G15" s="71" t="s">
        <v>180</v>
      </c>
      <c r="H15" s="52">
        <v>661</v>
      </c>
      <c r="I15" s="39">
        <f t="shared" si="0"/>
        <v>-2500</v>
      </c>
      <c r="J15" s="59"/>
    </row>
    <row r="16" spans="1:10">
      <c r="A16" s="100">
        <v>43778</v>
      </c>
      <c r="B16" s="50" t="s">
        <v>71</v>
      </c>
      <c r="C16" s="50" t="s">
        <v>16</v>
      </c>
      <c r="D16" s="50">
        <v>400</v>
      </c>
      <c r="E16" s="50">
        <v>1585</v>
      </c>
      <c r="F16" s="50">
        <v>1578.8</v>
      </c>
      <c r="G16" s="70" t="s">
        <v>181</v>
      </c>
      <c r="H16" s="50">
        <v>1590</v>
      </c>
      <c r="I16" s="10">
        <f t="shared" si="0"/>
        <v>2000</v>
      </c>
      <c r="J16" s="59"/>
    </row>
    <row r="17" spans="1:10">
      <c r="A17" s="100">
        <v>43778</v>
      </c>
      <c r="B17" s="50" t="s">
        <v>49</v>
      </c>
      <c r="C17" s="50" t="s">
        <v>16</v>
      </c>
      <c r="D17" s="50">
        <v>1100</v>
      </c>
      <c r="E17" s="50">
        <v>517.8</v>
      </c>
      <c r="F17" s="50">
        <v>515.55</v>
      </c>
      <c r="G17" s="70" t="s">
        <v>182</v>
      </c>
      <c r="H17" s="50">
        <v>522</v>
      </c>
      <c r="I17" s="10">
        <f t="shared" si="0"/>
        <v>4620.00000000005</v>
      </c>
      <c r="J17" s="59"/>
    </row>
    <row r="18" spans="1:10">
      <c r="A18" s="100">
        <v>43808</v>
      </c>
      <c r="B18" s="50" t="s">
        <v>18</v>
      </c>
      <c r="C18" s="10" t="s">
        <v>19</v>
      </c>
      <c r="D18" s="50">
        <v>1200</v>
      </c>
      <c r="E18" s="50">
        <v>373.2</v>
      </c>
      <c r="F18" s="50">
        <v>375.3</v>
      </c>
      <c r="G18" s="70" t="s">
        <v>183</v>
      </c>
      <c r="H18" s="50">
        <v>369</v>
      </c>
      <c r="I18" s="10">
        <f t="shared" ref="I18:I21" si="2">(E18-H18)*D18</f>
        <v>5039.99999999999</v>
      </c>
      <c r="J18" s="59"/>
    </row>
    <row r="19" spans="1:10">
      <c r="A19" s="100">
        <v>43808</v>
      </c>
      <c r="B19" s="50" t="s">
        <v>21</v>
      </c>
      <c r="C19" s="10" t="s">
        <v>19</v>
      </c>
      <c r="D19" s="50">
        <v>500</v>
      </c>
      <c r="E19" s="50">
        <v>1240.5</v>
      </c>
      <c r="F19" s="50">
        <v>1245.5</v>
      </c>
      <c r="G19" s="70" t="s">
        <v>184</v>
      </c>
      <c r="H19" s="50">
        <v>1236.5</v>
      </c>
      <c r="I19" s="10">
        <f t="shared" si="2"/>
        <v>2000</v>
      </c>
      <c r="J19" s="59"/>
    </row>
    <row r="20" spans="1:10">
      <c r="A20" s="100" t="s">
        <v>185</v>
      </c>
      <c r="B20" s="50" t="s">
        <v>149</v>
      </c>
      <c r="C20" s="10" t="s">
        <v>19</v>
      </c>
      <c r="D20" s="50">
        <v>700</v>
      </c>
      <c r="E20" s="50">
        <v>936</v>
      </c>
      <c r="F20" s="50">
        <v>939.55</v>
      </c>
      <c r="G20" s="70" t="s">
        <v>186</v>
      </c>
      <c r="H20" s="50">
        <v>933.1</v>
      </c>
      <c r="I20" s="10">
        <f t="shared" si="2"/>
        <v>2029.99999999998</v>
      </c>
      <c r="J20" s="59"/>
    </row>
    <row r="21" spans="1:10">
      <c r="A21" s="102" t="s">
        <v>185</v>
      </c>
      <c r="B21" s="52" t="s">
        <v>18</v>
      </c>
      <c r="C21" s="39" t="s">
        <v>19</v>
      </c>
      <c r="D21" s="52">
        <v>1200</v>
      </c>
      <c r="E21" s="52">
        <v>358</v>
      </c>
      <c r="F21" s="52">
        <v>360.1</v>
      </c>
      <c r="G21" s="71" t="s">
        <v>187</v>
      </c>
      <c r="H21" s="52">
        <v>360.1</v>
      </c>
      <c r="I21" s="39">
        <f t="shared" si="2"/>
        <v>-2520.00000000003</v>
      </c>
      <c r="J21" s="59"/>
    </row>
    <row r="22" spans="1:10">
      <c r="A22" s="102" t="s">
        <v>185</v>
      </c>
      <c r="B22" s="52" t="s">
        <v>21</v>
      </c>
      <c r="C22" s="39" t="s">
        <v>16</v>
      </c>
      <c r="D22" s="52">
        <v>500</v>
      </c>
      <c r="E22" s="52">
        <v>1253</v>
      </c>
      <c r="F22" s="52">
        <v>1248</v>
      </c>
      <c r="G22" s="71" t="s">
        <v>188</v>
      </c>
      <c r="H22" s="52">
        <v>1248</v>
      </c>
      <c r="I22" s="39">
        <f t="shared" ref="I22:I27" si="3">(H22-E22)*D22</f>
        <v>-2500</v>
      </c>
      <c r="J22" s="59"/>
    </row>
    <row r="23" spans="1:10">
      <c r="A23" s="100" t="s">
        <v>189</v>
      </c>
      <c r="B23" s="50" t="s">
        <v>24</v>
      </c>
      <c r="C23" s="10" t="s">
        <v>16</v>
      </c>
      <c r="D23" s="50">
        <v>250</v>
      </c>
      <c r="E23" s="50">
        <v>2760</v>
      </c>
      <c r="F23" s="50">
        <v>2745</v>
      </c>
      <c r="G23" s="70" t="s">
        <v>190</v>
      </c>
      <c r="H23" s="50">
        <v>2780</v>
      </c>
      <c r="I23" s="10">
        <f t="shared" si="3"/>
        <v>5000</v>
      </c>
      <c r="J23" s="59"/>
    </row>
    <row r="24" spans="1:10">
      <c r="A24" s="100" t="s">
        <v>191</v>
      </c>
      <c r="B24" s="50" t="s">
        <v>49</v>
      </c>
      <c r="C24" s="10" t="s">
        <v>19</v>
      </c>
      <c r="D24" s="50">
        <v>1100</v>
      </c>
      <c r="E24" s="50">
        <v>527</v>
      </c>
      <c r="F24" s="50">
        <v>529.25</v>
      </c>
      <c r="G24" s="70" t="s">
        <v>192</v>
      </c>
      <c r="H24" s="50">
        <v>525.15</v>
      </c>
      <c r="I24" s="10">
        <f t="shared" ref="I24:I26" si="4">(E24-H24)*D24</f>
        <v>2035.00000000003</v>
      </c>
      <c r="J24" s="59"/>
    </row>
    <row r="25" spans="1:10">
      <c r="A25" s="102" t="s">
        <v>193</v>
      </c>
      <c r="B25" s="52" t="s">
        <v>43</v>
      </c>
      <c r="C25" s="39" t="s">
        <v>19</v>
      </c>
      <c r="D25" s="52">
        <v>600</v>
      </c>
      <c r="E25" s="52">
        <v>1024.45</v>
      </c>
      <c r="F25" s="52">
        <v>1028.45</v>
      </c>
      <c r="G25" s="71" t="s">
        <v>194</v>
      </c>
      <c r="H25" s="52">
        <v>1028.45</v>
      </c>
      <c r="I25" s="39">
        <f t="shared" si="4"/>
        <v>-2400</v>
      </c>
      <c r="J25" s="59"/>
    </row>
    <row r="26" spans="1:10">
      <c r="A26" s="102" t="s">
        <v>195</v>
      </c>
      <c r="B26" s="52" t="s">
        <v>49</v>
      </c>
      <c r="C26" s="39" t="s">
        <v>19</v>
      </c>
      <c r="D26" s="52">
        <v>1100</v>
      </c>
      <c r="E26" s="52">
        <v>508.25</v>
      </c>
      <c r="F26" s="52">
        <v>510.5</v>
      </c>
      <c r="G26" s="71" t="s">
        <v>196</v>
      </c>
      <c r="H26" s="52">
        <v>510.5</v>
      </c>
      <c r="I26" s="39">
        <f t="shared" si="4"/>
        <v>-2475</v>
      </c>
      <c r="J26" s="59"/>
    </row>
    <row r="27" spans="1:10">
      <c r="A27" s="100" t="s">
        <v>195</v>
      </c>
      <c r="B27" s="50" t="s">
        <v>21</v>
      </c>
      <c r="C27" s="10" t="s">
        <v>16</v>
      </c>
      <c r="D27" s="50">
        <v>500</v>
      </c>
      <c r="E27" s="50">
        <v>1256.3</v>
      </c>
      <c r="F27" s="50">
        <v>1251.3</v>
      </c>
      <c r="G27" s="70" t="s">
        <v>197</v>
      </c>
      <c r="H27" s="50">
        <v>1260.3</v>
      </c>
      <c r="I27" s="10">
        <f t="shared" si="3"/>
        <v>2000</v>
      </c>
      <c r="J27" s="59"/>
    </row>
    <row r="28" spans="1:10">
      <c r="A28" s="100" t="s">
        <v>195</v>
      </c>
      <c r="B28" s="50" t="s">
        <v>198</v>
      </c>
      <c r="C28" s="10" t="s">
        <v>19</v>
      </c>
      <c r="D28" s="50">
        <v>600</v>
      </c>
      <c r="E28" s="50">
        <v>893</v>
      </c>
      <c r="F28" s="50">
        <v>897</v>
      </c>
      <c r="G28" s="70" t="s">
        <v>199</v>
      </c>
      <c r="H28" s="50">
        <v>889.6</v>
      </c>
      <c r="I28" s="10">
        <f t="shared" ref="I28:I32" si="5">(E28-H28)*D28</f>
        <v>2039.99999999999</v>
      </c>
      <c r="J28" s="59"/>
    </row>
    <row r="29" spans="1:10">
      <c r="A29" s="102" t="s">
        <v>200</v>
      </c>
      <c r="B29" s="52" t="s">
        <v>149</v>
      </c>
      <c r="C29" s="39" t="s">
        <v>19</v>
      </c>
      <c r="D29" s="52">
        <v>700</v>
      </c>
      <c r="E29" s="52">
        <v>908.9</v>
      </c>
      <c r="F29" s="52">
        <v>912.15</v>
      </c>
      <c r="G29" s="71" t="s">
        <v>201</v>
      </c>
      <c r="H29" s="52">
        <v>912.15</v>
      </c>
      <c r="I29" s="39">
        <f t="shared" si="5"/>
        <v>-2275</v>
      </c>
      <c r="J29" s="59"/>
    </row>
    <row r="30" spans="1:10">
      <c r="A30" s="100" t="s">
        <v>200</v>
      </c>
      <c r="B30" s="50" t="s">
        <v>71</v>
      </c>
      <c r="C30" s="10" t="s">
        <v>16</v>
      </c>
      <c r="D30" s="50">
        <v>400</v>
      </c>
      <c r="E30" s="50">
        <v>1643.2</v>
      </c>
      <c r="F30" s="50">
        <v>1636.9</v>
      </c>
      <c r="G30" s="70" t="s">
        <v>202</v>
      </c>
      <c r="H30" s="50">
        <v>1654</v>
      </c>
      <c r="I30" s="10">
        <f t="shared" ref="I30:I34" si="6">(H30-E30)*D30</f>
        <v>4319.99999999998</v>
      </c>
      <c r="J30" s="59"/>
    </row>
    <row r="31" spans="1:10">
      <c r="A31" s="100" t="s">
        <v>203</v>
      </c>
      <c r="B31" s="50" t="s">
        <v>71</v>
      </c>
      <c r="C31" s="10" t="s">
        <v>16</v>
      </c>
      <c r="D31" s="50">
        <v>400</v>
      </c>
      <c r="E31" s="50">
        <v>1819.1</v>
      </c>
      <c r="F31" s="50">
        <v>1812.9</v>
      </c>
      <c r="G31" s="70" t="s">
        <v>204</v>
      </c>
      <c r="H31" s="50">
        <v>1830</v>
      </c>
      <c r="I31" s="10">
        <f t="shared" si="6"/>
        <v>4360.00000000004</v>
      </c>
      <c r="J31" s="59"/>
    </row>
    <row r="32" spans="1:10">
      <c r="A32" s="100" t="s">
        <v>205</v>
      </c>
      <c r="B32" s="50" t="s">
        <v>18</v>
      </c>
      <c r="C32" s="10" t="s">
        <v>19</v>
      </c>
      <c r="D32" s="50">
        <v>1200</v>
      </c>
      <c r="E32" s="50">
        <v>394</v>
      </c>
      <c r="F32" s="50">
        <v>396.1</v>
      </c>
      <c r="G32" s="70" t="s">
        <v>206</v>
      </c>
      <c r="H32" s="50">
        <v>392.3</v>
      </c>
      <c r="I32" s="10">
        <f t="shared" si="5"/>
        <v>2039.99999999999</v>
      </c>
      <c r="J32" s="59"/>
    </row>
    <row r="33" spans="1:10">
      <c r="A33" s="100" t="s">
        <v>205</v>
      </c>
      <c r="B33" s="50" t="s">
        <v>207</v>
      </c>
      <c r="C33" s="10" t="s">
        <v>16</v>
      </c>
      <c r="D33" s="50">
        <v>2000</v>
      </c>
      <c r="E33" s="50">
        <v>390.4</v>
      </c>
      <c r="F33" s="50">
        <v>389.15</v>
      </c>
      <c r="G33" s="70" t="s">
        <v>208</v>
      </c>
      <c r="H33" s="50">
        <v>392.5</v>
      </c>
      <c r="I33" s="10">
        <f t="shared" si="6"/>
        <v>4200.00000000005</v>
      </c>
      <c r="J33" s="59"/>
    </row>
    <row r="34" spans="1:10">
      <c r="A34" s="100" t="s">
        <v>209</v>
      </c>
      <c r="B34" s="50" t="s">
        <v>21</v>
      </c>
      <c r="C34" s="10" t="s">
        <v>16</v>
      </c>
      <c r="D34" s="50">
        <v>500</v>
      </c>
      <c r="E34" s="50">
        <v>1460</v>
      </c>
      <c r="F34" s="50">
        <v>1455</v>
      </c>
      <c r="G34" s="70" t="s">
        <v>210</v>
      </c>
      <c r="H34" s="50">
        <v>1470</v>
      </c>
      <c r="I34" s="10">
        <f t="shared" si="6"/>
        <v>5000</v>
      </c>
      <c r="J34" s="59"/>
    </row>
    <row r="35" spans="1:10">
      <c r="A35" s="102" t="s">
        <v>209</v>
      </c>
      <c r="B35" s="52" t="s">
        <v>49</v>
      </c>
      <c r="C35" s="39" t="s">
        <v>19</v>
      </c>
      <c r="D35" s="52">
        <v>1100</v>
      </c>
      <c r="E35" s="52">
        <v>586.6</v>
      </c>
      <c r="F35" s="52">
        <v>588.85</v>
      </c>
      <c r="G35" s="71" t="s">
        <v>211</v>
      </c>
      <c r="H35" s="52">
        <v>588.85</v>
      </c>
      <c r="I35" s="39">
        <f>(E35-H35)*D35</f>
        <v>-2475</v>
      </c>
      <c r="J35" s="59"/>
    </row>
    <row r="36" spans="1:10">
      <c r="A36" s="100" t="s">
        <v>212</v>
      </c>
      <c r="B36" s="50" t="s">
        <v>39</v>
      </c>
      <c r="C36" s="10" t="s">
        <v>16</v>
      </c>
      <c r="D36" s="50">
        <v>600</v>
      </c>
      <c r="E36" s="50">
        <v>1845</v>
      </c>
      <c r="F36" s="50">
        <v>1841</v>
      </c>
      <c r="G36" s="70" t="s">
        <v>213</v>
      </c>
      <c r="H36" s="50">
        <v>1852</v>
      </c>
      <c r="I36" s="10">
        <f t="shared" ref="I36:I41" si="7">(H36-E36)*D36</f>
        <v>4200</v>
      </c>
      <c r="J36" s="59"/>
    </row>
    <row r="37" spans="1:10">
      <c r="A37" s="102" t="s">
        <v>212</v>
      </c>
      <c r="B37" s="52" t="s">
        <v>21</v>
      </c>
      <c r="C37" s="39" t="s">
        <v>19</v>
      </c>
      <c r="D37" s="52">
        <v>500</v>
      </c>
      <c r="E37" s="52">
        <v>1375</v>
      </c>
      <c r="F37" s="52">
        <v>1380</v>
      </c>
      <c r="G37" s="71" t="s">
        <v>214</v>
      </c>
      <c r="H37" s="52">
        <v>1380</v>
      </c>
      <c r="I37" s="39">
        <f>(E37-H37)*D37</f>
        <v>-2500</v>
      </c>
      <c r="J37" s="59"/>
    </row>
    <row r="38" spans="1:10">
      <c r="A38" s="102" t="s">
        <v>212</v>
      </c>
      <c r="B38" s="52" t="s">
        <v>215</v>
      </c>
      <c r="C38" s="39" t="s">
        <v>16</v>
      </c>
      <c r="D38" s="52">
        <v>400</v>
      </c>
      <c r="E38" s="52">
        <v>1550.7</v>
      </c>
      <c r="F38" s="52">
        <v>1544.5</v>
      </c>
      <c r="G38" s="71" t="s">
        <v>216</v>
      </c>
      <c r="H38" s="52">
        <v>1544.5</v>
      </c>
      <c r="I38" s="39">
        <f t="shared" si="7"/>
        <v>-2480.00000000002</v>
      </c>
      <c r="J38" s="59"/>
    </row>
    <row r="39" spans="1:10">
      <c r="A39" s="100" t="s">
        <v>217</v>
      </c>
      <c r="B39" s="50" t="s">
        <v>149</v>
      </c>
      <c r="C39" s="10" t="s">
        <v>16</v>
      </c>
      <c r="D39" s="50">
        <v>700</v>
      </c>
      <c r="E39" s="50">
        <v>998.35</v>
      </c>
      <c r="F39" s="50">
        <v>995.8</v>
      </c>
      <c r="G39" s="70" t="s">
        <v>218</v>
      </c>
      <c r="H39" s="50">
        <v>1001.25</v>
      </c>
      <c r="I39" s="10">
        <f t="shared" si="7"/>
        <v>2029.99999999998</v>
      </c>
      <c r="J39" s="59"/>
    </row>
    <row r="40" spans="1:10">
      <c r="A40" s="102" t="s">
        <v>217</v>
      </c>
      <c r="B40" s="52" t="s">
        <v>27</v>
      </c>
      <c r="C40" s="39" t="s">
        <v>16</v>
      </c>
      <c r="D40" s="52">
        <v>550</v>
      </c>
      <c r="E40" s="52">
        <v>1518</v>
      </c>
      <c r="F40" s="52">
        <v>1513.45</v>
      </c>
      <c r="G40" s="71" t="s">
        <v>219</v>
      </c>
      <c r="H40" s="52">
        <v>1513.45</v>
      </c>
      <c r="I40" s="39">
        <f t="shared" si="7"/>
        <v>-2502.49999999997</v>
      </c>
      <c r="J40" s="59"/>
    </row>
    <row r="41" spans="1:10">
      <c r="A41" s="102" t="s">
        <v>217</v>
      </c>
      <c r="B41" s="52" t="s">
        <v>112</v>
      </c>
      <c r="C41" s="39" t="s">
        <v>16</v>
      </c>
      <c r="D41" s="52">
        <v>550</v>
      </c>
      <c r="E41" s="52">
        <v>1722</v>
      </c>
      <c r="F41" s="52">
        <v>1717.45</v>
      </c>
      <c r="G41" s="71" t="s">
        <v>220</v>
      </c>
      <c r="H41" s="52">
        <v>1717.45</v>
      </c>
      <c r="I41" s="39">
        <f t="shared" si="7"/>
        <v>-2502.49999999997</v>
      </c>
      <c r="J41" s="59"/>
    </row>
    <row r="42" spans="1:10">
      <c r="A42" s="100" t="s">
        <v>221</v>
      </c>
      <c r="B42" s="50" t="s">
        <v>21</v>
      </c>
      <c r="C42" s="10" t="s">
        <v>19</v>
      </c>
      <c r="D42" s="50">
        <v>500</v>
      </c>
      <c r="E42" s="50">
        <v>1355.5</v>
      </c>
      <c r="F42" s="50">
        <v>1360.5</v>
      </c>
      <c r="G42" s="70" t="s">
        <v>222</v>
      </c>
      <c r="H42" s="50">
        <v>1351.5</v>
      </c>
      <c r="I42" s="10">
        <f>(E42-H42)*D42</f>
        <v>2000</v>
      </c>
      <c r="J42" s="59"/>
    </row>
    <row r="43" spans="1:10">
      <c r="A43" s="102" t="s">
        <v>221</v>
      </c>
      <c r="B43" s="52" t="s">
        <v>49</v>
      </c>
      <c r="C43" s="39" t="s">
        <v>19</v>
      </c>
      <c r="D43" s="52">
        <v>1100</v>
      </c>
      <c r="E43" s="52">
        <v>564.4</v>
      </c>
      <c r="F43" s="52">
        <v>566.85</v>
      </c>
      <c r="G43" s="71" t="s">
        <v>223</v>
      </c>
      <c r="H43" s="52">
        <v>566.85</v>
      </c>
      <c r="I43" s="39">
        <f>(E43-H43)*D43</f>
        <v>-2695.00000000005</v>
      </c>
      <c r="J43" s="59"/>
    </row>
    <row r="44" spans="1:10">
      <c r="A44" s="100"/>
      <c r="B44" s="50"/>
      <c r="C44" s="10"/>
      <c r="D44" s="50"/>
      <c r="E44" s="50"/>
      <c r="F44" s="50"/>
      <c r="G44" s="70"/>
      <c r="H44" s="50"/>
      <c r="I44" s="10"/>
      <c r="J44" s="59"/>
    </row>
    <row r="45" spans="7:10">
      <c r="G45" s="20" t="s">
        <v>51</v>
      </c>
      <c r="H45" s="74"/>
      <c r="I45" s="29">
        <f>SUM(I4:I44)</f>
        <v>34090.0000000001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24/40</f>
        <v>0.6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M12" sqref="M12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224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43473</v>
      </c>
      <c r="B4" s="10" t="s">
        <v>49</v>
      </c>
      <c r="C4" s="10" t="s">
        <v>16</v>
      </c>
      <c r="D4" s="10">
        <v>1100</v>
      </c>
      <c r="E4" s="10">
        <v>466</v>
      </c>
      <c r="F4" s="10">
        <v>463.75</v>
      </c>
      <c r="G4" s="10" t="s">
        <v>225</v>
      </c>
      <c r="H4" s="10">
        <v>467.85</v>
      </c>
      <c r="I4" s="10">
        <f>(H4-E4)*D4</f>
        <v>2035.00000000003</v>
      </c>
      <c r="J4" s="59"/>
    </row>
    <row r="5" spans="1:10">
      <c r="A5" s="100">
        <v>43473</v>
      </c>
      <c r="B5" s="10" t="s">
        <v>140</v>
      </c>
      <c r="C5" s="10" t="s">
        <v>16</v>
      </c>
      <c r="D5" s="10">
        <v>1200</v>
      </c>
      <c r="E5" s="10">
        <v>392</v>
      </c>
      <c r="F5" s="10">
        <v>389.9</v>
      </c>
      <c r="G5" s="10" t="s">
        <v>226</v>
      </c>
      <c r="H5" s="10">
        <v>393.7</v>
      </c>
      <c r="I5" s="10">
        <f>(H5-E5)*D5</f>
        <v>2039.99999999999</v>
      </c>
      <c r="J5" s="59"/>
    </row>
    <row r="6" spans="1:10">
      <c r="A6" s="100">
        <v>43504</v>
      </c>
      <c r="B6" s="10" t="s">
        <v>21</v>
      </c>
      <c r="C6" s="10" t="s">
        <v>19</v>
      </c>
      <c r="D6" s="10">
        <v>500</v>
      </c>
      <c r="E6" s="10">
        <v>1180</v>
      </c>
      <c r="F6" s="10">
        <v>1185</v>
      </c>
      <c r="G6" s="10" t="s">
        <v>227</v>
      </c>
      <c r="H6" s="10">
        <v>1171</v>
      </c>
      <c r="I6" s="10">
        <f t="shared" ref="I6:I9" si="0">(E6-H6)*D6</f>
        <v>4500</v>
      </c>
      <c r="J6" s="59"/>
    </row>
    <row r="7" spans="1:10">
      <c r="A7" s="102">
        <v>43504</v>
      </c>
      <c r="B7" s="39" t="s">
        <v>71</v>
      </c>
      <c r="C7" s="39" t="s">
        <v>19</v>
      </c>
      <c r="D7" s="39">
        <v>400</v>
      </c>
      <c r="E7" s="39">
        <v>1472</v>
      </c>
      <c r="F7" s="39">
        <v>1478.2</v>
      </c>
      <c r="G7" s="39" t="s">
        <v>228</v>
      </c>
      <c r="H7" s="39">
        <v>1478.2</v>
      </c>
      <c r="I7" s="39">
        <f t="shared" si="0"/>
        <v>-2480.00000000002</v>
      </c>
      <c r="J7" s="59"/>
    </row>
    <row r="8" spans="1:10">
      <c r="A8" s="100">
        <v>43593</v>
      </c>
      <c r="B8" s="10" t="s">
        <v>179</v>
      </c>
      <c r="C8" s="10" t="s">
        <v>19</v>
      </c>
      <c r="D8" s="10">
        <v>1000</v>
      </c>
      <c r="E8" s="10">
        <v>632</v>
      </c>
      <c r="F8" s="10">
        <v>634.5</v>
      </c>
      <c r="G8" s="10" t="s">
        <v>229</v>
      </c>
      <c r="H8" s="10">
        <v>628</v>
      </c>
      <c r="I8" s="10">
        <f t="shared" si="0"/>
        <v>4000</v>
      </c>
      <c r="J8" s="91"/>
    </row>
    <row r="9" spans="1:10">
      <c r="A9" s="100">
        <v>43593</v>
      </c>
      <c r="B9" s="10" t="s">
        <v>137</v>
      </c>
      <c r="C9" s="10" t="s">
        <v>19</v>
      </c>
      <c r="D9" s="10">
        <v>1500</v>
      </c>
      <c r="E9" s="10">
        <v>613.85</v>
      </c>
      <c r="F9" s="10">
        <v>615.55</v>
      </c>
      <c r="G9" s="10" t="s">
        <v>230</v>
      </c>
      <c r="H9" s="10">
        <v>612.5</v>
      </c>
      <c r="I9" s="10">
        <f t="shared" si="0"/>
        <v>2025.00000000003</v>
      </c>
      <c r="J9" s="73"/>
    </row>
    <row r="10" spans="1:10">
      <c r="A10" s="100">
        <v>43624</v>
      </c>
      <c r="B10" s="50" t="s">
        <v>43</v>
      </c>
      <c r="C10" s="10" t="s">
        <v>16</v>
      </c>
      <c r="D10" s="50">
        <v>600</v>
      </c>
      <c r="E10" s="50">
        <v>983</v>
      </c>
      <c r="F10" s="50">
        <v>979</v>
      </c>
      <c r="G10" s="70" t="s">
        <v>231</v>
      </c>
      <c r="H10" s="50">
        <v>986.4</v>
      </c>
      <c r="I10" s="10">
        <f t="shared" ref="I10:I12" si="1">(H10-E10)*D10</f>
        <v>2039.99999999999</v>
      </c>
      <c r="J10" s="73"/>
    </row>
    <row r="11" spans="1:10">
      <c r="A11" s="100">
        <v>43624</v>
      </c>
      <c r="B11" s="50" t="s">
        <v>49</v>
      </c>
      <c r="C11" s="10" t="s">
        <v>16</v>
      </c>
      <c r="D11" s="50">
        <v>1100</v>
      </c>
      <c r="E11" s="50">
        <v>467.1</v>
      </c>
      <c r="F11" s="50">
        <v>464.85</v>
      </c>
      <c r="G11" s="70" t="s">
        <v>232</v>
      </c>
      <c r="H11" s="50">
        <v>468.95</v>
      </c>
      <c r="I11" s="10">
        <f t="shared" si="1"/>
        <v>2034.99999999996</v>
      </c>
      <c r="J11" s="73"/>
    </row>
    <row r="12" spans="1:10">
      <c r="A12" s="100">
        <v>43654</v>
      </c>
      <c r="B12" s="50" t="s">
        <v>140</v>
      </c>
      <c r="C12" s="10" t="s">
        <v>16</v>
      </c>
      <c r="D12" s="50">
        <v>1200</v>
      </c>
      <c r="E12" s="50">
        <v>410</v>
      </c>
      <c r="F12" s="50">
        <v>407.9</v>
      </c>
      <c r="G12" s="70" t="s">
        <v>233</v>
      </c>
      <c r="H12" s="50">
        <v>414</v>
      </c>
      <c r="I12" s="10">
        <f t="shared" si="1"/>
        <v>4800</v>
      </c>
      <c r="J12" s="59"/>
    </row>
    <row r="13" spans="1:10">
      <c r="A13" s="100">
        <v>43654</v>
      </c>
      <c r="B13" s="50" t="s">
        <v>21</v>
      </c>
      <c r="C13" s="10" t="s">
        <v>19</v>
      </c>
      <c r="D13" s="50">
        <v>500</v>
      </c>
      <c r="E13" s="50">
        <v>1168.5</v>
      </c>
      <c r="F13" s="50">
        <v>1173.5</v>
      </c>
      <c r="G13" s="70" t="s">
        <v>234</v>
      </c>
      <c r="H13" s="50">
        <v>1164.5</v>
      </c>
      <c r="I13" s="10">
        <f>(E13-H13)*D13</f>
        <v>2000</v>
      </c>
      <c r="J13" s="59"/>
    </row>
    <row r="14" spans="1:10">
      <c r="A14" s="103">
        <v>43685</v>
      </c>
      <c r="B14" s="50" t="s">
        <v>27</v>
      </c>
      <c r="C14" s="50" t="s">
        <v>16</v>
      </c>
      <c r="D14" s="50">
        <v>550</v>
      </c>
      <c r="E14" s="50">
        <v>1152.1</v>
      </c>
      <c r="F14" s="50">
        <v>1147.55</v>
      </c>
      <c r="G14" s="70" t="s">
        <v>235</v>
      </c>
      <c r="H14" s="50">
        <v>1160</v>
      </c>
      <c r="I14" s="104">
        <f t="shared" ref="I14:I18" si="2">(H14-E14)*D14</f>
        <v>4345.00000000005</v>
      </c>
      <c r="J14" s="59"/>
    </row>
    <row r="15" spans="1:10">
      <c r="A15" s="103">
        <v>43685</v>
      </c>
      <c r="B15" s="50" t="s">
        <v>179</v>
      </c>
      <c r="C15" s="50" t="s">
        <v>16</v>
      </c>
      <c r="D15" s="50">
        <v>1000</v>
      </c>
      <c r="E15" s="50">
        <v>650</v>
      </c>
      <c r="F15" s="50">
        <v>647.5</v>
      </c>
      <c r="G15" s="70" t="s">
        <v>236</v>
      </c>
      <c r="H15" s="50">
        <v>650</v>
      </c>
      <c r="I15" s="104">
        <f t="shared" si="2"/>
        <v>0</v>
      </c>
      <c r="J15" s="59"/>
    </row>
    <row r="16" spans="1:10">
      <c r="A16" s="102">
        <v>43716</v>
      </c>
      <c r="B16" s="52" t="s">
        <v>71</v>
      </c>
      <c r="C16" s="52" t="s">
        <v>16</v>
      </c>
      <c r="D16" s="52">
        <v>400</v>
      </c>
      <c r="E16" s="52">
        <v>1520</v>
      </c>
      <c r="F16" s="52">
        <v>1513.8</v>
      </c>
      <c r="G16" s="71" t="s">
        <v>237</v>
      </c>
      <c r="H16" s="52">
        <v>1513.8</v>
      </c>
      <c r="I16" s="105">
        <f t="shared" si="2"/>
        <v>-2480.00000000002</v>
      </c>
      <c r="J16" s="59"/>
    </row>
    <row r="17" spans="1:10">
      <c r="A17" s="100">
        <v>43716</v>
      </c>
      <c r="B17" s="50" t="s">
        <v>49</v>
      </c>
      <c r="C17" s="10" t="s">
        <v>16</v>
      </c>
      <c r="D17" s="50">
        <v>1100</v>
      </c>
      <c r="E17" s="50">
        <v>489</v>
      </c>
      <c r="F17" s="50">
        <v>486.75</v>
      </c>
      <c r="G17" s="70" t="s">
        <v>238</v>
      </c>
      <c r="H17" s="50">
        <v>492</v>
      </c>
      <c r="I17" s="104">
        <f t="shared" si="2"/>
        <v>3300</v>
      </c>
      <c r="J17" s="59"/>
    </row>
    <row r="18" spans="1:10">
      <c r="A18" s="100" t="s">
        <v>239</v>
      </c>
      <c r="B18" s="50" t="s">
        <v>71</v>
      </c>
      <c r="C18" s="10" t="s">
        <v>16</v>
      </c>
      <c r="D18" s="50">
        <v>400</v>
      </c>
      <c r="E18" s="50">
        <v>1424</v>
      </c>
      <c r="F18" s="50">
        <v>1417.8</v>
      </c>
      <c r="G18" s="70" t="s">
        <v>240</v>
      </c>
      <c r="H18" s="50">
        <v>1434</v>
      </c>
      <c r="I18" s="104">
        <f t="shared" si="2"/>
        <v>4000</v>
      </c>
      <c r="J18" s="59"/>
    </row>
    <row r="19" spans="1:10">
      <c r="A19" s="100" t="s">
        <v>239</v>
      </c>
      <c r="B19" s="50" t="s">
        <v>18</v>
      </c>
      <c r="C19" s="10" t="s">
        <v>19</v>
      </c>
      <c r="D19" s="50">
        <v>1200</v>
      </c>
      <c r="E19" s="50">
        <v>379.85</v>
      </c>
      <c r="F19" s="50">
        <v>381.95</v>
      </c>
      <c r="G19" s="70" t="s">
        <v>241</v>
      </c>
      <c r="H19" s="50">
        <v>376</v>
      </c>
      <c r="I19" s="10">
        <f t="shared" ref="I19:I23" si="3">(E19-H19)*D19</f>
        <v>4620.00000000003</v>
      </c>
      <c r="J19" s="59"/>
    </row>
    <row r="20" spans="1:10">
      <c r="A20" s="102" t="s">
        <v>239</v>
      </c>
      <c r="B20" s="52" t="s">
        <v>21</v>
      </c>
      <c r="C20" s="39" t="s">
        <v>19</v>
      </c>
      <c r="D20" s="52">
        <v>500</v>
      </c>
      <c r="E20" s="52">
        <v>1154.5</v>
      </c>
      <c r="F20" s="52">
        <v>1159.5</v>
      </c>
      <c r="G20" s="71" t="s">
        <v>242</v>
      </c>
      <c r="H20" s="52">
        <v>1159.5</v>
      </c>
      <c r="I20" s="39">
        <f t="shared" si="3"/>
        <v>-2500</v>
      </c>
      <c r="J20" s="59"/>
    </row>
    <row r="21" spans="1:10">
      <c r="A21" s="100" t="s">
        <v>243</v>
      </c>
      <c r="B21" s="50" t="s">
        <v>31</v>
      </c>
      <c r="C21" s="10" t="s">
        <v>16</v>
      </c>
      <c r="D21" s="50">
        <v>500</v>
      </c>
      <c r="E21" s="50">
        <v>1425</v>
      </c>
      <c r="F21" s="50">
        <v>1420</v>
      </c>
      <c r="G21" s="70" t="s">
        <v>244</v>
      </c>
      <c r="H21" s="50">
        <v>1434</v>
      </c>
      <c r="I21" s="104">
        <f t="shared" ref="I21:I25" si="4">(H21-E21)*D21</f>
        <v>4500</v>
      </c>
      <c r="J21" s="59"/>
    </row>
    <row r="22" spans="1:10">
      <c r="A22" s="102" t="s">
        <v>245</v>
      </c>
      <c r="B22" s="52" t="s">
        <v>246</v>
      </c>
      <c r="C22" s="39" t="s">
        <v>19</v>
      </c>
      <c r="D22" s="52">
        <v>1100</v>
      </c>
      <c r="E22" s="52">
        <v>363</v>
      </c>
      <c r="F22" s="52">
        <v>365.25</v>
      </c>
      <c r="G22" s="71" t="s">
        <v>247</v>
      </c>
      <c r="H22" s="52">
        <v>365.25</v>
      </c>
      <c r="I22" s="39">
        <f t="shared" si="3"/>
        <v>-2475</v>
      </c>
      <c r="J22" s="59"/>
    </row>
    <row r="23" spans="1:10">
      <c r="A23" s="102" t="s">
        <v>245</v>
      </c>
      <c r="B23" s="52" t="s">
        <v>49</v>
      </c>
      <c r="C23" s="39" t="s">
        <v>19</v>
      </c>
      <c r="D23" s="52">
        <v>1100</v>
      </c>
      <c r="E23" s="52">
        <v>456.6</v>
      </c>
      <c r="F23" s="52">
        <v>458.85</v>
      </c>
      <c r="G23" s="71" t="s">
        <v>248</v>
      </c>
      <c r="H23" s="52">
        <v>458.85</v>
      </c>
      <c r="I23" s="39">
        <f t="shared" si="3"/>
        <v>-2475</v>
      </c>
      <c r="J23" s="59"/>
    </row>
    <row r="24" spans="1:10">
      <c r="A24" s="102" t="s">
        <v>249</v>
      </c>
      <c r="B24" s="52" t="s">
        <v>18</v>
      </c>
      <c r="C24" s="39" t="s">
        <v>16</v>
      </c>
      <c r="D24" s="52">
        <v>1200</v>
      </c>
      <c r="E24" s="52">
        <v>412</v>
      </c>
      <c r="F24" s="52">
        <v>409.9</v>
      </c>
      <c r="G24" s="71" t="s">
        <v>250</v>
      </c>
      <c r="H24" s="52">
        <v>409.9</v>
      </c>
      <c r="I24" s="105">
        <f t="shared" si="4"/>
        <v>-2520.00000000003</v>
      </c>
      <c r="J24" s="59"/>
    </row>
    <row r="25" spans="1:10">
      <c r="A25" s="100" t="s">
        <v>251</v>
      </c>
      <c r="B25" s="50" t="s">
        <v>21</v>
      </c>
      <c r="C25" s="10" t="s">
        <v>16</v>
      </c>
      <c r="D25" s="50">
        <v>500</v>
      </c>
      <c r="E25" s="50">
        <v>1170.3</v>
      </c>
      <c r="F25" s="50">
        <v>1165.3</v>
      </c>
      <c r="G25" s="70" t="s">
        <v>252</v>
      </c>
      <c r="H25" s="50">
        <v>1174.3</v>
      </c>
      <c r="I25" s="104">
        <f t="shared" si="4"/>
        <v>2000</v>
      </c>
      <c r="J25" s="59"/>
    </row>
    <row r="26" spans="1:10">
      <c r="A26" s="100" t="s">
        <v>251</v>
      </c>
      <c r="B26" s="50" t="s">
        <v>43</v>
      </c>
      <c r="C26" s="10" t="s">
        <v>19</v>
      </c>
      <c r="D26" s="50">
        <v>600</v>
      </c>
      <c r="E26" s="50">
        <v>1028</v>
      </c>
      <c r="F26" s="50">
        <v>1032</v>
      </c>
      <c r="G26" s="70" t="s">
        <v>253</v>
      </c>
      <c r="H26" s="50">
        <v>1024.6</v>
      </c>
      <c r="I26" s="10">
        <f t="shared" ref="I26:I28" si="5">(E26-H26)*D26</f>
        <v>2040.00000000005</v>
      </c>
      <c r="J26" s="59"/>
    </row>
    <row r="27" spans="1:10">
      <c r="A27" s="102" t="s">
        <v>251</v>
      </c>
      <c r="B27" s="52" t="s">
        <v>49</v>
      </c>
      <c r="C27" s="39" t="s">
        <v>19</v>
      </c>
      <c r="D27" s="52">
        <v>1100</v>
      </c>
      <c r="E27" s="52">
        <v>457.5</v>
      </c>
      <c r="F27" s="52">
        <v>459.75</v>
      </c>
      <c r="G27" s="71" t="s">
        <v>254</v>
      </c>
      <c r="H27" s="52">
        <v>459.75</v>
      </c>
      <c r="I27" s="39">
        <f t="shared" si="5"/>
        <v>-2475</v>
      </c>
      <c r="J27" s="59"/>
    </row>
    <row r="28" spans="1:10">
      <c r="A28" s="100" t="s">
        <v>255</v>
      </c>
      <c r="B28" s="50" t="s">
        <v>18</v>
      </c>
      <c r="C28" s="10" t="s">
        <v>19</v>
      </c>
      <c r="D28" s="50">
        <v>1200</v>
      </c>
      <c r="E28" s="50">
        <v>383.45</v>
      </c>
      <c r="F28" s="50">
        <v>385.55</v>
      </c>
      <c r="G28" s="70" t="s">
        <v>256</v>
      </c>
      <c r="H28" s="50">
        <v>381.75</v>
      </c>
      <c r="I28" s="10">
        <f t="shared" si="5"/>
        <v>2039.99999999999</v>
      </c>
      <c r="J28" s="59"/>
    </row>
    <row r="29" spans="1:10">
      <c r="A29" s="100" t="s">
        <v>255</v>
      </c>
      <c r="B29" s="50" t="s">
        <v>31</v>
      </c>
      <c r="C29" s="10" t="s">
        <v>16</v>
      </c>
      <c r="D29" s="50">
        <v>500</v>
      </c>
      <c r="E29" s="50">
        <v>1485</v>
      </c>
      <c r="F29" s="50">
        <v>1480</v>
      </c>
      <c r="G29" s="70" t="s">
        <v>257</v>
      </c>
      <c r="H29" s="50">
        <v>1489</v>
      </c>
      <c r="I29" s="104">
        <f>(H29-E29)*D29</f>
        <v>2000</v>
      </c>
      <c r="J29" s="59"/>
    </row>
    <row r="30" spans="1:10">
      <c r="A30" s="100" t="s">
        <v>258</v>
      </c>
      <c r="B30" s="50" t="s">
        <v>112</v>
      </c>
      <c r="C30" s="10" t="s">
        <v>19</v>
      </c>
      <c r="D30" s="50">
        <v>550</v>
      </c>
      <c r="E30" s="50">
        <v>1456</v>
      </c>
      <c r="F30" s="50">
        <v>1460.55</v>
      </c>
      <c r="G30" s="70" t="s">
        <v>259</v>
      </c>
      <c r="H30" s="50">
        <v>1448</v>
      </c>
      <c r="I30" s="10">
        <f t="shared" ref="I30:I32" si="6">(E30-H30)*D30</f>
        <v>4400</v>
      </c>
      <c r="J30" s="59"/>
    </row>
    <row r="31" spans="1:10">
      <c r="A31" s="100" t="s">
        <v>258</v>
      </c>
      <c r="B31" s="50" t="s">
        <v>18</v>
      </c>
      <c r="C31" s="10" t="s">
        <v>19</v>
      </c>
      <c r="D31" s="50">
        <v>1200</v>
      </c>
      <c r="E31" s="50">
        <v>367</v>
      </c>
      <c r="F31" s="50">
        <v>369.1</v>
      </c>
      <c r="G31" s="70" t="s">
        <v>260</v>
      </c>
      <c r="H31" s="50">
        <v>365.3</v>
      </c>
      <c r="I31" s="10">
        <f t="shared" si="6"/>
        <v>2039.99999999999</v>
      </c>
      <c r="J31" s="59"/>
    </row>
    <row r="32" spans="1:10">
      <c r="A32" s="100" t="s">
        <v>261</v>
      </c>
      <c r="B32" s="50" t="s">
        <v>43</v>
      </c>
      <c r="C32" s="10" t="s">
        <v>19</v>
      </c>
      <c r="D32" s="50">
        <v>600</v>
      </c>
      <c r="E32" s="50">
        <v>964</v>
      </c>
      <c r="F32" s="50">
        <v>968</v>
      </c>
      <c r="G32" s="70" t="s">
        <v>262</v>
      </c>
      <c r="H32" s="50">
        <v>961.6</v>
      </c>
      <c r="I32" s="10">
        <f t="shared" si="6"/>
        <v>1439.99999999999</v>
      </c>
      <c r="J32" s="59"/>
    </row>
    <row r="33" spans="1:10">
      <c r="A33" s="100" t="s">
        <v>261</v>
      </c>
      <c r="B33" s="50" t="s">
        <v>49</v>
      </c>
      <c r="C33" s="10" t="s">
        <v>16</v>
      </c>
      <c r="D33" s="50">
        <v>1100</v>
      </c>
      <c r="E33" s="50">
        <v>445</v>
      </c>
      <c r="F33" s="50">
        <v>442.75</v>
      </c>
      <c r="G33" s="70" t="s">
        <v>263</v>
      </c>
      <c r="H33" s="50">
        <v>449</v>
      </c>
      <c r="I33" s="104">
        <f>(H33-E33)*D33</f>
        <v>4400</v>
      </c>
      <c r="J33" s="59"/>
    </row>
    <row r="34" spans="1:10">
      <c r="A34" s="100" t="s">
        <v>264</v>
      </c>
      <c r="B34" s="50" t="s">
        <v>153</v>
      </c>
      <c r="C34" s="10" t="s">
        <v>19</v>
      </c>
      <c r="D34" s="50">
        <v>1250</v>
      </c>
      <c r="E34" s="50">
        <v>576.35</v>
      </c>
      <c r="F34" s="50">
        <v>578.35</v>
      </c>
      <c r="G34" s="70" t="s">
        <v>265</v>
      </c>
      <c r="H34" s="50">
        <v>574.75</v>
      </c>
      <c r="I34" s="10">
        <f t="shared" ref="I34:I38" si="7">(E34-H34)*D34</f>
        <v>2000.00000000003</v>
      </c>
      <c r="J34" s="59"/>
    </row>
    <row r="35" spans="1:10">
      <c r="A35" s="100" t="s">
        <v>264</v>
      </c>
      <c r="B35" s="50" t="s">
        <v>179</v>
      </c>
      <c r="C35" s="10" t="s">
        <v>19</v>
      </c>
      <c r="D35" s="50">
        <v>1000</v>
      </c>
      <c r="E35" s="50">
        <v>655</v>
      </c>
      <c r="F35" s="50">
        <v>657.5</v>
      </c>
      <c r="G35" s="70" t="s">
        <v>266</v>
      </c>
      <c r="H35" s="50">
        <v>653</v>
      </c>
      <c r="I35" s="10">
        <f t="shared" si="7"/>
        <v>2000</v>
      </c>
      <c r="J35" s="59"/>
    </row>
    <row r="36" spans="1:10">
      <c r="A36" s="100" t="s">
        <v>267</v>
      </c>
      <c r="B36" s="50" t="s">
        <v>268</v>
      </c>
      <c r="C36" s="10" t="s">
        <v>16</v>
      </c>
      <c r="D36" s="50">
        <v>900</v>
      </c>
      <c r="E36" s="50">
        <v>570</v>
      </c>
      <c r="F36" s="50">
        <v>567.25</v>
      </c>
      <c r="G36" s="70" t="s">
        <v>269</v>
      </c>
      <c r="H36" s="50">
        <v>572.25</v>
      </c>
      <c r="I36" s="104">
        <f t="shared" ref="I36:I43" si="8">(H36-E36)*D36</f>
        <v>2025</v>
      </c>
      <c r="J36" s="59"/>
    </row>
    <row r="37" spans="1:10">
      <c r="A37" s="100" t="s">
        <v>267</v>
      </c>
      <c r="B37" s="50" t="s">
        <v>18</v>
      </c>
      <c r="C37" s="10" t="s">
        <v>19</v>
      </c>
      <c r="D37" s="50">
        <v>1200</v>
      </c>
      <c r="E37" s="50">
        <v>364.2</v>
      </c>
      <c r="F37" s="50">
        <v>366.3</v>
      </c>
      <c r="G37" s="70" t="s">
        <v>270</v>
      </c>
      <c r="H37" s="50">
        <v>362.5</v>
      </c>
      <c r="I37" s="10">
        <f t="shared" si="7"/>
        <v>2039.99999999999</v>
      </c>
      <c r="J37" s="59"/>
    </row>
    <row r="38" spans="1:10">
      <c r="A38" s="100" t="s">
        <v>271</v>
      </c>
      <c r="B38" s="50" t="s">
        <v>18</v>
      </c>
      <c r="C38" s="10" t="s">
        <v>19</v>
      </c>
      <c r="D38" s="50">
        <v>1200</v>
      </c>
      <c r="E38" s="50">
        <v>351.6</v>
      </c>
      <c r="F38" s="50">
        <v>353.7</v>
      </c>
      <c r="G38" s="70" t="s">
        <v>272</v>
      </c>
      <c r="H38" s="50">
        <v>348</v>
      </c>
      <c r="I38" s="10">
        <f t="shared" si="7"/>
        <v>4320.00000000003</v>
      </c>
      <c r="J38" s="59"/>
    </row>
    <row r="39" spans="1:10">
      <c r="A39" s="100" t="s">
        <v>271</v>
      </c>
      <c r="B39" s="50" t="s">
        <v>31</v>
      </c>
      <c r="C39" s="10" t="s">
        <v>16</v>
      </c>
      <c r="D39" s="50">
        <v>500</v>
      </c>
      <c r="E39" s="50">
        <v>1495.5</v>
      </c>
      <c r="F39" s="50">
        <v>1490.5</v>
      </c>
      <c r="G39" s="70" t="s">
        <v>273</v>
      </c>
      <c r="H39" s="50">
        <v>1505</v>
      </c>
      <c r="I39" s="104">
        <f t="shared" si="8"/>
        <v>4750</v>
      </c>
      <c r="J39" s="59"/>
    </row>
    <row r="40" spans="1:10">
      <c r="A40" s="100" t="s">
        <v>274</v>
      </c>
      <c r="B40" s="50" t="s">
        <v>153</v>
      </c>
      <c r="C40" s="10" t="s">
        <v>16</v>
      </c>
      <c r="D40" s="50">
        <v>1250</v>
      </c>
      <c r="E40" s="50">
        <v>614</v>
      </c>
      <c r="F40" s="50">
        <v>612</v>
      </c>
      <c r="G40" s="70" t="s">
        <v>275</v>
      </c>
      <c r="H40" s="50">
        <v>615.6</v>
      </c>
      <c r="I40" s="104">
        <f t="shared" si="8"/>
        <v>2000.00000000003</v>
      </c>
      <c r="J40" s="59"/>
    </row>
    <row r="41" spans="1:10">
      <c r="A41" s="100" t="s">
        <v>274</v>
      </c>
      <c r="B41" s="50" t="s">
        <v>49</v>
      </c>
      <c r="C41" s="10" t="s">
        <v>16</v>
      </c>
      <c r="D41" s="50">
        <v>1100</v>
      </c>
      <c r="E41" s="50">
        <v>501.5</v>
      </c>
      <c r="F41" s="50">
        <v>499.25</v>
      </c>
      <c r="G41" s="70" t="s">
        <v>276</v>
      </c>
      <c r="H41" s="50">
        <v>505.5</v>
      </c>
      <c r="I41" s="104">
        <f t="shared" si="8"/>
        <v>4400</v>
      </c>
      <c r="J41" s="59"/>
    </row>
    <row r="42" spans="1:10">
      <c r="A42" s="102" t="s">
        <v>277</v>
      </c>
      <c r="B42" s="52" t="s">
        <v>49</v>
      </c>
      <c r="C42" s="39" t="s">
        <v>16</v>
      </c>
      <c r="D42" s="52">
        <v>1100</v>
      </c>
      <c r="E42" s="52">
        <v>517.2</v>
      </c>
      <c r="F42" s="52">
        <v>514.95</v>
      </c>
      <c r="G42" s="71" t="s">
        <v>278</v>
      </c>
      <c r="H42" s="52">
        <v>514.95</v>
      </c>
      <c r="I42" s="105">
        <f t="shared" si="8"/>
        <v>-2475</v>
      </c>
      <c r="J42" s="59"/>
    </row>
    <row r="43" spans="1:10">
      <c r="A43" s="102" t="s">
        <v>277</v>
      </c>
      <c r="B43" s="52" t="s">
        <v>21</v>
      </c>
      <c r="C43" s="39" t="s">
        <v>16</v>
      </c>
      <c r="D43" s="52">
        <v>500</v>
      </c>
      <c r="E43" s="52">
        <v>1216</v>
      </c>
      <c r="F43" s="52">
        <v>1211</v>
      </c>
      <c r="G43" s="71" t="s">
        <v>279</v>
      </c>
      <c r="H43" s="52">
        <v>1211</v>
      </c>
      <c r="I43" s="105">
        <f t="shared" si="8"/>
        <v>-2500</v>
      </c>
      <c r="J43" s="59"/>
    </row>
    <row r="44" spans="1:10">
      <c r="A44" s="100"/>
      <c r="B44" s="50"/>
      <c r="C44" s="10"/>
      <c r="D44" s="50"/>
      <c r="E44" s="50"/>
      <c r="F44" s="50"/>
      <c r="G44" s="70"/>
      <c r="H44" s="50"/>
      <c r="I44" s="10"/>
      <c r="J44" s="59"/>
    </row>
    <row r="45" spans="7:10">
      <c r="G45" s="20" t="s">
        <v>51</v>
      </c>
      <c r="H45" s="74"/>
      <c r="I45" s="29">
        <f>SUM(I4:I44)</f>
        <v>67755.0000000001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31/40</f>
        <v>0.775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280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43472</v>
      </c>
      <c r="B4" s="10" t="s">
        <v>59</v>
      </c>
      <c r="C4" s="10" t="s">
        <v>16</v>
      </c>
      <c r="D4" s="10">
        <v>302</v>
      </c>
      <c r="E4" s="10">
        <v>1965</v>
      </c>
      <c r="F4" s="10">
        <v>1956.7</v>
      </c>
      <c r="G4" s="10" t="s">
        <v>281</v>
      </c>
      <c r="H4" s="10">
        <v>1971.7</v>
      </c>
      <c r="I4" s="10">
        <f t="shared" ref="I4:I7" si="0">(H4-E4)*D4</f>
        <v>2023.40000000001</v>
      </c>
      <c r="J4" s="59"/>
    </row>
    <row r="5" spans="1:10">
      <c r="A5" s="102">
        <v>43472</v>
      </c>
      <c r="B5" s="39" t="s">
        <v>24</v>
      </c>
      <c r="C5" s="39" t="s">
        <v>19</v>
      </c>
      <c r="D5" s="39">
        <v>250</v>
      </c>
      <c r="E5" s="39">
        <v>3010.8</v>
      </c>
      <c r="F5" s="39">
        <v>3020.8</v>
      </c>
      <c r="G5" s="39" t="s">
        <v>282</v>
      </c>
      <c r="H5" s="39">
        <v>3020.8</v>
      </c>
      <c r="I5" s="39">
        <f>(E5-H5)*D5</f>
        <v>-2500</v>
      </c>
      <c r="J5" s="59"/>
    </row>
    <row r="6" spans="1:10">
      <c r="A6" s="100">
        <v>43472</v>
      </c>
      <c r="B6" s="10" t="s">
        <v>283</v>
      </c>
      <c r="C6" s="10" t="s">
        <v>16</v>
      </c>
      <c r="D6" s="10">
        <v>1000</v>
      </c>
      <c r="E6" s="10">
        <v>648</v>
      </c>
      <c r="F6" s="10">
        <v>645.5</v>
      </c>
      <c r="G6" s="10" t="s">
        <v>284</v>
      </c>
      <c r="H6" s="10">
        <v>652</v>
      </c>
      <c r="I6" s="10">
        <f t="shared" si="0"/>
        <v>4000</v>
      </c>
      <c r="J6" s="59"/>
    </row>
    <row r="7" spans="1:10">
      <c r="A7" s="100">
        <v>43503</v>
      </c>
      <c r="B7" s="10" t="s">
        <v>49</v>
      </c>
      <c r="C7" s="10" t="s">
        <v>16</v>
      </c>
      <c r="D7" s="10">
        <v>1100</v>
      </c>
      <c r="E7" s="10">
        <v>574</v>
      </c>
      <c r="F7" s="10">
        <v>571.75</v>
      </c>
      <c r="G7" s="10" t="s">
        <v>285</v>
      </c>
      <c r="H7" s="10">
        <v>575.85</v>
      </c>
      <c r="I7" s="10">
        <f t="shared" si="0"/>
        <v>2035.00000000003</v>
      </c>
      <c r="J7" s="59"/>
    </row>
    <row r="8" spans="1:10">
      <c r="A8" s="100">
        <v>43503</v>
      </c>
      <c r="B8" s="10" t="s">
        <v>71</v>
      </c>
      <c r="C8" s="10" t="s">
        <v>19</v>
      </c>
      <c r="D8" s="10">
        <v>400</v>
      </c>
      <c r="E8" s="10">
        <v>1670</v>
      </c>
      <c r="F8" s="10">
        <v>1676.2</v>
      </c>
      <c r="G8" s="10" t="s">
        <v>286</v>
      </c>
      <c r="H8" s="10">
        <v>1665</v>
      </c>
      <c r="I8" s="10">
        <f>(E8-H8)*D8</f>
        <v>2000</v>
      </c>
      <c r="J8" s="91"/>
    </row>
    <row r="9" spans="1:10">
      <c r="A9" s="102">
        <v>43531</v>
      </c>
      <c r="B9" s="52" t="s">
        <v>287</v>
      </c>
      <c r="C9" s="39" t="s">
        <v>16</v>
      </c>
      <c r="D9" s="52">
        <v>700</v>
      </c>
      <c r="E9" s="52">
        <v>1152.5</v>
      </c>
      <c r="F9" s="52">
        <v>1148.95</v>
      </c>
      <c r="G9" s="71" t="s">
        <v>288</v>
      </c>
      <c r="H9" s="52">
        <v>1150</v>
      </c>
      <c r="I9" s="39">
        <f t="shared" ref="I9:I11" si="1">(H9-E9)*D9</f>
        <v>-1750</v>
      </c>
      <c r="J9" s="73"/>
    </row>
    <row r="10" spans="1:10">
      <c r="A10" s="100">
        <v>43531</v>
      </c>
      <c r="B10" s="50" t="s">
        <v>21</v>
      </c>
      <c r="C10" s="10" t="s">
        <v>16</v>
      </c>
      <c r="D10" s="50">
        <v>500</v>
      </c>
      <c r="E10" s="50">
        <v>1252</v>
      </c>
      <c r="F10" s="50">
        <v>1247</v>
      </c>
      <c r="G10" s="70" t="s">
        <v>289</v>
      </c>
      <c r="H10" s="50">
        <v>1256</v>
      </c>
      <c r="I10" s="10">
        <f t="shared" si="1"/>
        <v>2000</v>
      </c>
      <c r="J10" s="73"/>
    </row>
    <row r="11" spans="1:10">
      <c r="A11" s="100">
        <v>43562</v>
      </c>
      <c r="B11" s="50" t="s">
        <v>49</v>
      </c>
      <c r="C11" s="10" t="s">
        <v>16</v>
      </c>
      <c r="D11" s="50">
        <v>1100</v>
      </c>
      <c r="E11" s="50">
        <v>574.6</v>
      </c>
      <c r="F11" s="50">
        <v>572.35</v>
      </c>
      <c r="G11" s="70" t="s">
        <v>290</v>
      </c>
      <c r="H11" s="50">
        <v>579</v>
      </c>
      <c r="I11" s="10">
        <f t="shared" si="1"/>
        <v>4839.99999999997</v>
      </c>
      <c r="J11" s="73"/>
    </row>
    <row r="12" spans="1:10">
      <c r="A12" s="100">
        <v>43592</v>
      </c>
      <c r="B12" s="50" t="s">
        <v>112</v>
      </c>
      <c r="C12" s="10" t="s">
        <v>19</v>
      </c>
      <c r="D12" s="50">
        <v>550</v>
      </c>
      <c r="E12" s="50">
        <v>1450</v>
      </c>
      <c r="F12" s="50">
        <v>1454.55</v>
      </c>
      <c r="G12" s="70" t="s">
        <v>291</v>
      </c>
      <c r="H12" s="50">
        <v>1446.3</v>
      </c>
      <c r="I12" s="10">
        <f t="shared" ref="I12:I20" si="2">(E12-H12)*D12</f>
        <v>2035.00000000003</v>
      </c>
      <c r="J12" s="59"/>
    </row>
    <row r="13" spans="1:10">
      <c r="A13" s="100">
        <v>43592</v>
      </c>
      <c r="B13" s="50" t="s">
        <v>149</v>
      </c>
      <c r="C13" s="10" t="s">
        <v>16</v>
      </c>
      <c r="D13" s="50">
        <v>700</v>
      </c>
      <c r="E13" s="50">
        <v>873</v>
      </c>
      <c r="F13" s="50">
        <v>869.45</v>
      </c>
      <c r="G13" s="70" t="s">
        <v>292</v>
      </c>
      <c r="H13" s="50">
        <v>879</v>
      </c>
      <c r="I13" s="10">
        <f>(H13-E13)*D13</f>
        <v>4200</v>
      </c>
      <c r="J13" s="59"/>
    </row>
    <row r="14" spans="1:10">
      <c r="A14" s="102">
        <v>43684</v>
      </c>
      <c r="B14" s="52" t="s">
        <v>64</v>
      </c>
      <c r="C14" s="39" t="s">
        <v>19</v>
      </c>
      <c r="D14" s="52">
        <v>1000</v>
      </c>
      <c r="E14" s="52">
        <v>478.5</v>
      </c>
      <c r="F14" s="52">
        <v>481</v>
      </c>
      <c r="G14" s="71" t="s">
        <v>293</v>
      </c>
      <c r="H14" s="52">
        <v>481</v>
      </c>
      <c r="I14" s="39">
        <f t="shared" si="2"/>
        <v>-2500</v>
      </c>
      <c r="J14" s="59"/>
    </row>
    <row r="15" spans="1:10">
      <c r="A15" s="102">
        <v>43684</v>
      </c>
      <c r="B15" s="52" t="s">
        <v>59</v>
      </c>
      <c r="C15" s="39" t="s">
        <v>19</v>
      </c>
      <c r="D15" s="52">
        <v>302</v>
      </c>
      <c r="E15" s="52">
        <v>1941.3</v>
      </c>
      <c r="F15" s="52">
        <v>1949.6</v>
      </c>
      <c r="G15" s="71" t="s">
        <v>294</v>
      </c>
      <c r="H15" s="52">
        <v>1949.6</v>
      </c>
      <c r="I15" s="39">
        <f t="shared" si="2"/>
        <v>-2506.59999999999</v>
      </c>
      <c r="J15" s="59"/>
    </row>
    <row r="16" spans="1:10">
      <c r="A16" s="100">
        <v>43715</v>
      </c>
      <c r="B16" s="50" t="s">
        <v>295</v>
      </c>
      <c r="C16" s="10" t="s">
        <v>19</v>
      </c>
      <c r="D16" s="50">
        <v>1250</v>
      </c>
      <c r="E16" s="50">
        <v>570</v>
      </c>
      <c r="F16" s="50">
        <v>572</v>
      </c>
      <c r="G16" s="70" t="s">
        <v>296</v>
      </c>
      <c r="H16" s="50">
        <v>566</v>
      </c>
      <c r="I16" s="10">
        <f t="shared" si="2"/>
        <v>5000</v>
      </c>
      <c r="J16" s="59"/>
    </row>
    <row r="17" spans="1:10">
      <c r="A17" s="102">
        <v>43715</v>
      </c>
      <c r="B17" s="52" t="s">
        <v>21</v>
      </c>
      <c r="C17" s="39" t="s">
        <v>19</v>
      </c>
      <c r="D17" s="52">
        <v>500</v>
      </c>
      <c r="E17" s="52">
        <v>1205</v>
      </c>
      <c r="F17" s="52">
        <v>1210</v>
      </c>
      <c r="G17" s="71" t="s">
        <v>297</v>
      </c>
      <c r="H17" s="52">
        <v>1210</v>
      </c>
      <c r="I17" s="39">
        <f t="shared" si="2"/>
        <v>-2500</v>
      </c>
      <c r="J17" s="59"/>
    </row>
    <row r="18" spans="1:10">
      <c r="A18" s="100">
        <v>43745</v>
      </c>
      <c r="B18" s="50" t="s">
        <v>27</v>
      </c>
      <c r="C18" s="10" t="s">
        <v>19</v>
      </c>
      <c r="D18" s="50">
        <v>550</v>
      </c>
      <c r="E18" s="50">
        <v>1241</v>
      </c>
      <c r="F18" s="50">
        <v>1245.55</v>
      </c>
      <c r="G18" s="70" t="s">
        <v>298</v>
      </c>
      <c r="H18" s="50">
        <v>1237.3</v>
      </c>
      <c r="I18" s="10">
        <f t="shared" si="2"/>
        <v>2035.00000000003</v>
      </c>
      <c r="J18" s="59"/>
    </row>
    <row r="19" spans="1:10">
      <c r="A19" s="102">
        <v>43745</v>
      </c>
      <c r="B19" s="52" t="s">
        <v>31</v>
      </c>
      <c r="C19" s="39" t="s">
        <v>19</v>
      </c>
      <c r="D19" s="52">
        <v>500</v>
      </c>
      <c r="E19" s="52">
        <v>1317</v>
      </c>
      <c r="F19" s="52">
        <v>1322</v>
      </c>
      <c r="G19" s="71" t="s">
        <v>299</v>
      </c>
      <c r="H19" s="52">
        <v>1322</v>
      </c>
      <c r="I19" s="39">
        <f t="shared" si="2"/>
        <v>-2500</v>
      </c>
      <c r="J19" s="59"/>
    </row>
    <row r="20" spans="1:10">
      <c r="A20" s="102">
        <v>43776</v>
      </c>
      <c r="B20" s="52" t="s">
        <v>283</v>
      </c>
      <c r="C20" s="39" t="s">
        <v>19</v>
      </c>
      <c r="D20" s="52">
        <v>1000</v>
      </c>
      <c r="E20" s="52">
        <v>588</v>
      </c>
      <c r="F20" s="52">
        <v>590.5</v>
      </c>
      <c r="G20" s="71" t="s">
        <v>300</v>
      </c>
      <c r="H20" s="52">
        <v>590.5</v>
      </c>
      <c r="I20" s="39">
        <f t="shared" si="2"/>
        <v>-2500</v>
      </c>
      <c r="J20" s="59"/>
    </row>
    <row r="21" spans="1:10">
      <c r="A21" s="100">
        <v>43776</v>
      </c>
      <c r="B21" s="50" t="s">
        <v>71</v>
      </c>
      <c r="C21" s="10" t="s">
        <v>16</v>
      </c>
      <c r="D21" s="50">
        <v>400</v>
      </c>
      <c r="E21" s="50">
        <v>1724</v>
      </c>
      <c r="F21" s="50">
        <v>1717.8</v>
      </c>
      <c r="G21" s="70" t="s">
        <v>301</v>
      </c>
      <c r="H21" s="50">
        <v>1734</v>
      </c>
      <c r="I21" s="10">
        <f t="shared" ref="I21:I28" si="3">(H21-E21)*D21</f>
        <v>4000</v>
      </c>
      <c r="J21" s="59"/>
    </row>
    <row r="22" spans="1:10">
      <c r="A22" s="100">
        <v>43776</v>
      </c>
      <c r="B22" s="50" t="s">
        <v>56</v>
      </c>
      <c r="C22" s="10" t="s">
        <v>19</v>
      </c>
      <c r="D22" s="50">
        <v>1400</v>
      </c>
      <c r="E22" s="50">
        <v>766</v>
      </c>
      <c r="F22" s="50">
        <v>767.8</v>
      </c>
      <c r="G22" s="70" t="s">
        <v>302</v>
      </c>
      <c r="H22" s="50">
        <v>764.55</v>
      </c>
      <c r="I22" s="10">
        <f t="shared" ref="I22:I25" si="4">(E22-H22)*D22</f>
        <v>2030.00000000006</v>
      </c>
      <c r="J22" s="59"/>
    </row>
    <row r="23" spans="1:10">
      <c r="A23" s="100">
        <v>43806</v>
      </c>
      <c r="B23" s="50" t="s">
        <v>303</v>
      </c>
      <c r="C23" s="10" t="s">
        <v>16</v>
      </c>
      <c r="D23" s="50">
        <v>500</v>
      </c>
      <c r="E23" s="50">
        <v>920</v>
      </c>
      <c r="F23" s="50">
        <v>915</v>
      </c>
      <c r="G23" s="70" t="s">
        <v>304</v>
      </c>
      <c r="H23" s="50">
        <v>928</v>
      </c>
      <c r="I23" s="10">
        <f t="shared" si="3"/>
        <v>4000</v>
      </c>
      <c r="J23" s="59"/>
    </row>
    <row r="24" spans="1:10">
      <c r="A24" s="100" t="s">
        <v>305</v>
      </c>
      <c r="B24" s="50" t="s">
        <v>71</v>
      </c>
      <c r="C24" s="10" t="s">
        <v>19</v>
      </c>
      <c r="D24" s="50">
        <v>400</v>
      </c>
      <c r="E24" s="50">
        <v>1729</v>
      </c>
      <c r="F24" s="50">
        <v>1735.2</v>
      </c>
      <c r="G24" s="70" t="s">
        <v>306</v>
      </c>
      <c r="H24" s="50">
        <v>1724</v>
      </c>
      <c r="I24" s="10">
        <f t="shared" si="4"/>
        <v>2000</v>
      </c>
      <c r="J24" s="59"/>
    </row>
    <row r="25" spans="1:10">
      <c r="A25" s="100" t="s">
        <v>305</v>
      </c>
      <c r="B25" s="50" t="s">
        <v>307</v>
      </c>
      <c r="C25" s="10" t="s">
        <v>19</v>
      </c>
      <c r="D25" s="50">
        <v>1600</v>
      </c>
      <c r="E25" s="50">
        <v>277.5</v>
      </c>
      <c r="F25" s="50">
        <v>279.05</v>
      </c>
      <c r="G25" s="70" t="s">
        <v>308</v>
      </c>
      <c r="H25" s="50">
        <v>276.25</v>
      </c>
      <c r="I25" s="10">
        <f t="shared" si="4"/>
        <v>2000</v>
      </c>
      <c r="J25" s="59"/>
    </row>
    <row r="26" spans="1:10">
      <c r="A26" s="100" t="s">
        <v>309</v>
      </c>
      <c r="B26" s="50" t="s">
        <v>179</v>
      </c>
      <c r="C26" s="10" t="s">
        <v>16</v>
      </c>
      <c r="D26" s="50">
        <v>1000</v>
      </c>
      <c r="E26" s="50">
        <v>722.05</v>
      </c>
      <c r="F26" s="50">
        <v>719.55</v>
      </c>
      <c r="G26" s="70" t="s">
        <v>310</v>
      </c>
      <c r="H26" s="50">
        <v>726</v>
      </c>
      <c r="I26" s="10">
        <f t="shared" si="3"/>
        <v>3950.00000000005</v>
      </c>
      <c r="J26" s="59"/>
    </row>
    <row r="27" spans="1:10">
      <c r="A27" s="100" t="s">
        <v>309</v>
      </c>
      <c r="B27" s="50" t="s">
        <v>21</v>
      </c>
      <c r="C27" s="10" t="s">
        <v>16</v>
      </c>
      <c r="D27" s="50">
        <v>500</v>
      </c>
      <c r="E27" s="50">
        <v>1225</v>
      </c>
      <c r="F27" s="50">
        <v>1220</v>
      </c>
      <c r="G27" s="70" t="s">
        <v>311</v>
      </c>
      <c r="H27" s="50">
        <v>1229</v>
      </c>
      <c r="I27" s="10">
        <f t="shared" si="3"/>
        <v>2000</v>
      </c>
      <c r="J27" s="59"/>
    </row>
    <row r="28" spans="1:10">
      <c r="A28" s="100" t="s">
        <v>312</v>
      </c>
      <c r="B28" s="50" t="s">
        <v>43</v>
      </c>
      <c r="C28" s="10" t="s">
        <v>16</v>
      </c>
      <c r="D28" s="50">
        <v>600</v>
      </c>
      <c r="E28" s="50">
        <v>1100</v>
      </c>
      <c r="F28" s="50">
        <v>1096</v>
      </c>
      <c r="G28" s="70" t="s">
        <v>313</v>
      </c>
      <c r="H28" s="50">
        <v>1103.4</v>
      </c>
      <c r="I28" s="10">
        <f t="shared" si="3"/>
        <v>2040.00000000005</v>
      </c>
      <c r="J28" s="59"/>
    </row>
    <row r="29" spans="1:10">
      <c r="A29" s="100" t="s">
        <v>314</v>
      </c>
      <c r="B29" s="50" t="s">
        <v>49</v>
      </c>
      <c r="C29" s="10" t="s">
        <v>19</v>
      </c>
      <c r="D29" s="50">
        <v>1100</v>
      </c>
      <c r="E29" s="50">
        <v>539</v>
      </c>
      <c r="F29" s="50">
        <v>541.25</v>
      </c>
      <c r="G29" s="70" t="s">
        <v>315</v>
      </c>
      <c r="H29" s="50">
        <v>537.15</v>
      </c>
      <c r="I29" s="10">
        <f t="shared" ref="I29:I34" si="5">(E29-H29)*D29</f>
        <v>2035.00000000003</v>
      </c>
      <c r="J29" s="59"/>
    </row>
    <row r="30" spans="1:10">
      <c r="A30" s="100" t="s">
        <v>314</v>
      </c>
      <c r="B30" s="50" t="s">
        <v>137</v>
      </c>
      <c r="C30" s="10" t="s">
        <v>19</v>
      </c>
      <c r="D30" s="50">
        <v>1500</v>
      </c>
      <c r="E30" s="50">
        <v>630</v>
      </c>
      <c r="F30" s="50">
        <v>631.7</v>
      </c>
      <c r="G30" s="70" t="s">
        <v>316</v>
      </c>
      <c r="H30" s="50">
        <v>627</v>
      </c>
      <c r="I30" s="10">
        <f t="shared" si="5"/>
        <v>4500</v>
      </c>
      <c r="J30" s="59"/>
    </row>
    <row r="31" spans="1:10">
      <c r="A31" s="100" t="s">
        <v>317</v>
      </c>
      <c r="B31" s="50" t="s">
        <v>140</v>
      </c>
      <c r="C31" s="10" t="s">
        <v>19</v>
      </c>
      <c r="D31" s="50">
        <v>1200</v>
      </c>
      <c r="E31" s="50">
        <v>362</v>
      </c>
      <c r="F31" s="50">
        <v>364.1</v>
      </c>
      <c r="G31" s="70" t="s">
        <v>318</v>
      </c>
      <c r="H31" s="50">
        <v>358</v>
      </c>
      <c r="I31" s="10">
        <f t="shared" si="5"/>
        <v>4800</v>
      </c>
      <c r="J31" s="59"/>
    </row>
    <row r="32" spans="1:10">
      <c r="A32" s="102" t="s">
        <v>317</v>
      </c>
      <c r="B32" s="52" t="s">
        <v>215</v>
      </c>
      <c r="C32" s="39" t="s">
        <v>19</v>
      </c>
      <c r="D32" s="52">
        <v>400</v>
      </c>
      <c r="E32" s="52">
        <v>1446</v>
      </c>
      <c r="F32" s="52">
        <v>1452.2</v>
      </c>
      <c r="G32" s="71" t="s">
        <v>319</v>
      </c>
      <c r="H32" s="52">
        <v>1452.2</v>
      </c>
      <c r="I32" s="39">
        <f t="shared" si="5"/>
        <v>-2480.00000000002</v>
      </c>
      <c r="J32" s="59"/>
    </row>
    <row r="33" spans="1:10">
      <c r="A33" s="100" t="s">
        <v>320</v>
      </c>
      <c r="B33" s="50" t="s">
        <v>49</v>
      </c>
      <c r="C33" s="10" t="s">
        <v>19</v>
      </c>
      <c r="D33" s="50">
        <v>1100</v>
      </c>
      <c r="E33" s="50">
        <v>491</v>
      </c>
      <c r="F33" s="50">
        <v>493.25</v>
      </c>
      <c r="G33" s="70" t="s">
        <v>321</v>
      </c>
      <c r="H33" s="50">
        <v>487</v>
      </c>
      <c r="I33" s="10">
        <f t="shared" si="5"/>
        <v>4400</v>
      </c>
      <c r="J33" s="59"/>
    </row>
    <row r="34" spans="1:10">
      <c r="A34" s="100" t="s">
        <v>322</v>
      </c>
      <c r="B34" s="50" t="s">
        <v>140</v>
      </c>
      <c r="C34" s="10" t="s">
        <v>19</v>
      </c>
      <c r="D34" s="50">
        <v>1200</v>
      </c>
      <c r="E34" s="50">
        <v>350</v>
      </c>
      <c r="F34" s="50">
        <v>352.1</v>
      </c>
      <c r="G34" s="70" t="s">
        <v>323</v>
      </c>
      <c r="H34" s="50">
        <v>346</v>
      </c>
      <c r="I34" s="10">
        <f t="shared" si="5"/>
        <v>4800</v>
      </c>
      <c r="J34" s="59"/>
    </row>
    <row r="35" spans="1:10">
      <c r="A35" s="100" t="s">
        <v>322</v>
      </c>
      <c r="B35" s="50" t="s">
        <v>49</v>
      </c>
      <c r="C35" s="10" t="s">
        <v>16</v>
      </c>
      <c r="D35" s="50">
        <v>1100</v>
      </c>
      <c r="E35" s="50">
        <v>500.6</v>
      </c>
      <c r="F35" s="50">
        <v>498.35</v>
      </c>
      <c r="G35" s="70" t="s">
        <v>324</v>
      </c>
      <c r="H35" s="50">
        <v>502.45</v>
      </c>
      <c r="I35" s="10">
        <f>(H35-E35)*D35</f>
        <v>2034.99999999996</v>
      </c>
      <c r="J35" s="59"/>
    </row>
    <row r="36" spans="1:10">
      <c r="A36" s="100" t="s">
        <v>325</v>
      </c>
      <c r="B36" s="50" t="s">
        <v>56</v>
      </c>
      <c r="C36" s="10" t="s">
        <v>19</v>
      </c>
      <c r="D36" s="50">
        <v>1400</v>
      </c>
      <c r="E36" s="50">
        <v>718</v>
      </c>
      <c r="F36" s="50">
        <v>719.8</v>
      </c>
      <c r="G36" s="70" t="s">
        <v>326</v>
      </c>
      <c r="H36" s="50">
        <v>716.55</v>
      </c>
      <c r="I36" s="10">
        <f t="shared" ref="I36:I39" si="6">(E36-H36)*D36</f>
        <v>2030.00000000006</v>
      </c>
      <c r="J36" s="59"/>
    </row>
    <row r="37" spans="1:10">
      <c r="A37" s="100" t="s">
        <v>325</v>
      </c>
      <c r="B37" s="50" t="s">
        <v>49</v>
      </c>
      <c r="C37" s="10" t="s">
        <v>19</v>
      </c>
      <c r="D37" s="50">
        <v>1100</v>
      </c>
      <c r="E37" s="50">
        <v>492.85</v>
      </c>
      <c r="F37" s="50">
        <v>495.1</v>
      </c>
      <c r="G37" s="70" t="s">
        <v>327</v>
      </c>
      <c r="H37" s="50">
        <v>489</v>
      </c>
      <c r="I37" s="10">
        <f t="shared" si="6"/>
        <v>4235.00000000003</v>
      </c>
      <c r="J37" s="59"/>
    </row>
    <row r="38" spans="1:10">
      <c r="A38" s="102" t="s">
        <v>328</v>
      </c>
      <c r="B38" s="52" t="s">
        <v>21</v>
      </c>
      <c r="C38" s="39" t="s">
        <v>19</v>
      </c>
      <c r="D38" s="52">
        <v>500</v>
      </c>
      <c r="E38" s="52">
        <v>1111</v>
      </c>
      <c r="F38" s="52">
        <v>1116</v>
      </c>
      <c r="G38" s="71" t="s">
        <v>329</v>
      </c>
      <c r="H38" s="52">
        <v>1116</v>
      </c>
      <c r="I38" s="39">
        <f t="shared" si="6"/>
        <v>-2500</v>
      </c>
      <c r="J38" s="59"/>
    </row>
    <row r="39" spans="1:10">
      <c r="A39" s="102" t="s">
        <v>328</v>
      </c>
      <c r="B39" s="52" t="s">
        <v>149</v>
      </c>
      <c r="C39" s="39" t="s">
        <v>19</v>
      </c>
      <c r="D39" s="52">
        <v>700</v>
      </c>
      <c r="E39" s="52">
        <v>831</v>
      </c>
      <c r="F39" s="52">
        <v>834.55</v>
      </c>
      <c r="G39" s="71" t="s">
        <v>330</v>
      </c>
      <c r="H39" s="52">
        <v>834.55</v>
      </c>
      <c r="I39" s="39">
        <f t="shared" si="6"/>
        <v>-2484.99999999997</v>
      </c>
      <c r="J39" s="59"/>
    </row>
    <row r="40" spans="1:10">
      <c r="A40" s="100" t="s">
        <v>328</v>
      </c>
      <c r="B40" s="50" t="s">
        <v>56</v>
      </c>
      <c r="C40" s="10" t="s">
        <v>16</v>
      </c>
      <c r="D40" s="50">
        <v>1400</v>
      </c>
      <c r="E40" s="50">
        <v>722.5</v>
      </c>
      <c r="F40" s="50">
        <v>720.7</v>
      </c>
      <c r="G40" s="70" t="s">
        <v>331</v>
      </c>
      <c r="H40" s="50">
        <v>726</v>
      </c>
      <c r="I40" s="10">
        <f t="shared" ref="I40:I44" si="7">(H40-E40)*D40</f>
        <v>4900</v>
      </c>
      <c r="J40" s="59"/>
    </row>
    <row r="41" spans="1:10">
      <c r="A41" s="100" t="s">
        <v>332</v>
      </c>
      <c r="B41" s="50" t="s">
        <v>179</v>
      </c>
      <c r="C41" s="10" t="s">
        <v>19</v>
      </c>
      <c r="D41" s="50">
        <v>1000</v>
      </c>
      <c r="E41" s="50">
        <v>684</v>
      </c>
      <c r="F41" s="50">
        <v>686.5</v>
      </c>
      <c r="G41" s="70" t="s">
        <v>333</v>
      </c>
      <c r="H41" s="50">
        <v>680</v>
      </c>
      <c r="I41" s="10">
        <f>(E41-H41)*D41</f>
        <v>4000</v>
      </c>
      <c r="J41" s="59"/>
    </row>
    <row r="42" spans="1:10">
      <c r="A42" s="100" t="s">
        <v>332</v>
      </c>
      <c r="B42" s="50" t="s">
        <v>71</v>
      </c>
      <c r="C42" s="10" t="s">
        <v>16</v>
      </c>
      <c r="D42" s="50">
        <v>400</v>
      </c>
      <c r="E42" s="50">
        <v>1745</v>
      </c>
      <c r="F42" s="50">
        <v>1738.8</v>
      </c>
      <c r="G42" s="70" t="s">
        <v>334</v>
      </c>
      <c r="H42" s="50">
        <v>1755</v>
      </c>
      <c r="I42" s="10">
        <f t="shared" si="7"/>
        <v>4000</v>
      </c>
      <c r="J42" s="59"/>
    </row>
    <row r="43" spans="1:10">
      <c r="A43" s="102" t="s">
        <v>335</v>
      </c>
      <c r="B43" s="52" t="s">
        <v>43</v>
      </c>
      <c r="C43" s="39" t="s">
        <v>16</v>
      </c>
      <c r="D43" s="52">
        <v>600</v>
      </c>
      <c r="E43" s="52">
        <v>988.4</v>
      </c>
      <c r="F43" s="52">
        <v>984.4</v>
      </c>
      <c r="G43" s="71" t="s">
        <v>336</v>
      </c>
      <c r="H43" s="52">
        <v>984.4</v>
      </c>
      <c r="I43" s="39">
        <f t="shared" si="7"/>
        <v>-2400</v>
      </c>
      <c r="J43" s="59"/>
    </row>
    <row r="44" spans="1:10">
      <c r="A44" s="100" t="s">
        <v>337</v>
      </c>
      <c r="B44" s="50" t="s">
        <v>338</v>
      </c>
      <c r="C44" s="10" t="s">
        <v>16</v>
      </c>
      <c r="D44" s="50">
        <v>1200</v>
      </c>
      <c r="E44" s="50">
        <v>726</v>
      </c>
      <c r="F44" s="50">
        <v>723.9</v>
      </c>
      <c r="G44" s="70" t="s">
        <v>339</v>
      </c>
      <c r="H44" s="50">
        <v>727.7</v>
      </c>
      <c r="I44" s="10">
        <f t="shared" si="7"/>
        <v>2040.00000000005</v>
      </c>
      <c r="J44" s="59"/>
    </row>
    <row r="45" spans="1:10">
      <c r="A45" s="100" t="s">
        <v>337</v>
      </c>
      <c r="B45" s="50" t="s">
        <v>149</v>
      </c>
      <c r="C45" s="10" t="s">
        <v>19</v>
      </c>
      <c r="D45" s="50">
        <v>700</v>
      </c>
      <c r="E45" s="50">
        <v>796</v>
      </c>
      <c r="F45" s="50">
        <v>799.55</v>
      </c>
      <c r="G45" s="70" t="s">
        <v>340</v>
      </c>
      <c r="H45" s="50">
        <v>790</v>
      </c>
      <c r="I45" s="10">
        <f>(E45-H45)*D45</f>
        <v>4200</v>
      </c>
      <c r="J45" s="59"/>
    </row>
    <row r="46" spans="1:10">
      <c r="A46" s="100" t="s">
        <v>341</v>
      </c>
      <c r="B46" s="50" t="s">
        <v>49</v>
      </c>
      <c r="C46" s="10" t="s">
        <v>16</v>
      </c>
      <c r="D46" s="50">
        <v>1100</v>
      </c>
      <c r="E46" s="50">
        <v>463.3</v>
      </c>
      <c r="F46" s="50">
        <v>461.05</v>
      </c>
      <c r="G46" s="70" t="s">
        <v>342</v>
      </c>
      <c r="H46" s="50">
        <v>465.15</v>
      </c>
      <c r="I46" s="10">
        <f>(H46-E46)*D46</f>
        <v>2034.99999999996</v>
      </c>
      <c r="J46" s="59"/>
    </row>
    <row r="47" spans="1:10">
      <c r="A47" s="100" t="s">
        <v>341</v>
      </c>
      <c r="B47" s="50" t="s">
        <v>18</v>
      </c>
      <c r="C47" s="10" t="s">
        <v>16</v>
      </c>
      <c r="D47" s="50">
        <v>1200</v>
      </c>
      <c r="E47" s="50">
        <v>406</v>
      </c>
      <c r="F47" s="50">
        <v>403.9</v>
      </c>
      <c r="G47" s="70" t="s">
        <v>343</v>
      </c>
      <c r="H47" s="50">
        <v>410</v>
      </c>
      <c r="I47" s="10">
        <f>(H47-E47)*D47</f>
        <v>4800</v>
      </c>
      <c r="J47" s="59"/>
    </row>
    <row r="48" spans="1:10">
      <c r="A48" s="102" t="s">
        <v>341</v>
      </c>
      <c r="B48" s="52" t="s">
        <v>119</v>
      </c>
      <c r="C48" s="39" t="s">
        <v>19</v>
      </c>
      <c r="D48" s="52">
        <v>1300</v>
      </c>
      <c r="E48" s="52">
        <v>362</v>
      </c>
      <c r="F48" s="52">
        <v>363.9</v>
      </c>
      <c r="G48" s="71" t="s">
        <v>344</v>
      </c>
      <c r="H48" s="52">
        <v>363.9</v>
      </c>
      <c r="I48" s="39">
        <f>(E48-H48)*D48</f>
        <v>-2469.99999999997</v>
      </c>
      <c r="J48" s="59"/>
    </row>
    <row r="49" spans="1:10">
      <c r="A49" s="100"/>
      <c r="B49" s="50"/>
      <c r="C49" s="10"/>
      <c r="D49" s="50"/>
      <c r="E49" s="50"/>
      <c r="F49" s="50"/>
      <c r="G49" s="70"/>
      <c r="H49" s="50"/>
      <c r="I49" s="10"/>
      <c r="J49" s="59"/>
    </row>
    <row r="50" spans="7:10">
      <c r="G50" s="20" t="s">
        <v>51</v>
      </c>
      <c r="H50" s="74"/>
      <c r="I50" s="29">
        <f>SUM(I4:I49)</f>
        <v>77906.8000000004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33/45</f>
        <v>0.733333333333333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J17" sqref="J17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345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100">
        <v>43530</v>
      </c>
      <c r="B4" s="10" t="s">
        <v>39</v>
      </c>
      <c r="C4" s="10" t="s">
        <v>16</v>
      </c>
      <c r="D4" s="10">
        <v>600</v>
      </c>
      <c r="E4" s="10">
        <v>1700</v>
      </c>
      <c r="F4" s="10">
        <v>1696</v>
      </c>
      <c r="G4" s="10" t="s">
        <v>346</v>
      </c>
      <c r="H4" s="10">
        <v>1708</v>
      </c>
      <c r="I4" s="10">
        <f t="shared" ref="I4:I6" si="0">(H4-E4)*D4</f>
        <v>4800</v>
      </c>
      <c r="J4" s="59"/>
    </row>
    <row r="5" spans="1:10">
      <c r="A5" s="100">
        <v>43530</v>
      </c>
      <c r="B5" s="10" t="s">
        <v>21</v>
      </c>
      <c r="C5" s="10" t="s">
        <v>16</v>
      </c>
      <c r="D5" s="10">
        <v>500</v>
      </c>
      <c r="E5" s="10">
        <v>1345</v>
      </c>
      <c r="F5" s="10">
        <v>1340</v>
      </c>
      <c r="G5" s="10" t="s">
        <v>347</v>
      </c>
      <c r="H5" s="10">
        <v>1349</v>
      </c>
      <c r="I5" s="10">
        <f t="shared" si="0"/>
        <v>2000</v>
      </c>
      <c r="J5" s="59"/>
    </row>
    <row r="6" spans="1:10">
      <c r="A6" s="101">
        <v>43561</v>
      </c>
      <c r="B6" s="38" t="s">
        <v>348</v>
      </c>
      <c r="C6" s="39" t="s">
        <v>16</v>
      </c>
      <c r="D6" s="39">
        <v>2000</v>
      </c>
      <c r="E6" s="52">
        <v>332</v>
      </c>
      <c r="F6" s="52">
        <v>330.75</v>
      </c>
      <c r="G6" s="71" t="s">
        <v>349</v>
      </c>
      <c r="H6" s="52">
        <v>330.75</v>
      </c>
      <c r="I6" s="39">
        <f t="shared" si="0"/>
        <v>-2500</v>
      </c>
      <c r="J6" s="59"/>
    </row>
    <row r="7" spans="1:10">
      <c r="A7" s="100">
        <v>43622</v>
      </c>
      <c r="B7" s="10" t="s">
        <v>49</v>
      </c>
      <c r="C7" s="10" t="s">
        <v>19</v>
      </c>
      <c r="D7" s="10">
        <v>1100</v>
      </c>
      <c r="E7" s="10">
        <v>589.25</v>
      </c>
      <c r="F7" s="10">
        <v>591.5</v>
      </c>
      <c r="G7" s="10" t="s">
        <v>350</v>
      </c>
      <c r="H7" s="10">
        <v>587.4</v>
      </c>
      <c r="I7" s="10">
        <f t="shared" ref="I7:I11" si="1">(E7-H7)*D7</f>
        <v>2035.00000000003</v>
      </c>
      <c r="J7" s="59"/>
    </row>
    <row r="8" spans="1:10">
      <c r="A8" s="100">
        <v>43622</v>
      </c>
      <c r="B8" s="50" t="s">
        <v>56</v>
      </c>
      <c r="C8" s="10" t="s">
        <v>19</v>
      </c>
      <c r="D8" s="50">
        <v>1400</v>
      </c>
      <c r="E8" s="50">
        <v>739</v>
      </c>
      <c r="F8" s="50">
        <v>740.8</v>
      </c>
      <c r="G8" s="70" t="s">
        <v>351</v>
      </c>
      <c r="H8" s="50">
        <v>737.55</v>
      </c>
      <c r="I8" s="10">
        <f t="shared" si="1"/>
        <v>2030.00000000006</v>
      </c>
      <c r="J8" s="91"/>
    </row>
    <row r="9" spans="1:10">
      <c r="A9" s="100">
        <v>43652</v>
      </c>
      <c r="B9" s="50" t="s">
        <v>43</v>
      </c>
      <c r="C9" s="10" t="s">
        <v>16</v>
      </c>
      <c r="D9" s="50">
        <v>600</v>
      </c>
      <c r="E9" s="50">
        <v>1097</v>
      </c>
      <c r="F9" s="50">
        <v>1093</v>
      </c>
      <c r="G9" s="70" t="s">
        <v>352</v>
      </c>
      <c r="H9" s="50">
        <v>1105</v>
      </c>
      <c r="I9" s="10">
        <f t="shared" ref="I9:I12" si="2">(H9-E9)*D9</f>
        <v>4800</v>
      </c>
      <c r="J9" s="73"/>
    </row>
    <row r="10" spans="1:10">
      <c r="A10" s="100">
        <v>43652</v>
      </c>
      <c r="B10" s="50" t="s">
        <v>56</v>
      </c>
      <c r="C10" s="10" t="s">
        <v>16</v>
      </c>
      <c r="D10" s="50">
        <v>1400</v>
      </c>
      <c r="E10" s="50">
        <v>745</v>
      </c>
      <c r="F10" s="50">
        <v>743.2</v>
      </c>
      <c r="G10" s="70" t="s">
        <v>353</v>
      </c>
      <c r="H10" s="50">
        <v>746.45</v>
      </c>
      <c r="I10" s="10">
        <f t="shared" si="2"/>
        <v>2030.00000000006</v>
      </c>
      <c r="J10" s="73"/>
    </row>
    <row r="11" spans="1:10">
      <c r="A11" s="102">
        <v>43744</v>
      </c>
      <c r="B11" s="52" t="s">
        <v>354</v>
      </c>
      <c r="C11" s="39" t="s">
        <v>19</v>
      </c>
      <c r="D11" s="52">
        <v>800</v>
      </c>
      <c r="E11" s="52">
        <v>811</v>
      </c>
      <c r="F11" s="52">
        <v>814.1</v>
      </c>
      <c r="G11" s="71" t="s">
        <v>355</v>
      </c>
      <c r="H11" s="52">
        <v>814.1</v>
      </c>
      <c r="I11" s="39">
        <f t="shared" si="1"/>
        <v>-2480.00000000002</v>
      </c>
      <c r="J11" s="73"/>
    </row>
    <row r="12" spans="1:10">
      <c r="A12" s="102">
        <v>43775</v>
      </c>
      <c r="B12" s="52" t="s">
        <v>31</v>
      </c>
      <c r="C12" s="39" t="s">
        <v>16</v>
      </c>
      <c r="D12" s="52">
        <v>500</v>
      </c>
      <c r="E12" s="52">
        <v>1399.25</v>
      </c>
      <c r="F12" s="52">
        <v>1394.25</v>
      </c>
      <c r="G12" s="71" t="s">
        <v>356</v>
      </c>
      <c r="H12" s="52">
        <v>1394.25</v>
      </c>
      <c r="I12" s="39">
        <f t="shared" si="2"/>
        <v>-2500</v>
      </c>
      <c r="J12" s="59"/>
    </row>
    <row r="13" spans="1:10">
      <c r="A13" s="100">
        <v>43775</v>
      </c>
      <c r="B13" s="50" t="s">
        <v>56</v>
      </c>
      <c r="C13" s="10" t="s">
        <v>19</v>
      </c>
      <c r="D13" s="50">
        <v>1400</v>
      </c>
      <c r="E13" s="50">
        <v>735</v>
      </c>
      <c r="F13" s="50">
        <v>736.8</v>
      </c>
      <c r="G13" s="70" t="s">
        <v>357</v>
      </c>
      <c r="H13" s="50">
        <v>733.55</v>
      </c>
      <c r="I13" s="10">
        <f t="shared" ref="I13:I20" si="3">(E13-H13)*D13</f>
        <v>2030.00000000006</v>
      </c>
      <c r="J13" s="59"/>
    </row>
    <row r="14" spans="1:10">
      <c r="A14" s="100">
        <v>43805</v>
      </c>
      <c r="B14" s="50" t="s">
        <v>358</v>
      </c>
      <c r="C14" s="10" t="s">
        <v>16</v>
      </c>
      <c r="D14" s="50">
        <v>700</v>
      </c>
      <c r="E14" s="50">
        <v>918.5</v>
      </c>
      <c r="F14" s="50">
        <v>914.9</v>
      </c>
      <c r="G14" s="70" t="s">
        <v>359</v>
      </c>
      <c r="H14" s="50">
        <v>921.4</v>
      </c>
      <c r="I14" s="10">
        <f>(H14-E14)*D14</f>
        <v>2029.99999999998</v>
      </c>
      <c r="J14" s="59"/>
    </row>
    <row r="15" spans="1:10">
      <c r="A15" s="102">
        <v>43805</v>
      </c>
      <c r="B15" s="52" t="s">
        <v>21</v>
      </c>
      <c r="C15" s="39" t="s">
        <v>16</v>
      </c>
      <c r="D15" s="52">
        <v>500</v>
      </c>
      <c r="E15" s="52">
        <v>1337</v>
      </c>
      <c r="F15" s="52">
        <v>1332</v>
      </c>
      <c r="G15" s="71" t="s">
        <v>360</v>
      </c>
      <c r="H15" s="52">
        <v>1332</v>
      </c>
      <c r="I15" s="39">
        <f>(H15-E15)*D15</f>
        <v>-2500</v>
      </c>
      <c r="J15" s="59"/>
    </row>
    <row r="16" spans="1:10">
      <c r="A16" s="102" t="s">
        <v>361</v>
      </c>
      <c r="B16" s="52" t="s">
        <v>56</v>
      </c>
      <c r="C16" s="39" t="s">
        <v>19</v>
      </c>
      <c r="D16" s="52">
        <v>1400</v>
      </c>
      <c r="E16" s="52">
        <v>746.6</v>
      </c>
      <c r="F16" s="52">
        <v>748.4</v>
      </c>
      <c r="G16" s="71" t="s">
        <v>362</v>
      </c>
      <c r="H16" s="52">
        <v>748.4</v>
      </c>
      <c r="I16" s="39">
        <f t="shared" si="3"/>
        <v>-2519.99999999994</v>
      </c>
      <c r="J16" s="59"/>
    </row>
    <row r="17" spans="1:10">
      <c r="A17" s="100" t="s">
        <v>361</v>
      </c>
      <c r="B17" s="50" t="s">
        <v>31</v>
      </c>
      <c r="C17" s="10" t="s">
        <v>19</v>
      </c>
      <c r="D17" s="50">
        <v>500</v>
      </c>
      <c r="E17" s="50">
        <v>1365</v>
      </c>
      <c r="F17" s="50">
        <v>1370</v>
      </c>
      <c r="G17" s="70" t="s">
        <v>363</v>
      </c>
      <c r="H17" s="50">
        <v>1356</v>
      </c>
      <c r="I17" s="10">
        <f t="shared" si="3"/>
        <v>4500</v>
      </c>
      <c r="J17" s="59"/>
    </row>
    <row r="18" spans="1:10">
      <c r="A18" s="100" t="s">
        <v>361</v>
      </c>
      <c r="B18" s="50" t="s">
        <v>43</v>
      </c>
      <c r="C18" s="10" t="s">
        <v>19</v>
      </c>
      <c r="D18" s="50">
        <v>600</v>
      </c>
      <c r="E18" s="50">
        <v>1056</v>
      </c>
      <c r="F18" s="50">
        <v>1060</v>
      </c>
      <c r="G18" s="70" t="s">
        <v>364</v>
      </c>
      <c r="H18" s="50">
        <v>1048</v>
      </c>
      <c r="I18" s="10">
        <f t="shared" si="3"/>
        <v>4800</v>
      </c>
      <c r="J18" s="59"/>
    </row>
    <row r="19" spans="1:10">
      <c r="A19" s="100" t="s">
        <v>365</v>
      </c>
      <c r="B19" s="50" t="s">
        <v>49</v>
      </c>
      <c r="C19" s="10" t="s">
        <v>19</v>
      </c>
      <c r="D19" s="50">
        <v>1100</v>
      </c>
      <c r="E19" s="50">
        <v>572</v>
      </c>
      <c r="F19" s="50">
        <v>574.25</v>
      </c>
      <c r="G19" s="70" t="s">
        <v>366</v>
      </c>
      <c r="H19" s="50">
        <v>568</v>
      </c>
      <c r="I19" s="10">
        <f t="shared" si="3"/>
        <v>4400</v>
      </c>
      <c r="J19" s="59"/>
    </row>
    <row r="20" spans="1:10">
      <c r="A20" s="100" t="s">
        <v>367</v>
      </c>
      <c r="B20" s="50" t="s">
        <v>368</v>
      </c>
      <c r="C20" s="10" t="s">
        <v>19</v>
      </c>
      <c r="D20" s="50">
        <v>2000</v>
      </c>
      <c r="E20" s="50">
        <v>298.25</v>
      </c>
      <c r="F20" s="50">
        <v>299.5</v>
      </c>
      <c r="G20" s="70" t="s">
        <v>369</v>
      </c>
      <c r="H20" s="50">
        <v>296</v>
      </c>
      <c r="I20" s="10">
        <f t="shared" si="3"/>
        <v>4500</v>
      </c>
      <c r="J20" s="59"/>
    </row>
    <row r="21" spans="1:10">
      <c r="A21" s="100" t="s">
        <v>370</v>
      </c>
      <c r="B21" s="50" t="s">
        <v>43</v>
      </c>
      <c r="C21" s="10" t="s">
        <v>16</v>
      </c>
      <c r="D21" s="50">
        <v>600</v>
      </c>
      <c r="E21" s="50">
        <v>1051.7</v>
      </c>
      <c r="F21" s="50">
        <v>1047.7</v>
      </c>
      <c r="G21" s="70" t="s">
        <v>371</v>
      </c>
      <c r="H21" s="50">
        <v>1059</v>
      </c>
      <c r="I21" s="10">
        <f>(H21-E21)*D21</f>
        <v>4379.99999999997</v>
      </c>
      <c r="J21" s="59"/>
    </row>
    <row r="22" spans="1:10">
      <c r="A22" s="100" t="s">
        <v>370</v>
      </c>
      <c r="B22" s="50" t="s">
        <v>137</v>
      </c>
      <c r="C22" s="10" t="s">
        <v>19</v>
      </c>
      <c r="D22" s="50">
        <v>1500</v>
      </c>
      <c r="E22" s="50">
        <v>621</v>
      </c>
      <c r="F22" s="50">
        <v>622.7</v>
      </c>
      <c r="G22" s="70" t="s">
        <v>372</v>
      </c>
      <c r="H22" s="50">
        <v>619.65</v>
      </c>
      <c r="I22" s="10">
        <f t="shared" ref="I22:I25" si="4">(E22-H22)*D22</f>
        <v>2025.00000000003</v>
      </c>
      <c r="J22" s="59"/>
    </row>
    <row r="23" spans="1:10">
      <c r="A23" s="96" t="s">
        <v>373</v>
      </c>
      <c r="B23" s="50" t="s">
        <v>374</v>
      </c>
      <c r="C23" s="10" t="s">
        <v>19</v>
      </c>
      <c r="D23" s="50">
        <v>700</v>
      </c>
      <c r="E23" s="50">
        <v>705</v>
      </c>
      <c r="F23" s="50">
        <v>708.55</v>
      </c>
      <c r="G23" s="70" t="s">
        <v>375</v>
      </c>
      <c r="H23" s="50">
        <v>702.1</v>
      </c>
      <c r="I23" s="10">
        <f t="shared" si="4"/>
        <v>2029.99999999998</v>
      </c>
      <c r="J23" s="59"/>
    </row>
    <row r="24" spans="1:10">
      <c r="A24" s="96" t="s">
        <v>373</v>
      </c>
      <c r="B24" s="50" t="s">
        <v>376</v>
      </c>
      <c r="C24" s="10" t="s">
        <v>19</v>
      </c>
      <c r="D24" s="50">
        <v>500</v>
      </c>
      <c r="E24" s="50">
        <v>936</v>
      </c>
      <c r="F24" s="50">
        <v>941</v>
      </c>
      <c r="G24" s="70" t="s">
        <v>377</v>
      </c>
      <c r="H24" s="50">
        <v>932</v>
      </c>
      <c r="I24" s="10">
        <f t="shared" si="4"/>
        <v>2000</v>
      </c>
      <c r="J24" s="59"/>
    </row>
    <row r="25" spans="1:10">
      <c r="A25" s="97" t="s">
        <v>378</v>
      </c>
      <c r="B25" s="52" t="s">
        <v>119</v>
      </c>
      <c r="C25" s="39" t="s">
        <v>19</v>
      </c>
      <c r="D25" s="52">
        <v>1300</v>
      </c>
      <c r="E25" s="52">
        <v>343.15</v>
      </c>
      <c r="F25" s="52">
        <v>345.05</v>
      </c>
      <c r="G25" s="71" t="s">
        <v>379</v>
      </c>
      <c r="H25" s="52">
        <v>345.05</v>
      </c>
      <c r="I25" s="39">
        <f t="shared" si="4"/>
        <v>-2470.00000000004</v>
      </c>
      <c r="J25" s="59"/>
    </row>
    <row r="26" spans="1:10">
      <c r="A26" s="97" t="s">
        <v>378</v>
      </c>
      <c r="B26" s="52" t="s">
        <v>380</v>
      </c>
      <c r="C26" s="39" t="s">
        <v>16</v>
      </c>
      <c r="D26" s="52">
        <v>800</v>
      </c>
      <c r="E26" s="52">
        <v>797.1</v>
      </c>
      <c r="F26" s="52">
        <v>794</v>
      </c>
      <c r="G26" s="71" t="s">
        <v>381</v>
      </c>
      <c r="H26" s="52">
        <v>794</v>
      </c>
      <c r="I26" s="39">
        <f t="shared" ref="I26:I28" si="5">(H26-E26)*D26</f>
        <v>-2480.00000000002</v>
      </c>
      <c r="J26" s="59"/>
    </row>
    <row r="27" spans="1:10">
      <c r="A27" s="96" t="s">
        <v>378</v>
      </c>
      <c r="B27" s="50" t="s">
        <v>21</v>
      </c>
      <c r="C27" s="10" t="s">
        <v>16</v>
      </c>
      <c r="D27" s="50">
        <v>500</v>
      </c>
      <c r="E27" s="50">
        <v>1276</v>
      </c>
      <c r="F27" s="50">
        <v>1271</v>
      </c>
      <c r="G27" s="70" t="s">
        <v>382</v>
      </c>
      <c r="H27" s="50">
        <v>1281</v>
      </c>
      <c r="I27" s="10">
        <f t="shared" si="5"/>
        <v>2500</v>
      </c>
      <c r="J27" s="59"/>
    </row>
    <row r="28" spans="1:10">
      <c r="A28" s="97" t="s">
        <v>383</v>
      </c>
      <c r="B28" s="52" t="s">
        <v>303</v>
      </c>
      <c r="C28" s="39" t="s">
        <v>16</v>
      </c>
      <c r="D28" s="52">
        <v>700</v>
      </c>
      <c r="E28" s="52">
        <v>840</v>
      </c>
      <c r="F28" s="52">
        <v>836.45</v>
      </c>
      <c r="G28" s="71" t="s">
        <v>384</v>
      </c>
      <c r="H28" s="52">
        <v>836.45</v>
      </c>
      <c r="I28" s="39">
        <f t="shared" si="5"/>
        <v>-2484.99999999997</v>
      </c>
      <c r="J28" s="59"/>
    </row>
    <row r="29" spans="1:10">
      <c r="A29" s="96" t="s">
        <v>385</v>
      </c>
      <c r="B29" s="50" t="s">
        <v>64</v>
      </c>
      <c r="C29" s="10" t="s">
        <v>19</v>
      </c>
      <c r="D29" s="50">
        <v>1000</v>
      </c>
      <c r="E29" s="50">
        <v>520</v>
      </c>
      <c r="F29" s="50">
        <v>522.5</v>
      </c>
      <c r="G29" s="70" t="s">
        <v>386</v>
      </c>
      <c r="H29" s="50">
        <v>518</v>
      </c>
      <c r="I29" s="10">
        <f t="shared" ref="I29:I34" si="6">(E29-H29)*D29</f>
        <v>2000</v>
      </c>
      <c r="J29" s="59"/>
    </row>
    <row r="30" spans="1:10">
      <c r="A30" s="96" t="s">
        <v>385</v>
      </c>
      <c r="B30" s="50" t="s">
        <v>387</v>
      </c>
      <c r="C30" s="10" t="s">
        <v>19</v>
      </c>
      <c r="D30" s="50">
        <v>1300</v>
      </c>
      <c r="E30" s="50">
        <v>561</v>
      </c>
      <c r="F30" s="50">
        <v>562.9</v>
      </c>
      <c r="G30" s="70" t="s">
        <v>388</v>
      </c>
      <c r="H30" s="50">
        <v>559.45</v>
      </c>
      <c r="I30" s="10">
        <f t="shared" si="6"/>
        <v>2014.99999999994</v>
      </c>
      <c r="J30" s="59"/>
    </row>
    <row r="31" spans="1:10">
      <c r="A31" s="96" t="s">
        <v>385</v>
      </c>
      <c r="B31" s="50" t="s">
        <v>268</v>
      </c>
      <c r="C31" s="10" t="s">
        <v>16</v>
      </c>
      <c r="D31" s="50">
        <v>600</v>
      </c>
      <c r="E31" s="50">
        <v>923.75</v>
      </c>
      <c r="F31" s="50">
        <v>919.75</v>
      </c>
      <c r="G31" s="70" t="s">
        <v>389</v>
      </c>
      <c r="H31" s="50">
        <v>932</v>
      </c>
      <c r="I31" s="10">
        <f>(H31-E31)*D31</f>
        <v>4950</v>
      </c>
      <c r="J31" s="59"/>
    </row>
    <row r="32" spans="1:10">
      <c r="A32" s="97" t="s">
        <v>390</v>
      </c>
      <c r="B32" s="52" t="s">
        <v>49</v>
      </c>
      <c r="C32" s="39" t="s">
        <v>19</v>
      </c>
      <c r="D32" s="52">
        <v>1100</v>
      </c>
      <c r="E32" s="52">
        <v>544</v>
      </c>
      <c r="F32" s="52">
        <v>546.25</v>
      </c>
      <c r="G32" s="71" t="s">
        <v>391</v>
      </c>
      <c r="H32" s="52">
        <v>546.25</v>
      </c>
      <c r="I32" s="39">
        <f t="shared" si="6"/>
        <v>-2475</v>
      </c>
      <c r="J32" s="59"/>
    </row>
    <row r="33" spans="1:10">
      <c r="A33" s="97" t="s">
        <v>390</v>
      </c>
      <c r="B33" s="52" t="s">
        <v>64</v>
      </c>
      <c r="C33" s="39" t="s">
        <v>19</v>
      </c>
      <c r="D33" s="52">
        <v>1000</v>
      </c>
      <c r="E33" s="52">
        <v>511</v>
      </c>
      <c r="F33" s="52">
        <v>513.5</v>
      </c>
      <c r="G33" s="71" t="s">
        <v>392</v>
      </c>
      <c r="H33" s="52">
        <v>513.5</v>
      </c>
      <c r="I33" s="39">
        <f t="shared" si="6"/>
        <v>-2500</v>
      </c>
      <c r="J33" s="59"/>
    </row>
    <row r="34" spans="1:10">
      <c r="A34" s="97" t="s">
        <v>390</v>
      </c>
      <c r="B34" s="52" t="s">
        <v>387</v>
      </c>
      <c r="C34" s="39" t="s">
        <v>19</v>
      </c>
      <c r="D34" s="52">
        <v>1300</v>
      </c>
      <c r="E34" s="52">
        <v>564.25</v>
      </c>
      <c r="F34" s="52">
        <v>566.15</v>
      </c>
      <c r="G34" s="71" t="s">
        <v>393</v>
      </c>
      <c r="H34" s="52">
        <v>566.15</v>
      </c>
      <c r="I34" s="39">
        <f t="shared" si="6"/>
        <v>-2469.99999999997</v>
      </c>
      <c r="J34" s="59"/>
    </row>
    <row r="35" spans="1:10">
      <c r="A35" s="96" t="s">
        <v>394</v>
      </c>
      <c r="B35" s="50" t="s">
        <v>387</v>
      </c>
      <c r="C35" s="10" t="s">
        <v>16</v>
      </c>
      <c r="D35" s="50">
        <v>1300</v>
      </c>
      <c r="E35" s="50">
        <v>585</v>
      </c>
      <c r="F35" s="50">
        <v>583.1</v>
      </c>
      <c r="G35" s="70" t="s">
        <v>395</v>
      </c>
      <c r="H35" s="50">
        <v>589</v>
      </c>
      <c r="I35" s="10">
        <f t="shared" ref="I35:I39" si="7">(H35-E35)*D35</f>
        <v>5200</v>
      </c>
      <c r="J35" s="59"/>
    </row>
    <row r="36" spans="1:10">
      <c r="A36" s="96" t="s">
        <v>394</v>
      </c>
      <c r="B36" s="50" t="s">
        <v>21</v>
      </c>
      <c r="C36" s="10" t="s">
        <v>19</v>
      </c>
      <c r="D36" s="50">
        <v>500</v>
      </c>
      <c r="E36" s="50">
        <v>1255.85</v>
      </c>
      <c r="F36" s="50">
        <v>1260.85</v>
      </c>
      <c r="G36" s="70" t="s">
        <v>396</v>
      </c>
      <c r="H36" s="50">
        <v>1246</v>
      </c>
      <c r="I36" s="10">
        <f>(E36-H36)*D36</f>
        <v>4924.99999999995</v>
      </c>
      <c r="J36" s="59"/>
    </row>
    <row r="37" spans="1:10">
      <c r="A37" s="96" t="s">
        <v>397</v>
      </c>
      <c r="B37" s="50" t="s">
        <v>49</v>
      </c>
      <c r="C37" s="10" t="s">
        <v>16</v>
      </c>
      <c r="D37" s="50">
        <v>1100</v>
      </c>
      <c r="E37" s="50">
        <v>560.5</v>
      </c>
      <c r="F37" s="50">
        <v>558.25</v>
      </c>
      <c r="G37" s="70" t="s">
        <v>398</v>
      </c>
      <c r="H37" s="50">
        <v>562.35</v>
      </c>
      <c r="I37" s="10">
        <f t="shared" si="7"/>
        <v>2035.00000000003</v>
      </c>
      <c r="J37" s="59"/>
    </row>
    <row r="38" spans="1:10">
      <c r="A38" s="96" t="s">
        <v>397</v>
      </c>
      <c r="B38" s="50" t="s">
        <v>137</v>
      </c>
      <c r="C38" s="10" t="s">
        <v>16</v>
      </c>
      <c r="D38" s="50">
        <v>1500</v>
      </c>
      <c r="E38" s="50">
        <v>644.1</v>
      </c>
      <c r="F38" s="50">
        <v>642.4</v>
      </c>
      <c r="G38" s="70" t="s">
        <v>399</v>
      </c>
      <c r="H38" s="50">
        <v>645.45</v>
      </c>
      <c r="I38" s="10">
        <f t="shared" si="7"/>
        <v>2025.00000000003</v>
      </c>
      <c r="J38" s="59"/>
    </row>
    <row r="39" spans="1:10">
      <c r="A39" s="96" t="s">
        <v>400</v>
      </c>
      <c r="B39" s="50" t="s">
        <v>27</v>
      </c>
      <c r="C39" s="10" t="s">
        <v>16</v>
      </c>
      <c r="D39" s="50">
        <v>550</v>
      </c>
      <c r="E39" s="50">
        <v>1302</v>
      </c>
      <c r="F39" s="50">
        <v>1297.45</v>
      </c>
      <c r="G39" s="70" t="s">
        <v>401</v>
      </c>
      <c r="H39" s="50">
        <v>1310</v>
      </c>
      <c r="I39" s="10">
        <f t="shared" si="7"/>
        <v>4400</v>
      </c>
      <c r="J39" s="59"/>
    </row>
    <row r="40" spans="1:10">
      <c r="A40" s="96" t="s">
        <v>400</v>
      </c>
      <c r="B40" s="50" t="s">
        <v>268</v>
      </c>
      <c r="C40" s="10" t="s">
        <v>19</v>
      </c>
      <c r="D40" s="50">
        <v>600</v>
      </c>
      <c r="E40" s="50">
        <v>935.8</v>
      </c>
      <c r="F40" s="50">
        <v>939.8</v>
      </c>
      <c r="G40" s="70" t="s">
        <v>402</v>
      </c>
      <c r="H40" s="50">
        <v>928</v>
      </c>
      <c r="I40" s="10">
        <f>(E40-H40)*D40</f>
        <v>4679.99999999997</v>
      </c>
      <c r="J40" s="59"/>
    </row>
    <row r="41" spans="1:10">
      <c r="A41" s="96"/>
      <c r="B41" s="50"/>
      <c r="C41" s="10"/>
      <c r="D41" s="50"/>
      <c r="E41" s="50"/>
      <c r="F41" s="50"/>
      <c r="G41" s="70"/>
      <c r="H41" s="50"/>
      <c r="I41" s="10"/>
      <c r="J41" s="59"/>
    </row>
    <row r="42" spans="1:10">
      <c r="A42" s="96"/>
      <c r="B42" s="50"/>
      <c r="C42" s="10"/>
      <c r="D42" s="50"/>
      <c r="E42" s="50"/>
      <c r="F42" s="50"/>
      <c r="G42" s="70"/>
      <c r="H42" s="50"/>
      <c r="I42" s="10"/>
      <c r="J42" s="59"/>
    </row>
    <row r="43" spans="7:10">
      <c r="G43" s="20" t="s">
        <v>51</v>
      </c>
      <c r="H43" s="74"/>
      <c r="I43" s="29">
        <f>SUM(I4:I42)</f>
        <v>57740.0000000001</v>
      </c>
      <c r="J43" s="75"/>
    </row>
    <row r="44" spans="7:10">
      <c r="G44" s="59"/>
      <c r="H44" s="59"/>
      <c r="I44" s="76"/>
      <c r="J44" s="77"/>
    </row>
    <row r="45" spans="7:10">
      <c r="G45" s="20" t="s">
        <v>2</v>
      </c>
      <c r="H45" s="74"/>
      <c r="I45" s="31">
        <f>26/37</f>
        <v>0.702702702702703</v>
      </c>
      <c r="J45" s="75"/>
    </row>
    <row r="46" spans="10:10">
      <c r="J46" s="75"/>
    </row>
  </sheetData>
  <mergeCells count="3">
    <mergeCell ref="A1:I1"/>
    <mergeCell ref="A2:I2"/>
    <mergeCell ref="G45:H45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workbookViewId="0">
      <selection activeCell="A3" sqref="A$1:I$1048576"/>
    </sheetView>
  </sheetViews>
  <sheetFormatPr defaultColWidth="9" defaultRowHeight="15"/>
  <cols>
    <col min="1" max="1" width="10.7142857142857" style="92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93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94" t="s">
        <v>403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5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6">
        <v>43501</v>
      </c>
      <c r="B4" s="10" t="s">
        <v>56</v>
      </c>
      <c r="C4" s="10" t="s">
        <v>16</v>
      </c>
      <c r="D4" s="10">
        <v>1400</v>
      </c>
      <c r="E4" s="10">
        <v>582.5</v>
      </c>
      <c r="F4" s="10">
        <v>580.7</v>
      </c>
      <c r="G4" s="10" t="s">
        <v>404</v>
      </c>
      <c r="H4" s="10">
        <v>583.9</v>
      </c>
      <c r="I4" s="10">
        <f t="shared" ref="I4:I8" si="0">(H4-E4)*D4</f>
        <v>1959.99999999997</v>
      </c>
      <c r="J4" s="59"/>
    </row>
    <row r="5" spans="1:10">
      <c r="A5" s="96">
        <v>43501</v>
      </c>
      <c r="B5" s="10" t="s">
        <v>56</v>
      </c>
      <c r="C5" s="10" t="s">
        <v>16</v>
      </c>
      <c r="D5" s="10">
        <v>1400</v>
      </c>
      <c r="E5" s="10">
        <v>584.8</v>
      </c>
      <c r="F5" s="10">
        <v>583</v>
      </c>
      <c r="G5" s="10" t="s">
        <v>405</v>
      </c>
      <c r="H5" s="10">
        <v>586.2</v>
      </c>
      <c r="I5" s="10">
        <f t="shared" si="0"/>
        <v>1960.00000000013</v>
      </c>
      <c r="J5" s="59"/>
    </row>
    <row r="6" spans="1:10">
      <c r="A6" s="97">
        <v>43529</v>
      </c>
      <c r="B6" s="52" t="s">
        <v>56</v>
      </c>
      <c r="C6" s="39" t="s">
        <v>16</v>
      </c>
      <c r="D6" s="39">
        <v>1400</v>
      </c>
      <c r="E6" s="52">
        <v>591.65</v>
      </c>
      <c r="F6" s="52">
        <v>589.85</v>
      </c>
      <c r="G6" s="71" t="s">
        <v>406</v>
      </c>
      <c r="H6" s="52">
        <v>589.85</v>
      </c>
      <c r="I6" s="39">
        <f t="shared" si="0"/>
        <v>-2519.99999999994</v>
      </c>
      <c r="J6" s="59"/>
    </row>
    <row r="7" spans="1:10">
      <c r="A7" s="96">
        <v>43529</v>
      </c>
      <c r="B7" s="10" t="s">
        <v>407</v>
      </c>
      <c r="C7" s="10" t="s">
        <v>16</v>
      </c>
      <c r="D7" s="10">
        <v>700</v>
      </c>
      <c r="E7" s="10">
        <v>1102.55</v>
      </c>
      <c r="F7" s="10">
        <v>1099</v>
      </c>
      <c r="G7" s="10" t="s">
        <v>408</v>
      </c>
      <c r="H7" s="10">
        <v>1110</v>
      </c>
      <c r="I7" s="10">
        <f t="shared" si="0"/>
        <v>5215.00000000003</v>
      </c>
      <c r="J7" s="59"/>
    </row>
    <row r="8" spans="1:10">
      <c r="A8" s="96">
        <v>43529</v>
      </c>
      <c r="B8" s="50" t="s">
        <v>41</v>
      </c>
      <c r="C8" s="10" t="s">
        <v>16</v>
      </c>
      <c r="D8" s="50">
        <v>500</v>
      </c>
      <c r="E8" s="50">
        <v>1774</v>
      </c>
      <c r="F8" s="50">
        <v>1769</v>
      </c>
      <c r="G8" s="70" t="s">
        <v>409</v>
      </c>
      <c r="H8" s="50">
        <v>1784</v>
      </c>
      <c r="I8" s="10">
        <f t="shared" si="0"/>
        <v>5000</v>
      </c>
      <c r="J8" s="91"/>
    </row>
    <row r="9" spans="1:10">
      <c r="A9" s="97">
        <v>43621</v>
      </c>
      <c r="B9" s="52" t="s">
        <v>56</v>
      </c>
      <c r="C9" s="39" t="s">
        <v>19</v>
      </c>
      <c r="D9" s="52">
        <v>1400</v>
      </c>
      <c r="E9" s="52">
        <v>577.35</v>
      </c>
      <c r="F9" s="52">
        <v>579.15</v>
      </c>
      <c r="G9" s="71" t="s">
        <v>410</v>
      </c>
      <c r="H9" s="52">
        <v>579.15</v>
      </c>
      <c r="I9" s="39">
        <f t="shared" ref="I9:I12" si="1">(E9-H9)*D9</f>
        <v>-2519.99999999994</v>
      </c>
      <c r="J9" s="73"/>
    </row>
    <row r="10" spans="1:10">
      <c r="A10" s="96">
        <v>43621</v>
      </c>
      <c r="B10" s="50" t="s">
        <v>198</v>
      </c>
      <c r="C10" s="10" t="s">
        <v>19</v>
      </c>
      <c r="D10" s="50">
        <v>600</v>
      </c>
      <c r="E10" s="50">
        <v>925.3</v>
      </c>
      <c r="F10" s="50">
        <v>929.3</v>
      </c>
      <c r="G10" s="70" t="s">
        <v>411</v>
      </c>
      <c r="H10" s="50">
        <v>922</v>
      </c>
      <c r="I10" s="10">
        <f t="shared" si="1"/>
        <v>1979.99999999997</v>
      </c>
      <c r="J10" s="73"/>
    </row>
    <row r="11" spans="1:10">
      <c r="A11" s="96">
        <v>43621</v>
      </c>
      <c r="B11" s="50" t="s">
        <v>33</v>
      </c>
      <c r="C11" s="10" t="s">
        <v>19</v>
      </c>
      <c r="D11" s="50">
        <v>800</v>
      </c>
      <c r="E11" s="50">
        <v>884</v>
      </c>
      <c r="F11" s="50">
        <v>887.1</v>
      </c>
      <c r="G11" s="70" t="s">
        <v>412</v>
      </c>
      <c r="H11" s="50">
        <v>876</v>
      </c>
      <c r="I11" s="10">
        <f t="shared" si="1"/>
        <v>6400</v>
      </c>
      <c r="J11" s="73"/>
    </row>
    <row r="12" spans="1:10">
      <c r="A12" s="97">
        <v>43651</v>
      </c>
      <c r="B12" s="52" t="s">
        <v>112</v>
      </c>
      <c r="C12" s="39" t="s">
        <v>19</v>
      </c>
      <c r="D12" s="52">
        <v>550</v>
      </c>
      <c r="E12" s="52">
        <v>1357</v>
      </c>
      <c r="F12" s="52">
        <v>1361</v>
      </c>
      <c r="G12" s="71" t="s">
        <v>413</v>
      </c>
      <c r="H12" s="52">
        <v>1361</v>
      </c>
      <c r="I12" s="39">
        <f t="shared" si="1"/>
        <v>-2200</v>
      </c>
      <c r="J12" s="59"/>
    </row>
    <row r="13" spans="1:10">
      <c r="A13" s="97">
        <v>43651</v>
      </c>
      <c r="B13" s="52" t="s">
        <v>15</v>
      </c>
      <c r="C13" s="39" t="s">
        <v>19</v>
      </c>
      <c r="D13" s="52">
        <v>500</v>
      </c>
      <c r="E13" s="52">
        <v>673</v>
      </c>
      <c r="F13" s="52">
        <v>678</v>
      </c>
      <c r="G13" s="71" t="s">
        <v>414</v>
      </c>
      <c r="H13" s="52">
        <v>678</v>
      </c>
      <c r="I13" s="39">
        <f t="shared" ref="I13:I17" si="2">(E13-H13)*D13</f>
        <v>-2500</v>
      </c>
      <c r="J13" s="59"/>
    </row>
    <row r="14" spans="1:10">
      <c r="A14" s="96">
        <v>43651</v>
      </c>
      <c r="B14" s="50" t="s">
        <v>119</v>
      </c>
      <c r="C14" s="10" t="s">
        <v>19</v>
      </c>
      <c r="D14" s="50">
        <v>1300</v>
      </c>
      <c r="E14" s="50">
        <v>381.4</v>
      </c>
      <c r="F14" s="50">
        <v>383.3</v>
      </c>
      <c r="G14" s="70" t="s">
        <v>415</v>
      </c>
      <c r="H14" s="50">
        <v>376</v>
      </c>
      <c r="I14" s="10">
        <f t="shared" si="2"/>
        <v>7019.99999999997</v>
      </c>
      <c r="J14" s="59"/>
    </row>
    <row r="15" spans="1:10">
      <c r="A15" s="96">
        <v>43682</v>
      </c>
      <c r="B15" s="50" t="s">
        <v>71</v>
      </c>
      <c r="C15" s="10" t="s">
        <v>19</v>
      </c>
      <c r="D15" s="50">
        <v>400</v>
      </c>
      <c r="E15" s="50">
        <v>1763.15</v>
      </c>
      <c r="F15" s="50">
        <v>1769.15</v>
      </c>
      <c r="G15" s="70" t="s">
        <v>416</v>
      </c>
      <c r="H15" s="50">
        <v>1758.15</v>
      </c>
      <c r="I15" s="10">
        <f t="shared" si="2"/>
        <v>2000</v>
      </c>
      <c r="J15" s="59"/>
    </row>
    <row r="16" spans="1:10">
      <c r="A16" s="97">
        <v>43682</v>
      </c>
      <c r="B16" s="52" t="s">
        <v>39</v>
      </c>
      <c r="C16" s="39" t="s">
        <v>19</v>
      </c>
      <c r="D16" s="52">
        <v>600</v>
      </c>
      <c r="E16" s="52">
        <v>1561</v>
      </c>
      <c r="F16" s="52">
        <v>1565</v>
      </c>
      <c r="G16" s="71" t="s">
        <v>417</v>
      </c>
      <c r="H16" s="52">
        <v>1565</v>
      </c>
      <c r="I16" s="39">
        <f t="shared" si="2"/>
        <v>-2400</v>
      </c>
      <c r="J16" s="59"/>
    </row>
    <row r="17" spans="1:10">
      <c r="A17" s="96">
        <v>43682</v>
      </c>
      <c r="B17" s="50" t="s">
        <v>27</v>
      </c>
      <c r="C17" s="10" t="s">
        <v>19</v>
      </c>
      <c r="D17" s="50">
        <v>550</v>
      </c>
      <c r="E17" s="50">
        <v>1083.8</v>
      </c>
      <c r="F17" s="50">
        <v>1088.3</v>
      </c>
      <c r="G17" s="70" t="s">
        <v>418</v>
      </c>
      <c r="H17" s="50">
        <v>1076</v>
      </c>
      <c r="I17" s="10">
        <f t="shared" si="2"/>
        <v>4289.99999999997</v>
      </c>
      <c r="J17" s="59"/>
    </row>
    <row r="18" spans="1:10">
      <c r="A18" s="97">
        <v>43713</v>
      </c>
      <c r="B18" s="52" t="s">
        <v>419</v>
      </c>
      <c r="C18" s="39" t="s">
        <v>16</v>
      </c>
      <c r="D18" s="52">
        <v>600</v>
      </c>
      <c r="E18" s="52">
        <v>1040</v>
      </c>
      <c r="F18" s="52">
        <v>1036</v>
      </c>
      <c r="G18" s="71" t="s">
        <v>420</v>
      </c>
      <c r="H18" s="52">
        <v>1036</v>
      </c>
      <c r="I18" s="39">
        <f t="shared" ref="I18:I20" si="3">(H18-E18)*D18</f>
        <v>-2400</v>
      </c>
      <c r="J18" s="59"/>
    </row>
    <row r="19" spans="1:10">
      <c r="A19" s="96">
        <v>43713</v>
      </c>
      <c r="B19" s="50" t="s">
        <v>198</v>
      </c>
      <c r="C19" s="10" t="s">
        <v>16</v>
      </c>
      <c r="D19" s="50">
        <v>600</v>
      </c>
      <c r="E19" s="50">
        <v>922</v>
      </c>
      <c r="F19" s="50">
        <v>918</v>
      </c>
      <c r="G19" s="70" t="s">
        <v>421</v>
      </c>
      <c r="H19" s="50">
        <v>925.4</v>
      </c>
      <c r="I19" s="10">
        <f t="shared" si="3"/>
        <v>2039.99999999999</v>
      </c>
      <c r="J19" s="59"/>
    </row>
    <row r="20" spans="1:10">
      <c r="A20" s="96">
        <v>43743</v>
      </c>
      <c r="B20" s="50" t="s">
        <v>56</v>
      </c>
      <c r="C20" s="10" t="s">
        <v>16</v>
      </c>
      <c r="D20" s="50">
        <v>1400</v>
      </c>
      <c r="E20" s="50">
        <v>566.05</v>
      </c>
      <c r="F20" s="50">
        <v>564.25</v>
      </c>
      <c r="G20" s="70" t="s">
        <v>422</v>
      </c>
      <c r="H20" s="50">
        <v>567.5</v>
      </c>
      <c r="I20" s="10">
        <f t="shared" si="3"/>
        <v>2030.00000000006</v>
      </c>
      <c r="J20" s="59"/>
    </row>
    <row r="21" spans="1:10">
      <c r="A21" s="96">
        <v>43743</v>
      </c>
      <c r="B21" s="50" t="s">
        <v>43</v>
      </c>
      <c r="C21" s="10" t="s">
        <v>19</v>
      </c>
      <c r="D21" s="50">
        <v>600</v>
      </c>
      <c r="E21" s="50">
        <v>1024.2</v>
      </c>
      <c r="F21" s="50">
        <v>1028.2</v>
      </c>
      <c r="G21" s="70" t="s">
        <v>423</v>
      </c>
      <c r="H21" s="50">
        <v>1020.8</v>
      </c>
      <c r="I21" s="10">
        <f t="shared" ref="I21:I23" si="4">(E21-H21)*D21</f>
        <v>2040.00000000005</v>
      </c>
      <c r="J21" s="59"/>
    </row>
    <row r="22" spans="1:10">
      <c r="A22" s="96" t="s">
        <v>424</v>
      </c>
      <c r="B22" s="50" t="s">
        <v>43</v>
      </c>
      <c r="C22" s="10" t="s">
        <v>19</v>
      </c>
      <c r="D22" s="50">
        <v>600</v>
      </c>
      <c r="E22" s="50">
        <v>1003</v>
      </c>
      <c r="F22" s="50">
        <v>1007</v>
      </c>
      <c r="G22" s="70" t="s">
        <v>425</v>
      </c>
      <c r="H22" s="50">
        <v>999.6</v>
      </c>
      <c r="I22" s="10">
        <f t="shared" si="4"/>
        <v>2039.99999999999</v>
      </c>
      <c r="J22" s="59"/>
    </row>
    <row r="23" spans="1:10">
      <c r="A23" s="96" t="s">
        <v>424</v>
      </c>
      <c r="B23" s="50" t="s">
        <v>354</v>
      </c>
      <c r="C23" s="10" t="s">
        <v>19</v>
      </c>
      <c r="D23" s="50">
        <v>800</v>
      </c>
      <c r="E23" s="50">
        <v>792.95</v>
      </c>
      <c r="F23" s="50">
        <v>796.05</v>
      </c>
      <c r="G23" s="70" t="s">
        <v>426</v>
      </c>
      <c r="H23" s="50">
        <v>786</v>
      </c>
      <c r="I23" s="10">
        <f t="shared" si="4"/>
        <v>5560.00000000004</v>
      </c>
      <c r="J23" s="59"/>
    </row>
    <row r="24" spans="1:10">
      <c r="A24" s="96" t="s">
        <v>427</v>
      </c>
      <c r="B24" s="50" t="s">
        <v>43</v>
      </c>
      <c r="C24" s="10" t="s">
        <v>16</v>
      </c>
      <c r="D24" s="50">
        <v>600</v>
      </c>
      <c r="E24" s="50">
        <v>1006</v>
      </c>
      <c r="F24" s="50">
        <v>1002</v>
      </c>
      <c r="G24" s="70" t="s">
        <v>428</v>
      </c>
      <c r="H24" s="50">
        <v>1009.4</v>
      </c>
      <c r="I24" s="10">
        <f t="shared" ref="I24:I28" si="5">(H24-E24)*D24</f>
        <v>2039.99999999999</v>
      </c>
      <c r="J24" s="59"/>
    </row>
    <row r="25" spans="1:10">
      <c r="A25" s="96" t="s">
        <v>427</v>
      </c>
      <c r="B25" s="50" t="s">
        <v>137</v>
      </c>
      <c r="C25" s="10" t="s">
        <v>16</v>
      </c>
      <c r="D25" s="50">
        <v>1500</v>
      </c>
      <c r="E25" s="50">
        <v>572.05</v>
      </c>
      <c r="F25" s="50">
        <v>570.35</v>
      </c>
      <c r="G25" s="70" t="s">
        <v>429</v>
      </c>
      <c r="H25" s="50">
        <v>573.4</v>
      </c>
      <c r="I25" s="10">
        <f t="shared" si="5"/>
        <v>2025.00000000003</v>
      </c>
      <c r="J25" s="59"/>
    </row>
    <row r="26" spans="1:10">
      <c r="A26" s="97" t="s">
        <v>430</v>
      </c>
      <c r="B26" s="52" t="s">
        <v>137</v>
      </c>
      <c r="C26" s="39" t="s">
        <v>16</v>
      </c>
      <c r="D26" s="52">
        <v>1500</v>
      </c>
      <c r="E26" s="52">
        <v>575</v>
      </c>
      <c r="F26" s="52">
        <v>573.3</v>
      </c>
      <c r="G26" s="71" t="s">
        <v>431</v>
      </c>
      <c r="H26" s="52">
        <v>573.3</v>
      </c>
      <c r="I26" s="39">
        <f t="shared" si="5"/>
        <v>-2550.00000000007</v>
      </c>
      <c r="J26" s="59"/>
    </row>
    <row r="27" spans="1:10">
      <c r="A27" s="96" t="s">
        <v>430</v>
      </c>
      <c r="B27" s="50" t="s">
        <v>387</v>
      </c>
      <c r="C27" s="10" t="s">
        <v>16</v>
      </c>
      <c r="D27" s="50">
        <v>1300</v>
      </c>
      <c r="E27" s="50">
        <v>596</v>
      </c>
      <c r="F27" s="50">
        <v>594.1</v>
      </c>
      <c r="G27" s="70" t="s">
        <v>432</v>
      </c>
      <c r="H27" s="50">
        <v>597.55</v>
      </c>
      <c r="I27" s="10">
        <f t="shared" si="5"/>
        <v>2014.99999999994</v>
      </c>
      <c r="J27" s="59"/>
    </row>
    <row r="28" spans="1:10">
      <c r="A28" s="96" t="s">
        <v>430</v>
      </c>
      <c r="B28" s="50" t="s">
        <v>64</v>
      </c>
      <c r="C28" s="10" t="s">
        <v>16</v>
      </c>
      <c r="D28" s="50">
        <v>1000</v>
      </c>
      <c r="E28" s="50">
        <v>544</v>
      </c>
      <c r="F28" s="50">
        <v>541.5</v>
      </c>
      <c r="G28" s="70" t="s">
        <v>433</v>
      </c>
      <c r="H28" s="50">
        <v>546</v>
      </c>
      <c r="I28" s="10">
        <f t="shared" si="5"/>
        <v>2000</v>
      </c>
      <c r="J28" s="59"/>
    </row>
    <row r="29" spans="1:10">
      <c r="A29" s="97" t="s">
        <v>430</v>
      </c>
      <c r="B29" s="52" t="s">
        <v>71</v>
      </c>
      <c r="C29" s="39" t="s">
        <v>19</v>
      </c>
      <c r="D29" s="52">
        <v>400</v>
      </c>
      <c r="E29" s="52">
        <v>1713</v>
      </c>
      <c r="F29" s="52">
        <v>1719</v>
      </c>
      <c r="G29" s="71" t="s">
        <v>434</v>
      </c>
      <c r="H29" s="52">
        <v>1719</v>
      </c>
      <c r="I29" s="39">
        <f>(E29-H29)*D29</f>
        <v>-2400</v>
      </c>
      <c r="J29" s="59"/>
    </row>
    <row r="30" spans="1:10">
      <c r="A30" s="96" t="s">
        <v>435</v>
      </c>
      <c r="B30" s="50" t="s">
        <v>112</v>
      </c>
      <c r="C30" s="10" t="s">
        <v>16</v>
      </c>
      <c r="D30" s="50">
        <v>550</v>
      </c>
      <c r="E30" s="50">
        <v>1336.3</v>
      </c>
      <c r="F30" s="50">
        <v>1331.8</v>
      </c>
      <c r="G30" s="70" t="s">
        <v>436</v>
      </c>
      <c r="H30" s="50">
        <v>1345</v>
      </c>
      <c r="I30" s="10">
        <f t="shared" ref="I30:I33" si="6">(H30-E30)*D30</f>
        <v>4785.00000000003</v>
      </c>
      <c r="J30" s="59"/>
    </row>
    <row r="31" spans="1:10">
      <c r="A31" s="96" t="s">
        <v>435</v>
      </c>
      <c r="B31" s="50" t="s">
        <v>137</v>
      </c>
      <c r="C31" s="10" t="s">
        <v>16</v>
      </c>
      <c r="D31" s="50">
        <v>1500</v>
      </c>
      <c r="E31" s="50">
        <v>577.15</v>
      </c>
      <c r="F31" s="50">
        <v>575.45</v>
      </c>
      <c r="G31" s="70" t="s">
        <v>437</v>
      </c>
      <c r="H31" s="50">
        <v>578.5</v>
      </c>
      <c r="I31" s="10">
        <f t="shared" si="6"/>
        <v>2025.00000000003</v>
      </c>
      <c r="J31" s="59"/>
    </row>
    <row r="32" spans="1:10">
      <c r="A32" s="96" t="s">
        <v>438</v>
      </c>
      <c r="B32" s="50" t="s">
        <v>387</v>
      </c>
      <c r="C32" s="10" t="s">
        <v>16</v>
      </c>
      <c r="D32" s="50">
        <v>1300</v>
      </c>
      <c r="E32" s="50">
        <v>597.6</v>
      </c>
      <c r="F32" s="50">
        <v>595.7</v>
      </c>
      <c r="G32" s="70" t="s">
        <v>439</v>
      </c>
      <c r="H32" s="50">
        <v>599.15</v>
      </c>
      <c r="I32" s="10">
        <f t="shared" si="6"/>
        <v>2014.99999999994</v>
      </c>
      <c r="J32" s="59"/>
    </row>
    <row r="33" spans="1:10">
      <c r="A33" s="96" t="s">
        <v>438</v>
      </c>
      <c r="B33" s="50" t="s">
        <v>43</v>
      </c>
      <c r="C33" s="10" t="s">
        <v>16</v>
      </c>
      <c r="D33" s="50">
        <v>600</v>
      </c>
      <c r="E33" s="50">
        <v>1030</v>
      </c>
      <c r="F33" s="50">
        <v>1026</v>
      </c>
      <c r="G33" s="70" t="s">
        <v>440</v>
      </c>
      <c r="H33" s="50">
        <v>1033.4</v>
      </c>
      <c r="I33" s="10">
        <f t="shared" si="6"/>
        <v>2040.00000000005</v>
      </c>
      <c r="J33" s="59"/>
    </row>
    <row r="34" spans="1:10">
      <c r="A34" s="96" t="s">
        <v>441</v>
      </c>
      <c r="B34" s="50" t="s">
        <v>119</v>
      </c>
      <c r="C34" s="10" t="s">
        <v>19</v>
      </c>
      <c r="D34" s="50">
        <v>1300</v>
      </c>
      <c r="E34" s="50">
        <v>357.55</v>
      </c>
      <c r="F34" s="50">
        <v>359.45</v>
      </c>
      <c r="G34" s="70" t="s">
        <v>442</v>
      </c>
      <c r="H34" s="50">
        <v>356</v>
      </c>
      <c r="I34" s="10">
        <f>(E34-H34)*D34</f>
        <v>2015.00000000001</v>
      </c>
      <c r="J34" s="59"/>
    </row>
    <row r="35" spans="1:10">
      <c r="A35" s="97" t="s">
        <v>441</v>
      </c>
      <c r="B35" s="52" t="s">
        <v>443</v>
      </c>
      <c r="C35" s="39" t="s">
        <v>16</v>
      </c>
      <c r="D35" s="52">
        <v>2000</v>
      </c>
      <c r="E35" s="52">
        <v>265.85</v>
      </c>
      <c r="F35" s="52">
        <v>264.6</v>
      </c>
      <c r="G35" s="71" t="s">
        <v>444</v>
      </c>
      <c r="H35" s="52">
        <v>264.6</v>
      </c>
      <c r="I35" s="39">
        <f t="shared" ref="I35:I37" si="7">(H35-E35)*D35</f>
        <v>-2500</v>
      </c>
      <c r="J35" s="59"/>
    </row>
    <row r="36" spans="1:10">
      <c r="A36" s="96" t="s">
        <v>441</v>
      </c>
      <c r="B36" s="50" t="s">
        <v>56</v>
      </c>
      <c r="C36" s="10" t="s">
        <v>16</v>
      </c>
      <c r="D36" s="50">
        <v>1400</v>
      </c>
      <c r="E36" s="50">
        <v>649.25</v>
      </c>
      <c r="F36" s="50">
        <v>647.05</v>
      </c>
      <c r="G36" s="70" t="s">
        <v>445</v>
      </c>
      <c r="H36" s="50">
        <v>650.7</v>
      </c>
      <c r="I36" s="10">
        <f t="shared" si="7"/>
        <v>2030.00000000006</v>
      </c>
      <c r="J36" s="59"/>
    </row>
    <row r="37" spans="1:10">
      <c r="A37" s="96" t="s">
        <v>446</v>
      </c>
      <c r="B37" s="50" t="s">
        <v>49</v>
      </c>
      <c r="C37" s="10" t="s">
        <v>16</v>
      </c>
      <c r="D37" s="50">
        <v>1100</v>
      </c>
      <c r="E37" s="50">
        <v>604.6</v>
      </c>
      <c r="F37" s="50">
        <v>602.35</v>
      </c>
      <c r="G37" s="70" t="s">
        <v>447</v>
      </c>
      <c r="H37" s="50">
        <v>609</v>
      </c>
      <c r="I37" s="10">
        <f t="shared" si="7"/>
        <v>4839.99999999997</v>
      </c>
      <c r="J37" s="59"/>
    </row>
    <row r="38" spans="1:10">
      <c r="A38" s="97" t="s">
        <v>446</v>
      </c>
      <c r="B38" s="52" t="s">
        <v>119</v>
      </c>
      <c r="C38" s="39" t="s">
        <v>19</v>
      </c>
      <c r="D38" s="52">
        <v>1300</v>
      </c>
      <c r="E38" s="52">
        <v>352.55</v>
      </c>
      <c r="F38" s="52">
        <v>354.45</v>
      </c>
      <c r="G38" s="71" t="s">
        <v>448</v>
      </c>
      <c r="H38" s="52">
        <v>354.5</v>
      </c>
      <c r="I38" s="39">
        <f t="shared" ref="I38:I42" si="8">(E38-H38)*D38</f>
        <v>-2534.99999999999</v>
      </c>
      <c r="J38" s="59"/>
    </row>
    <row r="39" spans="1:10">
      <c r="A39" s="96" t="s">
        <v>446</v>
      </c>
      <c r="B39" s="50" t="s">
        <v>387</v>
      </c>
      <c r="C39" s="10" t="s">
        <v>16</v>
      </c>
      <c r="D39" s="50">
        <v>1300</v>
      </c>
      <c r="E39" s="50">
        <v>621.85</v>
      </c>
      <c r="F39" s="50">
        <v>619.95</v>
      </c>
      <c r="G39" s="70" t="s">
        <v>449</v>
      </c>
      <c r="H39" s="50">
        <v>623.4</v>
      </c>
      <c r="I39" s="10">
        <f t="shared" ref="I39:I43" si="9">(H39-E39)*D39</f>
        <v>2014.99999999994</v>
      </c>
      <c r="J39" s="59"/>
    </row>
    <row r="40" spans="1:10">
      <c r="A40" s="96" t="s">
        <v>450</v>
      </c>
      <c r="B40" s="50" t="s">
        <v>21</v>
      </c>
      <c r="C40" s="10" t="s">
        <v>19</v>
      </c>
      <c r="D40" s="50">
        <v>500</v>
      </c>
      <c r="E40" s="50">
        <v>1291</v>
      </c>
      <c r="F40" s="50">
        <v>1296</v>
      </c>
      <c r="G40" s="70" t="s">
        <v>451</v>
      </c>
      <c r="H40" s="50">
        <v>1282</v>
      </c>
      <c r="I40" s="10">
        <f t="shared" si="8"/>
        <v>4500</v>
      </c>
      <c r="J40" s="59"/>
    </row>
    <row r="41" spans="1:10">
      <c r="A41" s="96" t="s">
        <v>450</v>
      </c>
      <c r="B41" s="50" t="s">
        <v>452</v>
      </c>
      <c r="C41" s="10" t="s">
        <v>16</v>
      </c>
      <c r="D41" s="50">
        <v>1800</v>
      </c>
      <c r="E41" s="50">
        <v>344.3</v>
      </c>
      <c r="F41" s="50">
        <v>342.9</v>
      </c>
      <c r="G41" s="70" t="s">
        <v>453</v>
      </c>
      <c r="H41" s="50">
        <v>347</v>
      </c>
      <c r="I41" s="10">
        <f t="shared" si="9"/>
        <v>4859.99999999998</v>
      </c>
      <c r="J41" s="59"/>
    </row>
    <row r="42" spans="1:10">
      <c r="A42" s="96" t="s">
        <v>454</v>
      </c>
      <c r="B42" s="50" t="s">
        <v>56</v>
      </c>
      <c r="C42" s="10" t="s">
        <v>19</v>
      </c>
      <c r="D42" s="50">
        <v>1400</v>
      </c>
      <c r="E42" s="50">
        <v>747</v>
      </c>
      <c r="F42" s="50">
        <v>748.8</v>
      </c>
      <c r="G42" s="70" t="s">
        <v>455</v>
      </c>
      <c r="H42" s="50">
        <v>745.55</v>
      </c>
      <c r="I42" s="10">
        <f t="shared" si="8"/>
        <v>2030.00000000006</v>
      </c>
      <c r="J42" s="59"/>
    </row>
    <row r="43" spans="1:10">
      <c r="A43" s="96" t="s">
        <v>454</v>
      </c>
      <c r="B43" s="50" t="s">
        <v>137</v>
      </c>
      <c r="C43" s="10" t="s">
        <v>16</v>
      </c>
      <c r="D43" s="50">
        <v>1500</v>
      </c>
      <c r="E43" s="50">
        <v>634.7</v>
      </c>
      <c r="F43" s="50">
        <v>632.95</v>
      </c>
      <c r="G43" s="70" t="s">
        <v>456</v>
      </c>
      <c r="H43" s="50">
        <v>638</v>
      </c>
      <c r="I43" s="10">
        <f t="shared" si="9"/>
        <v>4949.99999999993</v>
      </c>
      <c r="J43" s="59"/>
    </row>
    <row r="44" spans="1:10">
      <c r="A44" s="96" t="s">
        <v>457</v>
      </c>
      <c r="B44" s="50" t="s">
        <v>56</v>
      </c>
      <c r="C44" s="10" t="s">
        <v>19</v>
      </c>
      <c r="D44" s="50">
        <v>1400</v>
      </c>
      <c r="E44" s="50">
        <v>718</v>
      </c>
      <c r="F44" s="50">
        <v>719.8</v>
      </c>
      <c r="G44" s="70" t="s">
        <v>458</v>
      </c>
      <c r="H44" s="50">
        <v>716.55</v>
      </c>
      <c r="I44" s="10">
        <f>(E44-H44)*D44</f>
        <v>2030.00000000006</v>
      </c>
      <c r="J44" s="59"/>
    </row>
    <row r="45" spans="1:10">
      <c r="A45" s="96" t="s">
        <v>457</v>
      </c>
      <c r="B45" s="50" t="s">
        <v>303</v>
      </c>
      <c r="C45" s="10" t="s">
        <v>16</v>
      </c>
      <c r="D45" s="50">
        <v>700</v>
      </c>
      <c r="E45" s="50">
        <v>959</v>
      </c>
      <c r="F45" s="50">
        <v>955.45</v>
      </c>
      <c r="G45" s="70" t="s">
        <v>459</v>
      </c>
      <c r="H45" s="50">
        <v>961.95</v>
      </c>
      <c r="I45" s="10">
        <f t="shared" ref="I45:I48" si="10">(H45-E45)*D45</f>
        <v>2065.00000000003</v>
      </c>
      <c r="J45" s="59"/>
    </row>
    <row r="46" spans="1:10">
      <c r="A46" s="97" t="s">
        <v>457</v>
      </c>
      <c r="B46" s="52" t="s">
        <v>460</v>
      </c>
      <c r="C46" s="39" t="s">
        <v>16</v>
      </c>
      <c r="D46" s="52">
        <v>700</v>
      </c>
      <c r="E46" s="52">
        <v>1419.25</v>
      </c>
      <c r="F46" s="52">
        <v>1415.7</v>
      </c>
      <c r="G46" s="71" t="s">
        <v>461</v>
      </c>
      <c r="H46" s="52">
        <v>1415.7</v>
      </c>
      <c r="I46" s="39">
        <f t="shared" si="10"/>
        <v>-2484.99999999997</v>
      </c>
      <c r="J46" s="59"/>
    </row>
    <row r="47" spans="1:10">
      <c r="A47" s="96" t="s">
        <v>462</v>
      </c>
      <c r="B47" s="50" t="s">
        <v>56</v>
      </c>
      <c r="C47" s="10" t="s">
        <v>16</v>
      </c>
      <c r="D47" s="50">
        <v>1400</v>
      </c>
      <c r="E47" s="50">
        <v>695</v>
      </c>
      <c r="F47" s="50">
        <v>693.2</v>
      </c>
      <c r="G47" s="70" t="s">
        <v>463</v>
      </c>
      <c r="H47" s="50">
        <v>696.45</v>
      </c>
      <c r="I47" s="10">
        <f t="shared" si="10"/>
        <v>2030.00000000006</v>
      </c>
      <c r="J47" s="59"/>
    </row>
    <row r="48" spans="1:10">
      <c r="A48" s="97" t="s">
        <v>462</v>
      </c>
      <c r="B48" s="52" t="s">
        <v>387</v>
      </c>
      <c r="C48" s="39" t="s">
        <v>16</v>
      </c>
      <c r="D48" s="52">
        <v>1300</v>
      </c>
      <c r="E48" s="52">
        <v>623.65</v>
      </c>
      <c r="F48" s="52">
        <v>621.75</v>
      </c>
      <c r="G48" s="71" t="s">
        <v>464</v>
      </c>
      <c r="H48" s="52">
        <v>621.75</v>
      </c>
      <c r="I48" s="39">
        <f t="shared" si="10"/>
        <v>-2469.99999999997</v>
      </c>
      <c r="J48" s="59"/>
    </row>
    <row r="49" spans="1:10">
      <c r="A49" s="96" t="s">
        <v>465</v>
      </c>
      <c r="B49" s="50" t="s">
        <v>84</v>
      </c>
      <c r="C49" s="10" t="s">
        <v>19</v>
      </c>
      <c r="D49" s="50">
        <v>500</v>
      </c>
      <c r="E49" s="50">
        <v>1520</v>
      </c>
      <c r="F49" s="50">
        <v>1525</v>
      </c>
      <c r="G49" s="70" t="s">
        <v>466</v>
      </c>
      <c r="H49" s="50">
        <v>1511</v>
      </c>
      <c r="I49" s="10">
        <f t="shared" ref="I49:I53" si="11">(E49-H49)*D49</f>
        <v>4500</v>
      </c>
      <c r="J49" s="59"/>
    </row>
    <row r="50" spans="1:10">
      <c r="A50" s="97" t="s">
        <v>465</v>
      </c>
      <c r="B50" s="52" t="s">
        <v>165</v>
      </c>
      <c r="C50" s="39" t="s">
        <v>16</v>
      </c>
      <c r="D50" s="52">
        <v>2000</v>
      </c>
      <c r="E50" s="52">
        <v>184.5</v>
      </c>
      <c r="F50" s="52">
        <v>183.25</v>
      </c>
      <c r="G50" s="71" t="s">
        <v>467</v>
      </c>
      <c r="H50" s="52">
        <v>183.25</v>
      </c>
      <c r="I50" s="39">
        <f t="shared" ref="I50:I57" si="12">(H50-E50)*D50</f>
        <v>-2500</v>
      </c>
      <c r="J50" s="59"/>
    </row>
    <row r="51" spans="1:10">
      <c r="A51" s="97" t="s">
        <v>465</v>
      </c>
      <c r="B51" s="52" t="s">
        <v>56</v>
      </c>
      <c r="C51" s="39" t="s">
        <v>19</v>
      </c>
      <c r="D51" s="52">
        <v>1400</v>
      </c>
      <c r="E51" s="52">
        <v>681.5</v>
      </c>
      <c r="F51" s="52">
        <v>683.3</v>
      </c>
      <c r="G51" s="71" t="s">
        <v>468</v>
      </c>
      <c r="H51" s="52">
        <v>683.3</v>
      </c>
      <c r="I51" s="39">
        <f t="shared" si="11"/>
        <v>-2519.99999999994</v>
      </c>
      <c r="J51" s="59"/>
    </row>
    <row r="52" spans="1:10">
      <c r="A52" s="97" t="s">
        <v>469</v>
      </c>
      <c r="B52" s="52" t="s">
        <v>198</v>
      </c>
      <c r="C52" s="39" t="s">
        <v>19</v>
      </c>
      <c r="D52" s="52">
        <v>600</v>
      </c>
      <c r="E52" s="52">
        <v>1022</v>
      </c>
      <c r="F52" s="52">
        <v>1026</v>
      </c>
      <c r="G52" s="71" t="s">
        <v>470</v>
      </c>
      <c r="H52" s="52">
        <v>1026</v>
      </c>
      <c r="I52" s="39">
        <f t="shared" si="11"/>
        <v>-2400</v>
      </c>
      <c r="J52" s="59"/>
    </row>
    <row r="53" spans="1:10">
      <c r="A53" s="96" t="s">
        <v>469</v>
      </c>
      <c r="B53" s="50" t="s">
        <v>71</v>
      </c>
      <c r="C53" s="10" t="s">
        <v>19</v>
      </c>
      <c r="D53" s="50">
        <v>400</v>
      </c>
      <c r="E53" s="50">
        <v>1703</v>
      </c>
      <c r="F53" s="50">
        <v>1709.1</v>
      </c>
      <c r="G53" s="70" t="s">
        <v>471</v>
      </c>
      <c r="H53" s="50">
        <v>1698</v>
      </c>
      <c r="I53" s="10">
        <f t="shared" si="11"/>
        <v>2000</v>
      </c>
      <c r="J53" s="59"/>
    </row>
    <row r="54" spans="1:10">
      <c r="A54" s="96" t="s">
        <v>469</v>
      </c>
      <c r="B54" s="50" t="s">
        <v>56</v>
      </c>
      <c r="C54" s="10" t="s">
        <v>16</v>
      </c>
      <c r="D54" s="50">
        <v>1400</v>
      </c>
      <c r="E54" s="50">
        <v>705</v>
      </c>
      <c r="F54" s="50">
        <v>703.2</v>
      </c>
      <c r="G54" s="70" t="s">
        <v>472</v>
      </c>
      <c r="H54" s="50">
        <v>706.45</v>
      </c>
      <c r="I54" s="10">
        <f t="shared" si="12"/>
        <v>2030.00000000006</v>
      </c>
      <c r="J54" s="59"/>
    </row>
    <row r="55" spans="1:10">
      <c r="A55" s="97" t="s">
        <v>473</v>
      </c>
      <c r="B55" s="52" t="s">
        <v>112</v>
      </c>
      <c r="C55" s="39" t="s">
        <v>16</v>
      </c>
      <c r="D55" s="52">
        <v>550</v>
      </c>
      <c r="E55" s="52">
        <v>1325</v>
      </c>
      <c r="F55" s="52">
        <v>1320.5</v>
      </c>
      <c r="G55" s="71" t="s">
        <v>474</v>
      </c>
      <c r="H55" s="52">
        <v>1320.5</v>
      </c>
      <c r="I55" s="39">
        <f t="shared" si="12"/>
        <v>-2475</v>
      </c>
      <c r="J55" s="59"/>
    </row>
    <row r="56" spans="1:10">
      <c r="A56" s="97" t="s">
        <v>473</v>
      </c>
      <c r="B56" s="52" t="s">
        <v>64</v>
      </c>
      <c r="C56" s="39" t="s">
        <v>16</v>
      </c>
      <c r="D56" s="52">
        <v>1000</v>
      </c>
      <c r="E56" s="52">
        <v>546</v>
      </c>
      <c r="F56" s="52">
        <v>543.5</v>
      </c>
      <c r="G56" s="71" t="s">
        <v>475</v>
      </c>
      <c r="H56" s="52">
        <v>545</v>
      </c>
      <c r="I56" s="39">
        <f t="shared" si="12"/>
        <v>-1000</v>
      </c>
      <c r="J56" s="59"/>
    </row>
    <row r="57" spans="1:10">
      <c r="A57" s="96" t="s">
        <v>476</v>
      </c>
      <c r="B57" s="50" t="s">
        <v>56</v>
      </c>
      <c r="C57" s="10" t="s">
        <v>16</v>
      </c>
      <c r="D57" s="50">
        <v>1400</v>
      </c>
      <c r="E57" s="50">
        <v>761</v>
      </c>
      <c r="F57" s="50">
        <v>758.2</v>
      </c>
      <c r="G57" s="70" t="s">
        <v>477</v>
      </c>
      <c r="H57" s="50">
        <v>765</v>
      </c>
      <c r="I57" s="10">
        <f t="shared" si="12"/>
        <v>5600</v>
      </c>
      <c r="J57" s="59"/>
    </row>
    <row r="58" spans="1:10">
      <c r="A58" s="96"/>
      <c r="B58" s="50"/>
      <c r="C58" s="10"/>
      <c r="D58" s="50"/>
      <c r="E58" s="50"/>
      <c r="F58" s="50"/>
      <c r="G58" s="70"/>
      <c r="H58" s="50"/>
      <c r="I58" s="10"/>
      <c r="J58" s="59"/>
    </row>
    <row r="59" spans="1:10">
      <c r="A59" s="96"/>
      <c r="B59" s="50"/>
      <c r="C59" s="10"/>
      <c r="D59" s="50"/>
      <c r="E59" s="50"/>
      <c r="F59" s="50"/>
      <c r="G59" s="70"/>
      <c r="H59" s="50"/>
      <c r="I59" s="10"/>
      <c r="J59" s="59"/>
    </row>
    <row r="60" spans="7:10">
      <c r="G60" s="20" t="s">
        <v>51</v>
      </c>
      <c r="H60" s="74"/>
      <c r="I60" s="29">
        <f>SUM(I4:I59)</f>
        <v>75600.0000000005</v>
      </c>
      <c r="J60" s="75"/>
    </row>
    <row r="61" spans="7:10">
      <c r="G61" s="59"/>
      <c r="H61" s="59"/>
      <c r="I61" s="76"/>
      <c r="J61" s="77"/>
    </row>
    <row r="62" spans="7:10">
      <c r="G62" s="20" t="s">
        <v>2</v>
      </c>
      <c r="H62" s="74"/>
      <c r="I62" s="31">
        <f>37/54</f>
        <v>0.685185185185185</v>
      </c>
      <c r="J62" s="75"/>
    </row>
    <row r="63" spans="10:10">
      <c r="J63" s="75"/>
    </row>
  </sheetData>
  <mergeCells count="3">
    <mergeCell ref="A1:I1"/>
    <mergeCell ref="A2:I2"/>
    <mergeCell ref="G62:H62"/>
  </mergeCells>
  <pageMargins left="0.75" right="0.75" top="1" bottom="1" header="0.511805555555556" footer="0.511805555555556"/>
  <pageSetup paperSize="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P&amp;L STATUS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MAY'-16</vt:lpstr>
      <vt:lpstr>APR'-16</vt:lpstr>
      <vt:lpstr>MAR'16</vt:lpstr>
      <vt:lpstr>FEB'16</vt:lpstr>
      <vt:lpstr>JAN'16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2016-01-27T05:30:00Z</dcterms:created>
  <dcterms:modified xsi:type="dcterms:W3CDTF">2019-12-13T09:38:43Z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