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Performance sheet\"/>
    </mc:Choice>
  </mc:AlternateContent>
  <bookViews>
    <workbookView xWindow="0" yWindow="0" windowWidth="20490" windowHeight="7650" activeTab="1"/>
  </bookViews>
  <sheets>
    <sheet name="P&amp;L STATUS" sheetId="1" r:id="rId1"/>
    <sheet name="MAR-20" sheetId="53" r:id="rId2"/>
    <sheet name="FEB-20" sheetId="52" r:id="rId3"/>
    <sheet name="JAN-20" sheetId="50" r:id="rId4"/>
    <sheet name="DEC-19" sheetId="49" r:id="rId5"/>
    <sheet name="NOV-19" sheetId="48" r:id="rId6"/>
    <sheet name="OCT-19" sheetId="47" r:id="rId7"/>
    <sheet name="SEP-19" sheetId="46" r:id="rId8"/>
    <sheet name="AUG-19" sheetId="45" r:id="rId9"/>
    <sheet name="JULY-19" sheetId="44" r:id="rId10"/>
    <sheet name="JUNE-19" sheetId="43" r:id="rId11"/>
    <sheet name="MAY-19" sheetId="42" r:id="rId12"/>
    <sheet name="APRIL-19" sheetId="41" r:id="rId13"/>
    <sheet name="MAR-19" sheetId="40" r:id="rId14"/>
    <sheet name="FEB-19" sheetId="39" r:id="rId15"/>
    <sheet name="JAN-19" sheetId="2" r:id="rId16"/>
    <sheet name="DEC-18" sheetId="3" r:id="rId17"/>
    <sheet name="NOV-18" sheetId="4" r:id="rId18"/>
    <sheet name="OCT-18" sheetId="5" r:id="rId19"/>
    <sheet name="SEP-18" sheetId="6" r:id="rId20"/>
    <sheet name="AUG-18" sheetId="7" r:id="rId21"/>
    <sheet name="JULY-18" sheetId="8" r:id="rId22"/>
    <sheet name="JUNE-18" sheetId="9" r:id="rId23"/>
    <sheet name="MAY-18" sheetId="10" r:id="rId24"/>
    <sheet name="APR-18" sheetId="11" r:id="rId25"/>
    <sheet name="MAR-18" sheetId="12" r:id="rId26"/>
    <sheet name="FEB-18" sheetId="13" r:id="rId27"/>
    <sheet name="JAN-18" sheetId="14" r:id="rId28"/>
    <sheet name="DEC-17" sheetId="15" r:id="rId29"/>
    <sheet name="NOV-17" sheetId="16" r:id="rId30"/>
    <sheet name="OCT-17" sheetId="17" r:id="rId31"/>
    <sheet name="SEP-17" sheetId="18" r:id="rId32"/>
    <sheet name="AUG-17" sheetId="19" r:id="rId33"/>
    <sheet name="JULY-17" sheetId="20" r:id="rId34"/>
    <sheet name="JUNE-17" sheetId="21" r:id="rId35"/>
    <sheet name="MAY-17" sheetId="22" r:id="rId36"/>
    <sheet name="APR-17" sheetId="23" r:id="rId37"/>
    <sheet name="MAR-17" sheetId="24" r:id="rId38"/>
    <sheet name="FEB-17" sheetId="25" r:id="rId39"/>
    <sheet name="JAN-17" sheetId="26" r:id="rId40"/>
    <sheet name="DEC-16" sheetId="27" r:id="rId41"/>
    <sheet name="NOV-16" sheetId="28" r:id="rId42"/>
    <sheet name="OCT-16" sheetId="29" r:id="rId43"/>
    <sheet name="SEPT-16" sheetId="30" r:id="rId44"/>
    <sheet name="AUG-16" sheetId="31" r:id="rId45"/>
    <sheet name="JULY-16" sheetId="32" r:id="rId46"/>
    <sheet name="JUNE-16" sheetId="33" r:id="rId47"/>
    <sheet name="MAY-16" sheetId="34" r:id="rId48"/>
    <sheet name="APR-16" sheetId="35" r:id="rId49"/>
    <sheet name="MAR-16" sheetId="36" r:id="rId50"/>
    <sheet name="FEB-16" sheetId="37" r:id="rId51"/>
    <sheet name="JAN-16" sheetId="38" r:id="rId52"/>
    <sheet name="Sheet1" sheetId="51" r:id="rId53"/>
  </sheets>
  <definedNames>
    <definedName name="_xlnm._FilterDatabase" localSheetId="50" hidden="1">'FEB-16'!$C$1:$C$50</definedName>
    <definedName name="_xlnm._FilterDatabase" localSheetId="51" hidden="1">'JAN-16'!$C$1:$C$68</definedName>
    <definedName name="_xlnm._FilterDatabase" localSheetId="49" hidden="1">'MAR-16'!$C$1:$C$48</definedName>
  </definedNames>
  <calcPr calcId="162913"/>
</workbook>
</file>

<file path=xl/calcChain.xml><?xml version="1.0" encoding="utf-8"?>
<calcChain xmlns="http://schemas.openxmlformats.org/spreadsheetml/2006/main">
  <c r="I39" i="53" l="1"/>
  <c r="I31" i="53"/>
  <c r="I30" i="53" l="1"/>
  <c r="I29" i="53" l="1"/>
  <c r="I28" i="53" l="1"/>
  <c r="I27" i="53"/>
  <c r="I26" i="53" l="1"/>
  <c r="I73" i="38"/>
  <c r="I68" i="38"/>
  <c r="I67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7" i="38"/>
  <c r="I6" i="38"/>
  <c r="I5" i="38"/>
  <c r="I71" i="38" s="1"/>
  <c r="I4" i="38"/>
  <c r="I55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I6" i="37"/>
  <c r="I5" i="37"/>
  <c r="I4" i="37"/>
  <c r="I53" i="37" s="1"/>
  <c r="I74" i="36"/>
  <c r="I67" i="36"/>
  <c r="I66" i="36"/>
  <c r="I65" i="36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6" i="36"/>
  <c r="I5" i="36"/>
  <c r="I4" i="36"/>
  <c r="I72" i="36" s="1"/>
  <c r="I57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5" i="35" s="1"/>
  <c r="I5" i="35"/>
  <c r="I4" i="35"/>
  <c r="I70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68" i="34" s="1"/>
  <c r="I5" i="34"/>
  <c r="I4" i="34"/>
  <c r="I70" i="33"/>
  <c r="I66" i="33"/>
  <c r="I65" i="33"/>
  <c r="I64" i="33"/>
  <c r="I63" i="33"/>
  <c r="I62" i="33"/>
  <c r="I61" i="33"/>
  <c r="I60" i="33"/>
  <c r="I59" i="33"/>
  <c r="I58" i="33"/>
  <c r="I57" i="33"/>
  <c r="I56" i="33"/>
  <c r="I55" i="33"/>
  <c r="I54" i="33"/>
  <c r="I53" i="33"/>
  <c r="I52" i="33"/>
  <c r="I51" i="33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8" i="33" s="1"/>
  <c r="I6" i="33"/>
  <c r="I5" i="33"/>
  <c r="I4" i="33"/>
  <c r="I61" i="32"/>
  <c r="I57" i="32"/>
  <c r="I56" i="32"/>
  <c r="I55" i="32"/>
  <c r="I54" i="32"/>
  <c r="I53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I59" i="32" s="1"/>
  <c r="I5" i="32"/>
  <c r="I4" i="32"/>
  <c r="I78" i="31"/>
  <c r="I74" i="31"/>
  <c r="I73" i="31"/>
  <c r="I72" i="31"/>
  <c r="I71" i="31"/>
  <c r="I70" i="31"/>
  <c r="I69" i="31"/>
  <c r="I68" i="31"/>
  <c r="I67" i="31"/>
  <c r="I66" i="31"/>
  <c r="I65" i="31"/>
  <c r="I64" i="31"/>
  <c r="I63" i="31"/>
  <c r="I62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4" i="31"/>
  <c r="I76" i="31" s="1"/>
  <c r="I63" i="30"/>
  <c r="I59" i="30"/>
  <c r="I58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79" i="30" s="1"/>
  <c r="I5" i="30"/>
  <c r="I4" i="30"/>
  <c r="I61" i="30" s="1"/>
  <c r="I49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61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59" i="28" s="1"/>
  <c r="I58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9" i="27"/>
  <c r="I8" i="27"/>
  <c r="I7" i="27"/>
  <c r="I6" i="27"/>
  <c r="I5" i="27"/>
  <c r="I4" i="27"/>
  <c r="I56" i="27" s="1"/>
  <c r="I75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73" i="26" s="1"/>
  <c r="I77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75" i="25" s="1"/>
  <c r="I74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72" i="24" s="1"/>
  <c r="I64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62" i="23" s="1"/>
  <c r="I4" i="23"/>
  <c r="I63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61" i="22" s="1"/>
  <c r="I76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74" i="21" s="1"/>
  <c r="I4" i="21"/>
  <c r="I47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45" i="20" s="1"/>
  <c r="I66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64" i="19" s="1"/>
  <c r="I63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61" i="18" s="1"/>
  <c r="I55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53" i="17" s="1"/>
  <c r="I67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65" i="16" s="1"/>
  <c r="I54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52" i="15" s="1"/>
  <c r="I68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66" i="14" s="1"/>
  <c r="I61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59" i="13" s="1"/>
  <c r="I56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54" i="12" s="1"/>
  <c r="I64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62" i="11" s="1"/>
  <c r="I68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66" i="10" s="1"/>
  <c r="I59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57" i="9" s="1"/>
  <c r="I70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68" i="8" s="1"/>
  <c r="I4" i="8"/>
  <c r="I60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58" i="7" s="1"/>
  <c r="I53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51" i="6" s="1"/>
  <c r="I54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52" i="5" s="1"/>
  <c r="I51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49" i="4" s="1"/>
  <c r="I65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63" i="3" s="1"/>
  <c r="I54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52" i="2" s="1"/>
  <c r="I49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6" i="39"/>
  <c r="I5" i="39"/>
  <c r="I47" i="39" s="1"/>
  <c r="I4" i="39"/>
  <c r="I40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38" i="40" s="1"/>
  <c r="I4" i="40"/>
  <c r="I55" i="41"/>
  <c r="I50" i="41"/>
  <c r="I49" i="41"/>
  <c r="I48" i="41"/>
  <c r="I47" i="41"/>
  <c r="I46" i="41"/>
  <c r="I45" i="41"/>
  <c r="I44" i="41"/>
  <c r="I43" i="41"/>
  <c r="I42" i="41"/>
  <c r="I41" i="41"/>
  <c r="I40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I5" i="41"/>
  <c r="I53" i="41" s="1"/>
  <c r="I4" i="41"/>
  <c r="I61" i="42"/>
  <c r="I57" i="42"/>
  <c r="I56" i="42"/>
  <c r="I55" i="42"/>
  <c r="I54" i="42"/>
  <c r="I53" i="42"/>
  <c r="I52" i="42"/>
  <c r="I51" i="42"/>
  <c r="I50" i="42"/>
  <c r="I49" i="42"/>
  <c r="I48" i="42"/>
  <c r="I47" i="42"/>
  <c r="I46" i="42"/>
  <c r="I45" i="42"/>
  <c r="I44" i="42"/>
  <c r="I43" i="42"/>
  <c r="I42" i="42"/>
  <c r="I41" i="42"/>
  <c r="I40" i="42"/>
  <c r="I39" i="42"/>
  <c r="I38" i="42"/>
  <c r="I37" i="42"/>
  <c r="I36" i="42"/>
  <c r="I35" i="42"/>
  <c r="I34" i="42"/>
  <c r="I33" i="42"/>
  <c r="I32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I13" i="42"/>
  <c r="I12" i="42"/>
  <c r="I11" i="42"/>
  <c r="I10" i="42"/>
  <c r="I9" i="42"/>
  <c r="I8" i="42"/>
  <c r="I7" i="42"/>
  <c r="I6" i="42"/>
  <c r="I59" i="42" s="1"/>
  <c r="I5" i="42"/>
  <c r="I4" i="42"/>
  <c r="I46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44" i="43" s="1"/>
  <c r="I5" i="43"/>
  <c r="I4" i="43"/>
  <c r="I53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1" i="44" s="1"/>
  <c r="I5" i="44"/>
  <c r="I4" i="44"/>
  <c r="I49" i="45"/>
  <c r="I45" i="45"/>
  <c r="I44" i="45"/>
  <c r="I43" i="45"/>
  <c r="I42" i="45"/>
  <c r="I41" i="45"/>
  <c r="I40" i="45"/>
  <c r="I39" i="45"/>
  <c r="I38" i="45"/>
  <c r="I37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6" i="45"/>
  <c r="I47" i="45" s="1"/>
  <c r="I5" i="45"/>
  <c r="I4" i="45"/>
  <c r="I39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I4" i="46"/>
  <c r="I37" i="46" s="1"/>
  <c r="I35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6" i="47"/>
  <c r="I5" i="47"/>
  <c r="I4" i="47"/>
  <c r="I33" i="47" s="1"/>
  <c r="I42" i="48"/>
  <c r="I38" i="48"/>
  <c r="I37" i="48"/>
  <c r="I36" i="48"/>
  <c r="I35" i="48"/>
  <c r="I34" i="48"/>
  <c r="I33" i="48"/>
  <c r="I32" i="48"/>
  <c r="I31" i="48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40" i="48" s="1"/>
  <c r="I6" i="48"/>
  <c r="I5" i="48"/>
  <c r="I4" i="48"/>
  <c r="I39" i="49"/>
  <c r="I34" i="49"/>
  <c r="I33" i="49"/>
  <c r="I32" i="49"/>
  <c r="I31" i="49"/>
  <c r="I30" i="49"/>
  <c r="I29" i="49"/>
  <c r="I28" i="49"/>
  <c r="I27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6" i="49"/>
  <c r="I5" i="49"/>
  <c r="I4" i="49"/>
  <c r="I37" i="49" s="1"/>
  <c r="I55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I27" i="50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I6" i="50"/>
  <c r="I5" i="50"/>
  <c r="I4" i="50"/>
  <c r="I53" i="50" s="1"/>
  <c r="I39" i="52"/>
  <c r="I35" i="52"/>
  <c r="I34" i="52"/>
  <c r="I33" i="52"/>
  <c r="I32" i="52"/>
  <c r="I31" i="52"/>
  <c r="I30" i="52"/>
  <c r="I29" i="52"/>
  <c r="I28" i="52"/>
  <c r="I27" i="52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6" i="52"/>
  <c r="I5" i="52"/>
  <c r="I4" i="52"/>
  <c r="I37" i="52" s="1"/>
  <c r="I25" i="53"/>
  <c r="I24" i="53"/>
  <c r="I23" i="53"/>
  <c r="I22" i="53"/>
  <c r="I21" i="53"/>
  <c r="I20" i="53"/>
  <c r="I19" i="53"/>
  <c r="I18" i="53"/>
  <c r="I17" i="53"/>
  <c r="I16" i="53"/>
  <c r="I15" i="53"/>
  <c r="I14" i="53"/>
  <c r="I13" i="53"/>
  <c r="I12" i="53"/>
  <c r="I11" i="53"/>
  <c r="I10" i="53"/>
  <c r="I9" i="53"/>
  <c r="I8" i="53"/>
  <c r="I7" i="53"/>
  <c r="I6" i="53"/>
  <c r="I5" i="53"/>
  <c r="I4" i="53"/>
  <c r="I37" i="53" s="1"/>
  <c r="I47" i="29" l="1"/>
  <c r="I67" i="29" s="1"/>
</calcChain>
</file>

<file path=xl/sharedStrings.xml><?xml version="1.0" encoding="utf-8"?>
<sst xmlns="http://schemas.openxmlformats.org/spreadsheetml/2006/main" count="9045" uniqueCount="3396">
  <si>
    <t>EP F&amp;O PERFORMANCE SHEET</t>
  </si>
  <si>
    <t>MONTH</t>
  </si>
  <si>
    <t>ACCURACY</t>
  </si>
  <si>
    <t>PROFITS (Rs.)</t>
  </si>
  <si>
    <t>EQUITYPANDIT FINANCIAL SERVICES PVT. LTD.</t>
  </si>
  <si>
    <t>EP-F&amp;O PACKAGE PERFORMANCE  REPORT [MAR-2020]</t>
  </si>
  <si>
    <t>DATE</t>
  </si>
  <si>
    <t>SCRIP</t>
  </si>
  <si>
    <t>TYPE</t>
  </si>
  <si>
    <t>QUANTITY</t>
  </si>
  <si>
    <t>ENTRY PRICE</t>
  </si>
  <si>
    <t>STOPLOSS</t>
  </si>
  <si>
    <t>TARGET</t>
  </si>
  <si>
    <t>BOOKED AT</t>
  </si>
  <si>
    <t>PROFIT/LOSS</t>
  </si>
  <si>
    <t>M AND M</t>
  </si>
  <si>
    <t>BUY</t>
  </si>
  <si>
    <t>460-463</t>
  </si>
  <si>
    <t>BPCL</t>
  </si>
  <si>
    <t>420.7-422</t>
  </si>
  <si>
    <t>BIOCON</t>
  </si>
  <si>
    <t>306.7-307.70</t>
  </si>
  <si>
    <t>BAJFINANCE</t>
  </si>
  <si>
    <t>SELL</t>
  </si>
  <si>
    <t>4301-4285</t>
  </si>
  <si>
    <t>SRTRANSFIN</t>
  </si>
  <si>
    <t>1146.7-1140</t>
  </si>
  <si>
    <t>DRREDDY</t>
  </si>
  <si>
    <t>3227-3235</t>
  </si>
  <si>
    <t>GODREJCP</t>
  </si>
  <si>
    <t>640.5-643</t>
  </si>
  <si>
    <t>APOLLOHOSP</t>
  </si>
  <si>
    <t>1646-1640</t>
  </si>
  <si>
    <t>1008.3-1013</t>
  </si>
  <si>
    <t>BANDHANBNK</t>
  </si>
  <si>
    <t>338.3-335</t>
  </si>
  <si>
    <t>13/3/2020</t>
  </si>
  <si>
    <t>INFRATEL</t>
  </si>
  <si>
    <t>237.5-239</t>
  </si>
  <si>
    <t>ADANIENT</t>
  </si>
  <si>
    <t>161-163</t>
  </si>
  <si>
    <t>16/03/2020</t>
  </si>
  <si>
    <t>BALKRISIND</t>
  </si>
  <si>
    <t>897.5-894</t>
  </si>
  <si>
    <t>17/03/2020</t>
  </si>
  <si>
    <t>ADANIPORTS</t>
  </si>
  <si>
    <t>277-278.50</t>
  </si>
  <si>
    <t>JUSTDIAL</t>
  </si>
  <si>
    <t>309.35-305.70</t>
  </si>
  <si>
    <t>18/03/2020</t>
  </si>
  <si>
    <t>328.95-332</t>
  </si>
  <si>
    <t>CONCOR</t>
  </si>
  <si>
    <t>318.2-316.50</t>
  </si>
  <si>
    <t>ESCORTS</t>
  </si>
  <si>
    <t>563.2-561</t>
  </si>
  <si>
    <t>19/03/2020</t>
  </si>
  <si>
    <t>DIVISLAB</t>
  </si>
  <si>
    <t>1790-1800</t>
  </si>
  <si>
    <t>20/03/2020</t>
  </si>
  <si>
    <t>NIITTECH</t>
  </si>
  <si>
    <t>1048.35-1060</t>
  </si>
  <si>
    <t>2753-2761</t>
  </si>
  <si>
    <t>BAJAJFINSV</t>
  </si>
  <si>
    <t>6139-6160</t>
  </si>
  <si>
    <t>TOTAL PROFITS</t>
  </si>
  <si>
    <t xml:space="preserve"> </t>
  </si>
  <si>
    <t>EP-F&amp;O PACKAGE PERFORMANCE  REPORT [FEB-2020]</t>
  </si>
  <si>
    <t>TECHM</t>
  </si>
  <si>
    <t>784.65-787</t>
  </si>
  <si>
    <t>9136-9160</t>
  </si>
  <si>
    <t>HINDUNILVR</t>
  </si>
  <si>
    <t>2203-2212</t>
  </si>
  <si>
    <t>ULTRACEMCO</t>
  </si>
  <si>
    <t>4488-4500</t>
  </si>
  <si>
    <t>JUBLFOOD</t>
  </si>
  <si>
    <t>1940-1944</t>
  </si>
  <si>
    <t>1951-1957</t>
  </si>
  <si>
    <t>UJJIVAN</t>
  </si>
  <si>
    <t>406.1-404.50</t>
  </si>
  <si>
    <t>INDUSINDBK</t>
  </si>
  <si>
    <t>1293-1300</t>
  </si>
  <si>
    <t>UBL</t>
  </si>
  <si>
    <t>1347.9-1352</t>
  </si>
  <si>
    <t>SRF</t>
  </si>
  <si>
    <t>4006-3995</t>
  </si>
  <si>
    <t>JSWSTEEL</t>
  </si>
  <si>
    <t>281-282</t>
  </si>
  <si>
    <t>1856-1850</t>
  </si>
  <si>
    <t>510.1-508.5</t>
  </si>
  <si>
    <t>2122-2130</t>
  </si>
  <si>
    <t>IGL</t>
  </si>
  <si>
    <t>519-520</t>
  </si>
  <si>
    <t>ASIANPAINT</t>
  </si>
  <si>
    <t>1619.35-1925</t>
  </si>
  <si>
    <t>13/02/2020</t>
  </si>
  <si>
    <t>TITAN</t>
  </si>
  <si>
    <t>1308.15-1312</t>
  </si>
  <si>
    <t>14/02/2020</t>
  </si>
  <si>
    <t>PIDILITIND</t>
  </si>
  <si>
    <t>1604-1610</t>
  </si>
  <si>
    <t>HCLTECH</t>
  </si>
  <si>
    <t>622-624</t>
  </si>
  <si>
    <t>17/02/2020</t>
  </si>
  <si>
    <t>9573-9555</t>
  </si>
  <si>
    <t>18/02/2020</t>
  </si>
  <si>
    <t>466-465</t>
  </si>
  <si>
    <t>19/02/2020</t>
  </si>
  <si>
    <t>4858-4870</t>
  </si>
  <si>
    <t>20/02/2020</t>
  </si>
  <si>
    <t>1182-1175</t>
  </si>
  <si>
    <t>4199-4190</t>
  </si>
  <si>
    <t>24/02/2020</t>
  </si>
  <si>
    <t>MARUTI</t>
  </si>
  <si>
    <t>6660-6690</t>
  </si>
  <si>
    <t>MFSL</t>
  </si>
  <si>
    <t>595.55-599</t>
  </si>
  <si>
    <t>9534-9510</t>
  </si>
  <si>
    <t>25/02/2020</t>
  </si>
  <si>
    <t>462.35-460.50</t>
  </si>
  <si>
    <t>3112-3100</t>
  </si>
  <si>
    <t>26/02/2020</t>
  </si>
  <si>
    <t>HEROMOTOCO</t>
  </si>
  <si>
    <t>2155-2140</t>
  </si>
  <si>
    <t>27/02/2020</t>
  </si>
  <si>
    <t>1229.7-1225</t>
  </si>
  <si>
    <t>28/02/2020</t>
  </si>
  <si>
    <t>9112-9130</t>
  </si>
  <si>
    <t>EP-F&amp;O PACKAGE PERFORMANCE  REPORT [JAN-2020]</t>
  </si>
  <si>
    <t>SUNTV</t>
  </si>
  <si>
    <t>433.20-436</t>
  </si>
  <si>
    <t xml:space="preserve">554.50-556.50 </t>
  </si>
  <si>
    <t>969.50-966</t>
  </si>
  <si>
    <t>RBL BANK</t>
  </si>
  <si>
    <t xml:space="preserve">356.7-355 </t>
  </si>
  <si>
    <t>MINDTREE</t>
  </si>
  <si>
    <t xml:space="preserve"> 828-832 </t>
  </si>
  <si>
    <t>MCDOWELL</t>
  </si>
  <si>
    <t>568.40-566.50</t>
  </si>
  <si>
    <t xml:space="preserve">280-281 </t>
  </si>
  <si>
    <t xml:space="preserve">450.4-449 </t>
  </si>
  <si>
    <t>AMARAJABAT</t>
  </si>
  <si>
    <t>760.5-764</t>
  </si>
  <si>
    <t>JUBILANT FOOD</t>
  </si>
  <si>
    <t>1707-1703</t>
  </si>
  <si>
    <t>PAGEIND</t>
  </si>
  <si>
    <t>23630-23750</t>
  </si>
  <si>
    <t>BAJFINSERV</t>
  </si>
  <si>
    <t>9366-9285</t>
  </si>
  <si>
    <t>ADANIPORT</t>
  </si>
  <si>
    <t>396-397</t>
  </si>
  <si>
    <t xml:space="preserve">BHARAT FORGE </t>
  </si>
  <si>
    <t>515-517</t>
  </si>
  <si>
    <t>APOLLO HOSPITAL</t>
  </si>
  <si>
    <t>1510-1515</t>
  </si>
  <si>
    <t>13/01/2020</t>
  </si>
  <si>
    <t xml:space="preserve"> JUBILANT FOOD</t>
  </si>
  <si>
    <t>1747-1753</t>
  </si>
  <si>
    <t>ULTRATECH</t>
  </si>
  <si>
    <t>4504-4518</t>
  </si>
  <si>
    <t>14/01/2020</t>
  </si>
  <si>
    <t>752.5-756</t>
  </si>
  <si>
    <t>15/01/2020</t>
  </si>
  <si>
    <t>1740-1745</t>
  </si>
  <si>
    <t xml:space="preserve"> INDUSIND BANK</t>
  </si>
  <si>
    <t>1411-1405</t>
  </si>
  <si>
    <t>16/01/2020</t>
  </si>
  <si>
    <t>890-893</t>
  </si>
  <si>
    <t>MGL</t>
  </si>
  <si>
    <t>1137.3-1142</t>
  </si>
  <si>
    <t>17/01/2020</t>
  </si>
  <si>
    <t>699.3-701.50</t>
  </si>
  <si>
    <t>1608-1613</t>
  </si>
  <si>
    <t>1142.3-1146</t>
  </si>
  <si>
    <t>20/01/2020</t>
  </si>
  <si>
    <t>473.8- 474.80</t>
  </si>
  <si>
    <t>LICHOUSING</t>
  </si>
  <si>
    <t>475.5-477.5</t>
  </si>
  <si>
    <t>21/01/2020</t>
  </si>
  <si>
    <t>SUN TV</t>
  </si>
  <si>
    <t>474.5-472</t>
  </si>
  <si>
    <t>22/01/2020</t>
  </si>
  <si>
    <t>BAJAJ FINSERV</t>
  </si>
  <si>
    <t>9523-9500</t>
  </si>
  <si>
    <t>AUROPHARMA</t>
  </si>
  <si>
    <t>492.35-491.35</t>
  </si>
  <si>
    <t>23/01/2020</t>
  </si>
  <si>
    <t>1175.35-1182.50</t>
  </si>
  <si>
    <t xml:space="preserve"> ASIAN PIANTS</t>
  </si>
  <si>
    <t>1763.7-1760</t>
  </si>
  <si>
    <t>716.85-719</t>
  </si>
  <si>
    <t>24/01/2020</t>
  </si>
  <si>
    <t>717.85-720</t>
  </si>
  <si>
    <t>3708-3716</t>
  </si>
  <si>
    <t>1929.8-1936</t>
  </si>
  <si>
    <t>27/01/2020</t>
  </si>
  <si>
    <t>737-739</t>
  </si>
  <si>
    <t>739.35-741.5</t>
  </si>
  <si>
    <t>451.5-450</t>
  </si>
  <si>
    <t>28/01/2020</t>
  </si>
  <si>
    <t>509-510.50</t>
  </si>
  <si>
    <t>BHARTI AIRTEL</t>
  </si>
  <si>
    <t>505.2-504</t>
  </si>
  <si>
    <t>498.9-497.5</t>
  </si>
  <si>
    <t>1764-1760</t>
  </si>
  <si>
    <t>29/01/2020</t>
  </si>
  <si>
    <t xml:space="preserve"> BHARTI AIRTEL(FEB)</t>
  </si>
  <si>
    <t>493.7-492.5</t>
  </si>
  <si>
    <t>30/01/2020</t>
  </si>
  <si>
    <t>AUROPHARMA(FEB)</t>
  </si>
  <si>
    <t>477-480</t>
  </si>
  <si>
    <t>31/01/2020</t>
  </si>
  <si>
    <t>1027.7-1024</t>
  </si>
  <si>
    <t>3852-3860</t>
  </si>
  <si>
    <t>EP-F&amp;O PACKAGE PERFORMANCE  REPORT [DEC-2019]</t>
  </si>
  <si>
    <t xml:space="preserve">3992-4005 </t>
  </si>
  <si>
    <t xml:space="preserve">4018-4030 </t>
  </si>
  <si>
    <t xml:space="preserve">241-238 </t>
  </si>
  <si>
    <t xml:space="preserve"> 627.3-630</t>
  </si>
  <si>
    <t>TATAELXSI</t>
  </si>
  <si>
    <t xml:space="preserve">851.7-846 </t>
  </si>
  <si>
    <t xml:space="preserve"> APOLLO HOSPITAL</t>
  </si>
  <si>
    <t>1418-1413</t>
  </si>
  <si>
    <t xml:space="preserve">655.5-652 </t>
  </si>
  <si>
    <t xml:space="preserve">1832-1840 </t>
  </si>
  <si>
    <t xml:space="preserve">455.5-453 </t>
  </si>
  <si>
    <t xml:space="preserve">372.5-371.5 </t>
  </si>
  <si>
    <t>13/12/2019</t>
  </si>
  <si>
    <t>DR REDDY</t>
  </si>
  <si>
    <t xml:space="preserve">2823-2833 </t>
  </si>
  <si>
    <t>1104.7-1100</t>
  </si>
  <si>
    <t xml:space="preserve">2832-2840 </t>
  </si>
  <si>
    <t>16/12/2019</t>
  </si>
  <si>
    <t>INDIGO</t>
  </si>
  <si>
    <t>1294-1285</t>
  </si>
  <si>
    <t>MUTHOOTFIN</t>
  </si>
  <si>
    <t>723.35-726</t>
  </si>
  <si>
    <t>TATGLOBAL</t>
  </si>
  <si>
    <t xml:space="preserve">321-320 </t>
  </si>
  <si>
    <t>17/12/2019</t>
  </si>
  <si>
    <t>723.70-725.50</t>
  </si>
  <si>
    <t xml:space="preserve">624.20-627 </t>
  </si>
  <si>
    <t>1570.30-1575</t>
  </si>
  <si>
    <t xml:space="preserve">1583.3-1590 </t>
  </si>
  <si>
    <t>18/12/2019</t>
  </si>
  <si>
    <t>1288.30-1280</t>
  </si>
  <si>
    <t>19/12/2019</t>
  </si>
  <si>
    <t>TORRENT PHARMA</t>
  </si>
  <si>
    <t xml:space="preserve">1816-1810 </t>
  </si>
  <si>
    <t>ASIAN PAINTS</t>
  </si>
  <si>
    <t>1807.3-1811</t>
  </si>
  <si>
    <t>20/12/2019</t>
  </si>
  <si>
    <t>TATASTEEL</t>
  </si>
  <si>
    <t>457-459</t>
  </si>
  <si>
    <t>23/12/2019</t>
  </si>
  <si>
    <t xml:space="preserve">BERGER PAINTS </t>
  </si>
  <si>
    <t>521-522.50</t>
  </si>
  <si>
    <t>24/12/2019</t>
  </si>
  <si>
    <t>IB HOUSING</t>
  </si>
  <si>
    <t xml:space="preserve">309-312 </t>
  </si>
  <si>
    <t>26/12/2019</t>
  </si>
  <si>
    <t>BPCL(JAN)</t>
  </si>
  <si>
    <t xml:space="preserve">479-477.50 </t>
  </si>
  <si>
    <t>27/12/2019</t>
  </si>
  <si>
    <t>1826.80-1830</t>
  </si>
  <si>
    <t>30/12/2019</t>
  </si>
  <si>
    <t xml:space="preserve">992.5-996 </t>
  </si>
  <si>
    <t xml:space="preserve">995-998 </t>
  </si>
  <si>
    <t>31/12/2019</t>
  </si>
  <si>
    <t>PVR</t>
  </si>
  <si>
    <t xml:space="preserve">1920-1930 </t>
  </si>
  <si>
    <t>EP-F&amp;O PACKAGE PERFORMANCE  REPORT [NOV-2019]</t>
  </si>
  <si>
    <t>RBLBANK</t>
  </si>
  <si>
    <t xml:space="preserve">312.70-315 </t>
  </si>
  <si>
    <t xml:space="preserve">317.70-320 </t>
  </si>
  <si>
    <t>TORNTPHARM</t>
  </si>
  <si>
    <t>1836-1840</t>
  </si>
  <si>
    <t>300.80-298</t>
  </si>
  <si>
    <t xml:space="preserve">3112-3125 </t>
  </si>
  <si>
    <t>1586.50-1592</t>
  </si>
  <si>
    <t>1147.85-1142</t>
  </si>
  <si>
    <t>BATAINDIA</t>
  </si>
  <si>
    <t>1740.70-1745</t>
  </si>
  <si>
    <t>1528.70-1537</t>
  </si>
  <si>
    <t>SIEMENS</t>
  </si>
  <si>
    <t>1650.45-1645</t>
  </si>
  <si>
    <t>338.45-341</t>
  </si>
  <si>
    <t>218.50-220</t>
  </si>
  <si>
    <t>HAVELLS</t>
  </si>
  <si>
    <t xml:space="preserve">702-700 </t>
  </si>
  <si>
    <t>13/11/2019</t>
  </si>
  <si>
    <t xml:space="preserve">340.75-339 </t>
  </si>
  <si>
    <t xml:space="preserve">3200-3210 </t>
  </si>
  <si>
    <t>15/11/2019</t>
  </si>
  <si>
    <t xml:space="preserve">3256-3266 </t>
  </si>
  <si>
    <t>18/11/2019</t>
  </si>
  <si>
    <t>1743.70-1748</t>
  </si>
  <si>
    <t>19/11/2019</t>
  </si>
  <si>
    <t>BAJAJFINSERV</t>
  </si>
  <si>
    <t>9160-9200</t>
  </si>
  <si>
    <t>435.60-438</t>
  </si>
  <si>
    <t>20/11/2019</t>
  </si>
  <si>
    <t>1609-1616</t>
  </si>
  <si>
    <t>694.6-690</t>
  </si>
  <si>
    <t>CHOLAFIN</t>
  </si>
  <si>
    <t>320.10-318</t>
  </si>
  <si>
    <t>21/11/2019</t>
  </si>
  <si>
    <t xml:space="preserve">429-430 </t>
  </si>
  <si>
    <t>434.3-433.50</t>
  </si>
  <si>
    <t>ZEEL</t>
  </si>
  <si>
    <t xml:space="preserve">337.30-339 </t>
  </si>
  <si>
    <t>22/11/2019</t>
  </si>
  <si>
    <t xml:space="preserve">691.4-693 </t>
  </si>
  <si>
    <t>682.6-681</t>
  </si>
  <si>
    <t>25/11/2019</t>
  </si>
  <si>
    <t>1739.50-1744</t>
  </si>
  <si>
    <t>26/11/2019</t>
  </si>
  <si>
    <t>INDUSIND BANK</t>
  </si>
  <si>
    <t>1515-1520</t>
  </si>
  <si>
    <t>27/11/2019</t>
  </si>
  <si>
    <t xml:space="preserve">410.90-411.60 </t>
  </si>
  <si>
    <t>BATAINDIA-DEC</t>
  </si>
  <si>
    <t>1616-1613</t>
  </si>
  <si>
    <t>28/11/2019</t>
  </si>
  <si>
    <t>IBHOUSING</t>
  </si>
  <si>
    <t>290-292.50</t>
  </si>
  <si>
    <t>29/11/2019</t>
  </si>
  <si>
    <t>TVSMOTOR</t>
  </si>
  <si>
    <t xml:space="preserve">462.60-460 </t>
  </si>
  <si>
    <t xml:space="preserve">M&amp;M FIN </t>
  </si>
  <si>
    <t>357.85-360</t>
  </si>
  <si>
    <t>EP-F&amp;O PACKAGE PERFORMANCE  REPORT [OCT-2019]</t>
  </si>
  <si>
    <t>323.55-321</t>
  </si>
  <si>
    <t>1555.20-1560</t>
  </si>
  <si>
    <t xml:space="preserve">313-311 </t>
  </si>
  <si>
    <t xml:space="preserve">631.85-634 </t>
  </si>
  <si>
    <t>506.15-509</t>
  </si>
  <si>
    <t>1215.95-1220</t>
  </si>
  <si>
    <t>CENTURYTEX</t>
  </si>
  <si>
    <t>895.95-900</t>
  </si>
  <si>
    <t>STAR</t>
  </si>
  <si>
    <t>310.30-313</t>
  </si>
  <si>
    <t xml:space="preserve">1208-1200 </t>
  </si>
  <si>
    <t>14/10/2019</t>
  </si>
  <si>
    <t>1467-1472</t>
  </si>
  <si>
    <t>15/10/2019</t>
  </si>
  <si>
    <t xml:space="preserve">620.55-623 </t>
  </si>
  <si>
    <t>MCDOWELL-N</t>
  </si>
  <si>
    <t xml:space="preserve">626.45-628 </t>
  </si>
  <si>
    <t xml:space="preserve">276.20-279 </t>
  </si>
  <si>
    <t>16/10/2019</t>
  </si>
  <si>
    <t xml:space="preserve">575.5-571 </t>
  </si>
  <si>
    <t>17/10/2019</t>
  </si>
  <si>
    <t xml:space="preserve">2667.50-2678 </t>
  </si>
  <si>
    <t xml:space="preserve">264.70-267 </t>
  </si>
  <si>
    <t>18/10/2019</t>
  </si>
  <si>
    <t>299-304</t>
  </si>
  <si>
    <t xml:space="preserve">1759.85-1764 </t>
  </si>
  <si>
    <t>22/10/2019</t>
  </si>
  <si>
    <t>AXISBANK</t>
  </si>
  <si>
    <t xml:space="preserve">717.70-720 </t>
  </si>
  <si>
    <t>23/10/2019</t>
  </si>
  <si>
    <t>1508-1514</t>
  </si>
  <si>
    <t>24/10/2019</t>
  </si>
  <si>
    <t>1713-1720</t>
  </si>
  <si>
    <t>25/10/2019</t>
  </si>
  <si>
    <t>1509-1503</t>
  </si>
  <si>
    <t>256.70-259</t>
  </si>
  <si>
    <t>29/10/2019</t>
  </si>
  <si>
    <t xml:space="preserve">2898-2908 </t>
  </si>
  <si>
    <t>1133-1137</t>
  </si>
  <si>
    <t>30/10/2019</t>
  </si>
  <si>
    <t>284.90-287</t>
  </si>
  <si>
    <t>31/10/2019</t>
  </si>
  <si>
    <t xml:space="preserve">697.50-700 </t>
  </si>
  <si>
    <t>INFRATEL(NOV)</t>
  </si>
  <si>
    <t>185.40-188</t>
  </si>
  <si>
    <t>EP-F&amp;O PACKAGE PERFORMANCE  REPORT [SEP-2019]</t>
  </si>
  <si>
    <t>329.70-332</t>
  </si>
  <si>
    <t>501.90-504</t>
  </si>
  <si>
    <t>1541.70-1546</t>
  </si>
  <si>
    <t xml:space="preserve">325.70-328 </t>
  </si>
  <si>
    <t>UPL</t>
  </si>
  <si>
    <t xml:space="preserve"> 571.85-574 </t>
  </si>
  <si>
    <t>1535-1539</t>
  </si>
  <si>
    <t xml:space="preserve"> 336.70-339 </t>
  </si>
  <si>
    <t>342.70-345</t>
  </si>
  <si>
    <t xml:space="preserve">866.50-870 </t>
  </si>
  <si>
    <t>2840-2870</t>
  </si>
  <si>
    <t>1031.40-1036</t>
  </si>
  <si>
    <t xml:space="preserve">371.70-373.5 </t>
  </si>
  <si>
    <t>1706.50-1710</t>
  </si>
  <si>
    <t>ESCORT</t>
  </si>
  <si>
    <t>520.15-518</t>
  </si>
  <si>
    <t>13/09/2019</t>
  </si>
  <si>
    <t xml:space="preserve">361.05-359 </t>
  </si>
  <si>
    <t>16/09/2019</t>
  </si>
  <si>
    <t>451-456</t>
  </si>
  <si>
    <t>1679-1689</t>
  </si>
  <si>
    <t>17/09/2019</t>
  </si>
  <si>
    <t>LICHSGFIN</t>
  </si>
  <si>
    <t xml:space="preserve">405.85-408 </t>
  </si>
  <si>
    <t xml:space="preserve">359.30-357 </t>
  </si>
  <si>
    <t>18/09/2019</t>
  </si>
  <si>
    <t xml:space="preserve">1546.30-1542 </t>
  </si>
  <si>
    <t>19/09/2019</t>
  </si>
  <si>
    <t>1042.55-1046</t>
  </si>
  <si>
    <t xml:space="preserve">336.30-334 </t>
  </si>
  <si>
    <t>20/09/2019</t>
  </si>
  <si>
    <t xml:space="preserve">359-361 </t>
  </si>
  <si>
    <t>23/09/2019</t>
  </si>
  <si>
    <t xml:space="preserve">981.40-985 </t>
  </si>
  <si>
    <t xml:space="preserve">407.70-410 </t>
  </si>
  <si>
    <t>24/09/2019</t>
  </si>
  <si>
    <t xml:space="preserve"> 615.45-613 </t>
  </si>
  <si>
    <t>25/09/2019</t>
  </si>
  <si>
    <t>703.10-705</t>
  </si>
  <si>
    <t>RAYMOND</t>
  </si>
  <si>
    <t>598.15-602</t>
  </si>
  <si>
    <t>26/09/2019</t>
  </si>
  <si>
    <t>1485.70-1490</t>
  </si>
  <si>
    <t>BATAINDIA(OCT EXP)</t>
  </si>
  <si>
    <t>1728.70-1733</t>
  </si>
  <si>
    <t>27/09/2019</t>
  </si>
  <si>
    <t xml:space="preserve">376.20-374 </t>
  </si>
  <si>
    <t>30/09/2019</t>
  </si>
  <si>
    <t>1085.80-1081</t>
  </si>
  <si>
    <t>EP-F&amp;O PACKAGE PERFORMANCE  REPORT [AUG-2019]</t>
  </si>
  <si>
    <t>WIPRO</t>
  </si>
  <si>
    <t xml:space="preserve">275-278 </t>
  </si>
  <si>
    <t>999.20-990</t>
  </si>
  <si>
    <t>555.90-549</t>
  </si>
  <si>
    <t xml:space="preserve">324.50-319 </t>
  </si>
  <si>
    <t xml:space="preserve">479.20-473 </t>
  </si>
  <si>
    <t>IBULHSGFIN</t>
  </si>
  <si>
    <t xml:space="preserve">458.50-452 </t>
  </si>
  <si>
    <t>1005.30-996</t>
  </si>
  <si>
    <t>337-342</t>
  </si>
  <si>
    <t>CADILAHC</t>
  </si>
  <si>
    <t xml:space="preserve">218.75-214 </t>
  </si>
  <si>
    <t>M&amp;M</t>
  </si>
  <si>
    <t xml:space="preserve">538-532 </t>
  </si>
  <si>
    <t xml:space="preserve">2858-2839 </t>
  </si>
  <si>
    <t>BHARTIARTL</t>
  </si>
  <si>
    <t xml:space="preserve">377.20-382 </t>
  </si>
  <si>
    <t xml:space="preserve">2852-2825 </t>
  </si>
  <si>
    <t>1581.20-1589</t>
  </si>
  <si>
    <t>13/08/2019</t>
  </si>
  <si>
    <t xml:space="preserve">1367-1378 </t>
  </si>
  <si>
    <t>TATACHEM</t>
  </si>
  <si>
    <t xml:space="preserve">547.80-542 </t>
  </si>
  <si>
    <t xml:space="preserve">431.50-426 </t>
  </si>
  <si>
    <t>14/08/2019</t>
  </si>
  <si>
    <t xml:space="preserve">359.70-364 </t>
  </si>
  <si>
    <t xml:space="preserve">1104-1094 </t>
  </si>
  <si>
    <t>HEXAWARE</t>
  </si>
  <si>
    <t xml:space="preserve">381.30-386 </t>
  </si>
  <si>
    <t>16/08/2019</t>
  </si>
  <si>
    <t>BATA</t>
  </si>
  <si>
    <t xml:space="preserve">1464.5-1474 </t>
  </si>
  <si>
    <t>RBL</t>
  </si>
  <si>
    <t>388.8-393</t>
  </si>
  <si>
    <t>19/08/2019</t>
  </si>
  <si>
    <t xml:space="preserve">276.25-280.50 </t>
  </si>
  <si>
    <t>20/08/2019</t>
  </si>
  <si>
    <t xml:space="preserve">4112-4088 </t>
  </si>
  <si>
    <t>684-690</t>
  </si>
  <si>
    <t>1606.80-1598</t>
  </si>
  <si>
    <t>BRITANNIA</t>
  </si>
  <si>
    <t xml:space="preserve">2390-2368 </t>
  </si>
  <si>
    <t>21/08/2019</t>
  </si>
  <si>
    <t xml:space="preserve">383.40-379 </t>
  </si>
  <si>
    <t>2320-2297</t>
  </si>
  <si>
    <t>22/08/2019</t>
  </si>
  <si>
    <t>DLF</t>
  </si>
  <si>
    <t xml:space="preserve">142.50-139 </t>
  </si>
  <si>
    <t>23/08/2019</t>
  </si>
  <si>
    <t>KOTAKBANK</t>
  </si>
  <si>
    <t xml:space="preserve">1445-1432 </t>
  </si>
  <si>
    <t>26/08/2019</t>
  </si>
  <si>
    <t>ICICIBANK</t>
  </si>
  <si>
    <t xml:space="preserve">397.60-393 </t>
  </si>
  <si>
    <t xml:space="preserve">MANDM FIN </t>
  </si>
  <si>
    <t xml:space="preserve">327-331 </t>
  </si>
  <si>
    <t>AMBUJACEM</t>
  </si>
  <si>
    <t>194.10-191.50</t>
  </si>
  <si>
    <t>471.80-477</t>
  </si>
  <si>
    <t>27/08/2019</t>
  </si>
  <si>
    <t>571.20-578</t>
  </si>
  <si>
    <t xml:space="preserve">350.70-356 </t>
  </si>
  <si>
    <t>28/08/2019</t>
  </si>
  <si>
    <t>CIPLA</t>
  </si>
  <si>
    <t>473-478</t>
  </si>
  <si>
    <t>29/08/2019</t>
  </si>
  <si>
    <t>403-394.50</t>
  </si>
  <si>
    <t>30/08/2019</t>
  </si>
  <si>
    <t>396.50-389.50</t>
  </si>
  <si>
    <t>1496-1488</t>
  </si>
  <si>
    <t>SUNPHARMA</t>
  </si>
  <si>
    <t>445.70-448</t>
  </si>
  <si>
    <t>EP-F&amp;O PACKAGE PERFORMANCE  REPORT [JULY-2019]</t>
  </si>
  <si>
    <t xml:space="preserve">777.50-782 </t>
  </si>
  <si>
    <t>YESBANK</t>
  </si>
  <si>
    <t xml:space="preserve">101.05-99 </t>
  </si>
  <si>
    <t xml:space="preserve">388.30-382 </t>
  </si>
  <si>
    <t>TORNTPOWER</t>
  </si>
  <si>
    <t>305-308.70</t>
  </si>
  <si>
    <t xml:space="preserve">420-424 </t>
  </si>
  <si>
    <t>PEL</t>
  </si>
  <si>
    <t xml:space="preserve">2006.80-2024 </t>
  </si>
  <si>
    <t>CANBK</t>
  </si>
  <si>
    <t xml:space="preserve">294.50-298 </t>
  </si>
  <si>
    <t xml:space="preserve">577.30-584 </t>
  </si>
  <si>
    <t>GLENMARK</t>
  </si>
  <si>
    <t xml:space="preserve">439-432 </t>
  </si>
  <si>
    <t>MNM</t>
  </si>
  <si>
    <t>672-678</t>
  </si>
  <si>
    <t xml:space="preserve">517.20-510.40 </t>
  </si>
  <si>
    <t>476.50-471</t>
  </si>
  <si>
    <t xml:space="preserve">367.20-358 </t>
  </si>
  <si>
    <t xml:space="preserve">431.50-437 </t>
  </si>
  <si>
    <t xml:space="preserve"> 1139.70-1146 </t>
  </si>
  <si>
    <t xml:space="preserve">701.50-695 </t>
  </si>
  <si>
    <t>886.80-878</t>
  </si>
  <si>
    <t>1060.20-1069</t>
  </si>
  <si>
    <t>1404-1414</t>
  </si>
  <si>
    <t xml:space="preserve">326.4-322 </t>
  </si>
  <si>
    <t xml:space="preserve">653.30-648.20 </t>
  </si>
  <si>
    <t xml:space="preserve">655.70-661 </t>
  </si>
  <si>
    <t xml:space="preserve">1112.70-1122 </t>
  </si>
  <si>
    <t>15/07/2019</t>
  </si>
  <si>
    <t xml:space="preserve">2710.20-2694 </t>
  </si>
  <si>
    <t>16/07/2019</t>
  </si>
  <si>
    <t>1391.20-1405</t>
  </si>
  <si>
    <t>1433.20-1442</t>
  </si>
  <si>
    <t>17/07/2019</t>
  </si>
  <si>
    <t xml:space="preserve"> 572.30-567</t>
  </si>
  <si>
    <t xml:space="preserve">803.20-812 </t>
  </si>
  <si>
    <t xml:space="preserve">569-562 </t>
  </si>
  <si>
    <t>18/07/2019</t>
  </si>
  <si>
    <t xml:space="preserve">667.10-674 </t>
  </si>
  <si>
    <t>1076.30-1066</t>
  </si>
  <si>
    <t>19/07/2019</t>
  </si>
  <si>
    <t xml:space="preserve"> 1326.30-1318</t>
  </si>
  <si>
    <t xml:space="preserve">402.20-397 </t>
  </si>
  <si>
    <t>22/07/2019</t>
  </si>
  <si>
    <t>714.60-708</t>
  </si>
  <si>
    <t>23/07/2019</t>
  </si>
  <si>
    <t xml:space="preserve">M AND M </t>
  </si>
  <si>
    <t xml:space="preserve">560.10-553 </t>
  </si>
  <si>
    <t>1093.60-1086</t>
  </si>
  <si>
    <t>24/07/2019</t>
  </si>
  <si>
    <t>1302-1314</t>
  </si>
  <si>
    <t>1090.70-1102</t>
  </si>
  <si>
    <t>25/07/2019</t>
  </si>
  <si>
    <t>1491-1501</t>
  </si>
  <si>
    <t>26/07/2019</t>
  </si>
  <si>
    <t xml:space="preserve">1570-1558 </t>
  </si>
  <si>
    <t xml:space="preserve">333.90-329 </t>
  </si>
  <si>
    <t>29/07/2019</t>
  </si>
  <si>
    <t xml:space="preserve">392.80-386 </t>
  </si>
  <si>
    <t>30/07/2019</t>
  </si>
  <si>
    <t xml:space="preserve">383.50-378 </t>
  </si>
  <si>
    <t xml:space="preserve">2363-2338 </t>
  </si>
  <si>
    <t xml:space="preserve">251-247 </t>
  </si>
  <si>
    <t>31/07/2019</t>
  </si>
  <si>
    <t xml:space="preserve">664.70-659 </t>
  </si>
  <si>
    <t>EP-F&amp;O PACKAGE PERFORMANCE  REPORT [JUNE-2019]</t>
  </si>
  <si>
    <t>JETAIRWAYS</t>
  </si>
  <si>
    <t xml:space="preserve">121-124 </t>
  </si>
  <si>
    <t xml:space="preserve">1304-1312 </t>
  </si>
  <si>
    <t xml:space="preserve">1359-1368 </t>
  </si>
  <si>
    <t>651-645</t>
  </si>
  <si>
    <t xml:space="preserve"> 2718-2682 </t>
  </si>
  <si>
    <t>RELCAPITAL</t>
  </si>
  <si>
    <t xml:space="preserve">116.20-112.40 </t>
  </si>
  <si>
    <t>TATAMOTORS</t>
  </si>
  <si>
    <t>167-162.20</t>
  </si>
  <si>
    <t>1367-1379</t>
  </si>
  <si>
    <t>1652.80-1643</t>
  </si>
  <si>
    <t xml:space="preserve">797-802 </t>
  </si>
  <si>
    <t xml:space="preserve">511-506 </t>
  </si>
  <si>
    <t>1683.30-1695</t>
  </si>
  <si>
    <t xml:space="preserve">366.10-369 </t>
  </si>
  <si>
    <t xml:space="preserve">3578-3599 </t>
  </si>
  <si>
    <t xml:space="preserve">1293.50-1299 </t>
  </si>
  <si>
    <t>13/06/2019</t>
  </si>
  <si>
    <t>570.30-564</t>
  </si>
  <si>
    <t>KSCL</t>
  </si>
  <si>
    <t xml:space="preserve">514.10-508 </t>
  </si>
  <si>
    <t xml:space="preserve">2562-2526 </t>
  </si>
  <si>
    <t>14/06/2019</t>
  </si>
  <si>
    <t>670.05-658</t>
  </si>
  <si>
    <t>17/06/2019</t>
  </si>
  <si>
    <t xml:space="preserve">662-656 </t>
  </si>
  <si>
    <t xml:space="preserve">1461-1448 </t>
  </si>
  <si>
    <t>18/06/2019</t>
  </si>
  <si>
    <t xml:space="preserve">2987.80-3004 </t>
  </si>
  <si>
    <t>19/06/2019</t>
  </si>
  <si>
    <t>LUPIN</t>
  </si>
  <si>
    <t xml:space="preserve"> 703.10-695 </t>
  </si>
  <si>
    <t>487.80-480.20</t>
  </si>
  <si>
    <t>484.30-478</t>
  </si>
  <si>
    <t xml:space="preserve">700.20-690.40 </t>
  </si>
  <si>
    <t>20/06/2019</t>
  </si>
  <si>
    <t xml:space="preserve">582-594 </t>
  </si>
  <si>
    <t xml:space="preserve">1580.70-1569 </t>
  </si>
  <si>
    <t>21/06/2019</t>
  </si>
  <si>
    <t xml:space="preserve">4610-4634 </t>
  </si>
  <si>
    <t>24/06/2019</t>
  </si>
  <si>
    <t xml:space="preserve">596-587 </t>
  </si>
  <si>
    <t>ACC</t>
  </si>
  <si>
    <t xml:space="preserve">1555-1567 </t>
  </si>
  <si>
    <t xml:space="preserve"> 440-446 </t>
  </si>
  <si>
    <t>25/06/2019</t>
  </si>
  <si>
    <t xml:space="preserve">510.10-503 </t>
  </si>
  <si>
    <t xml:space="preserve">538.80-542 </t>
  </si>
  <si>
    <t>26/06/2019</t>
  </si>
  <si>
    <t xml:space="preserve">943.20-952 </t>
  </si>
  <si>
    <t>BHARATFORGE</t>
  </si>
  <si>
    <t>447.70-454</t>
  </si>
  <si>
    <t>27/06/2019</t>
  </si>
  <si>
    <t xml:space="preserve">4660-4685 </t>
  </si>
  <si>
    <t>28/06/2019</t>
  </si>
  <si>
    <t>TATAEXLSI</t>
  </si>
  <si>
    <t xml:space="preserve">887.20-898.6 </t>
  </si>
  <si>
    <t>EP-F&amp;O PACKAGE PERFORMANCE  REPORT [MAY-2019]</t>
  </si>
  <si>
    <t>PCJEWELLER</t>
  </si>
  <si>
    <t>114-111.20</t>
  </si>
  <si>
    <t>HINDPETRO</t>
  </si>
  <si>
    <t>292-295</t>
  </si>
  <si>
    <t>4610-4578</t>
  </si>
  <si>
    <t>INFY</t>
  </si>
  <si>
    <t xml:space="preserve">726.40-720.20 </t>
  </si>
  <si>
    <t>200.50-198</t>
  </si>
  <si>
    <t xml:space="preserve"> 199.50-196.20</t>
  </si>
  <si>
    <t>337.10-340</t>
  </si>
  <si>
    <t>468.30-464</t>
  </si>
  <si>
    <t>AJANTPHARMA</t>
  </si>
  <si>
    <t>1079-1089</t>
  </si>
  <si>
    <t xml:space="preserve">311.60-308 </t>
  </si>
  <si>
    <t>KAJARIACER</t>
  </si>
  <si>
    <t xml:space="preserve">549.50-542 </t>
  </si>
  <si>
    <t>124-121.20</t>
  </si>
  <si>
    <t>GODFRYPHLP</t>
  </si>
  <si>
    <t>1052.10-1045</t>
  </si>
  <si>
    <t>MARICO</t>
  </si>
  <si>
    <t xml:space="preserve">362-359.80 </t>
  </si>
  <si>
    <t>RELIANCE</t>
  </si>
  <si>
    <t xml:space="preserve"> 1326-1318 </t>
  </si>
  <si>
    <t>DHFL</t>
  </si>
  <si>
    <t>114.70-109</t>
  </si>
  <si>
    <t>996.80-988.40</t>
  </si>
  <si>
    <t>872.90-880</t>
  </si>
  <si>
    <t>WOCKPHARAM</t>
  </si>
  <si>
    <t xml:space="preserve">378.80-372 </t>
  </si>
  <si>
    <t>ICICIPRULI</t>
  </si>
  <si>
    <t xml:space="preserve">354.70-351 </t>
  </si>
  <si>
    <t>13/05/2019</t>
  </si>
  <si>
    <t xml:space="preserve">592.20-586 </t>
  </si>
  <si>
    <t xml:space="preserve">107.70-104 </t>
  </si>
  <si>
    <t>14/05/2019</t>
  </si>
  <si>
    <t>571.40-574</t>
  </si>
  <si>
    <t xml:space="preserve">521.40-516 </t>
  </si>
  <si>
    <t xml:space="preserve">101-106 </t>
  </si>
  <si>
    <t>420.80-428</t>
  </si>
  <si>
    <t>15/05/2019</t>
  </si>
  <si>
    <t xml:space="preserve">1168.70-1175 </t>
  </si>
  <si>
    <t xml:space="preserve">102-97.40 </t>
  </si>
  <si>
    <t>16/05/2019</t>
  </si>
  <si>
    <t>BHARARTFORG</t>
  </si>
  <si>
    <t>448.30-442</t>
  </si>
  <si>
    <t>BAJAFINANCE</t>
  </si>
  <si>
    <t xml:space="preserve">3055-3074 </t>
  </si>
  <si>
    <t>17/05/2019</t>
  </si>
  <si>
    <t xml:space="preserve">517.70-508 </t>
  </si>
  <si>
    <t xml:space="preserve">2747-2692 </t>
  </si>
  <si>
    <t>966.80-955</t>
  </si>
  <si>
    <t>20/05/2019</t>
  </si>
  <si>
    <t>1505.80-1496</t>
  </si>
  <si>
    <t>289.50-286</t>
  </si>
  <si>
    <t xml:space="preserve">2296.70-2312 </t>
  </si>
  <si>
    <t>401-404.50</t>
  </si>
  <si>
    <t>21/05/2019</t>
  </si>
  <si>
    <t>TATAMOTOR</t>
  </si>
  <si>
    <t>182-179</t>
  </si>
  <si>
    <t>22/05/2019</t>
  </si>
  <si>
    <t xml:space="preserve">540-534 </t>
  </si>
  <si>
    <t xml:space="preserve">804-812 </t>
  </si>
  <si>
    <t>23/05/2019</t>
  </si>
  <si>
    <t xml:space="preserve">402-407 </t>
  </si>
  <si>
    <t>2805-2852</t>
  </si>
  <si>
    <t xml:space="preserve">363.50-369 </t>
  </si>
  <si>
    <t>TATAGLOBAL</t>
  </si>
  <si>
    <t>227.50-225</t>
  </si>
  <si>
    <t>24/05/2019</t>
  </si>
  <si>
    <t xml:space="preserve">543-538 </t>
  </si>
  <si>
    <t>27/05/2019</t>
  </si>
  <si>
    <t xml:space="preserve">365.50-361.20 </t>
  </si>
  <si>
    <t xml:space="preserve">356.30-360 </t>
  </si>
  <si>
    <t>1615.10-1602</t>
  </si>
  <si>
    <t>28/05/2019</t>
  </si>
  <si>
    <t>1673.20-1690</t>
  </si>
  <si>
    <t>1680.20-1694</t>
  </si>
  <si>
    <t>29/05/2019</t>
  </si>
  <si>
    <t>768-759</t>
  </si>
  <si>
    <t>31/05/2019</t>
  </si>
  <si>
    <t xml:space="preserve">421.10-424 </t>
  </si>
  <si>
    <t>1686.20-1694</t>
  </si>
  <si>
    <t>365.80-371</t>
  </si>
  <si>
    <t>EP-F&amp;O PACKAGE PERFORMANCE  REPORT [APRIL-2019]</t>
  </si>
  <si>
    <t xml:space="preserve">1427.90-1440 </t>
  </si>
  <si>
    <t xml:space="preserve">1264-1272 </t>
  </si>
  <si>
    <t>NIITECH</t>
  </si>
  <si>
    <t>1362.70-1368</t>
  </si>
  <si>
    <t>598.60-592</t>
  </si>
  <si>
    <t>613.60-619</t>
  </si>
  <si>
    <t xml:space="preserve">361-366 </t>
  </si>
  <si>
    <t xml:space="preserve">883-895 </t>
  </si>
  <si>
    <t xml:space="preserve"> 900.90-909 </t>
  </si>
  <si>
    <t xml:space="preserve">904-912 </t>
  </si>
  <si>
    <t xml:space="preserve"> 489.70-498</t>
  </si>
  <si>
    <t>158.40-164</t>
  </si>
  <si>
    <t xml:space="preserve">389-386 </t>
  </si>
  <si>
    <t>2520-2534</t>
  </si>
  <si>
    <t xml:space="preserve">2530-2538 </t>
  </si>
  <si>
    <t>484.40-490</t>
  </si>
  <si>
    <t xml:space="preserve">622-617 </t>
  </si>
  <si>
    <t>971.20-980</t>
  </si>
  <si>
    <t>172.40-178</t>
  </si>
  <si>
    <t>2686.50-2698</t>
  </si>
  <si>
    <t>1162.90-1171</t>
  </si>
  <si>
    <t>748.40-742</t>
  </si>
  <si>
    <t xml:space="preserve">355.25-359 </t>
  </si>
  <si>
    <t>1450.20-1462</t>
  </si>
  <si>
    <t xml:space="preserve"> 743.30-734</t>
  </si>
  <si>
    <t>RAMCOCEM</t>
  </si>
  <si>
    <t xml:space="preserve">775.50-781 </t>
  </si>
  <si>
    <t>15/04/2019</t>
  </si>
  <si>
    <t xml:space="preserve">334.70-330 </t>
  </si>
  <si>
    <t xml:space="preserve">729.65-735 </t>
  </si>
  <si>
    <t>16/04/2019</t>
  </si>
  <si>
    <t>405.75-408</t>
  </si>
  <si>
    <t>1506.20-1514</t>
  </si>
  <si>
    <t>18/04/2019</t>
  </si>
  <si>
    <t xml:space="preserve">822-812 </t>
  </si>
  <si>
    <t>22/04/2019</t>
  </si>
  <si>
    <t xml:space="preserve">372.40-378 </t>
  </si>
  <si>
    <t>23/04/2019</t>
  </si>
  <si>
    <t xml:space="preserve">321.90-317 </t>
  </si>
  <si>
    <t>320.40-315.20</t>
  </si>
  <si>
    <t>24/04/2019</t>
  </si>
  <si>
    <t>1448.80-1438</t>
  </si>
  <si>
    <t xml:space="preserve">739-728 </t>
  </si>
  <si>
    <t>25/04/2019</t>
  </si>
  <si>
    <t xml:space="preserve">4625-4660 </t>
  </si>
  <si>
    <t xml:space="preserve">7027-7090 </t>
  </si>
  <si>
    <t>4634-4670</t>
  </si>
  <si>
    <t xml:space="preserve">6893-6805 </t>
  </si>
  <si>
    <t>ULTRACEMO</t>
  </si>
  <si>
    <t xml:space="preserve">4630-4602 </t>
  </si>
  <si>
    <t>26/04/2019</t>
  </si>
  <si>
    <t xml:space="preserve">160-165 </t>
  </si>
  <si>
    <t>1148.80-1140</t>
  </si>
  <si>
    <t xml:space="preserve">176.50-179 </t>
  </si>
  <si>
    <t>MCX</t>
  </si>
  <si>
    <t>850.90-858</t>
  </si>
  <si>
    <t>HEROMOTOCORP</t>
  </si>
  <si>
    <t>2640-2665</t>
  </si>
  <si>
    <t>30/04/2019</t>
  </si>
  <si>
    <t>426.4-429</t>
  </si>
  <si>
    <t>EP-F&amp;O PACKAGE PERFORMANCE  REPORT [MARCH-2019]</t>
  </si>
  <si>
    <t>480.60-486</t>
  </si>
  <si>
    <t xml:space="preserve">364-361 </t>
  </si>
  <si>
    <t xml:space="preserve">1304-1320 </t>
  </si>
  <si>
    <t>1221.70-1208</t>
  </si>
  <si>
    <t>270.50-268</t>
  </si>
  <si>
    <t>1247.30-1255</t>
  </si>
  <si>
    <t xml:space="preserve">133.70-129.10 </t>
  </si>
  <si>
    <t xml:space="preserve">759-765 </t>
  </si>
  <si>
    <t xml:space="preserve">385-389 </t>
  </si>
  <si>
    <t>13/03/2019</t>
  </si>
  <si>
    <t>1293.30-1300</t>
  </si>
  <si>
    <t xml:space="preserve">344.25-350 </t>
  </si>
  <si>
    <t>1068.90-1076</t>
  </si>
  <si>
    <t>14/03/2019</t>
  </si>
  <si>
    <t xml:space="preserve">255-252 </t>
  </si>
  <si>
    <t xml:space="preserve">611.40-616 </t>
  </si>
  <si>
    <t xml:space="preserve">643.60-648 </t>
  </si>
  <si>
    <t xml:space="preserve">608.60-604 </t>
  </si>
  <si>
    <t>15/03/2019</t>
  </si>
  <si>
    <t>BHARATFORG</t>
  </si>
  <si>
    <t>546.60-552</t>
  </si>
  <si>
    <t xml:space="preserve">699.10-688 </t>
  </si>
  <si>
    <t>18/03/2019</t>
  </si>
  <si>
    <t>620.40-628</t>
  </si>
  <si>
    <t xml:space="preserve">1690-1708 </t>
  </si>
  <si>
    <t>19/03/2019</t>
  </si>
  <si>
    <t>766.90-774</t>
  </si>
  <si>
    <t>20/03/2019</t>
  </si>
  <si>
    <t>1142.90-1154</t>
  </si>
  <si>
    <t>IOC</t>
  </si>
  <si>
    <t xml:space="preserve">153.50-150.40 </t>
  </si>
  <si>
    <t>22/03/2019</t>
  </si>
  <si>
    <t xml:space="preserve">1120.70-1128 </t>
  </si>
  <si>
    <t>CANFINHOME</t>
  </si>
  <si>
    <t xml:space="preserve">332.10-336 </t>
  </si>
  <si>
    <t>26/03/2019</t>
  </si>
  <si>
    <t xml:space="preserve">777.40-772 </t>
  </si>
  <si>
    <t>27/03/2019</t>
  </si>
  <si>
    <t>1253.40-1261</t>
  </si>
  <si>
    <t xml:space="preserve">1370.10-1362 </t>
  </si>
  <si>
    <t>28/03/2019</t>
  </si>
  <si>
    <t xml:space="preserve">974.50-985 </t>
  </si>
  <si>
    <t xml:space="preserve">718.20-708 </t>
  </si>
  <si>
    <t>1266.80-1252</t>
  </si>
  <si>
    <t>29/03/2019</t>
  </si>
  <si>
    <t>156.40-160</t>
  </si>
  <si>
    <t>EP-F&amp;O PACKAGE PERFORMANCE  REPORT [FEBRUARY-2019]</t>
  </si>
  <si>
    <t xml:space="preserve"> 320.20-325 </t>
  </si>
  <si>
    <t xml:space="preserve">682-692 </t>
  </si>
  <si>
    <t xml:space="preserve">1380-1386 </t>
  </si>
  <si>
    <t>1389-1393</t>
  </si>
  <si>
    <t xml:space="preserve">1052.70-1060 </t>
  </si>
  <si>
    <t xml:space="preserve">293.25-288 </t>
  </si>
  <si>
    <t xml:space="preserve">1056.70-1064 </t>
  </si>
  <si>
    <t>2808-2840</t>
  </si>
  <si>
    <t xml:space="preserve">796.70-804 </t>
  </si>
  <si>
    <t xml:space="preserve">799.70-806 </t>
  </si>
  <si>
    <t xml:space="preserve">816.70-821 </t>
  </si>
  <si>
    <t xml:space="preserve">549-555 </t>
  </si>
  <si>
    <t xml:space="preserve">300-306 </t>
  </si>
  <si>
    <t xml:space="preserve"> 151-146 </t>
  </si>
  <si>
    <t xml:space="preserve">149-143 </t>
  </si>
  <si>
    <t>547-552</t>
  </si>
  <si>
    <t>918.20-929</t>
  </si>
  <si>
    <t xml:space="preserve">260.40-266 </t>
  </si>
  <si>
    <t xml:space="preserve">2222-2240 </t>
  </si>
  <si>
    <t>704.30-697</t>
  </si>
  <si>
    <t>13/02/2019</t>
  </si>
  <si>
    <t xml:space="preserve">805.20-798 </t>
  </si>
  <si>
    <t xml:space="preserve">379-384 </t>
  </si>
  <si>
    <t>14/02/2019</t>
  </si>
  <si>
    <t>548-554</t>
  </si>
  <si>
    <t>15/02/2019</t>
  </si>
  <si>
    <t xml:space="preserve">1340-1328 </t>
  </si>
  <si>
    <t>18/02/2019</t>
  </si>
  <si>
    <t xml:space="preserve"> 1334-1346 </t>
  </si>
  <si>
    <t xml:space="preserve"> 498.40-492</t>
  </si>
  <si>
    <t>KPIT</t>
  </si>
  <si>
    <t>98.50-103</t>
  </si>
  <si>
    <t>197.50-192.20</t>
  </si>
  <si>
    <t>195.80-190.20</t>
  </si>
  <si>
    <t>19/02/2019</t>
  </si>
  <si>
    <t xml:space="preserve">2552-2525 </t>
  </si>
  <si>
    <t>20/02/2019</t>
  </si>
  <si>
    <t>375.60-367</t>
  </si>
  <si>
    <t>21/02/2019</t>
  </si>
  <si>
    <t xml:space="preserve">527.40-535 </t>
  </si>
  <si>
    <t xml:space="preserve">461-456 </t>
  </si>
  <si>
    <t>22/02/2019</t>
  </si>
  <si>
    <t xml:space="preserve">1290-1268 </t>
  </si>
  <si>
    <t>25/02/2019</t>
  </si>
  <si>
    <t>329-338</t>
  </si>
  <si>
    <t xml:space="preserve">322-318 </t>
  </si>
  <si>
    <t>26/02/2019</t>
  </si>
  <si>
    <t xml:space="preserve">317.50-312 </t>
  </si>
  <si>
    <t>27/02/2019</t>
  </si>
  <si>
    <t xml:space="preserve">331-336 </t>
  </si>
  <si>
    <t>28/02/2019</t>
  </si>
  <si>
    <t xml:space="preserve">329.90-336 </t>
  </si>
  <si>
    <t xml:space="preserve">166.70-162 </t>
  </si>
  <si>
    <t xml:space="preserve">547.60-552 </t>
  </si>
  <si>
    <t>EP-F&amp;O PACKAGE PERFORMANCE  REPORT [JANUARY-2019]</t>
  </si>
  <si>
    <t>438.80-446</t>
  </si>
  <si>
    <t>AUROHPARMA</t>
  </si>
  <si>
    <t xml:space="preserve">741-747 </t>
  </si>
  <si>
    <t>INDIANB</t>
  </si>
  <si>
    <t xml:space="preserve">252-256 </t>
  </si>
  <si>
    <t>385-381</t>
  </si>
  <si>
    <t>154.05-151</t>
  </si>
  <si>
    <t xml:space="preserve">366-371 </t>
  </si>
  <si>
    <t>285.30-289</t>
  </si>
  <si>
    <t>506.50-512</t>
  </si>
  <si>
    <t>COLPAL</t>
  </si>
  <si>
    <t xml:space="preserve">1322.90-1330 </t>
  </si>
  <si>
    <t>1284-1295</t>
  </si>
  <si>
    <t>BEML</t>
  </si>
  <si>
    <t>880.80-892</t>
  </si>
  <si>
    <t>1327.80-1338</t>
  </si>
  <si>
    <t>607.40-601</t>
  </si>
  <si>
    <t>372.50-376.50</t>
  </si>
  <si>
    <t>741.80-748</t>
  </si>
  <si>
    <t>1126.80-1118</t>
  </si>
  <si>
    <t>901.70-912</t>
  </si>
  <si>
    <t xml:space="preserve">2567-2540 </t>
  </si>
  <si>
    <t>521.40-527</t>
  </si>
  <si>
    <t>927.80-935</t>
  </si>
  <si>
    <t>743.70-748</t>
  </si>
  <si>
    <t>291.40-295</t>
  </si>
  <si>
    <t>551.60-553</t>
  </si>
  <si>
    <t>BAJAJFINANCE</t>
  </si>
  <si>
    <t xml:space="preserve">2509-2500 </t>
  </si>
  <si>
    <t>798-790</t>
  </si>
  <si>
    <t>2273.20-2260</t>
  </si>
  <si>
    <t>1198.7-1203</t>
  </si>
  <si>
    <t>16/01/2019</t>
  </si>
  <si>
    <t xml:space="preserve">489.2-494 </t>
  </si>
  <si>
    <t>325.2-329</t>
  </si>
  <si>
    <t>18/1/2019</t>
  </si>
  <si>
    <t>529.8-526</t>
  </si>
  <si>
    <t>21/01/2019</t>
  </si>
  <si>
    <t>1374-1382</t>
  </si>
  <si>
    <t>907.30-916</t>
  </si>
  <si>
    <t>22/01/2019</t>
  </si>
  <si>
    <t xml:space="preserve">521-516 </t>
  </si>
  <si>
    <t>585.20-592</t>
  </si>
  <si>
    <t>23/01/2019</t>
  </si>
  <si>
    <t xml:space="preserve">352-356 </t>
  </si>
  <si>
    <t>24/01/2019</t>
  </si>
  <si>
    <t>PIDILITEIND</t>
  </si>
  <si>
    <t>1107-1100</t>
  </si>
  <si>
    <t xml:space="preserve">523-520 </t>
  </si>
  <si>
    <t>25/01/2019</t>
  </si>
  <si>
    <t xml:space="preserve"> 411-405.50 </t>
  </si>
  <si>
    <t>241.50-236.20</t>
  </si>
  <si>
    <t xml:space="preserve">222.80-217 </t>
  </si>
  <si>
    <t>28/01/2019</t>
  </si>
  <si>
    <t>348.50-342</t>
  </si>
  <si>
    <t>381.50-388</t>
  </si>
  <si>
    <t>173.60-168</t>
  </si>
  <si>
    <t>30/01/2019</t>
  </si>
  <si>
    <t>690-678</t>
  </si>
  <si>
    <t>2588-2620</t>
  </si>
  <si>
    <t>31/01/2019</t>
  </si>
  <si>
    <t xml:space="preserve">375.50-379 </t>
  </si>
  <si>
    <t>EP-F&amp;O PACKAGE PERFORMANCE  REPORT [DECEMBER 2018]</t>
  </si>
  <si>
    <t>1245-1255</t>
  </si>
  <si>
    <t xml:space="preserve"> WOCKPHARMA </t>
  </si>
  <si>
    <t xml:space="preserve">548.20-554 </t>
  </si>
  <si>
    <t>2217-2235</t>
  </si>
  <si>
    <t xml:space="preserve">2692-2678 </t>
  </si>
  <si>
    <t>799-806</t>
  </si>
  <si>
    <t>1134-1142</t>
  </si>
  <si>
    <t>822-828</t>
  </si>
  <si>
    <t xml:space="preserve">SELL </t>
  </si>
  <si>
    <t>660.70-657</t>
  </si>
  <si>
    <t xml:space="preserve">BUY </t>
  </si>
  <si>
    <t xml:space="preserve">165-168 </t>
  </si>
  <si>
    <t>EQUITAS</t>
  </si>
  <si>
    <t xml:space="preserve">120.50-117.20 </t>
  </si>
  <si>
    <t>JINDALSTEEL</t>
  </si>
  <si>
    <t>149.50-146</t>
  </si>
  <si>
    <t xml:space="preserve">171-168 </t>
  </si>
  <si>
    <t>498.50-492</t>
  </si>
  <si>
    <t>GAIL</t>
  </si>
  <si>
    <t xml:space="preserve"> 334-331</t>
  </si>
  <si>
    <t>897.50-890</t>
  </si>
  <si>
    <t>ARVIND</t>
  </si>
  <si>
    <t>99-96</t>
  </si>
  <si>
    <t>WOCKPHARMA</t>
  </si>
  <si>
    <t>496.80-488</t>
  </si>
  <si>
    <t>509.30- 504</t>
  </si>
  <si>
    <t xml:space="preserve">293.60-289 </t>
  </si>
  <si>
    <t>MNMFIN</t>
  </si>
  <si>
    <t>398.30-394</t>
  </si>
  <si>
    <t>400.30-395</t>
  </si>
  <si>
    <t>1198.50-1187</t>
  </si>
  <si>
    <t xml:space="preserve">203.40-209 </t>
  </si>
  <si>
    <t>960.10-948</t>
  </si>
  <si>
    <t xml:space="preserve">412.80-417 </t>
  </si>
  <si>
    <t xml:space="preserve">2137-2154 </t>
  </si>
  <si>
    <t xml:space="preserve">512.70-519 </t>
  </si>
  <si>
    <t>341-344</t>
  </si>
  <si>
    <t>539.40-545</t>
  </si>
  <si>
    <t xml:space="preserve">481.40-488 </t>
  </si>
  <si>
    <t>251.40-255</t>
  </si>
  <si>
    <t>2217-2240</t>
  </si>
  <si>
    <t>570.40-579</t>
  </si>
  <si>
    <t>MOTHERSUMI</t>
  </si>
  <si>
    <t>168-174</t>
  </si>
  <si>
    <t>484-489</t>
  </si>
  <si>
    <t>AJANTAPHARMA</t>
  </si>
  <si>
    <t>1124-1134</t>
  </si>
  <si>
    <t>1292.90-1300</t>
  </si>
  <si>
    <t>339.40-344</t>
  </si>
  <si>
    <t>2229-2245</t>
  </si>
  <si>
    <t>453.40-448</t>
  </si>
  <si>
    <t>1132-1145</t>
  </si>
  <si>
    <t>2307-2340</t>
  </si>
  <si>
    <t>281.20-286</t>
  </si>
  <si>
    <t>127.50-130</t>
  </si>
  <si>
    <t>EXIDEIND</t>
  </si>
  <si>
    <t>259-256</t>
  </si>
  <si>
    <t>578-574</t>
  </si>
  <si>
    <t>889.20-881</t>
  </si>
  <si>
    <t>366.70-363</t>
  </si>
  <si>
    <t>234.60-230</t>
  </si>
  <si>
    <t>228.60-222</t>
  </si>
  <si>
    <t>701.80-706</t>
  </si>
  <si>
    <t xml:space="preserve">361-364 </t>
  </si>
  <si>
    <t>671.50-676</t>
  </si>
  <si>
    <t xml:space="preserve">514.50-519 </t>
  </si>
  <si>
    <t>302.40-306</t>
  </si>
  <si>
    <t>2357-2378</t>
  </si>
  <si>
    <t>513.40-518</t>
  </si>
  <si>
    <t>1615-1625</t>
  </si>
  <si>
    <t>EP-F&amp;O PACKAGE PERFORMANCE  REPORT [NOVEMBER 2018]</t>
  </si>
  <si>
    <t xml:space="preserve">194.30-198 </t>
  </si>
  <si>
    <t xml:space="preserve"> 2206.5-2219</t>
  </si>
  <si>
    <t>407.70-411</t>
  </si>
  <si>
    <t>BERGERPAINT</t>
  </si>
  <si>
    <t xml:space="preserve">316-319 </t>
  </si>
  <si>
    <t>236.20-239.50</t>
  </si>
  <si>
    <t xml:space="preserve">415.7-419 </t>
  </si>
  <si>
    <t>1411-1420</t>
  </si>
  <si>
    <t>298.20-302</t>
  </si>
  <si>
    <t>863.30-870</t>
  </si>
  <si>
    <t>224.50-222</t>
  </si>
  <si>
    <t>750.70-756</t>
  </si>
  <si>
    <t xml:space="preserve">663-668 </t>
  </si>
  <si>
    <t>302.70-306</t>
  </si>
  <si>
    <t>366-368.50</t>
  </si>
  <si>
    <t>308.60-304</t>
  </si>
  <si>
    <t>274-276</t>
  </si>
  <si>
    <t xml:space="preserve">375.40-379 </t>
  </si>
  <si>
    <t xml:space="preserve">680-686 </t>
  </si>
  <si>
    <t>146-143</t>
  </si>
  <si>
    <t xml:space="preserve">1219-1228 </t>
  </si>
  <si>
    <t>1070.20-1078</t>
  </si>
  <si>
    <t>370-375</t>
  </si>
  <si>
    <t>1570-1580</t>
  </si>
  <si>
    <t>443.80-448</t>
  </si>
  <si>
    <t>2106-2120</t>
  </si>
  <si>
    <t>2139-2147</t>
  </si>
  <si>
    <t xml:space="preserve">723-729 </t>
  </si>
  <si>
    <t xml:space="preserve">805.70-814 </t>
  </si>
  <si>
    <t xml:space="preserve">2263.20-2248 </t>
  </si>
  <si>
    <t xml:space="preserve">562.80-568 </t>
  </si>
  <si>
    <t>1336-1342</t>
  </si>
  <si>
    <t>BALKRISHIND</t>
  </si>
  <si>
    <t>972.60-980</t>
  </si>
  <si>
    <t>2203-2188</t>
  </si>
  <si>
    <t>CAPF</t>
  </si>
  <si>
    <t>542.50-548</t>
  </si>
  <si>
    <t>LNTFH</t>
  </si>
  <si>
    <t>129-126.50</t>
  </si>
  <si>
    <t>153-150.60</t>
  </si>
  <si>
    <t>VEDL</t>
  </si>
  <si>
    <t>189.30-185.50</t>
  </si>
  <si>
    <t>491.80-496</t>
  </si>
  <si>
    <t xml:space="preserve">753.10-760 </t>
  </si>
  <si>
    <t xml:space="preserve">243.4-247 </t>
  </si>
  <si>
    <t>150.80-148</t>
  </si>
  <si>
    <t>2147-2167</t>
  </si>
  <si>
    <t>214.40-218</t>
  </si>
  <si>
    <t>724-732</t>
  </si>
  <si>
    <t>EP-F&amp;O PACKAGE PERFORMANCE  REPORT [OCTOBER 2018]</t>
  </si>
  <si>
    <t xml:space="preserve">493.30-488 </t>
  </si>
  <si>
    <t xml:space="preserve">665-658 </t>
  </si>
  <si>
    <t xml:space="preserve">503.20-498.20 </t>
  </si>
  <si>
    <t>INFIBEAM</t>
  </si>
  <si>
    <t>69-72</t>
  </si>
  <si>
    <t xml:space="preserve">1244-1255 </t>
  </si>
  <si>
    <t xml:space="preserve">389-392 </t>
  </si>
  <si>
    <t>473.60-469</t>
  </si>
  <si>
    <t xml:space="preserve">221.30-226 </t>
  </si>
  <si>
    <t xml:space="preserve">175.30-179.50 </t>
  </si>
  <si>
    <t>271.20-274</t>
  </si>
  <si>
    <t xml:space="preserve"> 612-616</t>
  </si>
  <si>
    <t xml:space="preserve">423.40-427.80 </t>
  </si>
  <si>
    <t>267-272</t>
  </si>
  <si>
    <t>1997-2008</t>
  </si>
  <si>
    <t>256.7-253</t>
  </si>
  <si>
    <t>1079-1088</t>
  </si>
  <si>
    <t>139.5-142</t>
  </si>
  <si>
    <t>386.7-390</t>
  </si>
  <si>
    <t>379.3-384</t>
  </si>
  <si>
    <t>JINDALSTEL</t>
  </si>
  <si>
    <t xml:space="preserve">167-165.50 </t>
  </si>
  <si>
    <t xml:space="preserve">230.25-233 </t>
  </si>
  <si>
    <t>CESC</t>
  </si>
  <si>
    <t xml:space="preserve">870.65-874.65 </t>
  </si>
  <si>
    <t xml:space="preserve"> 381.70-386</t>
  </si>
  <si>
    <t>278.60-275</t>
  </si>
  <si>
    <t xml:space="preserve">372-376 </t>
  </si>
  <si>
    <t xml:space="preserve"> 1216-1208</t>
  </si>
  <si>
    <t xml:space="preserve">836-828 </t>
  </si>
  <si>
    <t>238.60-234</t>
  </si>
  <si>
    <t>HINDZINC</t>
  </si>
  <si>
    <t xml:space="preserve">281-283 </t>
  </si>
  <si>
    <t>781.30-777</t>
  </si>
  <si>
    <t>282.70-278.20</t>
  </si>
  <si>
    <t>SBIN</t>
  </si>
  <si>
    <t xml:space="preserve">255-252.50 </t>
  </si>
  <si>
    <t>TCS</t>
  </si>
  <si>
    <t xml:space="preserve">1866-1858 </t>
  </si>
  <si>
    <t xml:space="preserve">479.60-484 </t>
  </si>
  <si>
    <t>645.30-640</t>
  </si>
  <si>
    <t>1237.50-1231</t>
  </si>
  <si>
    <t xml:space="preserve"> 5310-5288</t>
  </si>
  <si>
    <t>413.20-418</t>
  </si>
  <si>
    <t xml:space="preserve">1116-1107 </t>
  </si>
  <si>
    <t>HINDALCO</t>
  </si>
  <si>
    <t xml:space="preserve">214-212 </t>
  </si>
  <si>
    <t>332.70-329.20</t>
  </si>
  <si>
    <t xml:space="preserve">222-225 </t>
  </si>
  <si>
    <t xml:space="preserve">1089-1096 </t>
  </si>
  <si>
    <t xml:space="preserve">196.30-199 </t>
  </si>
  <si>
    <t xml:space="preserve">223-226 </t>
  </si>
  <si>
    <t>241.70-245</t>
  </si>
  <si>
    <t xml:space="preserve">216.40-220 </t>
  </si>
  <si>
    <t>EP-F&amp;O PACKAGE PERFORMANCE  REPORT [SEPTEMBER 2018]</t>
  </si>
  <si>
    <t>310-312.50</t>
  </si>
  <si>
    <t xml:space="preserve">242-244 </t>
  </si>
  <si>
    <t>498.50-494</t>
  </si>
  <si>
    <t xml:space="preserve">823-819.50 </t>
  </si>
  <si>
    <t xml:space="preserve"> 458.50-454 </t>
  </si>
  <si>
    <t xml:space="preserve">902.70-895 </t>
  </si>
  <si>
    <t>448.50-452</t>
  </si>
  <si>
    <t>1173-1178</t>
  </si>
  <si>
    <t>1809-1817</t>
  </si>
  <si>
    <t>1326.80-1334</t>
  </si>
  <si>
    <t xml:space="preserve">658.50-663 </t>
  </si>
  <si>
    <t>TATAMTRDVR</t>
  </si>
  <si>
    <t xml:space="preserve">149.50-152 </t>
  </si>
  <si>
    <t xml:space="preserve">690-696 </t>
  </si>
  <si>
    <t xml:space="preserve">648-644 </t>
  </si>
  <si>
    <t>640.50-636</t>
  </si>
  <si>
    <t>493-487.20</t>
  </si>
  <si>
    <t>1337.50-1331</t>
  </si>
  <si>
    <t>701.10-697</t>
  </si>
  <si>
    <t xml:space="preserve">259-255.40 </t>
  </si>
  <si>
    <t xml:space="preserve">763-758.40 </t>
  </si>
  <si>
    <t xml:space="preserve">320-317 </t>
  </si>
  <si>
    <t>REPCOHOME</t>
  </si>
  <si>
    <t xml:space="preserve">507.50-501 </t>
  </si>
  <si>
    <t>ITC</t>
  </si>
  <si>
    <t>307.50-309.80</t>
  </si>
  <si>
    <t xml:space="preserve">461.50-466 </t>
  </si>
  <si>
    <t>1302.70-1308</t>
  </si>
  <si>
    <t xml:space="preserve">411-414 </t>
  </si>
  <si>
    <t>684.40-690</t>
  </si>
  <si>
    <t xml:space="preserve">337.50-343 </t>
  </si>
  <si>
    <t>331.80-335</t>
  </si>
  <si>
    <t>BANKBARODA</t>
  </si>
  <si>
    <t>118-115.50</t>
  </si>
  <si>
    <t xml:space="preserve">418-421 </t>
  </si>
  <si>
    <t xml:space="preserve">629.80-637 </t>
  </si>
  <si>
    <t xml:space="preserve">303-306 </t>
  </si>
  <si>
    <t>411.50-416</t>
  </si>
  <si>
    <t>1111.80-1117</t>
  </si>
  <si>
    <t xml:space="preserve">402-406 </t>
  </si>
  <si>
    <t xml:space="preserve">568.25-571 </t>
  </si>
  <si>
    <t xml:space="preserve">254.80-257.80 </t>
  </si>
  <si>
    <t>1412.80-1420</t>
  </si>
  <si>
    <t>647.90-655</t>
  </si>
  <si>
    <t>982-988</t>
  </si>
  <si>
    <t>301.50-306</t>
  </si>
  <si>
    <t xml:space="preserve"> 274.50-268 </t>
  </si>
  <si>
    <t>258.50-252</t>
  </si>
  <si>
    <t xml:space="preserve">183.70-179.70 </t>
  </si>
  <si>
    <t>87-83</t>
  </si>
  <si>
    <t>EP-F&amp;O PACKAGE PERFORMANCE  REPORT [AUGUST 2018]</t>
  </si>
  <si>
    <t>1137.50-1144</t>
  </si>
  <si>
    <t xml:space="preserve"> 878-884 </t>
  </si>
  <si>
    <t>937-943</t>
  </si>
  <si>
    <t>AJANTPHARM</t>
  </si>
  <si>
    <t xml:space="preserve">1160-1168 </t>
  </si>
  <si>
    <t>948-958</t>
  </si>
  <si>
    <t>1099-1104.80</t>
  </si>
  <si>
    <t>3008-3024</t>
  </si>
  <si>
    <t>1454-1464</t>
  </si>
  <si>
    <t>1029-1038</t>
  </si>
  <si>
    <t>373.20-376</t>
  </si>
  <si>
    <t>929-924</t>
  </si>
  <si>
    <t>223-220.20</t>
  </si>
  <si>
    <t>1220-1232</t>
  </si>
  <si>
    <t>946-940.20</t>
  </si>
  <si>
    <t>TATELXSI</t>
  </si>
  <si>
    <t>1397-1390.30</t>
  </si>
  <si>
    <t>6230-6205</t>
  </si>
  <si>
    <t>374-371.40</t>
  </si>
  <si>
    <t>2809.40-2824</t>
  </si>
  <si>
    <t>363.80-359.20</t>
  </si>
  <si>
    <t>619.50-624.80</t>
  </si>
  <si>
    <t>298-300.40</t>
  </si>
  <si>
    <t xml:space="preserve">652-657 </t>
  </si>
  <si>
    <t>852-846</t>
  </si>
  <si>
    <t>513-519</t>
  </si>
  <si>
    <t>600.50-606</t>
  </si>
  <si>
    <t>1367.30-1358</t>
  </si>
  <si>
    <t>6472-6498</t>
  </si>
  <si>
    <t>1336.20-1328.40</t>
  </si>
  <si>
    <t>1003-1009</t>
  </si>
  <si>
    <t>1534-1545</t>
  </si>
  <si>
    <t>503.20-499.20</t>
  </si>
  <si>
    <t>612.30-615.90</t>
  </si>
  <si>
    <t>GRASIM</t>
  </si>
  <si>
    <t>1047.40-1050.40</t>
  </si>
  <si>
    <t>279.50-280.90</t>
  </si>
  <si>
    <t>878-881</t>
  </si>
  <si>
    <t xml:space="preserve">1031.90-1036 </t>
  </si>
  <si>
    <t xml:space="preserve">652.70-654.70 </t>
  </si>
  <si>
    <t>949-954</t>
  </si>
  <si>
    <t>2491-2505</t>
  </si>
  <si>
    <t>M AND M FIN</t>
  </si>
  <si>
    <t>460.30-458.30</t>
  </si>
  <si>
    <t>884.90-888</t>
  </si>
  <si>
    <t>1042.10-1040</t>
  </si>
  <si>
    <t>573.30-576</t>
  </si>
  <si>
    <t>1370.10-1367</t>
  </si>
  <si>
    <t xml:space="preserve">1022.10-1019 </t>
  </si>
  <si>
    <t xml:space="preserve">314.40-316 </t>
  </si>
  <si>
    <t>656.80-660.20</t>
  </si>
  <si>
    <t xml:space="preserve">937.50-948 </t>
  </si>
  <si>
    <t>404-402.20</t>
  </si>
  <si>
    <t>395-393.30</t>
  </si>
  <si>
    <t>502.70-509</t>
  </si>
  <si>
    <t>1372.70-1378</t>
  </si>
  <si>
    <t>EP-F&amp;O PACKAGE PERFORMANCE  REPORT [JULY 2018]</t>
  </si>
  <si>
    <t>GODREJIND</t>
  </si>
  <si>
    <t>633.60-636-642</t>
  </si>
  <si>
    <t>EXIEDIND</t>
  </si>
  <si>
    <t>261-262.80-266</t>
  </si>
  <si>
    <t>368.50-365.50-361</t>
  </si>
  <si>
    <t>153-151.20-147</t>
  </si>
  <si>
    <t xml:space="preserve">AJANTAPHARM </t>
  </si>
  <si>
    <t>1017.50-1025-1038</t>
  </si>
  <si>
    <t>155.50-153.50-149.20</t>
  </si>
  <si>
    <t>APOLLOTYRE</t>
  </si>
  <si>
    <t>246-244.20-241</t>
  </si>
  <si>
    <t>RELINRFA</t>
  </si>
  <si>
    <t>378.10-374.50-368</t>
  </si>
  <si>
    <t>1635-1643-1655</t>
  </si>
  <si>
    <t>775-772-767</t>
  </si>
  <si>
    <t>112-114-120</t>
  </si>
  <si>
    <t>307-310.50-314</t>
  </si>
  <si>
    <t>588.50-585-580</t>
  </si>
  <si>
    <t xml:space="preserve">BERGERPAINT </t>
  </si>
  <si>
    <t xml:space="preserve">306-308-312 </t>
  </si>
  <si>
    <t>AJANTAPHARM</t>
  </si>
  <si>
    <t>1040-1050-1065</t>
  </si>
  <si>
    <t>1174-1180-1190</t>
  </si>
  <si>
    <t>1057-1060.80-1068</t>
  </si>
  <si>
    <t xml:space="preserve">1104-1110-1118 </t>
  </si>
  <si>
    <t>1103.50-1108-1115</t>
  </si>
  <si>
    <t xml:space="preserve">672-667-658 </t>
  </si>
  <si>
    <t>623-619.50-612</t>
  </si>
  <si>
    <t>1450-1458-1468</t>
  </si>
  <si>
    <t>1112-1116-1124</t>
  </si>
  <si>
    <t>1225-1232-1245</t>
  </si>
  <si>
    <t>597-594-589</t>
  </si>
  <si>
    <t xml:space="preserve">1240-1255 </t>
  </si>
  <si>
    <t xml:space="preserve">328-322 </t>
  </si>
  <si>
    <t>1625.20-1612</t>
  </si>
  <si>
    <t>353-348</t>
  </si>
  <si>
    <t>598-592</t>
  </si>
  <si>
    <t>817.70-810.50</t>
  </si>
  <si>
    <t>394.30-398</t>
  </si>
  <si>
    <t xml:space="preserve">163-166.50 </t>
  </si>
  <si>
    <t>1397-1388</t>
  </si>
  <si>
    <t>1132-1125</t>
  </si>
  <si>
    <t>176-173</t>
  </si>
  <si>
    <t>COALINDIA</t>
  </si>
  <si>
    <t>264-261</t>
  </si>
  <si>
    <t xml:space="preserve">305-302 </t>
  </si>
  <si>
    <t>1090-1080</t>
  </si>
  <si>
    <t>IRB</t>
  </si>
  <si>
    <t>185-182</t>
  </si>
  <si>
    <t>549-544</t>
  </si>
  <si>
    <t>295-290</t>
  </si>
  <si>
    <t>1130-1139</t>
  </si>
  <si>
    <t>857-851</t>
  </si>
  <si>
    <t>604-598</t>
  </si>
  <si>
    <t>1287-1280</t>
  </si>
  <si>
    <t>317-314</t>
  </si>
  <si>
    <t>954-960</t>
  </si>
  <si>
    <t>DALMIABHA</t>
  </si>
  <si>
    <t>2407-2425</t>
  </si>
  <si>
    <t xml:space="preserve">4162-4190 </t>
  </si>
  <si>
    <t>603-599</t>
  </si>
  <si>
    <t>NIIITECH</t>
  </si>
  <si>
    <t>1197-1190</t>
  </si>
  <si>
    <t>620.20-616</t>
  </si>
  <si>
    <t>BHARTFIN</t>
  </si>
  <si>
    <t>1207-1220</t>
  </si>
  <si>
    <t>2632-2655</t>
  </si>
  <si>
    <t xml:space="preserve">2685.50-2672 </t>
  </si>
  <si>
    <t>1392-1402</t>
  </si>
  <si>
    <t xml:space="preserve">616.50-620.50 </t>
  </si>
  <si>
    <t>371-373.50</t>
  </si>
  <si>
    <t>1122.50-1129</t>
  </si>
  <si>
    <t>934-938</t>
  </si>
  <si>
    <t xml:space="preserve">1129-1137 </t>
  </si>
  <si>
    <t>1111-1102</t>
  </si>
  <si>
    <t>EP-F&amp;O PACKAGE PERFORMANCE  REPORT [JUNE 2018]</t>
  </si>
  <si>
    <t>719-723.80-730</t>
  </si>
  <si>
    <t xml:space="preserve"> PCJEWELLER </t>
  </si>
  <si>
    <t>160.50-158-153</t>
  </si>
  <si>
    <t>583-588-595</t>
  </si>
  <si>
    <t xml:space="preserve"> PCJEWELLER</t>
  </si>
  <si>
    <t>149.50-146.20-141</t>
  </si>
  <si>
    <t>633-629.20-622</t>
  </si>
  <si>
    <t>348-344.50-338</t>
  </si>
  <si>
    <t>363.70-361.50-357</t>
  </si>
  <si>
    <t>978-974.20-965</t>
  </si>
  <si>
    <t>333-335-340</t>
  </si>
  <si>
    <t>421-425-432</t>
  </si>
  <si>
    <t>2195-2204-2220</t>
  </si>
  <si>
    <t>297.50-299.80-305</t>
  </si>
  <si>
    <t>614.70-622-634</t>
  </si>
  <si>
    <t>373.50-376-381</t>
  </si>
  <si>
    <t>1273.20-1278-1284</t>
  </si>
  <si>
    <t>609.60-612-620</t>
  </si>
  <si>
    <t>DABUR</t>
  </si>
  <si>
    <t>391-393-398</t>
  </si>
  <si>
    <t>422-426-434</t>
  </si>
  <si>
    <t>620.50-626-635</t>
  </si>
  <si>
    <t>587-591.50-599</t>
  </si>
  <si>
    <t>INDIANBANK</t>
  </si>
  <si>
    <t>368.20-370-375</t>
  </si>
  <si>
    <t>241-238.70-234.20</t>
  </si>
  <si>
    <t>993-989.20-983</t>
  </si>
  <si>
    <t>706-702.50-696</t>
  </si>
  <si>
    <t>572.50-575-580</t>
  </si>
  <si>
    <t>2275-2283-2295</t>
  </si>
  <si>
    <t>643-639.20-633</t>
  </si>
  <si>
    <t>565.50-569.20-575</t>
  </si>
  <si>
    <t>229.50-227.80-224</t>
  </si>
  <si>
    <t>810-814-820</t>
  </si>
  <si>
    <t>394.80-392-388</t>
  </si>
  <si>
    <t xml:space="preserve">409.50-412-418 </t>
  </si>
  <si>
    <t>AMUBJACEM</t>
  </si>
  <si>
    <t>199-197.20-194</t>
  </si>
  <si>
    <t>344-340.20-332</t>
  </si>
  <si>
    <t>844.5-842-838</t>
  </si>
  <si>
    <t>1151-1147-1140</t>
  </si>
  <si>
    <t xml:space="preserve">828-824-816 </t>
  </si>
  <si>
    <t>1293.20-1299-1310</t>
  </si>
  <si>
    <t xml:space="preserve">1338-1343-1352 </t>
  </si>
  <si>
    <t>646.50-651-659</t>
  </si>
  <si>
    <t>295.60-293-288</t>
  </si>
  <si>
    <t>628-625-619</t>
  </si>
  <si>
    <t>269-267.50-264</t>
  </si>
  <si>
    <t>474.60-476.50-480</t>
  </si>
  <si>
    <t>288.50-290.90-295</t>
  </si>
  <si>
    <t>EXIDEIDN</t>
  </si>
  <si>
    <t>247-245.50-240</t>
  </si>
  <si>
    <t>279-277-274</t>
  </si>
  <si>
    <t xml:space="preserve">435.50-430-422 </t>
  </si>
  <si>
    <t>JSW STEEL</t>
  </si>
  <si>
    <t>321-321.5-322.5</t>
  </si>
  <si>
    <t>1052-1048-1044</t>
  </si>
  <si>
    <t>1076-1072-1065</t>
  </si>
  <si>
    <t>EP-F&amp;O PACKAGE PERFORMANCE  REPORT [MAY 2018]</t>
  </si>
  <si>
    <t>802.70-799.10-794</t>
  </si>
  <si>
    <t>1269-1264-1257</t>
  </si>
  <si>
    <t>413-409.50-404</t>
  </si>
  <si>
    <t>533.60-598.40-521</t>
  </si>
  <si>
    <t>596-589-580</t>
  </si>
  <si>
    <t>611-606-599.10</t>
  </si>
  <si>
    <t>627.50-622-615</t>
  </si>
  <si>
    <t>390.50-388-382</t>
  </si>
  <si>
    <t>334-336-340</t>
  </si>
  <si>
    <t xml:space="preserve">1553-1546-1536 </t>
  </si>
  <si>
    <t>CHENNPETRO</t>
  </si>
  <si>
    <t>311.50-314.20-320</t>
  </si>
  <si>
    <t>2670-2685-2710</t>
  </si>
  <si>
    <t>535.50-540-548</t>
  </si>
  <si>
    <t>802.20-806-814</t>
  </si>
  <si>
    <t>1050.50-1042-1030</t>
  </si>
  <si>
    <t>399.50-395-388.50</t>
  </si>
  <si>
    <t>312.50-315.20-320</t>
  </si>
  <si>
    <t>509.50-504-497</t>
  </si>
  <si>
    <t>259-257-254</t>
  </si>
  <si>
    <t>722-718.50-711</t>
  </si>
  <si>
    <t>615.20-619-638</t>
  </si>
  <si>
    <t>1112.50-1116-1124</t>
  </si>
  <si>
    <t>491-487.50-480</t>
  </si>
  <si>
    <t>962.50-957-950</t>
  </si>
  <si>
    <t>BHARATFIN</t>
  </si>
  <si>
    <t>1185-1193-1202</t>
  </si>
  <si>
    <t>1122.50-1126-113</t>
  </si>
  <si>
    <t>802-806-815</t>
  </si>
  <si>
    <t>982.50-987-994</t>
  </si>
  <si>
    <t>838.50-834-826</t>
  </si>
  <si>
    <t>286.20-288.50-293</t>
  </si>
  <si>
    <t>275.50-272-267</t>
  </si>
  <si>
    <t>368.60-365-359</t>
  </si>
  <si>
    <t>617.30-621-629</t>
  </si>
  <si>
    <t>VOTLAS</t>
  </si>
  <si>
    <t>537.50-534-528</t>
  </si>
  <si>
    <t>360.50-356-350</t>
  </si>
  <si>
    <t>426.5-428-430</t>
  </si>
  <si>
    <t>1149-1142-1138</t>
  </si>
  <si>
    <t>256.50-254.80-251</t>
  </si>
  <si>
    <t>348.50-345.50-341</t>
  </si>
  <si>
    <t>2408-2422-2445</t>
  </si>
  <si>
    <t xml:space="preserve">557.80-554.20-547 </t>
  </si>
  <si>
    <t xml:space="preserve">2085-2077-2066 </t>
  </si>
  <si>
    <t>319-317-312</t>
  </si>
  <si>
    <t>RELINFRA</t>
  </si>
  <si>
    <t>398.50-395-389</t>
  </si>
  <si>
    <t>444.50-447-452</t>
  </si>
  <si>
    <t>911-915-924</t>
  </si>
  <si>
    <t>171-172.80-176</t>
  </si>
  <si>
    <t>494-497.50-505</t>
  </si>
  <si>
    <t>242-243.80-247</t>
  </si>
  <si>
    <t>343-345-350</t>
  </si>
  <si>
    <t>304.60-302-298</t>
  </si>
  <si>
    <t>508.20-511.50-519</t>
  </si>
  <si>
    <t>764-760.2-752</t>
  </si>
  <si>
    <t>475-471-464</t>
  </si>
  <si>
    <t>892.50-896.50-904</t>
  </si>
  <si>
    <t>168-166.20-162</t>
  </si>
  <si>
    <t>263.50-265-269</t>
  </si>
  <si>
    <t>369-367.20-362</t>
  </si>
  <si>
    <t>488-484.50-478</t>
  </si>
  <si>
    <t xml:space="preserve">351-353-358 </t>
  </si>
  <si>
    <t>EP-F&amp;O PACKAGE PERFORMANCE  REPORT [APRIL  2018]</t>
  </si>
  <si>
    <t>381-382.50-384.50</t>
  </si>
  <si>
    <t>343.50-346-350</t>
  </si>
  <si>
    <t xml:space="preserve">237-238.50-241 </t>
  </si>
  <si>
    <t>361.50-364-369</t>
  </si>
  <si>
    <t>273-274.50-277</t>
  </si>
  <si>
    <t>315.30-317-320</t>
  </si>
  <si>
    <t>284.50-282.10-279</t>
  </si>
  <si>
    <t xml:space="preserve">1905-1912-1920 </t>
  </si>
  <si>
    <t>567.70-572-578</t>
  </si>
  <si>
    <t xml:space="preserve">295-296.50-299.40 </t>
  </si>
  <si>
    <t xml:space="preserve">155.10-156.70-160 </t>
  </si>
  <si>
    <t>407-408.80-411</t>
  </si>
  <si>
    <t xml:space="preserve"> 903.40-900.30-895.50 </t>
  </si>
  <si>
    <t>965.50-968-971.80</t>
  </si>
  <si>
    <t>923.40-926-932</t>
  </si>
  <si>
    <t xml:space="preserve">386-387.80-390.80 </t>
  </si>
  <si>
    <t>528.50-526-522</t>
  </si>
  <si>
    <t>614.70-612-608.20</t>
  </si>
  <si>
    <t>2080-2087-2098</t>
  </si>
  <si>
    <t>AMARAJBAT</t>
  </si>
  <si>
    <t>826.50-831-838</t>
  </si>
  <si>
    <t>626.40-628.80-632</t>
  </si>
  <si>
    <t>921.60-924-930</t>
  </si>
  <si>
    <t>297.50-299.10-302.40</t>
  </si>
  <si>
    <t>511-514.80-521</t>
  </si>
  <si>
    <t>386.40-388.90-393</t>
  </si>
  <si>
    <t>823.30-828-835</t>
  </si>
  <si>
    <t>629.50-632.80-638</t>
  </si>
  <si>
    <t>APOLLO TYRE</t>
  </si>
  <si>
    <t>307.30-308.50-311.20</t>
  </si>
  <si>
    <t>926.60-929-934</t>
  </si>
  <si>
    <t>CUMMINSID</t>
  </si>
  <si>
    <t>716-710-701</t>
  </si>
  <si>
    <t>906.10-900.20-894</t>
  </si>
  <si>
    <t>748.60-750.80-756</t>
  </si>
  <si>
    <t>448-450.90-456</t>
  </si>
  <si>
    <t>313.70-312-309.50</t>
  </si>
  <si>
    <t>438-434.80-429</t>
  </si>
  <si>
    <t>912.50-916-922</t>
  </si>
  <si>
    <t>557.30-559-563</t>
  </si>
  <si>
    <t>381.40-383.20-387</t>
  </si>
  <si>
    <t>601.80-604-609</t>
  </si>
  <si>
    <t>1605-1613-1624</t>
  </si>
  <si>
    <t>401.50-403.50-407</t>
  </si>
  <si>
    <t>1157.50-1161-1168</t>
  </si>
  <si>
    <t>953.70-949.50-942</t>
  </si>
  <si>
    <t>406.50-409-414</t>
  </si>
  <si>
    <t>439.80-443.50-449</t>
  </si>
  <si>
    <t>639-642.50-648</t>
  </si>
  <si>
    <t xml:space="preserve"> 436.20-432.50-428</t>
  </si>
  <si>
    <t>5427-5445-5470</t>
  </si>
  <si>
    <t xml:space="preserve">666.40-668.90-673 </t>
  </si>
  <si>
    <t>413.70-411-408</t>
  </si>
  <si>
    <t>249-247.20-243</t>
  </si>
  <si>
    <t>317.80-320.50-325</t>
  </si>
  <si>
    <t>795.20-799-808</t>
  </si>
  <si>
    <t>637-641-647</t>
  </si>
  <si>
    <t xml:space="preserve">842.80-847-855 </t>
  </si>
  <si>
    <t>815.80-820-828</t>
  </si>
  <si>
    <t>EP-F&amp;O PACKAGE PERFORMANCE  REPORT [MARCH  2018]</t>
  </si>
  <si>
    <t>628.70-635-644</t>
  </si>
  <si>
    <t>581.30-587-596</t>
  </si>
  <si>
    <t>NIIITTECH</t>
  </si>
  <si>
    <t xml:space="preserve">855-859-865 </t>
  </si>
  <si>
    <t>880-884-890</t>
  </si>
  <si>
    <t>NBCC</t>
  </si>
  <si>
    <t>191-188.50-186</t>
  </si>
  <si>
    <t xml:space="preserve">398-394.50-389.20 </t>
  </si>
  <si>
    <t>796-790-782</t>
  </si>
  <si>
    <t>312.20-315-319</t>
  </si>
  <si>
    <t xml:space="preserve">CANFINHOME </t>
  </si>
  <si>
    <t xml:space="preserve">527.50-524-520 </t>
  </si>
  <si>
    <t xml:space="preserve"> 284.60-281.50-277</t>
  </si>
  <si>
    <t xml:space="preserve">598.60-596-592 </t>
  </si>
  <si>
    <t>318.40-322-326</t>
  </si>
  <si>
    <t>OIL</t>
  </si>
  <si>
    <t>322-318.50-313</t>
  </si>
  <si>
    <t xml:space="preserve"> 238.40-234-229</t>
  </si>
  <si>
    <t>637.80-644-652</t>
  </si>
  <si>
    <t xml:space="preserve">681.50-677.50-670.20 </t>
  </si>
  <si>
    <t xml:space="preserve"> BANKBARODA </t>
  </si>
  <si>
    <t xml:space="preserve">128-126-122 </t>
  </si>
  <si>
    <t xml:space="preserve"> MUTHOOTFIN </t>
  </si>
  <si>
    <t xml:space="preserve">366.20-362-356 </t>
  </si>
  <si>
    <t>1061.70-1068-1078</t>
  </si>
  <si>
    <t>346.70-349.80-356</t>
  </si>
  <si>
    <t>296-299.70-305</t>
  </si>
  <si>
    <t xml:space="preserve">146-148-152 </t>
  </si>
  <si>
    <t>836.30-830-822</t>
  </si>
  <si>
    <t>527.50-531-537</t>
  </si>
  <si>
    <t>795-803-808</t>
  </si>
  <si>
    <t>268.50-272.80-278</t>
  </si>
  <si>
    <t>736-740-748</t>
  </si>
  <si>
    <t>822-817-810</t>
  </si>
  <si>
    <t>775-783-795</t>
  </si>
  <si>
    <t>878.70-881-886</t>
  </si>
  <si>
    <t xml:space="preserve"> BAJAJ-AUTO</t>
  </si>
  <si>
    <t>2905-2917-2938</t>
  </si>
  <si>
    <t xml:space="preserve"> 229-227.20-223</t>
  </si>
  <si>
    <t>797-800.50-807</t>
  </si>
  <si>
    <t>2534-2549-2574</t>
  </si>
  <si>
    <t>1244-1235.20-1226</t>
  </si>
  <si>
    <t xml:space="preserve"> 228.50-227-224</t>
  </si>
  <si>
    <t>245-243-239.20</t>
  </si>
  <si>
    <t>557-552-546</t>
  </si>
  <si>
    <t>1414-1420-1428</t>
  </si>
  <si>
    <t>FORTIS</t>
  </si>
  <si>
    <t xml:space="preserve">144.50-142.50-138.90 </t>
  </si>
  <si>
    <t>2305-2313-2327</t>
  </si>
  <si>
    <t>532.50-536-542</t>
  </si>
  <si>
    <t>1128-1133-1141</t>
  </si>
  <si>
    <t>591.50-594-599</t>
  </si>
  <si>
    <t>664.20-656-648</t>
  </si>
  <si>
    <t>134-136-139.50</t>
  </si>
  <si>
    <t>745-748.80-754</t>
  </si>
  <si>
    <t>803.40-809-817</t>
  </si>
  <si>
    <t>593.70-591-586.20</t>
  </si>
  <si>
    <t>EP-F&amp;O PACKAGE PERFORMANCE  REPORT [FEBRUARY  2018]</t>
  </si>
  <si>
    <t>752-748-740</t>
  </si>
  <si>
    <t>1055-1057.5-1062</t>
  </si>
  <si>
    <t xml:space="preserve"> 749-745-735</t>
  </si>
  <si>
    <t xml:space="preserve">PC JEWELLER </t>
  </si>
  <si>
    <t>320.7-318-310</t>
  </si>
  <si>
    <t>293.7-291-285</t>
  </si>
  <si>
    <t xml:space="preserve"> 352.3-355-362</t>
  </si>
  <si>
    <t>723-725-730</t>
  </si>
  <si>
    <t>1256-1264-1275</t>
  </si>
  <si>
    <t>522.70-524-527</t>
  </si>
  <si>
    <t>478.8-477.5-475</t>
  </si>
  <si>
    <t>CEAT</t>
  </si>
  <si>
    <t>1513-1520-1530</t>
  </si>
  <si>
    <t xml:space="preserve">MUTHOOT FIN </t>
  </si>
  <si>
    <t>376.2-377.5-380</t>
  </si>
  <si>
    <t>458-459-462.50</t>
  </si>
  <si>
    <t xml:space="preserve"> 459-460-462.50</t>
  </si>
  <si>
    <t xml:space="preserve"> RELIANCE CAP </t>
  </si>
  <si>
    <t>464.5-467.5-475</t>
  </si>
  <si>
    <t>JETAIR</t>
  </si>
  <si>
    <t>795-797-800</t>
  </si>
  <si>
    <t>AJANTA PHARMA</t>
  </si>
  <si>
    <t>1386.5-1390-1400</t>
  </si>
  <si>
    <t>1868.5-1872-1890</t>
  </si>
  <si>
    <t xml:space="preserve">RELIANCE INFRA </t>
  </si>
  <si>
    <t>461.3-463-466</t>
  </si>
  <si>
    <t>743.5-747-755</t>
  </si>
  <si>
    <t>TATA STEEL</t>
  </si>
  <si>
    <t>716.65-718.5-722</t>
  </si>
  <si>
    <t>1005-1008-1014</t>
  </si>
  <si>
    <t>167-168-170</t>
  </si>
  <si>
    <t>535-538-544</t>
  </si>
  <si>
    <t>526.50-528-532</t>
  </si>
  <si>
    <t>782-786-792</t>
  </si>
  <si>
    <t>511.50-509.20-506</t>
  </si>
  <si>
    <t>249.10-247.50-245.50</t>
  </si>
  <si>
    <t>585.50-581-576</t>
  </si>
  <si>
    <t>410.30-407-404</t>
  </si>
  <si>
    <t xml:space="preserve">897.50-900.80-904 </t>
  </si>
  <si>
    <t xml:space="preserve"> APOLLOHOSP </t>
  </si>
  <si>
    <t>1169.50-1176-1182</t>
  </si>
  <si>
    <t xml:space="preserve">509.7-513.50-517 </t>
  </si>
  <si>
    <t>397.50-399.50-402</t>
  </si>
  <si>
    <t>792-795.50-800</t>
  </si>
  <si>
    <t>724.50-729-735</t>
  </si>
  <si>
    <t>1216-1225-1234</t>
  </si>
  <si>
    <t>1589.30-1582-1570</t>
  </si>
  <si>
    <t xml:space="preserve">498.50-495.20-490 </t>
  </si>
  <si>
    <t>733.50-729-724</t>
  </si>
  <si>
    <t>632-636-642</t>
  </si>
  <si>
    <t>782.50-786-792</t>
  </si>
  <si>
    <t>155.50-157.20-160</t>
  </si>
  <si>
    <t>489-492-496</t>
  </si>
  <si>
    <t xml:space="preserve">1043.80-1049-1058 </t>
  </si>
  <si>
    <t>946-952-960</t>
  </si>
  <si>
    <t>832-836-841</t>
  </si>
  <si>
    <t>632.70-636-642</t>
  </si>
  <si>
    <t xml:space="preserve">1041-1047-1054 </t>
  </si>
  <si>
    <t>775-783-792</t>
  </si>
  <si>
    <t>548.50-554-562</t>
  </si>
  <si>
    <t>941-946-952</t>
  </si>
  <si>
    <t>218-219.50-222</t>
  </si>
  <si>
    <t>1472-1480-1490</t>
  </si>
  <si>
    <t>EP-F&amp;O PACKAGE PERFORMANCE  REPORT [JANUARY 2018]</t>
  </si>
  <si>
    <t>606.5-609-612</t>
  </si>
  <si>
    <t>797-799-802</t>
  </si>
  <si>
    <t>442-441-438.50</t>
  </si>
  <si>
    <t>569.90-571.5-575</t>
  </si>
  <si>
    <t xml:space="preserve"> 499-498-495</t>
  </si>
  <si>
    <t xml:space="preserve">776.5-778.25-782 </t>
  </si>
  <si>
    <t xml:space="preserve">PC JEWELLERS </t>
  </si>
  <si>
    <t>478.2-479.50-483</t>
  </si>
  <si>
    <t>WOCKHARD</t>
  </si>
  <si>
    <t xml:space="preserve">928-930-934 </t>
  </si>
  <si>
    <t xml:space="preserve">AJANTA PHARMA </t>
  </si>
  <si>
    <t xml:space="preserve"> 1489.50-1494-1500</t>
  </si>
  <si>
    <t xml:space="preserve"> TATA STEEL</t>
  </si>
  <si>
    <t>775.8-777.5-782</t>
  </si>
  <si>
    <t xml:space="preserve">1502.5-1506-1515 </t>
  </si>
  <si>
    <t>TATA ELXSI</t>
  </si>
  <si>
    <t xml:space="preserve">1017-1019-1025 </t>
  </si>
  <si>
    <t>546.2-548.5-550</t>
  </si>
  <si>
    <t>1018.50-1021-1025</t>
  </si>
  <si>
    <t xml:space="preserve"> RELIANCE CAP</t>
  </si>
  <si>
    <t>614.75-617.50-625</t>
  </si>
  <si>
    <t xml:space="preserve">842.5-840-836 </t>
  </si>
  <si>
    <t>837.5-836-832</t>
  </si>
  <si>
    <t>1230-1233-1240</t>
  </si>
  <si>
    <t>274.95-275.75-278</t>
  </si>
  <si>
    <t>870.5-872.5-878</t>
  </si>
  <si>
    <t>1946.50-1941-1935</t>
  </si>
  <si>
    <t xml:space="preserve"> PC JEWELLER </t>
  </si>
  <si>
    <t>542.8-544-548</t>
  </si>
  <si>
    <t>544.8-546-550</t>
  </si>
  <si>
    <t>590.5-592-595</t>
  </si>
  <si>
    <t xml:space="preserve">810.5-812.8-816 </t>
  </si>
  <si>
    <t>15/01/2018</t>
  </si>
  <si>
    <t>786.3-788.3-793</t>
  </si>
  <si>
    <t>878-875-870</t>
  </si>
  <si>
    <t>16/01/2018</t>
  </si>
  <si>
    <t>TVS MOTOR</t>
  </si>
  <si>
    <t xml:space="preserve">733.2-731.2-727 </t>
  </si>
  <si>
    <t>RELIANCE INFRA</t>
  </si>
  <si>
    <t xml:space="preserve">547.7-546- 542 </t>
  </si>
  <si>
    <t>17/01/2018</t>
  </si>
  <si>
    <t>841.5-837-825</t>
  </si>
  <si>
    <t>836.50-833-825</t>
  </si>
  <si>
    <t>18/01/2018</t>
  </si>
  <si>
    <t>411-409.5-406</t>
  </si>
  <si>
    <t xml:space="preserve"> 409-407.5-403</t>
  </si>
  <si>
    <t>804.75-803-800</t>
  </si>
  <si>
    <t>19/01/2018</t>
  </si>
  <si>
    <t>460.15-459-455</t>
  </si>
  <si>
    <t xml:space="preserve">JUSTDIAL </t>
  </si>
  <si>
    <t>561.3-562.5-566</t>
  </si>
  <si>
    <t>22/01/2018</t>
  </si>
  <si>
    <t xml:space="preserve">JUBILANT FOOD </t>
  </si>
  <si>
    <t xml:space="preserve"> 2203.5-2207-2220</t>
  </si>
  <si>
    <t>2196.5-2200-2206</t>
  </si>
  <si>
    <t>469-468-465</t>
  </si>
  <si>
    <t>2203.5-2207-2215</t>
  </si>
  <si>
    <t>2215.5-2219-2230</t>
  </si>
  <si>
    <t>23/01/2018</t>
  </si>
  <si>
    <t>1227-1223-1215</t>
  </si>
  <si>
    <t>613-614-617</t>
  </si>
  <si>
    <t>617.75-618.75-622</t>
  </si>
  <si>
    <t>24/01/2018</t>
  </si>
  <si>
    <t>652.50-653.5-658</t>
  </si>
  <si>
    <t xml:space="preserve">564.80-563.5-558 </t>
  </si>
  <si>
    <t>563.05-562-558</t>
  </si>
  <si>
    <t xml:space="preserve"> RELIANCE CAPITAL </t>
  </si>
  <si>
    <t>510-507-502</t>
  </si>
  <si>
    <t>777.5-779-782</t>
  </si>
  <si>
    <t>25/01/2018</t>
  </si>
  <si>
    <t>1253-1256-1263</t>
  </si>
  <si>
    <t xml:space="preserve">571.2-572.5-575 </t>
  </si>
  <si>
    <t>3413-3400-3375</t>
  </si>
  <si>
    <t>762-759.5-754</t>
  </si>
  <si>
    <t>29/01/2018</t>
  </si>
  <si>
    <t xml:space="preserve">786.5-788.5-793 </t>
  </si>
  <si>
    <t>2172.5-2168-2155</t>
  </si>
  <si>
    <t>30/01/2018</t>
  </si>
  <si>
    <t>1823.50-1828-1836</t>
  </si>
  <si>
    <t>848-846-840</t>
  </si>
  <si>
    <t xml:space="preserve">853-851-845 </t>
  </si>
  <si>
    <t>776.5-773-768</t>
  </si>
  <si>
    <t>31/01/2018</t>
  </si>
  <si>
    <t>1066-1063.5-1055</t>
  </si>
  <si>
    <t xml:space="preserve">2076.50-2073-2060 </t>
  </si>
  <si>
    <t>EP-F&amp;O PACKAGE PERFORMANCE  REPORT [DECEMBER 2017]</t>
  </si>
  <si>
    <t xml:space="preserve"> PC JEWELLERS</t>
  </si>
  <si>
    <t xml:space="preserve">412.50-414-418 </t>
  </si>
  <si>
    <t xml:space="preserve">1292.75-1289.5-1283 </t>
  </si>
  <si>
    <t>1077.5-1074.5-1170</t>
  </si>
  <si>
    <t>1062.5-1065-1070</t>
  </si>
  <si>
    <t xml:space="preserve"> SUN TV</t>
  </si>
  <si>
    <t>851.80-853.5-860</t>
  </si>
  <si>
    <t>925-921-910</t>
  </si>
  <si>
    <t xml:space="preserve">APOLLO HOSPITALS </t>
  </si>
  <si>
    <t xml:space="preserve">1163-1167-1175 </t>
  </si>
  <si>
    <t>1169-1173-1180</t>
  </si>
  <si>
    <t>PC JEWELLERS</t>
  </si>
  <si>
    <t>402-403.5-407</t>
  </si>
  <si>
    <t>857.90-860.75-865</t>
  </si>
  <si>
    <t>4065-4055-4035</t>
  </si>
  <si>
    <t>1687-1683-1675</t>
  </si>
  <si>
    <t xml:space="preserve"> PC JEWELLERS </t>
  </si>
  <si>
    <t xml:space="preserve">414-416-420 </t>
  </si>
  <si>
    <t>571.5-573-577</t>
  </si>
  <si>
    <t>572.5-574-578</t>
  </si>
  <si>
    <t>417-418.5-422</t>
  </si>
  <si>
    <t>432.50-434-438</t>
  </si>
  <si>
    <t>1464.50-1470-1480</t>
  </si>
  <si>
    <t>434.50-436-440</t>
  </si>
  <si>
    <t xml:space="preserve"> 435.50-437-440 </t>
  </si>
  <si>
    <t>UNION BANK</t>
  </si>
  <si>
    <t>154.25-153.75-152</t>
  </si>
  <si>
    <t>SRIRAM TRANSPORT</t>
  </si>
  <si>
    <t>1376-1373-1365</t>
  </si>
  <si>
    <t xml:space="preserve">438-439.5-444 </t>
  </si>
  <si>
    <t>13/12/2017</t>
  </si>
  <si>
    <t>501-501.75-504</t>
  </si>
  <si>
    <t>426.5-427.75-430</t>
  </si>
  <si>
    <t xml:space="preserve">1397-1400-1405 </t>
  </si>
  <si>
    <t>14/12/2017</t>
  </si>
  <si>
    <t xml:space="preserve"> JUBILANT FOOD </t>
  </si>
  <si>
    <t>1697-1693-1685</t>
  </si>
  <si>
    <t>MUTHOOT FINANCE</t>
  </si>
  <si>
    <t>421-422.5-425</t>
  </si>
  <si>
    <t>15/12/2017</t>
  </si>
  <si>
    <t>INDIAN BANK</t>
  </si>
  <si>
    <t>387-388-390</t>
  </si>
  <si>
    <t xml:space="preserve"> 449.5-451-454</t>
  </si>
  <si>
    <t>19/12/2017</t>
  </si>
  <si>
    <t>454.6-456.4-463</t>
  </si>
  <si>
    <t>20/12/2017</t>
  </si>
  <si>
    <t xml:space="preserve"> 626.2-628-633</t>
  </si>
  <si>
    <t>868-869.5-872</t>
  </si>
  <si>
    <t xml:space="preserve"> INDIAN BANK </t>
  </si>
  <si>
    <t>396-397-400</t>
  </si>
  <si>
    <t>21/12/2017</t>
  </si>
  <si>
    <t>852-855-860</t>
  </si>
  <si>
    <t>854-857-862</t>
  </si>
  <si>
    <t>506-507-508</t>
  </si>
  <si>
    <t>22/12/2017</t>
  </si>
  <si>
    <t>508.3-509-511</t>
  </si>
  <si>
    <t>PIDILITE</t>
  </si>
  <si>
    <t>937.5-939.5-944</t>
  </si>
  <si>
    <t>26/12/2017</t>
  </si>
  <si>
    <t>1209.80-1213-1220</t>
  </si>
  <si>
    <t>1216.80-1220-1225</t>
  </si>
  <si>
    <t xml:space="preserve"> 464.5-466-470</t>
  </si>
  <si>
    <t>27/12/2017</t>
  </si>
  <si>
    <t>605-606.75-610</t>
  </si>
  <si>
    <t>1223.5-1227-1232</t>
  </si>
  <si>
    <t>28/12/2017</t>
  </si>
  <si>
    <t xml:space="preserve">464.5-466-470 </t>
  </si>
  <si>
    <t>757.3-759.2-763</t>
  </si>
  <si>
    <t>29/12/2017</t>
  </si>
  <si>
    <t xml:space="preserve">116-117-120 </t>
  </si>
  <si>
    <t>EP-F&amp;O PACKAGE PERFORMANCE  REPORT [NOVEMBER 2017]</t>
  </si>
  <si>
    <t xml:space="preserve">924-921.5-915 </t>
  </si>
  <si>
    <t>1263-1267-1273</t>
  </si>
  <si>
    <t xml:space="preserve">1239-1235-1230 </t>
  </si>
  <si>
    <t>1260-1264-1270</t>
  </si>
  <si>
    <t>1055.5-1052-1048</t>
  </si>
  <si>
    <t xml:space="preserve">163-164-167 </t>
  </si>
  <si>
    <t>1017-1013-1000</t>
  </si>
  <si>
    <t>1012-1008-1000</t>
  </si>
  <si>
    <t xml:space="preserve">216-216.5-217.5 </t>
  </si>
  <si>
    <t xml:space="preserve">711.2-709.5-707 </t>
  </si>
  <si>
    <t xml:space="preserve">372.5-371-368 </t>
  </si>
  <si>
    <t xml:space="preserve"> 444-445-447</t>
  </si>
  <si>
    <t>516.1-514.5-510</t>
  </si>
  <si>
    <t xml:space="preserve">JUST DIAL </t>
  </si>
  <si>
    <t>463.5-470</t>
  </si>
  <si>
    <t>514-513-510</t>
  </si>
  <si>
    <t>1207-1210-1220</t>
  </si>
  <si>
    <t>461.3-463-470</t>
  </si>
  <si>
    <t xml:space="preserve"> 514-513-510</t>
  </si>
  <si>
    <t>746.6-745-742</t>
  </si>
  <si>
    <t xml:space="preserve"> IB HOUSING</t>
  </si>
  <si>
    <t xml:space="preserve">1234-1239-1250 </t>
  </si>
  <si>
    <t xml:space="preserve">RELIANCE CAP </t>
  </si>
  <si>
    <t>490-487-482</t>
  </si>
  <si>
    <t xml:space="preserve"> 488-485-480</t>
  </si>
  <si>
    <t>1222.5-1226-1235</t>
  </si>
  <si>
    <t>532.3-534-537</t>
  </si>
  <si>
    <t>738.7-737-733</t>
  </si>
  <si>
    <t>13/11/2017</t>
  </si>
  <si>
    <t>998-995-985</t>
  </si>
  <si>
    <t>994-991-987</t>
  </si>
  <si>
    <t xml:space="preserve"> INDIAN BANK</t>
  </si>
  <si>
    <t>411.5-413-416</t>
  </si>
  <si>
    <t>414.5-416-420</t>
  </si>
  <si>
    <t>14/11/2017</t>
  </si>
  <si>
    <t xml:space="preserve">398.15-397.25-395 </t>
  </si>
  <si>
    <t>AMARRAJA</t>
  </si>
  <si>
    <t>802.5-806-815</t>
  </si>
  <si>
    <t>1019.5-1022-1027</t>
  </si>
  <si>
    <t>15/11/2017</t>
  </si>
  <si>
    <t>299-298-294</t>
  </si>
  <si>
    <t>407-408-410</t>
  </si>
  <si>
    <t>16/11/2017</t>
  </si>
  <si>
    <t xml:space="preserve">SRIRAM TRANSPORT </t>
  </si>
  <si>
    <t>1218.5-1215-1210</t>
  </si>
  <si>
    <t xml:space="preserve"> INDIANBANK</t>
  </si>
  <si>
    <t>387-386.25-384</t>
  </si>
  <si>
    <t xml:space="preserve">CENTURY TEXTILE </t>
  </si>
  <si>
    <t>1290.75-1294.50-1300</t>
  </si>
  <si>
    <t>17/11/2017</t>
  </si>
  <si>
    <t>1194-1196.50-1202</t>
  </si>
  <si>
    <t>361-362.5-365</t>
  </si>
  <si>
    <t>419-418.25-417</t>
  </si>
  <si>
    <t>1784-1788-1800</t>
  </si>
  <si>
    <t>20/11/2017</t>
  </si>
  <si>
    <t>391-392-395</t>
  </si>
  <si>
    <t>21/11/2017</t>
  </si>
  <si>
    <t>CENTURY TEXTILE</t>
  </si>
  <si>
    <t>1343.25-1347-1355</t>
  </si>
  <si>
    <t xml:space="preserve"> BHARAT FORGE </t>
  </si>
  <si>
    <t>715.5-717.3-720</t>
  </si>
  <si>
    <t>22/11/2017</t>
  </si>
  <si>
    <t>407.20-406.40-404</t>
  </si>
  <si>
    <t>377.35-376-373</t>
  </si>
  <si>
    <t>23/11/2017</t>
  </si>
  <si>
    <t>1842.5-1846.5-1854</t>
  </si>
  <si>
    <t>727.5-729.50-736</t>
  </si>
  <si>
    <t>24/11/2017</t>
  </si>
  <si>
    <t xml:space="preserve">1222.4-1225-1230 </t>
  </si>
  <si>
    <t xml:space="preserve">254-253.25-251 </t>
  </si>
  <si>
    <t>27/11/2017</t>
  </si>
  <si>
    <t xml:space="preserve">393-394.50-400 </t>
  </si>
  <si>
    <t>28/11/2017</t>
  </si>
  <si>
    <t xml:space="preserve">1893.5-1897.5-1906 </t>
  </si>
  <si>
    <t>430-431-434</t>
  </si>
  <si>
    <t>1903.5-1907-1913</t>
  </si>
  <si>
    <t>29/11/2017</t>
  </si>
  <si>
    <t>399-397.5-394</t>
  </si>
  <si>
    <t>514.75-515.75-520</t>
  </si>
  <si>
    <t>30/11/2017</t>
  </si>
  <si>
    <t xml:space="preserve">1169.25-1166.50-1160 </t>
  </si>
  <si>
    <t>389-387.5-384</t>
  </si>
  <si>
    <t xml:space="preserve">TATA MOTOR </t>
  </si>
  <si>
    <t>407.60-406.2-402</t>
  </si>
  <si>
    <t>EP-F&amp;O PACKAGE PERFORMANCE  REPORT [OCTOBER 2017]</t>
  </si>
  <si>
    <t>1263-1265.5-1270</t>
  </si>
  <si>
    <t>1266-1268.5-1275</t>
  </si>
  <si>
    <t>483-484.4-486</t>
  </si>
  <si>
    <t xml:space="preserve">CENTURY TEX </t>
  </si>
  <si>
    <t xml:space="preserve">1255.5-1259.2-1265 </t>
  </si>
  <si>
    <t>1731.5-1734-1740</t>
  </si>
  <si>
    <t>573.5-575-579</t>
  </si>
  <si>
    <t>681-682-684</t>
  </si>
  <si>
    <t xml:space="preserve">564.5-563-560 </t>
  </si>
  <si>
    <t>494-495-498</t>
  </si>
  <si>
    <t>JUST DIAL</t>
  </si>
  <si>
    <t>427.8-429.5-436</t>
  </si>
  <si>
    <t>692.5-689-680</t>
  </si>
  <si>
    <t>1735-1739-1747</t>
  </si>
  <si>
    <t xml:space="preserve">1488.5-1493-1500 </t>
  </si>
  <si>
    <t>371.5-371-369</t>
  </si>
  <si>
    <t>VOLTAS</t>
  </si>
  <si>
    <t>536-537-540</t>
  </si>
  <si>
    <t>2456-2464-2480</t>
  </si>
  <si>
    <t xml:space="preserve">1497-1493-1485 </t>
  </si>
  <si>
    <t>13/10/2017</t>
  </si>
  <si>
    <t>441.5-440.75-438</t>
  </si>
  <si>
    <t>697.45-698.25-702</t>
  </si>
  <si>
    <t>446.25-445-440</t>
  </si>
  <si>
    <t>709.5-710.5-713</t>
  </si>
  <si>
    <t>16/10/2017</t>
  </si>
  <si>
    <t>331.5-332-333</t>
  </si>
  <si>
    <t>17/10/2017</t>
  </si>
  <si>
    <t>507.5-508.5-512</t>
  </si>
  <si>
    <t xml:space="preserve"> 1332-1335-1340</t>
  </si>
  <si>
    <t>18/10/2017</t>
  </si>
  <si>
    <t>578.5-580-585</t>
  </si>
  <si>
    <t xml:space="preserve">329-327 </t>
  </si>
  <si>
    <t>23/10/2017</t>
  </si>
  <si>
    <t>853-857-862</t>
  </si>
  <si>
    <t>349-348.3-347</t>
  </si>
  <si>
    <t>24/10/2017</t>
  </si>
  <si>
    <t xml:space="preserve"> TATA STEEL </t>
  </si>
  <si>
    <t>721.5-722.5-725</t>
  </si>
  <si>
    <t>727.90-728.90-730</t>
  </si>
  <si>
    <t>25/10/2017</t>
  </si>
  <si>
    <t>YES BANK</t>
  </si>
  <si>
    <t>338-339-344</t>
  </si>
  <si>
    <t xml:space="preserve">TORRENT PHARMA </t>
  </si>
  <si>
    <t>1346-1341-1330</t>
  </si>
  <si>
    <t>26/10/2017</t>
  </si>
  <si>
    <t>339-338.25-337</t>
  </si>
  <si>
    <t>703-703.75-706</t>
  </si>
  <si>
    <t xml:space="preserve">RELIANCE CAPITAL </t>
  </si>
  <si>
    <t xml:space="preserve"> 561-562.3-565</t>
  </si>
  <si>
    <t>1242-1245-1250</t>
  </si>
  <si>
    <t>27/10/2017</t>
  </si>
  <si>
    <t xml:space="preserve">ULTRATECH CEM </t>
  </si>
  <si>
    <t>4523-4533-4560</t>
  </si>
  <si>
    <t xml:space="preserve"> YES BANK</t>
  </si>
  <si>
    <t>306.6-305.5-302</t>
  </si>
  <si>
    <t xml:space="preserve">AUROPHARMA </t>
  </si>
  <si>
    <t xml:space="preserve"> 777-780-785</t>
  </si>
  <si>
    <t>589-591-594</t>
  </si>
  <si>
    <t>658-655-650</t>
  </si>
  <si>
    <t>30/10/2017</t>
  </si>
  <si>
    <t xml:space="preserve">1625.20-1629-1635 </t>
  </si>
  <si>
    <t xml:space="preserve">1630.75-1634.5-1640 </t>
  </si>
  <si>
    <t>428.7-427-423</t>
  </si>
  <si>
    <t>4746-4756-4800</t>
  </si>
  <si>
    <t>724-726-730</t>
  </si>
  <si>
    <t>31/10/2017</t>
  </si>
  <si>
    <t>725-727-735</t>
  </si>
  <si>
    <t>EP-F&amp;O PACKAGE PERFORMANCE  REPORT [SEPTEMBER 2017]</t>
  </si>
  <si>
    <t>1222-1225-1234</t>
  </si>
  <si>
    <t xml:space="preserve">1185-1182.5-1177 </t>
  </si>
  <si>
    <t>1243-1245.5-1250</t>
  </si>
  <si>
    <t>1316.75-1320.5-1328</t>
  </si>
  <si>
    <t>584.3-587-592</t>
  </si>
  <si>
    <t xml:space="preserve"> 1350.50-1354-1360 </t>
  </si>
  <si>
    <t>RELIANCE CAPITAL</t>
  </si>
  <si>
    <t>732-730-725</t>
  </si>
  <si>
    <t>TATA GLOBAL</t>
  </si>
  <si>
    <t>204-204.5-206</t>
  </si>
  <si>
    <t>1212.90-1216-1222</t>
  </si>
  <si>
    <t>519-518-515</t>
  </si>
  <si>
    <t>581.4-577.5-570</t>
  </si>
  <si>
    <t>573-570-564</t>
  </si>
  <si>
    <t>1258-1255-1250</t>
  </si>
  <si>
    <t>13/09/2017</t>
  </si>
  <si>
    <t xml:space="preserve"> CENTURY TEX </t>
  </si>
  <si>
    <t>1336.75-1340-1355</t>
  </si>
  <si>
    <t>672-675-680</t>
  </si>
  <si>
    <t>1246-1243-1238</t>
  </si>
  <si>
    <t xml:space="preserve">832.5-836-842 </t>
  </si>
  <si>
    <t>14/09/2017</t>
  </si>
  <si>
    <t>779.50-782-790</t>
  </si>
  <si>
    <t>1070.4-1072.3-1077</t>
  </si>
  <si>
    <t>509-508-505</t>
  </si>
  <si>
    <t>15/09/2017</t>
  </si>
  <si>
    <t>1408.3-1404.5-1396</t>
  </si>
  <si>
    <t>418.2-419-421</t>
  </si>
  <si>
    <t>673.5-672.75-670</t>
  </si>
  <si>
    <t>882.5-885-890</t>
  </si>
  <si>
    <t>18/09/2017</t>
  </si>
  <si>
    <t xml:space="preserve"> 8190-8205-8235</t>
  </si>
  <si>
    <t>BAJAJ AUTO</t>
  </si>
  <si>
    <t>3135-3142-3155</t>
  </si>
  <si>
    <t>850.5-852.5-857</t>
  </si>
  <si>
    <t>659.75-680.75-682</t>
  </si>
  <si>
    <t>19/09/2017</t>
  </si>
  <si>
    <t>1137.5-1134-1125</t>
  </si>
  <si>
    <t>1927.5-1931-1950</t>
  </si>
  <si>
    <t>1931-1934-1950</t>
  </si>
  <si>
    <t>20/9/2017</t>
  </si>
  <si>
    <t>1500.7-1504.5-1512</t>
  </si>
  <si>
    <t>691-691.75-694</t>
  </si>
  <si>
    <t>1423-1427-1435</t>
  </si>
  <si>
    <t>1137.5-1134-1130</t>
  </si>
  <si>
    <t>21/09/2017</t>
  </si>
  <si>
    <t>661-661.75-664</t>
  </si>
  <si>
    <t>835.5-833.5-828</t>
  </si>
  <si>
    <t>22/09/2017</t>
  </si>
  <si>
    <t xml:space="preserve">1036.1-1034.3-1030 </t>
  </si>
  <si>
    <t xml:space="preserve">1262-1264.5-1270 </t>
  </si>
  <si>
    <t>2508-2500-2490</t>
  </si>
  <si>
    <t>25/09/2017</t>
  </si>
  <si>
    <t>2466-2458-2440</t>
  </si>
  <si>
    <t xml:space="preserve">1138-1135-1128 </t>
  </si>
  <si>
    <t>806-808-812</t>
  </si>
  <si>
    <t xml:space="preserve"> 1222-1225-1230 </t>
  </si>
  <si>
    <t>26/09/2017</t>
  </si>
  <si>
    <t>774.2-72.5-767</t>
  </si>
  <si>
    <t>470.5-469.5-467</t>
  </si>
  <si>
    <t>27/09/2017</t>
  </si>
  <si>
    <t xml:space="preserve">TATA STEEL </t>
  </si>
  <si>
    <t>651-651.75-654</t>
  </si>
  <si>
    <t>1209-1206-1200</t>
  </si>
  <si>
    <t>1400.75-1397-1390</t>
  </si>
  <si>
    <t xml:space="preserve">1008.70-1010.50-1015 </t>
  </si>
  <si>
    <t>28/09/2017</t>
  </si>
  <si>
    <t xml:space="preserve"> AJANTA PHARMA</t>
  </si>
  <si>
    <t xml:space="preserve">1144-1149-1160 </t>
  </si>
  <si>
    <t>499-498.25-496</t>
  </si>
  <si>
    <t>496.5-495.75-493</t>
  </si>
  <si>
    <t>29/09/2017</t>
  </si>
  <si>
    <t>134-134.5-135.50</t>
  </si>
  <si>
    <t>376.75-377.5-379</t>
  </si>
  <si>
    <t>1734.2-1737-1747</t>
  </si>
  <si>
    <t>1472.3-1469-1464</t>
  </si>
  <si>
    <t>EP-F&amp;O PACKAGE PERFORMANCE  REPORT [AUGUST 2017]</t>
  </si>
  <si>
    <t>1262.5-1266-1270</t>
  </si>
  <si>
    <t>719-717.5-714</t>
  </si>
  <si>
    <t>788.5-786.5-783</t>
  </si>
  <si>
    <t xml:space="preserve"> GODFRYPHILIP </t>
  </si>
  <si>
    <t>1117-1113-1105</t>
  </si>
  <si>
    <t>4113-4123-4150</t>
  </si>
  <si>
    <t>1948-1952-1965</t>
  </si>
  <si>
    <t>1351-1346-1335</t>
  </si>
  <si>
    <t>1213-1215.5-1220</t>
  </si>
  <si>
    <t>705-706.5-710</t>
  </si>
  <si>
    <t>GODFRYPHILLIP</t>
  </si>
  <si>
    <t>1047-1043-1030</t>
  </si>
  <si>
    <t>1662.5-1666-1675</t>
  </si>
  <si>
    <t>500-500.75-503</t>
  </si>
  <si>
    <t>748-749.5-753</t>
  </si>
  <si>
    <t xml:space="preserve">GODFRYPHILLIP </t>
  </si>
  <si>
    <t xml:space="preserve">1047-1043-1030 </t>
  </si>
  <si>
    <t xml:space="preserve"> AJANTA PHARMA </t>
  </si>
  <si>
    <t xml:space="preserve"> 1324-1319-1300</t>
  </si>
  <si>
    <t xml:space="preserve"> 626.90-627.5-630</t>
  </si>
  <si>
    <t xml:space="preserve"> 795.5-797-800</t>
  </si>
  <si>
    <t>301-301.75-305</t>
  </si>
  <si>
    <t>1417-1413-1400</t>
  </si>
  <si>
    <t xml:space="preserve">AURO PHARMA </t>
  </si>
  <si>
    <t xml:space="preserve"> 698-695.5-690</t>
  </si>
  <si>
    <t>1062-1058-1050</t>
  </si>
  <si>
    <t>938.7-936.5-930</t>
  </si>
  <si>
    <t>2494-2486-2470</t>
  </si>
  <si>
    <t xml:space="preserve"> JETAIR</t>
  </si>
  <si>
    <t>553.3-555-560</t>
  </si>
  <si>
    <t xml:space="preserve"> 701.5-703.5-710</t>
  </si>
  <si>
    <t>14/08/2017</t>
  </si>
  <si>
    <t>1061-1065-1075</t>
  </si>
  <si>
    <t xml:space="preserve">475.60-478-481 </t>
  </si>
  <si>
    <t>GRANULES</t>
  </si>
  <si>
    <t xml:space="preserve">116-116.5-117 </t>
  </si>
  <si>
    <t>16/08/2017</t>
  </si>
  <si>
    <t xml:space="preserve">737-735-731 </t>
  </si>
  <si>
    <t>557.90-559.4-562</t>
  </si>
  <si>
    <t>17/08/2017</t>
  </si>
  <si>
    <t>309-309.5-311</t>
  </si>
  <si>
    <t>1859.5-1863-1875</t>
  </si>
  <si>
    <t>1876.5-1880-1890</t>
  </si>
  <si>
    <t>491-492-494</t>
  </si>
  <si>
    <t>18/08/2017</t>
  </si>
  <si>
    <t xml:space="preserve"> INDUSIND BANK </t>
  </si>
  <si>
    <t>1597.5-1594-1585</t>
  </si>
  <si>
    <t>361-361.5-363</t>
  </si>
  <si>
    <t xml:space="preserve"> INFIBEAM</t>
  </si>
  <si>
    <t>1396-1401-1410</t>
  </si>
  <si>
    <t xml:space="preserve"> INFOSYS</t>
  </si>
  <si>
    <t>897-893-885</t>
  </si>
  <si>
    <t>21/08/2017</t>
  </si>
  <si>
    <t>1170.4-1165-1155</t>
  </si>
  <si>
    <t>1160-1155-1140</t>
  </si>
  <si>
    <t>AMAR RAJA</t>
  </si>
  <si>
    <t>767.5-764-760</t>
  </si>
  <si>
    <t>22/08/2017</t>
  </si>
  <si>
    <t>2559-2551-2535</t>
  </si>
  <si>
    <t>524-523.25-520</t>
  </si>
  <si>
    <t>369-368-367</t>
  </si>
  <si>
    <t>805.7-804-800</t>
  </si>
  <si>
    <t>23/08/2017</t>
  </si>
  <si>
    <t xml:space="preserve">SUN TV </t>
  </si>
  <si>
    <t>713.5-715.5-720</t>
  </si>
  <si>
    <t>24/08/2017</t>
  </si>
  <si>
    <t>958.4-960.3-964</t>
  </si>
  <si>
    <t xml:space="preserve">359-358.5-356 </t>
  </si>
  <si>
    <t>1208-1205.5-1200</t>
  </si>
  <si>
    <t>1192.5-1189-1180</t>
  </si>
  <si>
    <t>28/08/2017</t>
  </si>
  <si>
    <t xml:space="preserve"> TVS MOTOR </t>
  </si>
  <si>
    <t>601-601.75-604</t>
  </si>
  <si>
    <t>1009.90-1011.75-1020</t>
  </si>
  <si>
    <t>482.5-489</t>
  </si>
  <si>
    <t>29/08/2017</t>
  </si>
  <si>
    <t>1021.4-1023.2-1028</t>
  </si>
  <si>
    <t>30/08/2017</t>
  </si>
  <si>
    <t>1182-1184.75-1195</t>
  </si>
  <si>
    <t xml:space="preserve">1375-1371-1365 </t>
  </si>
  <si>
    <t>2724-2731-2745</t>
  </si>
  <si>
    <t>31/08/2017</t>
  </si>
  <si>
    <t>JET AIR</t>
  </si>
  <si>
    <t>568.3-570-574</t>
  </si>
  <si>
    <t>1217.5-1214-1220</t>
  </si>
  <si>
    <t>EP-F&amp;O PACKAGE PERFORMANCE  REPORT [JULY 2017]</t>
  </si>
  <si>
    <t>494-492.7-488</t>
  </si>
  <si>
    <t xml:space="preserve">MCX </t>
  </si>
  <si>
    <t>1103-1107-1115</t>
  </si>
  <si>
    <t>4056-4066-4085</t>
  </si>
  <si>
    <t>464-463.25-460</t>
  </si>
  <si>
    <t>501-499.5-495</t>
  </si>
  <si>
    <t>358.7-357-350</t>
  </si>
  <si>
    <t>468.5-469.25-471</t>
  </si>
  <si>
    <t xml:space="preserve"> BEML</t>
  </si>
  <si>
    <t>1565.5-1569-1575</t>
  </si>
  <si>
    <t>1599.5-1603-1615</t>
  </si>
  <si>
    <t xml:space="preserve"> INDIGO</t>
  </si>
  <si>
    <t>1224.5-1228-1235</t>
  </si>
  <si>
    <t>669-670.5-673</t>
  </si>
  <si>
    <t xml:space="preserve"> AURO PHARMA </t>
  </si>
  <si>
    <t>699.5-702-710</t>
  </si>
  <si>
    <t>1304-1309-1325</t>
  </si>
  <si>
    <t xml:space="preserve"> SRIRAM TRANSPORT</t>
  </si>
  <si>
    <t xml:space="preserve">1093-1089-1080 </t>
  </si>
  <si>
    <t>866.25-868-873</t>
  </si>
  <si>
    <t>673.25-675-680</t>
  </si>
  <si>
    <t xml:space="preserve">BHARTI AIRTEL </t>
  </si>
  <si>
    <t>399-398-395</t>
  </si>
  <si>
    <t xml:space="preserve"> TVS MOTOR</t>
  </si>
  <si>
    <t>565.5-564.75-561.5</t>
  </si>
  <si>
    <t>458-457-450</t>
  </si>
  <si>
    <t>439-437.5-433</t>
  </si>
  <si>
    <t xml:space="preserve"> KSCL</t>
  </si>
  <si>
    <t>655.20-645-650</t>
  </si>
  <si>
    <t xml:space="preserve">675.5-677-682 </t>
  </si>
  <si>
    <t>266.35-267-268</t>
  </si>
  <si>
    <t>1381.1-1376-1365</t>
  </si>
  <si>
    <t xml:space="preserve">348.7-347-344 </t>
  </si>
  <si>
    <t>415.5-416.5-420</t>
  </si>
  <si>
    <t xml:space="preserve">1306-1310-1320 </t>
  </si>
  <si>
    <t xml:space="preserve"> VOLTAS</t>
  </si>
  <si>
    <t>486-486.75-490</t>
  </si>
  <si>
    <t xml:space="preserve">MC DOWELL </t>
  </si>
  <si>
    <t>2774-2782-2800</t>
  </si>
  <si>
    <t>1237.5-1234-1225</t>
  </si>
  <si>
    <t xml:space="preserve"> 960.5-957-650</t>
  </si>
  <si>
    <t>1271-1267-1255</t>
  </si>
  <si>
    <t xml:space="preserve"> 1265-1261-1250</t>
  </si>
  <si>
    <t>BAJAJAUTO</t>
  </si>
  <si>
    <t>2859 - 2869</t>
  </si>
  <si>
    <t>26/07/2017</t>
  </si>
  <si>
    <t xml:space="preserve"> 852.70 - 858</t>
  </si>
  <si>
    <t>141.30 - 142</t>
  </si>
  <si>
    <t>2859 - 2875</t>
  </si>
  <si>
    <t>28/07/2017</t>
  </si>
  <si>
    <t>1801.5-1808-1820</t>
  </si>
  <si>
    <t>31/07/2017</t>
  </si>
  <si>
    <t>3942-3952-4000</t>
  </si>
  <si>
    <t>EP-F&amp;O PACKAGE PERFORMANCE  REPORT [JUNE 2017]</t>
  </si>
  <si>
    <t>1062.85-1066-1075</t>
  </si>
  <si>
    <t>1253.5-1257-1265</t>
  </si>
  <si>
    <t xml:space="preserve">GODFRYPHILIP </t>
  </si>
  <si>
    <t xml:space="preserve">1278-1282-1290 </t>
  </si>
  <si>
    <t>633-633.75-636</t>
  </si>
  <si>
    <t>976-980-995</t>
  </si>
  <si>
    <t>2506-2514-2530</t>
  </si>
  <si>
    <t>539-537.5-530</t>
  </si>
  <si>
    <t xml:space="preserve"> TITAN</t>
  </si>
  <si>
    <t>529-527.5-524</t>
  </si>
  <si>
    <t>526-524.5-520</t>
  </si>
  <si>
    <t>1644-1640-1630</t>
  </si>
  <si>
    <t xml:space="preserve">1035-1039-1049 </t>
  </si>
  <si>
    <t>653-654.5-660</t>
  </si>
  <si>
    <t>CADILA</t>
  </si>
  <si>
    <t>530-529-525</t>
  </si>
  <si>
    <t>529-528-525</t>
  </si>
  <si>
    <t>963-967-978</t>
  </si>
  <si>
    <t xml:space="preserve">493-492.2-489 </t>
  </si>
  <si>
    <t>529.5-527-525</t>
  </si>
  <si>
    <t>584.3-583-580</t>
  </si>
  <si>
    <t>811-809-800</t>
  </si>
  <si>
    <t xml:space="preserve">848.7-847-840 </t>
  </si>
  <si>
    <t>531.7-530-525</t>
  </si>
  <si>
    <t>411.7-410-405</t>
  </si>
  <si>
    <t xml:space="preserve"> MOTHERSON SUMI </t>
  </si>
  <si>
    <t xml:space="preserve"> 481-481.5-484</t>
  </si>
  <si>
    <t xml:space="preserve">MARUTI </t>
  </si>
  <si>
    <t>7390-7375-7350</t>
  </si>
  <si>
    <t>409.7-408-400</t>
  </si>
  <si>
    <t>3035-3028-3015</t>
  </si>
  <si>
    <t>816.85-818.85-825</t>
  </si>
  <si>
    <t>838.7-837-832</t>
  </si>
  <si>
    <t xml:space="preserve">836.8-835.1-830 </t>
  </si>
  <si>
    <t>416.3-418-425</t>
  </si>
  <si>
    <t>1355.5-1359-1370</t>
  </si>
  <si>
    <t xml:space="preserve"> RECL</t>
  </si>
  <si>
    <t>184-183.5-182.5</t>
  </si>
  <si>
    <t xml:space="preserve"> BPCL</t>
  </si>
  <si>
    <t>685-683.2-677</t>
  </si>
  <si>
    <t>601-602.5-606.5</t>
  </si>
  <si>
    <t>459-460.5-466</t>
  </si>
  <si>
    <t xml:space="preserve">BPCL </t>
  </si>
  <si>
    <t>676-674.2-668.50</t>
  </si>
  <si>
    <t xml:space="preserve"> HAVELLS</t>
  </si>
  <si>
    <t>485-484.5-482</t>
  </si>
  <si>
    <t xml:space="preserve"> INDIA CEM </t>
  </si>
  <si>
    <t>221-221.5-224</t>
  </si>
  <si>
    <t>1377.5-1381-1390</t>
  </si>
  <si>
    <t>1120.5-1118-1110</t>
  </si>
  <si>
    <t xml:space="preserve"> IB HOUSING </t>
  </si>
  <si>
    <t>1116-1113.5-1103</t>
  </si>
  <si>
    <t>673.2-671.5-667</t>
  </si>
  <si>
    <t>672-670.2-665</t>
  </si>
  <si>
    <t>1197.5-1194-1185</t>
  </si>
  <si>
    <t xml:space="preserve"> IGL </t>
  </si>
  <si>
    <t xml:space="preserve">1104.85-1108.6-1115 </t>
  </si>
  <si>
    <t>1223.5-1227-1235</t>
  </si>
  <si>
    <t>1232.5-1236-1240</t>
  </si>
  <si>
    <t>660.2-658.5-650</t>
  </si>
  <si>
    <t>654.2-652.5-648</t>
  </si>
  <si>
    <t>548.7-647-640</t>
  </si>
  <si>
    <t>547.4-645.7-640</t>
  </si>
  <si>
    <t>674.2-677.5-685</t>
  </si>
  <si>
    <t xml:space="preserve">VOLTAS </t>
  </si>
  <si>
    <t>465.75-465-460</t>
  </si>
  <si>
    <t>357.25-356.5-353</t>
  </si>
  <si>
    <t>638.25-636.55-630</t>
  </si>
  <si>
    <t>455.8-455.2-450</t>
  </si>
  <si>
    <t xml:space="preserve">636.7-635-630 </t>
  </si>
  <si>
    <t xml:space="preserve"> CESC</t>
  </si>
  <si>
    <t xml:space="preserve">866-864-860 </t>
  </si>
  <si>
    <t xml:space="preserve"> BHEL</t>
  </si>
  <si>
    <t>131-130.5-130</t>
  </si>
  <si>
    <t>RECL</t>
  </si>
  <si>
    <t>167-166.5-166</t>
  </si>
  <si>
    <t>467.25-465.5-460</t>
  </si>
  <si>
    <t>626.3-628-633.5</t>
  </si>
  <si>
    <t>1105-1107.5-1112</t>
  </si>
  <si>
    <t>797.5-795.5-790</t>
  </si>
  <si>
    <t xml:space="preserve"> GRASIM</t>
  </si>
  <si>
    <t>1263.5-1266-1275</t>
  </si>
  <si>
    <t>1265.5-1268-1277</t>
  </si>
  <si>
    <t>1072.25-1-70-1060</t>
  </si>
  <si>
    <t xml:space="preserve">495.90-497.4-500 </t>
  </si>
  <si>
    <t xml:space="preserve">1082-1084.5-1090 </t>
  </si>
  <si>
    <t>EP-F&amp;O PACKAGE PERFORMANCE  REPORT [MAY 2017]</t>
  </si>
  <si>
    <t>436-437.5-442</t>
  </si>
  <si>
    <t>354-352.50-350</t>
  </si>
  <si>
    <t xml:space="preserve"> SUN TV </t>
  </si>
  <si>
    <t xml:space="preserve">919-918-914 </t>
  </si>
  <si>
    <t>903.5-901.5-895</t>
  </si>
  <si>
    <t>1577.1-1580-1585</t>
  </si>
  <si>
    <t>898-896-890</t>
  </si>
  <si>
    <t>1092-1089.5-1080</t>
  </si>
  <si>
    <t xml:space="preserve">876.5-874-865 </t>
  </si>
  <si>
    <t xml:space="preserve">1310-1305-1295 </t>
  </si>
  <si>
    <t xml:space="preserve">TATA MOTORS </t>
  </si>
  <si>
    <t xml:space="preserve">425.1-423.5-420 </t>
  </si>
  <si>
    <t>543.5-541.5-535</t>
  </si>
  <si>
    <t xml:space="preserve">JET AIR </t>
  </si>
  <si>
    <t xml:space="preserve"> 538.5-536.5-530</t>
  </si>
  <si>
    <t>1596-1591-1575</t>
  </si>
  <si>
    <t>494-494.5-498</t>
  </si>
  <si>
    <t>1341.5-1338-1330</t>
  </si>
  <si>
    <t xml:space="preserve">ULTRA TECH CEM </t>
  </si>
  <si>
    <t>4445-4455-4490</t>
  </si>
  <si>
    <t>1098.1-1095.5-1090</t>
  </si>
  <si>
    <t>1952-1944-1930</t>
  </si>
  <si>
    <t>995-999-1010</t>
  </si>
  <si>
    <t xml:space="preserve"> 888.5-890.5-895</t>
  </si>
  <si>
    <t>1056.5-1054-1045</t>
  </si>
  <si>
    <t>921.5-924-932</t>
  </si>
  <si>
    <t xml:space="preserve"> PEL</t>
  </si>
  <si>
    <t>2887-2895-2915</t>
  </si>
  <si>
    <t xml:space="preserve">896-893-885 </t>
  </si>
  <si>
    <t xml:space="preserve">JETAIR </t>
  </si>
  <si>
    <t xml:space="preserve">537.5-539.5-546 </t>
  </si>
  <si>
    <t>1066.50-1062.50-1055</t>
  </si>
  <si>
    <t xml:space="preserve"> ULTRATECH </t>
  </si>
  <si>
    <t>4492-4482-4465</t>
  </si>
  <si>
    <t xml:space="preserve">GODFREYPHILIPS </t>
  </si>
  <si>
    <t xml:space="preserve">1297-1293-1285 </t>
  </si>
  <si>
    <t>1052-1048-1040</t>
  </si>
  <si>
    <t>687.85-685-675</t>
  </si>
  <si>
    <t>908.85-910.85-915</t>
  </si>
  <si>
    <t>672.85-670-660</t>
  </si>
  <si>
    <t xml:space="preserve"> UPL</t>
  </si>
  <si>
    <t>778.75-777-770</t>
  </si>
  <si>
    <t>6811.5-6825-6850</t>
  </si>
  <si>
    <t>761.4-759-753</t>
  </si>
  <si>
    <t>495.5-493.5-485</t>
  </si>
  <si>
    <t xml:space="preserve">982-978-970 </t>
  </si>
  <si>
    <t>964-968-978</t>
  </si>
  <si>
    <t>788.7-787-780</t>
  </si>
  <si>
    <t>INDIA CEM</t>
  </si>
  <si>
    <t>189-188.5-187</t>
  </si>
  <si>
    <t>916.50-913-900</t>
  </si>
  <si>
    <t>1593-1589-1580</t>
  </si>
  <si>
    <t>620.6-617.75-607</t>
  </si>
  <si>
    <t xml:space="preserve"> INDIA CEM</t>
  </si>
  <si>
    <t>186-186.75-189</t>
  </si>
  <si>
    <t>497-498-501</t>
  </si>
  <si>
    <t>511-512-515</t>
  </si>
  <si>
    <t xml:space="preserve"> SRF</t>
  </si>
  <si>
    <t>1653-1657-1670</t>
  </si>
  <si>
    <t xml:space="preserve">513-514-517 </t>
  </si>
  <si>
    <t>HIND PETRO</t>
  </si>
  <si>
    <t>559.55-557.5-550</t>
  </si>
  <si>
    <t>551.2-549.2-542</t>
  </si>
  <si>
    <t>4095-4085-4050</t>
  </si>
  <si>
    <t>4092-4082-4050</t>
  </si>
  <si>
    <t>795.5-797.5-804</t>
  </si>
  <si>
    <t>887-891-900</t>
  </si>
  <si>
    <t>156-158</t>
  </si>
  <si>
    <t>596-597.3-602</t>
  </si>
  <si>
    <t>EP-F&amp;O PACKAGE PERFORMANCE  REPORT [APRIL 2017]</t>
  </si>
  <si>
    <t>1049.3-1046-1035</t>
  </si>
  <si>
    <t xml:space="preserve"> INDIGO </t>
  </si>
  <si>
    <t>1038.75-1035.50-1025</t>
  </si>
  <si>
    <t>801.75-802.5-806</t>
  </si>
  <si>
    <t>1360-1363-1375</t>
  </si>
  <si>
    <t>541.85-543.5-545.50</t>
  </si>
  <si>
    <t xml:space="preserve"> CEAT</t>
  </si>
  <si>
    <t>1357.75-1355-1351</t>
  </si>
  <si>
    <t>783.5-783-780</t>
  </si>
  <si>
    <t>627.35-629-634</t>
  </si>
  <si>
    <t>1037-1033-1028</t>
  </si>
  <si>
    <t>783-782.5-780</t>
  </si>
  <si>
    <t>779-777-774</t>
  </si>
  <si>
    <t>938-935-925</t>
  </si>
  <si>
    <t>IDEA</t>
  </si>
  <si>
    <t>86.20-86-85.50</t>
  </si>
  <si>
    <t>1057.5-1054-1045</t>
  </si>
  <si>
    <t>1033-1029-1024</t>
  </si>
  <si>
    <t>530.35-532-539</t>
  </si>
  <si>
    <t>1391.2-1394-1405</t>
  </si>
  <si>
    <t>1406.85-1403-1395</t>
  </si>
  <si>
    <t>1397.85-1395-1385</t>
  </si>
  <si>
    <t>KTK BANK</t>
  </si>
  <si>
    <t>157.35-157.75-158.50</t>
  </si>
  <si>
    <t xml:space="preserve">363.70-365-368 </t>
  </si>
  <si>
    <t>158.50-159-160</t>
  </si>
  <si>
    <t>724.60-726.40-730</t>
  </si>
  <si>
    <t xml:space="preserve">2159-2167-2175 </t>
  </si>
  <si>
    <t>469.75-470.5-473</t>
  </si>
  <si>
    <t>1442.2-1445-1455</t>
  </si>
  <si>
    <t>1448.7-1451.5-1457</t>
  </si>
  <si>
    <t xml:space="preserve">2305-2312-2330 </t>
  </si>
  <si>
    <t xml:space="preserve"> 507.75-509.5-513</t>
  </si>
  <si>
    <t>971-968.5-962</t>
  </si>
  <si>
    <t xml:space="preserve">1121-1119-1114 </t>
  </si>
  <si>
    <t>1118.6-1116.75-1110</t>
  </si>
  <si>
    <t>948-945.50-938</t>
  </si>
  <si>
    <t>2195-2188-2170</t>
  </si>
  <si>
    <t>495.5-497.25-500</t>
  </si>
  <si>
    <t>895.7-896.5-900</t>
  </si>
  <si>
    <t>880-879.2-875</t>
  </si>
  <si>
    <t>1589-1594-1610</t>
  </si>
  <si>
    <t>2340-2347-2375</t>
  </si>
  <si>
    <t>2365-2372-2400</t>
  </si>
  <si>
    <t>930.5-931.25-935</t>
  </si>
  <si>
    <t>489-488.25-487</t>
  </si>
  <si>
    <t>1010-1013-1022</t>
  </si>
  <si>
    <t>923.60-923-918</t>
  </si>
  <si>
    <t xml:space="preserve"> MCDOWELL</t>
  </si>
  <si>
    <t>1931-1939-1955</t>
  </si>
  <si>
    <t>2405-2412-2425</t>
  </si>
  <si>
    <t>578-579.5-585</t>
  </si>
  <si>
    <t>2539-2547-2575</t>
  </si>
  <si>
    <t>581-582.5-585</t>
  </si>
  <si>
    <t>6380-6395-6450</t>
  </si>
  <si>
    <t xml:space="preserve">INDIA CEM </t>
  </si>
  <si>
    <t>209-208.5-207</t>
  </si>
  <si>
    <t>1519.2-1522-1530</t>
  </si>
  <si>
    <t>1797-1793-1780</t>
  </si>
  <si>
    <t>504.35-505.25-510</t>
  </si>
  <si>
    <t xml:space="preserve">INDIAN BANK </t>
  </si>
  <si>
    <t xml:space="preserve">326.5-327-331 </t>
  </si>
  <si>
    <t xml:space="preserve">BHARAT FINANCE </t>
  </si>
  <si>
    <t>806.5-808.5-815</t>
  </si>
  <si>
    <t xml:space="preserve"> 816-818-822</t>
  </si>
  <si>
    <t>EP-F&amp;O PACKAGE PERFORMANCE  REPORT [MARCH 2017]</t>
  </si>
  <si>
    <t>658.75-657-655</t>
  </si>
  <si>
    <t xml:space="preserve">374.75-375.75-377 </t>
  </si>
  <si>
    <t>503-503-505.5</t>
  </si>
  <si>
    <t>375.75-376.75-378</t>
  </si>
  <si>
    <t xml:space="preserve">1386-1391-1399 </t>
  </si>
  <si>
    <t>338.65-339.25-340.5</t>
  </si>
  <si>
    <t xml:space="preserve">1336-1331-1320 </t>
  </si>
  <si>
    <t>688.7-687-685</t>
  </si>
  <si>
    <t>1162.2-1165-1170</t>
  </si>
  <si>
    <t>1303-1307-1315</t>
  </si>
  <si>
    <t>1386-1390-1400</t>
  </si>
  <si>
    <t xml:space="preserve">1384-1389-1399 </t>
  </si>
  <si>
    <t>834.90-836.75-840</t>
  </si>
  <si>
    <t>634.7-633-630</t>
  </si>
  <si>
    <t xml:space="preserve">AMBUJA CEMENT </t>
  </si>
  <si>
    <t xml:space="preserve"> 223.4-222.6-221 </t>
  </si>
  <si>
    <t xml:space="preserve"> 962.7-966-975</t>
  </si>
  <si>
    <t xml:space="preserve">385.45-386.45-387.75 </t>
  </si>
  <si>
    <t>561.3-563-566</t>
  </si>
  <si>
    <t>578.6-577-571.5</t>
  </si>
  <si>
    <t xml:space="preserve">104.7-104.3-103.75 </t>
  </si>
  <si>
    <t xml:space="preserve">379.25-378.25-377 </t>
  </si>
  <si>
    <t>1083-1087-1100</t>
  </si>
  <si>
    <t xml:space="preserve">APOLLO HOSPITAL </t>
  </si>
  <si>
    <t>1216-1211-1201</t>
  </si>
  <si>
    <t>1086-1090-1100</t>
  </si>
  <si>
    <t xml:space="preserve">INDUSIND BANK </t>
  </si>
  <si>
    <t>1357.3-1354-1350</t>
  </si>
  <si>
    <t xml:space="preserve"> HIND PETRO</t>
  </si>
  <si>
    <t>520.75-521.75-524</t>
  </si>
  <si>
    <t xml:space="preserve">APOLLO TYRE </t>
  </si>
  <si>
    <t xml:space="preserve">185.5-186.2-188 </t>
  </si>
  <si>
    <t>890-892.5-900</t>
  </si>
  <si>
    <t xml:space="preserve">449.90-451.3-456 </t>
  </si>
  <si>
    <t xml:space="preserve"> 1001.4-1003-1010</t>
  </si>
  <si>
    <t>1114-1118-1130</t>
  </si>
  <si>
    <t xml:space="preserve"> IDEA</t>
  </si>
  <si>
    <t xml:space="preserve">111.7-111.3-110.75 </t>
  </si>
  <si>
    <t>757.75-758.75-763</t>
  </si>
  <si>
    <t>931-934-942</t>
  </si>
  <si>
    <t>934-937-945</t>
  </si>
  <si>
    <t>1247.8-1245-1235</t>
  </si>
  <si>
    <t>409-407.5-405</t>
  </si>
  <si>
    <t>1238.75-1236-1233</t>
  </si>
  <si>
    <t>497.75-496.75-493.5</t>
  </si>
  <si>
    <t xml:space="preserve">760.75-761.75-763 </t>
  </si>
  <si>
    <t>761.75-762.75-764</t>
  </si>
  <si>
    <t>91.9-91.5-90.7</t>
  </si>
  <si>
    <t>938-935.5-931</t>
  </si>
  <si>
    <t>3972-3962-3930</t>
  </si>
  <si>
    <t xml:space="preserve"> DIVIS LAB</t>
  </si>
  <si>
    <t>617.3-614-605</t>
  </si>
  <si>
    <t>744-743.25-740</t>
  </si>
  <si>
    <t xml:space="preserve"> DR REDDY </t>
  </si>
  <si>
    <t xml:space="preserve">2636-2646-2665 </t>
  </si>
  <si>
    <t>407-405.5-403</t>
  </si>
  <si>
    <t xml:space="preserve"> IGL</t>
  </si>
  <si>
    <t>1001.4-1003.2-1006</t>
  </si>
  <si>
    <t>446-447.3-450</t>
  </si>
  <si>
    <t>566-567.5-572</t>
  </si>
  <si>
    <t>TATA MOTOR DVR</t>
  </si>
  <si>
    <t>285.15-286-288</t>
  </si>
  <si>
    <t>DIVIS LAB</t>
  </si>
  <si>
    <t>642.7-646-655</t>
  </si>
  <si>
    <t>87.25-86.75-85.50</t>
  </si>
  <si>
    <t>468.6-466.75-464.50</t>
  </si>
  <si>
    <t xml:space="preserve">762-762.75-764 </t>
  </si>
  <si>
    <t>774.7-775.5-780</t>
  </si>
  <si>
    <t>781-782-785</t>
  </si>
  <si>
    <t>792.45-793-800</t>
  </si>
  <si>
    <t>792-791.5-788</t>
  </si>
  <si>
    <t>789-788.5-786</t>
  </si>
  <si>
    <t>558.6-557-555</t>
  </si>
  <si>
    <t>547.6-545.75-540</t>
  </si>
  <si>
    <t xml:space="preserve"> JUSTDIAL</t>
  </si>
  <si>
    <t>542.8-541.2-538</t>
  </si>
  <si>
    <t>801-802-806</t>
  </si>
  <si>
    <t>1002-1004.50-1010</t>
  </si>
  <si>
    <t>1072.5-1069-1060</t>
  </si>
  <si>
    <t>EP-F&amp;O PACKAGE PERFORMANCE  REPORT [FEBRUARY 2017]</t>
  </si>
  <si>
    <t>937.4-934-930</t>
  </si>
  <si>
    <t xml:space="preserve"> DHFL </t>
  </si>
  <si>
    <t>290.5-291.2-292</t>
  </si>
  <si>
    <t xml:space="preserve">295.5-296.2-297 </t>
  </si>
  <si>
    <t>774-776.5-780</t>
  </si>
  <si>
    <t>778-780.5-784</t>
  </si>
  <si>
    <t>1192.3-1195-1200</t>
  </si>
  <si>
    <t>INDUSIND</t>
  </si>
  <si>
    <t>1316-1319.5-1324</t>
  </si>
  <si>
    <t>1262.70-1266-1275</t>
  </si>
  <si>
    <t>675-674-672</t>
  </si>
  <si>
    <t>302.90-303.6-305</t>
  </si>
  <si>
    <t>690.55-689.55-687</t>
  </si>
  <si>
    <t xml:space="preserve">WOCKHARD PHARMA </t>
  </si>
  <si>
    <t>704.5-708.2-713</t>
  </si>
  <si>
    <t xml:space="preserve">TATA MOTOR DVR </t>
  </si>
  <si>
    <t>326.80-327.80-329.50</t>
  </si>
  <si>
    <t>PETRONET</t>
  </si>
  <si>
    <t>394.80-396.2-399</t>
  </si>
  <si>
    <t>514-512.5-511</t>
  </si>
  <si>
    <t>819-821.5-825</t>
  </si>
  <si>
    <t>842-844.5-849</t>
  </si>
  <si>
    <t>1017.4-1019.5-1023</t>
  </si>
  <si>
    <t xml:space="preserve">1019.4-1021.5-1025 </t>
  </si>
  <si>
    <t>MM</t>
  </si>
  <si>
    <t>1283-1287-1295</t>
  </si>
  <si>
    <t>981-977-970</t>
  </si>
  <si>
    <t>1830-1835-1842</t>
  </si>
  <si>
    <t>167.6-168.2-169</t>
  </si>
  <si>
    <t>1808-1813-1820</t>
  </si>
  <si>
    <t>414.25-413.25-412</t>
  </si>
  <si>
    <t xml:space="preserve">387.4-388.390 </t>
  </si>
  <si>
    <t xml:space="preserve"> MCLEODRUSS </t>
  </si>
  <si>
    <t>175.5-176.2-177</t>
  </si>
  <si>
    <t>831-833.5-837</t>
  </si>
  <si>
    <t>CAIRN INDIA</t>
  </si>
  <si>
    <t>280.5-279.75-279</t>
  </si>
  <si>
    <t>778-775-770</t>
  </si>
  <si>
    <t>1594-1590-1585</t>
  </si>
  <si>
    <t xml:space="preserve"> MARUTI</t>
  </si>
  <si>
    <t>5990-5975-5950</t>
  </si>
  <si>
    <t xml:space="preserve">MCLEODRUSS </t>
  </si>
  <si>
    <t>175.5-176.2-177.5</t>
  </si>
  <si>
    <t>BEL</t>
  </si>
  <si>
    <t>1512.75-1508-1502</t>
  </si>
  <si>
    <t>728.75-729.75-732</t>
  </si>
  <si>
    <t>280.75-281.75-284</t>
  </si>
  <si>
    <t>1547-1543-1535</t>
  </si>
  <si>
    <t>1542-1538-1532</t>
  </si>
  <si>
    <t xml:space="preserve">721.3-723-726 </t>
  </si>
  <si>
    <t xml:space="preserve">CEAT </t>
  </si>
  <si>
    <t>1098-1095-1091</t>
  </si>
  <si>
    <t xml:space="preserve"> BHARAT FINANCE </t>
  </si>
  <si>
    <t>858.5-860.5-865</t>
  </si>
  <si>
    <t>715.75-716.75-719</t>
  </si>
  <si>
    <t>427.75-428.75-431</t>
  </si>
  <si>
    <t>1075.75-1078-1084</t>
  </si>
  <si>
    <t>873.5-875.5-879.5</t>
  </si>
  <si>
    <t>550.75-551.75-553</t>
  </si>
  <si>
    <t>565.25-566.25-569</t>
  </si>
  <si>
    <t xml:space="preserve"> JETAIRWAYS</t>
  </si>
  <si>
    <t>401.5-403.5-406</t>
  </si>
  <si>
    <t>564.25-565.25-567</t>
  </si>
  <si>
    <t>68.3-168.90-170</t>
  </si>
  <si>
    <t>168.9-169.6-171</t>
  </si>
  <si>
    <t>515.3-517-520</t>
  </si>
  <si>
    <t>517.75-520-523</t>
  </si>
  <si>
    <t>1035.1-1033.2-1030.5</t>
  </si>
  <si>
    <t>126.15-126.5-127</t>
  </si>
  <si>
    <t xml:space="preserve">433.75-434.75-437 </t>
  </si>
  <si>
    <t>117.7-117.3-116.5</t>
  </si>
  <si>
    <t>1197-1193-1185</t>
  </si>
  <si>
    <t xml:space="preserve">264.5-263.8-263 </t>
  </si>
  <si>
    <t>360.75-361.75-363</t>
  </si>
  <si>
    <t>122.1-122.5-123</t>
  </si>
  <si>
    <t xml:space="preserve"> INFRATEL</t>
  </si>
  <si>
    <t>293.6-292.3-290.2</t>
  </si>
  <si>
    <t>1364.7-1368-1373</t>
  </si>
  <si>
    <t>714.75-715.75-720</t>
  </si>
  <si>
    <t xml:space="preserve"> TATA MOTOR DVR </t>
  </si>
  <si>
    <t xml:space="preserve">278.35-277.4-276 </t>
  </si>
  <si>
    <t>714.75-715.75-717</t>
  </si>
  <si>
    <t xml:space="preserve">1253-1257-1262 </t>
  </si>
  <si>
    <t xml:space="preserve">276.25-275.25-274 </t>
  </si>
  <si>
    <t>225.5-226.2-227.5</t>
  </si>
  <si>
    <t xml:space="preserve">DHFL </t>
  </si>
  <si>
    <t>329.5-328.8-327.5</t>
  </si>
  <si>
    <t>EP-F&amp;O PACKAGE PERFORMANCE  REPORT [JANUARY 2017]</t>
  </si>
  <si>
    <t>1156.3-1159-1162.5</t>
  </si>
  <si>
    <t>5405-5428-5445</t>
  </si>
  <si>
    <t xml:space="preserve">MINDTREE </t>
  </si>
  <si>
    <t>508.7-507-505</t>
  </si>
  <si>
    <t>670-672.5-676</t>
  </si>
  <si>
    <t xml:space="preserve"> BEL</t>
  </si>
  <si>
    <t>1419.90-1424.2-1430</t>
  </si>
  <si>
    <t xml:space="preserve">1804-1799-1793 </t>
  </si>
  <si>
    <t>828.2-830-832.5</t>
  </si>
  <si>
    <t>524.7-526.4-528.5</t>
  </si>
  <si>
    <t>TATA MOTOR</t>
  </si>
  <si>
    <t>491-492.3-494</t>
  </si>
  <si>
    <t>2722-2730-2740</t>
  </si>
  <si>
    <t>5628-5642-5660</t>
  </si>
  <si>
    <t>1152.7-1156-1160</t>
  </si>
  <si>
    <t>504.8-506.5-508.5</t>
  </si>
  <si>
    <t>381.75-382.75-384</t>
  </si>
  <si>
    <t>737.3-734-730</t>
  </si>
  <si>
    <t xml:space="preserve">1463.5-1468-1474 </t>
  </si>
  <si>
    <t>5675-5688-5705</t>
  </si>
  <si>
    <t>411-412.2-414</t>
  </si>
  <si>
    <t xml:space="preserve">SUN PHARMA </t>
  </si>
  <si>
    <t xml:space="preserve">630.7-627.75-621 </t>
  </si>
  <si>
    <t>488.7-487-485</t>
  </si>
  <si>
    <t xml:space="preserve"> CADILA</t>
  </si>
  <si>
    <t>354-352.75-350.25</t>
  </si>
  <si>
    <t>1513.5-1518-1524</t>
  </si>
  <si>
    <t>431.75-432.75-434</t>
  </si>
  <si>
    <t>5757-5772-5790</t>
  </si>
  <si>
    <t xml:space="preserve"> 1635-1639-1646 </t>
  </si>
  <si>
    <t>192.5-193.2-194.5</t>
  </si>
  <si>
    <t>353-354.4-357</t>
  </si>
  <si>
    <t xml:space="preserve"> BRITANNIA</t>
  </si>
  <si>
    <t>2942-2932-2915</t>
  </si>
  <si>
    <t>ABIRLANUVO</t>
  </si>
  <si>
    <t>1291-1296-1305</t>
  </si>
  <si>
    <t xml:space="preserve">1137-1133-1128 </t>
  </si>
  <si>
    <t>1184.3-1187-1191</t>
  </si>
  <si>
    <t xml:space="preserve">190.9-191.6-192.75 </t>
  </si>
  <si>
    <t xml:space="preserve"> NTPC</t>
  </si>
  <si>
    <t>172.55-173.05-174</t>
  </si>
  <si>
    <t xml:space="preserve">HIND ZINC </t>
  </si>
  <si>
    <t>285.50-286.2-287.50</t>
  </si>
  <si>
    <t>460.75-461.75-463</t>
  </si>
  <si>
    <t xml:space="preserve">1339.80-1342.75-1347 </t>
  </si>
  <si>
    <t>1212.3-1225-1229</t>
  </si>
  <si>
    <t xml:space="preserve"> LIC</t>
  </si>
  <si>
    <t>542.90-544.75-547</t>
  </si>
  <si>
    <t>186.2-185.5-184.5</t>
  </si>
  <si>
    <t>1234.7-1238-1246</t>
  </si>
  <si>
    <t>525.75-526.75-528</t>
  </si>
  <si>
    <t>531-532.5-535</t>
  </si>
  <si>
    <t xml:space="preserve">JUBILANTFOOD </t>
  </si>
  <si>
    <t>877-873-868</t>
  </si>
  <si>
    <t xml:space="preserve">BHEL </t>
  </si>
  <si>
    <t>131.65-131.15-130.5</t>
  </si>
  <si>
    <t>2044-2036-2026</t>
  </si>
  <si>
    <t>1694.2-1698.2-1705</t>
  </si>
  <si>
    <t>772-774.5-778</t>
  </si>
  <si>
    <t>3548-3558-3585</t>
  </si>
  <si>
    <t>1202.7-106-1215</t>
  </si>
  <si>
    <t xml:space="preserve">459-460.30-463 </t>
  </si>
  <si>
    <t>697.3-694-685</t>
  </si>
  <si>
    <t>140.5-141.2-142.5</t>
  </si>
  <si>
    <t>680-676.5-670</t>
  </si>
  <si>
    <t>142.35-143-143.75</t>
  </si>
  <si>
    <t xml:space="preserve">ENGINEERS INDIA </t>
  </si>
  <si>
    <t xml:space="preserve">151.80-152.20-153 </t>
  </si>
  <si>
    <t xml:space="preserve">3675-3685-3710 </t>
  </si>
  <si>
    <t xml:space="preserve">472.25-471.25-470 </t>
  </si>
  <si>
    <t>1386.3-1389-1393</t>
  </si>
  <si>
    <t>1538.5-1543-1550</t>
  </si>
  <si>
    <t>LIC HOUSING</t>
  </si>
  <si>
    <t>561.5-563.4-565.75</t>
  </si>
  <si>
    <t xml:space="preserve"> VEDL</t>
  </si>
  <si>
    <t>259.5-260.2-262</t>
  </si>
  <si>
    <t>3163-3173-3185</t>
  </si>
  <si>
    <t xml:space="preserve">VEDL </t>
  </si>
  <si>
    <t>259.8-260.5-261.5</t>
  </si>
  <si>
    <t xml:space="preserve"> ACC</t>
  </si>
  <si>
    <t xml:space="preserve">1424-1429-1435 </t>
  </si>
  <si>
    <t>3738-3748-3765</t>
  </si>
  <si>
    <t xml:space="preserve">109.3-109.8-110.5 </t>
  </si>
  <si>
    <t>AURO PHARMA</t>
  </si>
  <si>
    <t>687.7-685-681</t>
  </si>
  <si>
    <t>110.3-110.90-111.50</t>
  </si>
  <si>
    <t>EP-F&amp;O SPECIAL PACKAGE PERFORMANCE  REPORT[ DECEMBER 2016]</t>
  </si>
  <si>
    <t xml:space="preserve">1404-1409-1415 </t>
  </si>
  <si>
    <t>JET AIRWAYS</t>
  </si>
  <si>
    <t>378.5-376.5- 374</t>
  </si>
  <si>
    <t>655.85-657.5-659.5</t>
  </si>
  <si>
    <t>750.65-753.15-756.25</t>
  </si>
  <si>
    <t>289.25-288.3-287.1</t>
  </si>
  <si>
    <t>1936-1944-1954</t>
  </si>
  <si>
    <t>1354-1359-1365</t>
  </si>
  <si>
    <t>256.20-256.90-257.70</t>
  </si>
  <si>
    <t>5190-5176-5150</t>
  </si>
  <si>
    <t>1212.3-1215-1218.5</t>
  </si>
  <si>
    <t xml:space="preserve">5282-5296-5312 </t>
  </si>
  <si>
    <t xml:space="preserve">925.5-929.5-934.5 </t>
  </si>
  <si>
    <t>1478.5-1474-1470</t>
  </si>
  <si>
    <t>519.25-518.25-517</t>
  </si>
  <si>
    <t>252-252.70-253.45</t>
  </si>
  <si>
    <t xml:space="preserve">1113-1117-1122 </t>
  </si>
  <si>
    <t>508.35-509.35-510.6</t>
  </si>
  <si>
    <t>1202.3-1205-1208.50</t>
  </si>
  <si>
    <t xml:space="preserve"> LIC HOUSING </t>
  </si>
  <si>
    <t xml:space="preserve">548.5-546.6-544.25 </t>
  </si>
  <si>
    <t>645.65-643.15-640</t>
  </si>
  <si>
    <t>RELIANCE INDUSTRIES</t>
  </si>
  <si>
    <t xml:space="preserve">1063-1067-1072 </t>
  </si>
  <si>
    <t xml:space="preserve">664-661-656 </t>
  </si>
  <si>
    <t xml:space="preserve">1083.7-1087-1091 </t>
  </si>
  <si>
    <t>906.75-908.5-911</t>
  </si>
  <si>
    <t>241.85-242.65-243.5</t>
  </si>
  <si>
    <t>SUN PHARMA</t>
  </si>
  <si>
    <t xml:space="preserve">649.7-653-657 </t>
  </si>
  <si>
    <t xml:space="preserve">636-632.75-628.5 </t>
  </si>
  <si>
    <t xml:space="preserve"> BHARTI AIRTEL </t>
  </si>
  <si>
    <t>306.65-305.25-303.50</t>
  </si>
  <si>
    <t>1761-1756-1750</t>
  </si>
  <si>
    <t>224.65-224.25-223.5</t>
  </si>
  <si>
    <t>341.9-340.6-339</t>
  </si>
  <si>
    <t xml:space="preserve"> HEROMOTO </t>
  </si>
  <si>
    <t>3108-3118-3130</t>
  </si>
  <si>
    <t xml:space="preserve">ASIAN PAINTS </t>
  </si>
  <si>
    <t>857.3-854-850</t>
  </si>
  <si>
    <t>222.65-222.25-221.75</t>
  </si>
  <si>
    <t>557.7-555-551.5</t>
  </si>
  <si>
    <t xml:space="preserve">221.25-220.85-220.3 </t>
  </si>
  <si>
    <t>622.7-626-630</t>
  </si>
  <si>
    <t>213.35-213.75-214.25</t>
  </si>
  <si>
    <t>211.65-211.25-210.75</t>
  </si>
  <si>
    <t>1117.7-1115-1111.5</t>
  </si>
  <si>
    <t xml:space="preserve"> 627.3-624-620 </t>
  </si>
  <si>
    <t xml:space="preserve">ADANI PORT </t>
  </si>
  <si>
    <t>263.85-264.65-265.75</t>
  </si>
  <si>
    <t xml:space="preserve">391.25-392.25-393.5 </t>
  </si>
  <si>
    <t>641.3-643-645</t>
  </si>
  <si>
    <t xml:space="preserve"> 514.80-517.3-520</t>
  </si>
  <si>
    <t>631-634-638.50</t>
  </si>
  <si>
    <t>878.6-876.75-874.5</t>
  </si>
  <si>
    <t>1764-1769-1775</t>
  </si>
  <si>
    <t>348.70-350-351.75</t>
  </si>
  <si>
    <t>155.7-155.3-156.5</t>
  </si>
  <si>
    <t>1007.7-1011-1015</t>
  </si>
  <si>
    <t>EP-F&amp;O SPECIAL PACKAGE PERFORMANCE  REPORT[ NOVEMBER 2016]</t>
  </si>
  <si>
    <t>1240.3-1243-1246.75</t>
  </si>
  <si>
    <t>395.85-397.2-399</t>
  </si>
  <si>
    <t>986.9-988.8-991.5</t>
  </si>
  <si>
    <t xml:space="preserve"> CASTROL INDIA</t>
  </si>
  <si>
    <t>443.85-442.25-440.5</t>
  </si>
  <si>
    <t>777-773-768</t>
  </si>
  <si>
    <t>BHARAT FORGE</t>
  </si>
  <si>
    <t>851.6-850-847</t>
  </si>
  <si>
    <t xml:space="preserve">320.55-321.2-322.5 </t>
  </si>
  <si>
    <t xml:space="preserve">221.35-221.75-222.20 </t>
  </si>
  <si>
    <t xml:space="preserve">1904-1909-1915 </t>
  </si>
  <si>
    <t>792-789.5-786</t>
  </si>
  <si>
    <t>737.7-735-731.25</t>
  </si>
  <si>
    <t>902.7-904.6-907</t>
  </si>
  <si>
    <t>764.7-761.8-758</t>
  </si>
  <si>
    <t>345.7-346.7-347.90</t>
  </si>
  <si>
    <t>637.3-634-630</t>
  </si>
  <si>
    <t xml:space="preserve">538.5-536.5-534 </t>
  </si>
  <si>
    <t>983-987-992</t>
  </si>
  <si>
    <t>WOCKHARD PHARMA</t>
  </si>
  <si>
    <t>742.7-746-750</t>
  </si>
  <si>
    <t xml:space="preserve">702-704.5-708 </t>
  </si>
  <si>
    <t xml:space="preserve">SRF </t>
  </si>
  <si>
    <t xml:space="preserve">1768-1772-1778 </t>
  </si>
  <si>
    <t xml:space="preserve">681.4-683-685 </t>
  </si>
  <si>
    <t xml:space="preserve">711-713.5-716 </t>
  </si>
  <si>
    <t>2658-2650.5-2640</t>
  </si>
  <si>
    <t>362-363-364.5</t>
  </si>
  <si>
    <t>ADANI PORTS</t>
  </si>
  <si>
    <t>279.4-278.6-277.6</t>
  </si>
  <si>
    <t xml:space="preserve">843.3-840-834 </t>
  </si>
  <si>
    <t>807.3-804-800</t>
  </si>
  <si>
    <t>346-348-354</t>
  </si>
  <si>
    <t>827-823-818</t>
  </si>
  <si>
    <t>DISH TV</t>
  </si>
  <si>
    <t xml:space="preserve">93.7-94.1-94.6 </t>
  </si>
  <si>
    <t xml:space="preserve">239.5-238.8-238 </t>
  </si>
  <si>
    <t>1804-1809-1815</t>
  </si>
  <si>
    <t>309.25-308.25-307</t>
  </si>
  <si>
    <t xml:space="preserve">296.35-295.35-294.1 </t>
  </si>
  <si>
    <t>883-887-892</t>
  </si>
  <si>
    <t>752-750.1-747.7</t>
  </si>
  <si>
    <t>1169.7-1167-1163</t>
  </si>
  <si>
    <t>700.6-698.6-696</t>
  </si>
  <si>
    <t>2862-2852-2840</t>
  </si>
  <si>
    <t>410.35-409-407.2</t>
  </si>
  <si>
    <t xml:space="preserve">ZEEL </t>
  </si>
  <si>
    <t xml:space="preserve">438.75-437.2-435.25 </t>
  </si>
  <si>
    <t>295.75-296.75-297.90</t>
  </si>
  <si>
    <t xml:space="preserve">WOCKPHARMA </t>
  </si>
  <si>
    <t xml:space="preserve">688.7-692-696 </t>
  </si>
  <si>
    <t>101.7-101.3-101</t>
  </si>
  <si>
    <t>221.35-221.75-222.20</t>
  </si>
  <si>
    <t xml:space="preserve">1503-1507-1512 </t>
  </si>
  <si>
    <t xml:space="preserve">ADANI PORTS </t>
  </si>
  <si>
    <t xml:space="preserve">263.65-264.45-265.75 </t>
  </si>
  <si>
    <t xml:space="preserve">941.7-945-949 </t>
  </si>
  <si>
    <t>1939-1947-1959</t>
  </si>
  <si>
    <t xml:space="preserve"> 712.3-715-718 </t>
  </si>
  <si>
    <t xml:space="preserve">253.55-254.2-255 </t>
  </si>
  <si>
    <t>347.25-348.25-349.5</t>
  </si>
  <si>
    <t>1277.3-1280-1284</t>
  </si>
  <si>
    <t xml:space="preserve">5178-5192-5210 </t>
  </si>
  <si>
    <t>EP-F&amp;O SPECIAL PACKAGE PERFORMANCE  REPORT[ OCTOBER 2016]</t>
  </si>
  <si>
    <t>966.4-968.3-971</t>
  </si>
  <si>
    <t>923.3-920-916</t>
  </si>
  <si>
    <t>948.6-946.75-944</t>
  </si>
  <si>
    <t>377.35-376.35-375.1</t>
  </si>
  <si>
    <t xml:space="preserve">1916-1920-1925 </t>
  </si>
  <si>
    <t>5773-5790-5810</t>
  </si>
  <si>
    <t>922-926-931</t>
  </si>
  <si>
    <t>685.3-687-689</t>
  </si>
  <si>
    <t>396.2-394.8-393.2</t>
  </si>
  <si>
    <t xml:space="preserve"> 397.6-398.6-399.85</t>
  </si>
  <si>
    <t>202.1-202.5-203.3</t>
  </si>
  <si>
    <t xml:space="preserve">TATA MOTORDVR </t>
  </si>
  <si>
    <t>369.7-370.7-371.9</t>
  </si>
  <si>
    <t>513-514.4-516</t>
  </si>
  <si>
    <t>385-385.7-386.5</t>
  </si>
  <si>
    <t>1347.7-1344.8-1341.1</t>
  </si>
  <si>
    <t>818-815.5-812.5</t>
  </si>
  <si>
    <t xml:space="preserve">549-547.6-546 </t>
  </si>
  <si>
    <t xml:space="preserve">421.5-422.8-424.5 </t>
  </si>
  <si>
    <t>397.15-398.15-401</t>
  </si>
  <si>
    <t>1916-1911-1905</t>
  </si>
  <si>
    <t>937.4-935.8-933.25</t>
  </si>
  <si>
    <t>395.75-396.75-398</t>
  </si>
  <si>
    <t>1752.7-1756-1760</t>
  </si>
  <si>
    <t xml:space="preserve">395.75-396.75-398 </t>
  </si>
  <si>
    <t xml:space="preserve">434.85-436.35-438 </t>
  </si>
  <si>
    <t xml:space="preserve">507.65-506.25-504.30 </t>
  </si>
  <si>
    <t xml:space="preserve">PETRONET </t>
  </si>
  <si>
    <t>385.25-384.5-383.8</t>
  </si>
  <si>
    <t>937.7-935-931.1</t>
  </si>
  <si>
    <t xml:space="preserve">512-513.4-515 </t>
  </si>
  <si>
    <t xml:space="preserve">882-884.5-887.50 </t>
  </si>
  <si>
    <t>1097-1093-1088</t>
  </si>
  <si>
    <t>527.75-526.75-525.5</t>
  </si>
  <si>
    <t>1165.7-1169-1173</t>
  </si>
  <si>
    <t xml:space="preserve">682.35-684-686 </t>
  </si>
  <si>
    <t>TATA COMM</t>
  </si>
  <si>
    <t>671.5-670-668.1</t>
  </si>
  <si>
    <t>ORIENT BANK</t>
  </si>
  <si>
    <t xml:space="preserve">134.45-134.90-135.4 </t>
  </si>
  <si>
    <t>1247.7-1245-1241.25</t>
  </si>
  <si>
    <t>455.5-453.5-451</t>
  </si>
  <si>
    <t>1081.3-1078-1074</t>
  </si>
  <si>
    <t>888.6-886.75-884.5</t>
  </si>
  <si>
    <t xml:space="preserve">963-967-972 </t>
  </si>
  <si>
    <t>TATA MOTORDVR</t>
  </si>
  <si>
    <t>351.5-352.4-353.70</t>
  </si>
  <si>
    <t>EP-F&amp;O SPECIAL PACKAGE PERFORMANCE  REPORT[ SEPTEMBER 2016]</t>
  </si>
  <si>
    <t>1229.3-1226-1222</t>
  </si>
  <si>
    <t>461.1-462.5-464</t>
  </si>
  <si>
    <t xml:space="preserve">TVS MOTOR </t>
  </si>
  <si>
    <t>333.5-332.5-331.3</t>
  </si>
  <si>
    <t>328.90-327.5-326</t>
  </si>
  <si>
    <t>191.5-190.8-190</t>
  </si>
  <si>
    <t>541.3-542.90-544.90</t>
  </si>
  <si>
    <t>395.8-396.8-398</t>
  </si>
  <si>
    <t xml:space="preserve">473.95-475.5-477.25 </t>
  </si>
  <si>
    <t>AMARRAJA BATTERIES</t>
  </si>
  <si>
    <t>1034.55-1031.30-1027.1</t>
  </si>
  <si>
    <t>204.55-205.20-206</t>
  </si>
  <si>
    <t>842-844.50-847.50</t>
  </si>
  <si>
    <t>TATAMOTOR DVR</t>
  </si>
  <si>
    <t xml:space="preserve">365.90-366.85-368 </t>
  </si>
  <si>
    <t>177.65-177.25-176.75</t>
  </si>
  <si>
    <t>1093-1097-1102</t>
  </si>
  <si>
    <t>806-807.90-810.50</t>
  </si>
  <si>
    <t xml:space="preserve">807.5-809.40-811.90 </t>
  </si>
  <si>
    <t>5385-5399-5418</t>
  </si>
  <si>
    <t>333.65-332.65-331.40</t>
  </si>
  <si>
    <t>IBLHSGFIN</t>
  </si>
  <si>
    <t>798-795.5-792.1</t>
  </si>
  <si>
    <t>JUBLIANTFOOD</t>
  </si>
  <si>
    <t>1056.4-1060.4-1066</t>
  </si>
  <si>
    <t>MOTHERSON SUMI</t>
  </si>
  <si>
    <t>319.35-318.6-317.6</t>
  </si>
  <si>
    <t>290.65-291.3-292.3</t>
  </si>
  <si>
    <t>784-786.5-789.75</t>
  </si>
  <si>
    <t>1027.3-1030.3-1034</t>
  </si>
  <si>
    <t>519-517.5-516</t>
  </si>
  <si>
    <t>514-512.5-510.50</t>
  </si>
  <si>
    <t>796.7-800-804</t>
  </si>
  <si>
    <t>1243.3-1246.2-1250.50</t>
  </si>
  <si>
    <t xml:space="preserve"> BUY</t>
  </si>
  <si>
    <t>577-578.5-580</t>
  </si>
  <si>
    <t>1088.3-1091-1094.5</t>
  </si>
  <si>
    <t>362.80-363.80-365</t>
  </si>
  <si>
    <t>1027-1023-1018</t>
  </si>
  <si>
    <t>HERO MOTO</t>
  </si>
  <si>
    <t>3492-3482-3470</t>
  </si>
  <si>
    <t>1149.7-1152.7-1157</t>
  </si>
  <si>
    <t xml:space="preserve">1161.7-1165.6-1169 </t>
  </si>
  <si>
    <t>411.1-412.5-414</t>
  </si>
  <si>
    <t>499-497.5-496</t>
  </si>
  <si>
    <t>1152.3-1155-1158.5</t>
  </si>
  <si>
    <t>410.75-411.70-412.90</t>
  </si>
  <si>
    <t>1344-1349-1355</t>
  </si>
  <si>
    <t>538.85-537.4-535.75</t>
  </si>
  <si>
    <t xml:space="preserve">MOTHERSON SUMI </t>
  </si>
  <si>
    <t>325.6-326.3-327.3</t>
  </si>
  <si>
    <t xml:space="preserve">512.1-513.5-515 </t>
  </si>
  <si>
    <t>345.55-346.2-347</t>
  </si>
  <si>
    <t>1752-1748-1743</t>
  </si>
  <si>
    <t>498-495.50-492.50</t>
  </si>
  <si>
    <t xml:space="preserve">AXIS BANK </t>
  </si>
  <si>
    <t xml:space="preserve">549.35-547.65-545.50 </t>
  </si>
  <si>
    <t>977-973-968</t>
  </si>
  <si>
    <t>955.7-959-963.5</t>
  </si>
  <si>
    <t xml:space="preserve">526.85-524.85-522.35 </t>
  </si>
  <si>
    <t>1208.3-1211.2-1215</t>
  </si>
  <si>
    <t>904-900-895</t>
  </si>
  <si>
    <t>269.35-268.5-267.5</t>
  </si>
  <si>
    <t>1252.3-1255-1259</t>
  </si>
  <si>
    <t>1262.3-1265-1269</t>
  </si>
  <si>
    <t>1267.30-1270-1274</t>
  </si>
  <si>
    <t>EP-F&amp;O SPECIAL PACKAGE PERFORMANCE  REPORT[ AUGUST 2016]</t>
  </si>
  <si>
    <t>513.80-515.2-517</t>
  </si>
  <si>
    <t>1332.7-1336-1340</t>
  </si>
  <si>
    <t>602-604.50-607.50</t>
  </si>
  <si>
    <t>1147-1150.5-1154.50</t>
  </si>
  <si>
    <t>781.5-784.-788</t>
  </si>
  <si>
    <t xml:space="preserve">342.65-341.85-340.50 </t>
  </si>
  <si>
    <t>441.1-442.5-444</t>
  </si>
  <si>
    <t xml:space="preserve">BAJAJ FINANCE </t>
  </si>
  <si>
    <t>10232-10262-10335</t>
  </si>
  <si>
    <t>BOICON</t>
  </si>
  <si>
    <t>843.4-845.3-848</t>
  </si>
  <si>
    <t>2270.50-2262.50-2251</t>
  </si>
  <si>
    <t xml:space="preserve">AMAR RAJA </t>
  </si>
  <si>
    <t xml:space="preserve"> 901.5-904.7-909 </t>
  </si>
  <si>
    <t>1127.3-1124-1120</t>
  </si>
  <si>
    <t>467.3-468.2-469.5</t>
  </si>
  <si>
    <t xml:space="preserve"> CASTROL INDIA </t>
  </si>
  <si>
    <t xml:space="preserve">416.05-414.6-412.75 </t>
  </si>
  <si>
    <t>1742.70-1746-1750</t>
  </si>
  <si>
    <t>887.7-891-895</t>
  </si>
  <si>
    <t xml:space="preserve">180-180.7-181.5 </t>
  </si>
  <si>
    <t xml:space="preserve"> WOCKHARD</t>
  </si>
  <si>
    <t>922.7-926-930</t>
  </si>
  <si>
    <t xml:space="preserve">1747.2-1750.50-1754.75 </t>
  </si>
  <si>
    <t>349.2-348.25-347</t>
  </si>
  <si>
    <t>10305-10335-10380</t>
  </si>
  <si>
    <t>1177-1173-1168</t>
  </si>
  <si>
    <t>586-583.50-580.1</t>
  </si>
  <si>
    <t xml:space="preserve">1171-1167-1162 </t>
  </si>
  <si>
    <t>418.90-417.5-416</t>
  </si>
  <si>
    <t xml:space="preserve">WOCK PHARMA </t>
  </si>
  <si>
    <t>877.3-874-862</t>
  </si>
  <si>
    <t>892.2-895-899.5</t>
  </si>
  <si>
    <t xml:space="preserve">327.85-327.10-326.10 </t>
  </si>
  <si>
    <t>353.4-354.4-355.6</t>
  </si>
  <si>
    <t xml:space="preserve">320.55-321.30-322.50 </t>
  </si>
  <si>
    <t>3278-3288-3300</t>
  </si>
  <si>
    <t>165.65-165.2-164.75</t>
  </si>
  <si>
    <t>3310-3320-3335</t>
  </si>
  <si>
    <t>266.55-267.25-268</t>
  </si>
  <si>
    <t>817.3-814-810</t>
  </si>
  <si>
    <t>395.1-393.7-392</t>
  </si>
  <si>
    <t>651.5-663.4-665.90</t>
  </si>
  <si>
    <t xml:space="preserve">BRITANNIA </t>
  </si>
  <si>
    <t>3308-3318-3330</t>
  </si>
  <si>
    <t>851.7-855-859.50</t>
  </si>
  <si>
    <t>516.1-517.4-519</t>
  </si>
  <si>
    <t>340.75-341.70-343</t>
  </si>
  <si>
    <t>1020.75-1017-1012</t>
  </si>
  <si>
    <t>341.85-340.4-338.5</t>
  </si>
  <si>
    <t xml:space="preserve">468.90-467.5-466 </t>
  </si>
  <si>
    <t xml:space="preserve">772.7-769.5-765.2 </t>
  </si>
  <si>
    <t xml:space="preserve">332.15-333-334 </t>
  </si>
  <si>
    <t>651.35-653-655</t>
  </si>
  <si>
    <t>338.85-337.5-335.50</t>
  </si>
  <si>
    <t>902.7-906-910</t>
  </si>
  <si>
    <t xml:space="preserve"> STAR</t>
  </si>
  <si>
    <t>953.55-949.75-944.75</t>
  </si>
  <si>
    <t>2288.4-2296-2306</t>
  </si>
  <si>
    <t>1155.7-1154.7-1151</t>
  </si>
  <si>
    <t>1366-1371-1377</t>
  </si>
  <si>
    <t>325.5-324.5-323.30</t>
  </si>
  <si>
    <t>378.5-379.5-380.75</t>
  </si>
  <si>
    <t xml:space="preserve">381.35-382.35-383.6 </t>
  </si>
  <si>
    <t>174.65-174.25-173.75</t>
  </si>
  <si>
    <t>3480-3490-3504</t>
  </si>
  <si>
    <t>586.3-588-590</t>
  </si>
  <si>
    <t xml:space="preserve">2331.4-2339-2349 </t>
  </si>
  <si>
    <t>502-504.5-507.5</t>
  </si>
  <si>
    <t>1068-1072-1077</t>
  </si>
  <si>
    <t>1204-1208-1213</t>
  </si>
  <si>
    <t>841-844.2-848.5</t>
  </si>
  <si>
    <t>921.4-923.3-925.5</t>
  </si>
  <si>
    <t>3485-3495-3507</t>
  </si>
  <si>
    <t>1089.90-1093.90-1098.90</t>
  </si>
  <si>
    <t>897.7-894.7-891.1</t>
  </si>
  <si>
    <t>928-929.75-932</t>
  </si>
  <si>
    <t>175.10-175.50-176</t>
  </si>
  <si>
    <t>332.80-333.75-335</t>
  </si>
  <si>
    <t>EP-F&amp;O SPECIAL PACKAGE PERFORMANCE  REPORT[ JULY 2016]</t>
  </si>
  <si>
    <t>686.95-689.45-692.5</t>
  </si>
  <si>
    <t>138.15-138.65-139.25</t>
  </si>
  <si>
    <t>782.75-786-790</t>
  </si>
  <si>
    <t>327.35-328.35-329.55</t>
  </si>
  <si>
    <t>140.35-140.85-141.50</t>
  </si>
  <si>
    <t>687.5-689.4-691.25</t>
  </si>
  <si>
    <t>DISHTV</t>
  </si>
  <si>
    <t>102.3-102.7-103.2</t>
  </si>
  <si>
    <t>687.75-689.6-692</t>
  </si>
  <si>
    <t>857.7-855-851.25</t>
  </si>
  <si>
    <t>142.25-142.65-143.15</t>
  </si>
  <si>
    <t>783.6-786.6-791</t>
  </si>
  <si>
    <t>1217.3-1214-1210</t>
  </si>
  <si>
    <t>1632.5-1637.5-1644</t>
  </si>
  <si>
    <t>978-984-994</t>
  </si>
  <si>
    <t>1193.4-1197-1202</t>
  </si>
  <si>
    <t>153-153.45-154</t>
  </si>
  <si>
    <t>MOTHERSONSUMI</t>
  </si>
  <si>
    <t>288.15-289.30-290.40</t>
  </si>
  <si>
    <t>379.80-380.75-382</t>
  </si>
  <si>
    <t>1149.40-1152.90-1156.50</t>
  </si>
  <si>
    <t>375.8-376.75-378</t>
  </si>
  <si>
    <t>567.25-569-570.90</t>
  </si>
  <si>
    <t>488.9-490.4-491.90</t>
  </si>
  <si>
    <t>1194.7-1198.5-1203.90</t>
  </si>
  <si>
    <t>683.85-685.7-688</t>
  </si>
  <si>
    <t>563.6-561.7-559.1</t>
  </si>
  <si>
    <t>674.5-672.7-670.2</t>
  </si>
  <si>
    <t>959.5-963.5-969</t>
  </si>
  <si>
    <t>1640-1645-1654</t>
  </si>
  <si>
    <t>582-584.5-589.50</t>
  </si>
  <si>
    <t>160.6-161-161.5</t>
  </si>
  <si>
    <t>163.10-163.55-163.95</t>
  </si>
  <si>
    <t>1191-1187.7-1183.25</t>
  </si>
  <si>
    <t>1072.2-1069-1063.5</t>
  </si>
  <si>
    <t>810.7-813.5-817</t>
  </si>
  <si>
    <t>1147.75-1144.8-1141</t>
  </si>
  <si>
    <t>1047.3-1044-1040</t>
  </si>
  <si>
    <t>390-388.6-387</t>
  </si>
  <si>
    <r>
      <rPr>
        <b/>
        <sz val="10"/>
        <color rgb="FF00B050"/>
        <rFont val="Arial"/>
        <family val="2"/>
      </rPr>
      <t>163.35</t>
    </r>
    <r>
      <rPr>
        <sz val="8.25"/>
        <color rgb="FF191919"/>
        <rFont val="Courier New"/>
        <family val="3"/>
      </rPr>
      <t> </t>
    </r>
  </si>
  <si>
    <t>164.35-164.80-165.30</t>
  </si>
  <si>
    <t>556-553.5-550.5</t>
  </si>
  <si>
    <r>
      <rPr>
        <b/>
        <sz val="10"/>
        <color rgb="FF00B050"/>
        <rFont val="Arial"/>
        <family val="2"/>
      </rPr>
      <t>424</t>
    </r>
    <r>
      <rPr>
        <sz val="8.25"/>
        <color rgb="FF191919"/>
        <rFont val="Courier New"/>
        <family val="3"/>
      </rPr>
      <t> </t>
    </r>
  </si>
  <si>
    <t>426.55-427.55-429.25</t>
  </si>
  <si>
    <t>2412.5-2420-2430</t>
  </si>
  <si>
    <t>1204.3-1207-1210.90</t>
  </si>
  <si>
    <t>1644.90-1649.90-1659.90</t>
  </si>
  <si>
    <t>170-170.4-170.90</t>
  </si>
  <si>
    <t>341.2-342.2-343.90</t>
  </si>
  <si>
    <t>TATAMOTORDVR</t>
  </si>
  <si>
    <t>333.65-334.60-335.90</t>
  </si>
  <si>
    <t>588.6-587-585</t>
  </si>
  <si>
    <t>1393-1388-1382</t>
  </si>
  <si>
    <t>698.5-696.7-694.1</t>
  </si>
  <si>
    <t>828.4-830.3-833</t>
  </si>
  <si>
    <t xml:space="preserve">391.1-392.4-394 </t>
  </si>
  <si>
    <t>29/072016</t>
  </si>
  <si>
    <t>1020.7-1024-1029.5</t>
  </si>
  <si>
    <t xml:space="preserve"> 758-755.5-852</t>
  </si>
  <si>
    <t xml:space="preserve">618.7-617-614.5 </t>
  </si>
  <si>
    <t>EP-F&amp;O SPECIAL PACKAGE PERFORMANCE  REPORT[ JUNE 2016]</t>
  </si>
  <si>
    <t>1202.65-1206-1210</t>
  </si>
  <si>
    <t>728-725.5-722.5</t>
  </si>
  <si>
    <t>1022.3-1025.25-1028.75</t>
  </si>
  <si>
    <t>BRITIANNIA</t>
  </si>
  <si>
    <t>2823-2833-2845</t>
  </si>
  <si>
    <t>127.8-128.3-128.9</t>
  </si>
  <si>
    <t>129.2-129.7-130.3</t>
  </si>
  <si>
    <t>707.5-705.7-703.5</t>
  </si>
  <si>
    <t>106.55-107.2-108</t>
  </si>
  <si>
    <t>340.8-341.75-343</t>
  </si>
  <si>
    <t>766-768.5-771.5</t>
  </si>
  <si>
    <t>274-272.70-271.10</t>
  </si>
  <si>
    <t>ASIANPAINTS</t>
  </si>
  <si>
    <t>1033.65-1037-1041</t>
  </si>
  <si>
    <t>1036.65-1040-1044</t>
  </si>
  <si>
    <t>KTKBANK</t>
  </si>
  <si>
    <t>135.8-136.3-136.9</t>
  </si>
  <si>
    <t>2453.7-2446-2436</t>
  </si>
  <si>
    <t>463.15-466-469</t>
  </si>
  <si>
    <t>289.2-288.25-287</t>
  </si>
  <si>
    <t>2808-2818-2830</t>
  </si>
  <si>
    <t>APOLLOHOSPITAL</t>
  </si>
  <si>
    <t>1388-1393-1399</t>
  </si>
  <si>
    <t>291.1-292.35-294</t>
  </si>
  <si>
    <t>752.3-755.2-758.5</t>
  </si>
  <si>
    <t>116.7-117.2-117.8</t>
  </si>
  <si>
    <t>716-714.2-712</t>
  </si>
  <si>
    <t>338.90-337.7-336</t>
  </si>
  <si>
    <t>556-552-548</t>
  </si>
  <si>
    <t>RELIANCECAP</t>
  </si>
  <si>
    <t>396.1-397.4-399</t>
  </si>
  <si>
    <t>303.80-304.7-305.9</t>
  </si>
  <si>
    <t>453.4-454.7-456.3</t>
  </si>
  <si>
    <t>115.95-116.45-117.05</t>
  </si>
  <si>
    <t>1413.7-1417-1421</t>
  </si>
  <si>
    <t>310.80-311.75-313</t>
  </si>
  <si>
    <t>713.2-715.5-718.5</t>
  </si>
  <si>
    <t>118.10-118.60-119.20</t>
  </si>
  <si>
    <t>304.05-303.10-302</t>
  </si>
  <si>
    <t>698.5-701-704</t>
  </si>
  <si>
    <t>850.5-847.6-844.2</t>
  </si>
  <si>
    <t>343.25-344.75-346.75</t>
  </si>
  <si>
    <t>124.4-124.9-125.5</t>
  </si>
  <si>
    <t>703.45-705.95-709</t>
  </si>
  <si>
    <t>1283.5-1288-1293.5</t>
  </si>
  <si>
    <t>485.1-486.4-488</t>
  </si>
  <si>
    <t>324.45-325.35-326.50</t>
  </si>
  <si>
    <t>643.95-646.45-650.50</t>
  </si>
  <si>
    <t>2608-2618-2630</t>
  </si>
  <si>
    <t>325.35-323.85-322</t>
  </si>
  <si>
    <t>127.65-128.15-128.75</t>
  </si>
  <si>
    <t>314.25-315.80-317.80</t>
  </si>
  <si>
    <t>322.75-324.25-326.25</t>
  </si>
  <si>
    <t>904.25-911-917.50</t>
  </si>
  <si>
    <t>1384-1389-1395</t>
  </si>
  <si>
    <t>1265-1269-1274</t>
  </si>
  <si>
    <t>2406.3-2414-2424</t>
  </si>
  <si>
    <t>292-292.95-294.25</t>
  </si>
  <si>
    <t>1504.25-1509-1515</t>
  </si>
  <si>
    <t>341.35-342.75-344.75</t>
  </si>
  <si>
    <t>287.5-286.6-285.3</t>
  </si>
  <si>
    <t>1437.15-1434-1430</t>
  </si>
  <si>
    <t>126.15-125.7-125.1</t>
  </si>
  <si>
    <t>345.35-347-348.90</t>
  </si>
  <si>
    <t>128.6-129.1-129.7</t>
  </si>
  <si>
    <t>803.4-807-812</t>
  </si>
  <si>
    <t>1187.80-1191-1196</t>
  </si>
  <si>
    <t>401.2-402.5-404</t>
  </si>
  <si>
    <t>EP-F&amp;O SPECIAL PACKAGE PERFORMANCE  REPORT[ MAY 2016]</t>
  </si>
  <si>
    <t>IBREALESTATE</t>
  </si>
  <si>
    <t>66.6-66.85-67.15</t>
  </si>
  <si>
    <t>702-704.50-707.50</t>
  </si>
  <si>
    <t>386.25-387.7-389.6</t>
  </si>
  <si>
    <t>236.2-235.2-234</t>
  </si>
  <si>
    <t>1360.2-1353-1342</t>
  </si>
  <si>
    <t>1139-1145-1155</t>
  </si>
  <si>
    <t>673.85-671.35-668.15</t>
  </si>
  <si>
    <t>621.3-623-625.25</t>
  </si>
  <si>
    <t>MCDOWEEL</t>
  </si>
  <si>
    <t>2493.6-2486-2476</t>
  </si>
  <si>
    <t>914.3-911.4-908</t>
  </si>
  <si>
    <t>830.4-834-840</t>
  </si>
  <si>
    <t>288.3-289.3-290.5</t>
  </si>
  <si>
    <t>286.10-285.10-283.90</t>
  </si>
  <si>
    <t>290.8-291.8-293</t>
  </si>
  <si>
    <t>159.55-160.20-161</t>
  </si>
  <si>
    <t>74.30-74.55-74.85</t>
  </si>
  <si>
    <t>619-622.50-624</t>
  </si>
  <si>
    <t>2508-2518-2530</t>
  </si>
  <si>
    <t>1037.70-1034-1030.50</t>
  </si>
  <si>
    <t>2623.25-2631-2641</t>
  </si>
  <si>
    <t>211.45-210.45-209.25</t>
  </si>
  <si>
    <t>153.45-152.80-152</t>
  </si>
  <si>
    <t>352.9-356-360</t>
  </si>
  <si>
    <t>594.6-596.6-599</t>
  </si>
  <si>
    <t>414-420-422</t>
  </si>
  <si>
    <t>154.55-155.20-156</t>
  </si>
  <si>
    <t>IBREAL ESTATE</t>
  </si>
  <si>
    <t>82.2-82.45-82.75</t>
  </si>
  <si>
    <t>102.60-103.10-103.70</t>
  </si>
  <si>
    <t>443.6-442.1-440.2</t>
  </si>
  <si>
    <t>2692.3-2700-2710</t>
  </si>
  <si>
    <t>SKSMICRO</t>
  </si>
  <si>
    <t>596.8-600-604</t>
  </si>
  <si>
    <t>598.6-602-604</t>
  </si>
  <si>
    <t>276.5-275.55-274.35</t>
  </si>
  <si>
    <t>210.80-211.75-213</t>
  </si>
  <si>
    <t>962.25-965-968.75</t>
  </si>
  <si>
    <t>925.75-920-914</t>
  </si>
  <si>
    <t>1273.2-1270-1266</t>
  </si>
  <si>
    <t>963.25-966-969.75</t>
  </si>
  <si>
    <t>210.2-209.2-208</t>
  </si>
  <si>
    <t>90.95-91.20-91.50</t>
  </si>
  <si>
    <t>424.25-425.25-426.25</t>
  </si>
  <si>
    <t>215.6-216.5-217.8</t>
  </si>
  <si>
    <t>336.8-338.1-339.5</t>
  </si>
  <si>
    <t>1125.5-1128.75-1132.90</t>
  </si>
  <si>
    <t>565.4-563.5-561</t>
  </si>
  <si>
    <t>300.8-301.8-303</t>
  </si>
  <si>
    <t>91.90-91.65-91.45</t>
  </si>
  <si>
    <t>986.5-989.4-993</t>
  </si>
  <si>
    <t>148.45-147.8-147</t>
  </si>
  <si>
    <t>2443.7-2436-2426</t>
  </si>
  <si>
    <t>2433.3-2426-2416</t>
  </si>
  <si>
    <t>213.8-214.8-216</t>
  </si>
  <si>
    <t>298.3-299.3-300.5</t>
  </si>
  <si>
    <t>391.2-392.8-394.7</t>
  </si>
  <si>
    <t>883.6-887.4-892.4</t>
  </si>
  <si>
    <t>2426.3-2434-2444</t>
  </si>
  <si>
    <t>282.5-286-290</t>
  </si>
  <si>
    <t>1095-1110-1130</t>
  </si>
  <si>
    <t>742-739.5-736.5</t>
  </si>
  <si>
    <t>759.85-756.85-753.50</t>
  </si>
  <si>
    <t>593.25-591-588.25</t>
  </si>
  <si>
    <t>724-725.90-727.25</t>
  </si>
  <si>
    <t>EP-F&amp;O SPECIAL PACKAGE PERFORMANCE  REPORT[ APRIL 2016]</t>
  </si>
  <si>
    <t>341-342.3-344</t>
  </si>
  <si>
    <t>1043-1047-1052</t>
  </si>
  <si>
    <t>328.35-329.35-330.60</t>
  </si>
  <si>
    <t>108.50-109.20-110</t>
  </si>
  <si>
    <t>JUBLIANT</t>
  </si>
  <si>
    <t>1269-1263-1255</t>
  </si>
  <si>
    <t>BRITIANIA</t>
  </si>
  <si>
    <t>2645.50-2635.50-2622.50</t>
  </si>
  <si>
    <t>VEDANTA</t>
  </si>
  <si>
    <t>87.60-87.10-86.50</t>
  </si>
  <si>
    <t>997-993-988</t>
  </si>
  <si>
    <t>86.40-86.80-87.30</t>
  </si>
  <si>
    <t>937-933-928</t>
  </si>
  <si>
    <t>280.75-281.75-283</t>
  </si>
  <si>
    <t>2376-2368-2358</t>
  </si>
  <si>
    <t>1103-1107-1112</t>
  </si>
  <si>
    <t>984-989-995</t>
  </si>
  <si>
    <t>159.55-158.90-158.20</t>
  </si>
  <si>
    <t>TORRENTPHARMA</t>
  </si>
  <si>
    <t>1415.90-1420.50-1427</t>
  </si>
  <si>
    <t>1463.50-1469-1475</t>
  </si>
  <si>
    <t>585.60-588-591</t>
  </si>
  <si>
    <t>768.25-764.25-759.25</t>
  </si>
  <si>
    <t>847-850-854</t>
  </si>
  <si>
    <t>94.70-95.20-95.80</t>
  </si>
  <si>
    <t>823-827-832</t>
  </si>
  <si>
    <t>266.75-267.25-269</t>
  </si>
  <si>
    <t>959.25-963.25-968</t>
  </si>
  <si>
    <t>512.50-514.50-517</t>
  </si>
  <si>
    <t>884.5-888-892</t>
  </si>
  <si>
    <t>294.50-295.75-297.25</t>
  </si>
  <si>
    <t>570.4-574-579</t>
  </si>
  <si>
    <t>1062-1067-1073</t>
  </si>
  <si>
    <t>372.70-374-375.70</t>
  </si>
  <si>
    <t>937.80-934-929</t>
  </si>
  <si>
    <t>1186.50-1182-1176.50</t>
  </si>
  <si>
    <t>520.2-522.2-524.70</t>
  </si>
  <si>
    <t>1090.3-1087.5-1084</t>
  </si>
  <si>
    <t>168.5-167.85-167.10</t>
  </si>
  <si>
    <t>375.10-376.35-378</t>
  </si>
  <si>
    <t>101.55-101.05-100.45</t>
  </si>
  <si>
    <t>409.6-410.9-412.50</t>
  </si>
  <si>
    <t>772.3-775-778.50</t>
  </si>
  <si>
    <t>RELIANCECAPITAL</t>
  </si>
  <si>
    <t>407.85-409.15-410.75</t>
  </si>
  <si>
    <t>636.5-639-642</t>
  </si>
  <si>
    <t>426.5-429-433</t>
  </si>
  <si>
    <t>397.85-395.10-391.75</t>
  </si>
  <si>
    <t>468.5-472-476</t>
  </si>
  <si>
    <t>360.80-361.80-363</t>
  </si>
  <si>
    <t>1306-1301-1295</t>
  </si>
  <si>
    <t>253.1-251-248</t>
  </si>
  <si>
    <t>102.25-101.75-101.20</t>
  </si>
  <si>
    <t>411.50-412.90-414.90</t>
  </si>
  <si>
    <t>317.05-316.05-315.75</t>
  </si>
  <si>
    <t>EP-F&amp;O SPECIAL PACKAGE PERFORMANCE  REPORT[ MARCH 2016]</t>
  </si>
  <si>
    <t>592.25, 594.40, 597.25</t>
  </si>
  <si>
    <t>231, 232.30, 234</t>
  </si>
  <si>
    <t>903.50, 909, 915</t>
  </si>
  <si>
    <t>742, 745, 748.50</t>
  </si>
  <si>
    <t>1463.50, 1469, 1475</t>
  </si>
  <si>
    <t>355.35, 356.65, 358.35</t>
  </si>
  <si>
    <t>MC DOWELL</t>
  </si>
  <si>
    <t>2474, 2466, 2456</t>
  </si>
  <si>
    <t>HEROMOTO</t>
  </si>
  <si>
    <t>2795, 2805, 2818</t>
  </si>
  <si>
    <t>284.25, 283.25, 282</t>
  </si>
  <si>
    <t>888.50, 893, 899</t>
  </si>
  <si>
    <t>1086, 1092, 1112</t>
  </si>
  <si>
    <t>PCJEWELLERS</t>
  </si>
  <si>
    <t>348.2, 354, 357</t>
  </si>
  <si>
    <t>919, 925, 940</t>
  </si>
  <si>
    <t>534.3, 539, 544</t>
  </si>
  <si>
    <t>538.8, 542, 550</t>
  </si>
  <si>
    <t>UNIONBANK</t>
  </si>
  <si>
    <t>126.5, 127.5, 129</t>
  </si>
  <si>
    <t>534.9, 539, 543</t>
  </si>
  <si>
    <t>90.4, 90.90, 91.50</t>
  </si>
  <si>
    <t>992, 997, 1004</t>
  </si>
  <si>
    <t>732, 735, 738.50</t>
  </si>
  <si>
    <t>433.75, 431.75, 429.25</t>
  </si>
  <si>
    <t>946, 941, 935</t>
  </si>
  <si>
    <t>SRTRANSIN</t>
  </si>
  <si>
    <t>942.50, 946, 950</t>
  </si>
  <si>
    <t>937.50, 934, 930</t>
  </si>
  <si>
    <t>90.4, 90.90, 91.5</t>
  </si>
  <si>
    <t>1209.5, 1213, 1217</t>
  </si>
  <si>
    <t>287.75, 288.75, 290</t>
  </si>
  <si>
    <t>2526, 2540, 2560</t>
  </si>
  <si>
    <t>1062, 1059, 1055</t>
  </si>
  <si>
    <t>904.50, 908, 912</t>
  </si>
  <si>
    <t>927.50, 931, 935</t>
  </si>
  <si>
    <t>TATAMDVR</t>
  </si>
  <si>
    <t>267.40, 268.35, 269.85</t>
  </si>
  <si>
    <t>268.1, 269, 270.45</t>
  </si>
  <si>
    <t>870.5, 874, 878</t>
  </si>
  <si>
    <t>1361.50, 1356.50, 1350</t>
  </si>
  <si>
    <t>371, 372.25, 374</t>
  </si>
  <si>
    <t>1218.5, 1222, 1226</t>
  </si>
  <si>
    <t>272.75 , 273.75 , 275</t>
  </si>
  <si>
    <t>2584 , 2576 , 2566</t>
  </si>
  <si>
    <t>1038 , 1044 , 1060</t>
  </si>
  <si>
    <t>942.50 , 946 , 950</t>
  </si>
  <si>
    <t>273.35 , 274.35 , 275.60</t>
  </si>
  <si>
    <t>314.35 , 315.35 , 316.6</t>
  </si>
  <si>
    <t>1088.5 , 1084.5 , 1079.5</t>
  </si>
  <si>
    <t>526.80 , 528 , 531</t>
  </si>
  <si>
    <t>125 , 1262 , 1270</t>
  </si>
  <si>
    <t>847.50, 850 , 853.50</t>
  </si>
  <si>
    <t>827.50-824-820</t>
  </si>
  <si>
    <t>882.50-886-890</t>
  </si>
  <si>
    <t>276.6-275.7-274.5</t>
  </si>
  <si>
    <t>276.3-275.4-274.2</t>
  </si>
  <si>
    <t>996.50-991-985</t>
  </si>
  <si>
    <t>844-841-837.50</t>
  </si>
  <si>
    <t>852-855-858.50</t>
  </si>
  <si>
    <t>2887.50-2897.50-2910</t>
  </si>
  <si>
    <t>1323-1318-1312.5</t>
  </si>
  <si>
    <t>256.65-255.65-254.4</t>
  </si>
  <si>
    <t>796.5-799.75-704</t>
  </si>
  <si>
    <t>483.3-486-490</t>
  </si>
  <si>
    <t>2516-2508-2498</t>
  </si>
  <si>
    <t>1910-1920-1930</t>
  </si>
  <si>
    <t>325.75-326.75-328</t>
  </si>
  <si>
    <t>1235.90-1240-1245</t>
  </si>
  <si>
    <t>1242.20-1246.50-1252</t>
  </si>
  <si>
    <t>EP-F&amp;O SPECIAL PACKAGE PERFORMANCE  REPORT [FEBRUARY 2016]</t>
  </si>
  <si>
    <t>890.70, 893.80, 898</t>
  </si>
  <si>
    <t xml:space="preserve">572, 568, 563 </t>
  </si>
  <si>
    <t>765.50, 768.50, 772</t>
  </si>
  <si>
    <t>777, 780, 783</t>
  </si>
  <si>
    <t xml:space="preserve">857.5, 854, 850 </t>
  </si>
  <si>
    <t>IBHSGFIN</t>
  </si>
  <si>
    <t>686.2, 689, 694</t>
  </si>
  <si>
    <t>63.40.</t>
  </si>
  <si>
    <t>64.80, 65.20, 65.80</t>
  </si>
  <si>
    <t xml:space="preserve">   </t>
  </si>
  <si>
    <t xml:space="preserve">286.85, 288, 289.50 </t>
  </si>
  <si>
    <t>419.70, 418.20, 416.30</t>
  </si>
  <si>
    <t xml:space="preserve">966, 961, 955 </t>
  </si>
  <si>
    <t>641.80, 644, 647</t>
  </si>
  <si>
    <t>433.2, 436, 440</t>
  </si>
  <si>
    <t xml:space="preserve"> 1007, 1003, 998</t>
  </si>
  <si>
    <t>432.2, 434, 439</t>
  </si>
  <si>
    <t>337.25, 336.25, 335</t>
  </si>
  <si>
    <t>SHRIRAM TRANSPORT</t>
  </si>
  <si>
    <t>797.50, 794, 790</t>
  </si>
  <si>
    <t>2693, 2683, 2670</t>
  </si>
  <si>
    <t>226.10, 224.70, 223.20</t>
  </si>
  <si>
    <t>59.60, 59.10, 58.50</t>
  </si>
  <si>
    <t>783, 787, 792</t>
  </si>
  <si>
    <t>425.60, 427, 429</t>
  </si>
  <si>
    <t>161.80, 162.70, 164</t>
  </si>
  <si>
    <t>156.30, 155.40, 154.20</t>
  </si>
  <si>
    <t>155.60, 154.70, 153.50</t>
  </si>
  <si>
    <t>633.80, 636, 639</t>
  </si>
  <si>
    <t>104.60, 104.10, 103.50</t>
  </si>
  <si>
    <t>74.40, 74.90, 75.50</t>
  </si>
  <si>
    <t>518.30, 516.20, 513.50</t>
  </si>
  <si>
    <t>334, 333, 331.75</t>
  </si>
  <si>
    <t>75.4, 75.9, 76.5</t>
  </si>
  <si>
    <t>995, 988, 980</t>
  </si>
  <si>
    <t>939, 944, 950</t>
  </si>
  <si>
    <t>240.70, 241.65, 242.90</t>
  </si>
  <si>
    <t>CROMPTAN</t>
  </si>
  <si>
    <t>134.50, 15.25, 136</t>
  </si>
  <si>
    <t>ENGINEERS INDIA</t>
  </si>
  <si>
    <t>149.30, 148.45, 147.15</t>
  </si>
  <si>
    <t>698, 695, 691.50</t>
  </si>
  <si>
    <t>916.50, 911.50, 905</t>
  </si>
  <si>
    <t>759, 754, 747</t>
  </si>
  <si>
    <t>913, 908, 903</t>
  </si>
  <si>
    <t>2740, 2730, 278</t>
  </si>
  <si>
    <t>262.85, 261.85, 260.60</t>
  </si>
  <si>
    <t>231.50, 230.80, 230</t>
  </si>
  <si>
    <t>122, 121.40, 120.65</t>
  </si>
  <si>
    <t>HIND UNILIVER</t>
  </si>
  <si>
    <t>852.50, 856, 860</t>
  </si>
  <si>
    <t>516.8, 520, 525</t>
  </si>
  <si>
    <t>66.70, 66.30, 65.80</t>
  </si>
  <si>
    <t>653, 656, 660</t>
  </si>
  <si>
    <t>EP-F&amp;O SPECIAL PACKAGE PERFORMANCE  REPORT [JANUARY 2016]</t>
  </si>
  <si>
    <t>886, 892</t>
  </si>
  <si>
    <t>1307, 1316</t>
  </si>
  <si>
    <t>1314, 1321</t>
  </si>
  <si>
    <t xml:space="preserve"> RELIANCE CAPITAL</t>
  </si>
  <si>
    <t xml:space="preserve"> 461, 464</t>
  </si>
  <si>
    <t>329, 326</t>
  </si>
  <si>
    <t>322.10, 319</t>
  </si>
  <si>
    <t>419.50, 417.25</t>
  </si>
  <si>
    <t xml:space="preserve"> 319, 317</t>
  </si>
  <si>
    <t xml:space="preserve">313.40, 310.50 </t>
  </si>
  <si>
    <t>423.25, 421</t>
  </si>
  <si>
    <t>1294, 1284</t>
  </si>
  <si>
    <t xml:space="preserve">792.50, 789, 786 </t>
  </si>
  <si>
    <t>1396, 1381</t>
  </si>
  <si>
    <t xml:space="preserve">1314.50, 1306 </t>
  </si>
  <si>
    <t>407.20, 405</t>
  </si>
  <si>
    <t xml:space="preserve"> 1244, 1255</t>
  </si>
  <si>
    <t>828, 819</t>
  </si>
  <si>
    <t>590.20, 593.80</t>
  </si>
  <si>
    <t>863.75, 855</t>
  </si>
  <si>
    <t xml:space="preserve"> 1241.30, 1232</t>
  </si>
  <si>
    <t>1375, 1364</t>
  </si>
  <si>
    <t xml:space="preserve">401.65, 399.45 </t>
  </si>
  <si>
    <t xml:space="preserve"> IRB INFRA</t>
  </si>
  <si>
    <t xml:space="preserve"> 241.55, 239.45</t>
  </si>
  <si>
    <t>775.75, 781</t>
  </si>
  <si>
    <t xml:space="preserve">1465.90, 1476 </t>
  </si>
  <si>
    <t xml:space="preserve"> 269, 266</t>
  </si>
  <si>
    <t xml:space="preserve">807, 810, 814 </t>
  </si>
  <si>
    <t xml:space="preserve">YES BANK </t>
  </si>
  <si>
    <t xml:space="preserve"> 692, 695, 699 </t>
  </si>
  <si>
    <t xml:space="preserve"> 358, 355, 352</t>
  </si>
  <si>
    <t>4238, 4225, 4200</t>
  </si>
  <si>
    <t xml:space="preserve">1146, 1141, 1135 </t>
  </si>
  <si>
    <t>349, 347.75, 346</t>
  </si>
  <si>
    <t xml:space="preserve">97.90, 97.40, 96.80 </t>
  </si>
  <si>
    <t xml:space="preserve">ANDRA BANK </t>
  </si>
  <si>
    <t>54.75, 54.45, 54.10</t>
  </si>
  <si>
    <t>338, 335, 331</t>
  </si>
  <si>
    <t>JUBILANTFOOD</t>
  </si>
  <si>
    <t>1269.50, 1263, 1255</t>
  </si>
  <si>
    <t>1266 , 1260, 1240</t>
  </si>
  <si>
    <t xml:space="preserve"> 2393, 2383, 2370 </t>
  </si>
  <si>
    <t xml:space="preserve"> KTK BANK </t>
  </si>
  <si>
    <t>100.80, 101.30, 101.90</t>
  </si>
  <si>
    <t>2383, 2373, 2360</t>
  </si>
  <si>
    <t>522.80, 525, 528</t>
  </si>
  <si>
    <t xml:space="preserve"> ENGINEERS INDIA</t>
  </si>
  <si>
    <t>203.45, 202.60, 201.50</t>
  </si>
  <si>
    <t xml:space="preserve">1194, 1187, 1180 </t>
  </si>
  <si>
    <t>279, 280, 281.25</t>
  </si>
  <si>
    <t xml:space="preserve">675.6, 677.8, 684 </t>
  </si>
  <si>
    <t>64.35, 63.85, 63.25</t>
  </si>
  <si>
    <t xml:space="preserve"> 63.80, 63.30, 62.70 </t>
  </si>
  <si>
    <t>TATACOMM</t>
  </si>
  <si>
    <t xml:space="preserve">391.30, 393, 395.50 </t>
  </si>
  <si>
    <t>802.50, 799.50, 795</t>
  </si>
  <si>
    <t>656.65, 654.50, 651.75</t>
  </si>
  <si>
    <t>1094, 1099, 1120</t>
  </si>
  <si>
    <t xml:space="preserve"> 1143.75, 1179, 1185</t>
  </si>
  <si>
    <t xml:space="preserve">929.80, 931.70, 935 </t>
  </si>
  <si>
    <t>306, 308, 313</t>
  </si>
  <si>
    <t xml:space="preserve"> 1115.25, 1110, 1105</t>
  </si>
  <si>
    <t xml:space="preserve"> 2293, 2282, 2270 </t>
  </si>
  <si>
    <t xml:space="preserve">749, 745, 740 </t>
  </si>
  <si>
    <t>1109.25, 1104, 1098</t>
  </si>
  <si>
    <t>4037, 4023, 4000</t>
  </si>
  <si>
    <t>STAR </t>
  </si>
  <si>
    <t>1153.25 </t>
  </si>
  <si>
    <t>1141, 1136, 1130</t>
  </si>
  <si>
    <t>GODREJIND </t>
  </si>
  <si>
    <t>347.15, 348.50, 350.50</t>
  </si>
  <si>
    <t>CEAT </t>
  </si>
  <si>
    <t>901.5, 898, 890</t>
  </si>
  <si>
    <t>MINDTREE </t>
  </si>
  <si>
    <t>1455 </t>
  </si>
  <si>
    <t>1467.50, 1472, 1478</t>
  </si>
  <si>
    <t>UPL </t>
  </si>
  <si>
    <t> 416.5 </t>
  </si>
  <si>
    <t>421.5, 423.5, 426</t>
  </si>
  <si>
    <t>JUSTDIAL </t>
  </si>
  <si>
    <t>619, 615, 610</t>
  </si>
  <si>
    <t>143.5-142.5</t>
  </si>
  <si>
    <t>500.65-497</t>
  </si>
  <si>
    <t>824.7-828</t>
  </si>
  <si>
    <t>AXISBANK(APR)</t>
  </si>
  <si>
    <t>326.65-329</t>
  </si>
  <si>
    <t>377.2-382</t>
  </si>
  <si>
    <t>HDFCBANK</t>
  </si>
  <si>
    <t>887.5-892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</si>
</sst>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/mmm/yy;@"/>
    <numFmt numFmtId="165" formatCode="dd/mm/yyyy;@"/>
    <numFmt numFmtId="166" formatCode="m/d/yyyy;@"/>
    <numFmt numFmtId="167" formatCode="[$-409]mmm/yy;@"/>
  </numFmts>
  <fonts count="21">
    <font>
      <sz val="11"/>
      <color theme="1"/>
      <name val="Calibri"/>
      <charset val="134"/>
      <scheme val="minor"/>
    </font>
    <font>
      <b/>
      <sz val="14"/>
      <color rgb="FF000000"/>
      <name val="Arial Black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.25"/>
      <color rgb="FF191919"/>
      <name val="Courier New"/>
      <family val="3"/>
    </font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8" fillId="0" borderId="0"/>
  </cellStyleXfs>
  <cellXfs count="124">
    <xf numFmtId="0" fontId="0" fillId="0" borderId="0" xfId="0"/>
    <xf numFmtId="0" fontId="0" fillId="0" borderId="0" xfId="0" applyNumberFormat="1"/>
    <xf numFmtId="164" fontId="3" fillId="2" borderId="5" xfId="2" applyNumberFormat="1" applyFont="1" applyFill="1" applyBorder="1" applyAlignment="1">
      <alignment horizontal="center" vertical="top"/>
    </xf>
    <xf numFmtId="0" fontId="3" fillId="2" borderId="6" xfId="2" applyFont="1" applyFill="1" applyBorder="1" applyAlignment="1">
      <alignment horizontal="center" vertical="top"/>
    </xf>
    <xf numFmtId="1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3" fillId="2" borderId="13" xfId="2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" fontId="7" fillId="3" borderId="10" xfId="2" applyNumberFormat="1" applyFont="1" applyFill="1" applyBorder="1" applyAlignment="1">
      <alignment horizontal="center"/>
    </xf>
    <xf numFmtId="0" fontId="8" fillId="0" borderId="0" xfId="2" applyAlignment="1">
      <alignment horizontal="center"/>
    </xf>
    <xf numFmtId="9" fontId="7" fillId="3" borderId="10" xfId="1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14" fontId="4" fillId="0" borderId="10" xfId="0" applyNumberFormat="1" applyFont="1" applyBorder="1" applyAlignment="1">
      <alignment horizontal="center"/>
    </xf>
    <xf numFmtId="0" fontId="0" fillId="0" borderId="8" xfId="0" applyBorder="1"/>
    <xf numFmtId="0" fontId="4" fillId="0" borderId="10" xfId="0" applyNumberFormat="1" applyFont="1" applyBorder="1" applyAlignment="1">
      <alignment horizontal="center"/>
    </xf>
    <xf numFmtId="1" fontId="7" fillId="3" borderId="0" xfId="2" applyNumberFormat="1" applyFont="1" applyFill="1" applyBorder="1" applyAlignment="1">
      <alignment horizontal="center"/>
    </xf>
    <xf numFmtId="0" fontId="8" fillId="0" borderId="0" xfId="2" applyBorder="1" applyAlignment="1">
      <alignment horizontal="center"/>
    </xf>
    <xf numFmtId="9" fontId="7" fillId="3" borderId="0" xfId="1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 vertical="top"/>
    </xf>
    <xf numFmtId="0" fontId="3" fillId="2" borderId="20" xfId="2" applyFont="1" applyFill="1" applyBorder="1" applyAlignment="1">
      <alignment horizontal="center" vertical="top"/>
    </xf>
    <xf numFmtId="165" fontId="10" fillId="0" borderId="10" xfId="2" applyNumberFormat="1" applyFont="1" applyFill="1" applyBorder="1" applyAlignment="1">
      <alignment horizontal="center" vertical="top"/>
    </xf>
    <xf numFmtId="0" fontId="10" fillId="0" borderId="10" xfId="2" applyFont="1" applyFill="1" applyBorder="1" applyAlignment="1">
      <alignment horizontal="center" vertical="top"/>
    </xf>
    <xf numFmtId="165" fontId="11" fillId="0" borderId="10" xfId="2" applyNumberFormat="1" applyFont="1" applyFill="1" applyBorder="1" applyAlignment="1">
      <alignment horizontal="center" vertical="top"/>
    </xf>
    <xf numFmtId="0" fontId="11" fillId="0" borderId="10" xfId="2" applyFont="1" applyFill="1" applyBorder="1" applyAlignment="1">
      <alignment horizontal="center" vertical="top"/>
    </xf>
    <xf numFmtId="0" fontId="3" fillId="2" borderId="21" xfId="2" applyNumberFormat="1" applyFont="1" applyFill="1" applyBorder="1" applyAlignment="1">
      <alignment horizontal="center" vertical="top"/>
    </xf>
    <xf numFmtId="0" fontId="10" fillId="0" borderId="10" xfId="2" applyNumberFormat="1" applyFont="1" applyFill="1" applyBorder="1" applyAlignment="1">
      <alignment horizontal="center" vertical="top"/>
    </xf>
    <xf numFmtId="0" fontId="11" fillId="0" borderId="10" xfId="2" applyNumberFormat="1" applyFont="1" applyFill="1" applyBorder="1" applyAlignment="1">
      <alignment horizontal="center" vertical="top"/>
    </xf>
    <xf numFmtId="0" fontId="12" fillId="0" borderId="0" xfId="0" applyFont="1" applyBorder="1"/>
    <xf numFmtId="0" fontId="13" fillId="0" borderId="0" xfId="0" applyFont="1" applyBorder="1"/>
    <xf numFmtId="1" fontId="14" fillId="3" borderId="0" xfId="2" applyNumberFormat="1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9" fontId="14" fillId="3" borderId="0" xfId="1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8" xfId="0" applyFont="1" applyBorder="1"/>
    <xf numFmtId="0" fontId="0" fillId="0" borderId="10" xfId="0" applyFont="1" applyBorder="1"/>
    <xf numFmtId="9" fontId="14" fillId="0" borderId="0" xfId="1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top"/>
    </xf>
    <xf numFmtId="0" fontId="10" fillId="0" borderId="0" xfId="2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 vertical="top" wrapText="1"/>
    </xf>
    <xf numFmtId="1" fontId="14" fillId="3" borderId="10" xfId="2" applyNumberFormat="1" applyFont="1" applyFill="1" applyBorder="1" applyAlignment="1">
      <alignment horizontal="center"/>
    </xf>
    <xf numFmtId="9" fontId="14" fillId="3" borderId="10" xfId="1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65" fontId="10" fillId="0" borderId="22" xfId="2" applyNumberFormat="1" applyFont="1" applyFill="1" applyBorder="1" applyAlignment="1">
      <alignment horizontal="center" vertical="top"/>
    </xf>
    <xf numFmtId="0" fontId="10" fillId="0" borderId="22" xfId="2" applyFont="1" applyFill="1" applyBorder="1" applyAlignment="1">
      <alignment horizontal="center" vertical="top"/>
    </xf>
    <xf numFmtId="0" fontId="10" fillId="0" borderId="22" xfId="2" applyNumberFormat="1" applyFont="1" applyFill="1" applyBorder="1" applyAlignment="1">
      <alignment horizontal="center" vertical="top"/>
    </xf>
    <xf numFmtId="0" fontId="11" fillId="0" borderId="22" xfId="2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/>
    <xf numFmtId="166" fontId="3" fillId="2" borderId="19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2" borderId="10" xfId="0" applyFont="1" applyFill="1" applyBorder="1"/>
    <xf numFmtId="167" fontId="6" fillId="2" borderId="10" xfId="0" applyNumberFormat="1" applyFont="1" applyFill="1" applyBorder="1"/>
    <xf numFmtId="0" fontId="7" fillId="0" borderId="10" xfId="0" applyFont="1" applyBorder="1"/>
    <xf numFmtId="9" fontId="7" fillId="4" borderId="10" xfId="0" applyNumberFormat="1" applyFont="1" applyFill="1" applyBorder="1"/>
    <xf numFmtId="0" fontId="0" fillId="2" borderId="0" xfId="0" applyFill="1"/>
    <xf numFmtId="167" fontId="6" fillId="2" borderId="10" xfId="0" applyNumberFormat="1" applyFont="1" applyFill="1" applyBorder="1" applyAlignment="1"/>
    <xf numFmtId="9" fontId="7" fillId="4" borderId="10" xfId="0" applyNumberFormat="1" applyFont="1" applyFill="1" applyBorder="1" applyAlignment="1"/>
    <xf numFmtId="0" fontId="7" fillId="0" borderId="10" xfId="0" applyFont="1" applyFill="1" applyBorder="1" applyAlignment="1"/>
    <xf numFmtId="9" fontId="7" fillId="0" borderId="10" xfId="0" applyNumberFormat="1" applyFont="1" applyFill="1" applyBorder="1" applyAlignment="1"/>
    <xf numFmtId="3" fontId="20" fillId="0" borderId="10" xfId="0" applyNumberFormat="1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top"/>
    </xf>
    <xf numFmtId="0" fontId="1" fillId="0" borderId="2" xfId="2" applyFont="1" applyBorder="1" applyAlignment="1">
      <alignment horizontal="center" vertical="top"/>
    </xf>
    <xf numFmtId="0" fontId="1" fillId="0" borderId="11" xfId="2" applyFont="1" applyBorder="1" applyAlignment="1">
      <alignment horizontal="center" vertical="top"/>
    </xf>
    <xf numFmtId="0" fontId="2" fillId="0" borderId="3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/>
  <colors>
    <mruColors>
      <color rgb="FF0000FF"/>
      <color rgb="FF00B050"/>
      <color rgb="FF1924F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C00000"/>
                </a:solidFill>
              </a:rPr>
              <a:t>ACCURACY </a:t>
            </a:r>
            <a:r>
              <a:rPr lang="en-IN" altLang="en-US" b="1">
                <a:solidFill>
                  <a:srgbClr val="C00000"/>
                </a:solidFill>
              </a:rPr>
              <a:t>(%.)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STATUS'!$A$5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[$-409]mmm/yy;@</c:formatCode>
                <c:ptCount val="13"/>
                <c:pt idx="0">
                  <c:v>43862</c:v>
                </c:pt>
                <c:pt idx="1">
                  <c:v>43831</c:v>
                </c:pt>
                <c:pt idx="2">
                  <c:v>43800</c:v>
                </c:pt>
                <c:pt idx="3">
                  <c:v>43770</c:v>
                </c:pt>
                <c:pt idx="4">
                  <c:v>43739</c:v>
                </c:pt>
                <c:pt idx="5">
                  <c:v>43709</c:v>
                </c:pt>
                <c:pt idx="6">
                  <c:v>43678</c:v>
                </c:pt>
                <c:pt idx="7">
                  <c:v>43647</c:v>
                </c:pt>
                <c:pt idx="8">
                  <c:v>43617</c:v>
                </c:pt>
                <c:pt idx="9">
                  <c:v>43586</c:v>
                </c:pt>
                <c:pt idx="10">
                  <c:v>43556</c:v>
                </c:pt>
                <c:pt idx="11">
                  <c:v>43525</c:v>
                </c:pt>
                <c:pt idx="12">
                  <c:v>43497</c:v>
                </c:pt>
              </c:numCache>
            </c:numRef>
          </c:cat>
          <c:val>
            <c:numRef>
              <c:f>'P&amp;L STATUS'!$B$5:$N$5</c:f>
              <c:numCache>
                <c:formatCode>0%</c:formatCode>
                <c:ptCount val="13"/>
                <c:pt idx="0">
                  <c:v>0.81</c:v>
                </c:pt>
                <c:pt idx="1">
                  <c:v>0.83</c:v>
                </c:pt>
                <c:pt idx="2">
                  <c:v>0.71</c:v>
                </c:pt>
                <c:pt idx="3">
                  <c:v>0.6</c:v>
                </c:pt>
                <c:pt idx="4">
                  <c:v>0.75</c:v>
                </c:pt>
                <c:pt idx="5">
                  <c:v>0.72</c:v>
                </c:pt>
                <c:pt idx="6">
                  <c:v>0.71</c:v>
                </c:pt>
                <c:pt idx="7">
                  <c:v>0.76</c:v>
                </c:pt>
                <c:pt idx="8">
                  <c:v>0.61</c:v>
                </c:pt>
                <c:pt idx="9">
                  <c:v>0.69</c:v>
                </c:pt>
                <c:pt idx="10">
                  <c:v>0.79</c:v>
                </c:pt>
                <c:pt idx="11">
                  <c:v>0.73</c:v>
                </c:pt>
                <c:pt idx="12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9-47CF-ABD4-6DC6939AF5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5712"/>
        <c:axId val="61752064"/>
      </c:barChart>
      <c:catAx>
        <c:axId val="55155712"/>
        <c:scaling>
          <c:orientation val="minMax"/>
        </c:scaling>
        <c:delete val="0"/>
        <c:axPos val="b"/>
        <c:numFmt formatCode="[$-4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52064"/>
        <c:crosses val="autoZero"/>
        <c:auto val="0"/>
        <c:lblAlgn val="ctr"/>
        <c:lblOffset val="100"/>
        <c:noMultiLvlLbl val="0"/>
      </c:catAx>
      <c:valAx>
        <c:axId val="617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5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STATUS'!$A$6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[$-409]mmm/yy;@</c:formatCode>
                <c:ptCount val="13"/>
                <c:pt idx="0">
                  <c:v>43862</c:v>
                </c:pt>
                <c:pt idx="1">
                  <c:v>43831</c:v>
                </c:pt>
                <c:pt idx="2">
                  <c:v>43800</c:v>
                </c:pt>
                <c:pt idx="3">
                  <c:v>43770</c:v>
                </c:pt>
                <c:pt idx="4">
                  <c:v>43739</c:v>
                </c:pt>
                <c:pt idx="5">
                  <c:v>43709</c:v>
                </c:pt>
                <c:pt idx="6">
                  <c:v>43678</c:v>
                </c:pt>
                <c:pt idx="7">
                  <c:v>43647</c:v>
                </c:pt>
                <c:pt idx="8">
                  <c:v>43617</c:v>
                </c:pt>
                <c:pt idx="9">
                  <c:v>43586</c:v>
                </c:pt>
                <c:pt idx="10">
                  <c:v>43556</c:v>
                </c:pt>
                <c:pt idx="11">
                  <c:v>43525</c:v>
                </c:pt>
                <c:pt idx="12">
                  <c:v>43497</c:v>
                </c:pt>
              </c:numCache>
            </c:numRef>
          </c:cat>
          <c:val>
            <c:numRef>
              <c:f>'P&amp;L STATUS'!$B$6:$N$6</c:f>
              <c:numCache>
                <c:formatCode>General</c:formatCode>
                <c:ptCount val="13"/>
                <c:pt idx="0">
                  <c:v>45330</c:v>
                </c:pt>
                <c:pt idx="1">
                  <c:v>45232</c:v>
                </c:pt>
                <c:pt idx="2">
                  <c:v>14979</c:v>
                </c:pt>
                <c:pt idx="3">
                  <c:v>11644</c:v>
                </c:pt>
                <c:pt idx="4">
                  <c:v>62088</c:v>
                </c:pt>
                <c:pt idx="5">
                  <c:v>54467</c:v>
                </c:pt>
                <c:pt idx="6">
                  <c:v>50594</c:v>
                </c:pt>
                <c:pt idx="7">
                  <c:v>79002</c:v>
                </c:pt>
                <c:pt idx="8">
                  <c:v>18524</c:v>
                </c:pt>
                <c:pt idx="9">
                  <c:v>63362</c:v>
                </c:pt>
                <c:pt idx="10">
                  <c:v>72537</c:v>
                </c:pt>
                <c:pt idx="11">
                  <c:v>54000</c:v>
                </c:pt>
                <c:pt idx="12">
                  <c:v>87500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9-4063-A835-59AC1B1DEC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50688"/>
        <c:axId val="63477248"/>
      </c:barChart>
      <c:catAx>
        <c:axId val="62450688"/>
        <c:scaling>
          <c:orientation val="minMax"/>
        </c:scaling>
        <c:delete val="0"/>
        <c:axPos val="b"/>
        <c:numFmt formatCode="[$-4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7248"/>
        <c:crosses val="autoZero"/>
        <c:auto val="0"/>
        <c:lblAlgn val="ctr"/>
        <c:lblOffset val="100"/>
        <c:noMultiLvlLbl val="0"/>
      </c:catAx>
      <c:valAx>
        <c:axId val="6347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8</xdr:row>
      <xdr:rowOff>9524</xdr:rowOff>
    </xdr:from>
    <xdr:to>
      <xdr:col>13</xdr:col>
      <xdr:colOff>19049</xdr:colOff>
      <xdr:row>23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12065</xdr:colOff>
      <xdr:row>27</xdr:row>
      <xdr:rowOff>9525</xdr:rowOff>
    </xdr:from>
    <xdr:to>
      <xdr:col>13</xdr:col>
      <xdr:colOff>12065</xdr:colOff>
      <xdr:row>42</xdr:row>
      <xdr:rowOff>161290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44"/>
  <sheetViews>
    <sheetView workbookViewId="0">
      <selection activeCell="P16" sqref="P16"/>
    </sheetView>
  </sheetViews>
  <sheetFormatPr defaultColWidth="9" defaultRowHeight="15"/>
  <cols>
    <col min="1" max="1" width="12.7109375" customWidth="1"/>
    <col min="7" max="11" width="9.42578125"/>
  </cols>
  <sheetData>
    <row r="2" spans="1:51" ht="21">
      <c r="A2" s="105" t="s">
        <v>0</v>
      </c>
      <c r="B2" s="106"/>
      <c r="C2" s="106"/>
      <c r="D2" s="106"/>
      <c r="E2" s="106"/>
      <c r="F2" s="106"/>
      <c r="G2" s="106"/>
    </row>
    <row r="4" spans="1:51">
      <c r="A4" s="95" t="s">
        <v>1</v>
      </c>
      <c r="B4" s="96">
        <v>43862</v>
      </c>
      <c r="C4" s="96">
        <v>43831</v>
      </c>
      <c r="D4" s="96">
        <v>43800</v>
      </c>
      <c r="E4" s="96">
        <v>43770</v>
      </c>
      <c r="F4" s="96">
        <v>43739</v>
      </c>
      <c r="G4" s="96">
        <v>43709</v>
      </c>
      <c r="H4" s="96">
        <v>43678</v>
      </c>
      <c r="I4" s="96">
        <v>43647</v>
      </c>
      <c r="J4" s="96">
        <v>43617</v>
      </c>
      <c r="K4" s="96">
        <v>43586</v>
      </c>
      <c r="L4" s="96">
        <v>43556</v>
      </c>
      <c r="M4" s="96">
        <v>43525</v>
      </c>
      <c r="N4" s="96">
        <v>43497</v>
      </c>
      <c r="O4" s="96">
        <v>43466</v>
      </c>
      <c r="P4" s="96">
        <v>43435</v>
      </c>
      <c r="Q4" s="96">
        <v>43405</v>
      </c>
      <c r="R4" s="96">
        <v>43374</v>
      </c>
      <c r="S4" s="96">
        <v>43344</v>
      </c>
      <c r="T4" s="96">
        <v>43313</v>
      </c>
      <c r="U4" s="96">
        <v>43282</v>
      </c>
      <c r="V4" s="96">
        <v>43252</v>
      </c>
      <c r="W4" s="96">
        <v>43221</v>
      </c>
      <c r="X4" s="96">
        <v>43191</v>
      </c>
      <c r="Y4" s="96">
        <v>43160</v>
      </c>
      <c r="Z4" s="96">
        <v>43132</v>
      </c>
      <c r="AA4" s="96">
        <v>43101</v>
      </c>
      <c r="AB4" s="96">
        <v>43070</v>
      </c>
      <c r="AC4" s="96">
        <v>43040</v>
      </c>
      <c r="AD4" s="96">
        <v>43009</v>
      </c>
      <c r="AE4" s="96">
        <v>42979</v>
      </c>
      <c r="AF4" s="96">
        <v>42948</v>
      </c>
      <c r="AG4" s="96">
        <v>42917</v>
      </c>
      <c r="AH4" s="96">
        <v>42887</v>
      </c>
      <c r="AI4" s="96">
        <v>42856</v>
      </c>
      <c r="AJ4" s="96">
        <v>42826</v>
      </c>
      <c r="AK4" s="96">
        <v>42795</v>
      </c>
      <c r="AL4" s="96">
        <v>42767</v>
      </c>
      <c r="AM4" s="96">
        <v>42736</v>
      </c>
      <c r="AN4" s="96">
        <v>42705</v>
      </c>
      <c r="AO4" s="96">
        <v>42675</v>
      </c>
      <c r="AP4" s="96">
        <v>42644</v>
      </c>
      <c r="AQ4" s="96">
        <v>42614</v>
      </c>
      <c r="AR4" s="100">
        <v>42583</v>
      </c>
      <c r="AS4" s="100">
        <v>42552</v>
      </c>
      <c r="AT4" s="100">
        <v>42522</v>
      </c>
      <c r="AU4" s="100">
        <v>42491</v>
      </c>
      <c r="AV4" s="100">
        <v>42461</v>
      </c>
      <c r="AW4" s="100">
        <v>42430</v>
      </c>
      <c r="AX4" s="100">
        <v>42401</v>
      </c>
      <c r="AY4" s="100">
        <v>42370</v>
      </c>
    </row>
    <row r="5" spans="1:51">
      <c r="A5" s="97" t="s">
        <v>2</v>
      </c>
      <c r="B5" s="98">
        <v>0.81</v>
      </c>
      <c r="C5" s="98">
        <v>0.83</v>
      </c>
      <c r="D5" s="98">
        <v>0.71</v>
      </c>
      <c r="E5" s="98">
        <v>0.6</v>
      </c>
      <c r="F5" s="98">
        <v>0.75</v>
      </c>
      <c r="G5" s="98">
        <v>0.72</v>
      </c>
      <c r="H5" s="98">
        <v>0.71</v>
      </c>
      <c r="I5" s="98">
        <v>0.76</v>
      </c>
      <c r="J5" s="98">
        <v>0.61</v>
      </c>
      <c r="K5" s="98">
        <v>0.69</v>
      </c>
      <c r="L5" s="98">
        <v>0.79</v>
      </c>
      <c r="M5" s="98">
        <v>0.73</v>
      </c>
      <c r="N5" s="98">
        <v>0.76</v>
      </c>
      <c r="O5" s="98">
        <v>0.83</v>
      </c>
      <c r="P5" s="98">
        <v>0.76</v>
      </c>
      <c r="Q5" s="98">
        <v>0.77</v>
      </c>
      <c r="R5" s="98">
        <v>0.72</v>
      </c>
      <c r="S5" s="98">
        <v>0.83</v>
      </c>
      <c r="T5" s="98">
        <v>0.75</v>
      </c>
      <c r="U5" s="98">
        <v>0.81</v>
      </c>
      <c r="V5" s="98">
        <v>0.75</v>
      </c>
      <c r="W5" s="98">
        <v>0.85</v>
      </c>
      <c r="X5" s="98">
        <v>0.82</v>
      </c>
      <c r="Y5" s="98">
        <v>0.78</v>
      </c>
      <c r="Z5" s="98">
        <v>0.8</v>
      </c>
      <c r="AA5" s="98">
        <v>0.93</v>
      </c>
      <c r="AB5" s="98">
        <v>0.85</v>
      </c>
      <c r="AC5" s="98">
        <v>0.88</v>
      </c>
      <c r="AD5" s="98">
        <v>0.95</v>
      </c>
      <c r="AE5" s="98">
        <v>0.95</v>
      </c>
      <c r="AF5" s="98">
        <v>0.9</v>
      </c>
      <c r="AG5" s="98">
        <v>0.9</v>
      </c>
      <c r="AH5" s="98">
        <v>0.87</v>
      </c>
      <c r="AI5" s="98">
        <v>0.88</v>
      </c>
      <c r="AJ5" s="98">
        <v>0.89</v>
      </c>
      <c r="AK5" s="98">
        <v>0.93</v>
      </c>
      <c r="AL5" s="98">
        <v>0.87</v>
      </c>
      <c r="AM5" s="98">
        <v>0.87</v>
      </c>
      <c r="AN5" s="98">
        <v>0.76</v>
      </c>
      <c r="AO5" s="98">
        <v>0.79</v>
      </c>
      <c r="AP5" s="98">
        <v>0.9</v>
      </c>
      <c r="AQ5" s="98">
        <v>0.86</v>
      </c>
      <c r="AR5" s="101">
        <v>0.83</v>
      </c>
      <c r="AS5" s="101">
        <v>0.83</v>
      </c>
      <c r="AT5" s="101">
        <v>0.79</v>
      </c>
      <c r="AU5" s="101">
        <v>0.82</v>
      </c>
      <c r="AV5" s="101">
        <v>0.82</v>
      </c>
      <c r="AW5" s="103">
        <v>0.88</v>
      </c>
      <c r="AX5" s="103">
        <v>0.85</v>
      </c>
      <c r="AY5" s="103">
        <v>0.85</v>
      </c>
    </row>
    <row r="6" spans="1:51">
      <c r="A6" s="97" t="s">
        <v>3</v>
      </c>
      <c r="B6" s="97">
        <v>45330</v>
      </c>
      <c r="C6" s="97">
        <v>45232</v>
      </c>
      <c r="D6" s="97">
        <v>14979</v>
      </c>
      <c r="E6" s="97">
        <v>11644</v>
      </c>
      <c r="F6" s="97">
        <v>62088</v>
      </c>
      <c r="G6" s="97">
        <v>54467</v>
      </c>
      <c r="H6" s="97">
        <v>50594</v>
      </c>
      <c r="I6" s="97">
        <v>79002</v>
      </c>
      <c r="J6" s="97">
        <v>18524</v>
      </c>
      <c r="K6" s="97">
        <v>63362</v>
      </c>
      <c r="L6" s="97">
        <v>72537</v>
      </c>
      <c r="M6" s="97">
        <v>54000</v>
      </c>
      <c r="N6" s="97">
        <v>87500</v>
      </c>
      <c r="O6" s="97">
        <v>118822</v>
      </c>
      <c r="P6" s="97">
        <v>108934</v>
      </c>
      <c r="Q6" s="97">
        <v>67828</v>
      </c>
      <c r="R6" s="97">
        <v>80660</v>
      </c>
      <c r="S6" s="97">
        <v>145225</v>
      </c>
      <c r="T6" s="97">
        <v>60613</v>
      </c>
      <c r="U6" s="97">
        <v>99255</v>
      </c>
      <c r="V6" s="97">
        <v>120885</v>
      </c>
      <c r="W6" s="97">
        <v>209213</v>
      </c>
      <c r="X6" s="97">
        <v>170880</v>
      </c>
      <c r="Y6" s="97">
        <v>125164</v>
      </c>
      <c r="Z6" s="97">
        <v>179642</v>
      </c>
      <c r="AA6" s="97">
        <v>170968</v>
      </c>
      <c r="AB6" s="97">
        <v>135123</v>
      </c>
      <c r="AC6" s="97">
        <v>122425</v>
      </c>
      <c r="AD6" s="97">
        <v>113905</v>
      </c>
      <c r="AE6" s="97">
        <v>134958</v>
      </c>
      <c r="AF6" s="97">
        <v>138640</v>
      </c>
      <c r="AG6" s="97">
        <v>111375</v>
      </c>
      <c r="AH6" s="97">
        <v>117035</v>
      </c>
      <c r="AI6" s="97">
        <v>165780</v>
      </c>
      <c r="AJ6" s="97">
        <v>150461</v>
      </c>
      <c r="AK6" s="97">
        <v>157345</v>
      </c>
      <c r="AL6" s="97">
        <v>129715</v>
      </c>
      <c r="AM6" s="97">
        <v>118065</v>
      </c>
      <c r="AN6" s="97">
        <v>109533</v>
      </c>
      <c r="AO6" s="97">
        <v>136725</v>
      </c>
      <c r="AP6" s="97">
        <v>113090</v>
      </c>
      <c r="AQ6" s="97">
        <v>132810</v>
      </c>
      <c r="AR6" s="102">
        <v>136785</v>
      </c>
      <c r="AS6" s="102">
        <v>129395</v>
      </c>
      <c r="AT6" s="102">
        <v>92534</v>
      </c>
      <c r="AU6" s="102">
        <v>104765</v>
      </c>
      <c r="AV6" s="102">
        <v>110635</v>
      </c>
      <c r="AW6" s="102">
        <v>158963</v>
      </c>
      <c r="AX6" s="102">
        <v>93718</v>
      </c>
      <c r="AY6" s="102">
        <v>114790</v>
      </c>
    </row>
    <row r="8" spans="1:5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51">
      <c r="A9" s="99"/>
      <c r="N9" s="99"/>
    </row>
    <row r="10" spans="1:51">
      <c r="A10" s="99"/>
      <c r="N10" s="99"/>
    </row>
    <row r="11" spans="1:51">
      <c r="A11" s="99"/>
      <c r="N11" s="99"/>
    </row>
    <row r="12" spans="1:51">
      <c r="A12" s="99"/>
      <c r="N12" s="99"/>
    </row>
    <row r="13" spans="1:51">
      <c r="A13" s="99"/>
      <c r="N13" s="99"/>
    </row>
    <row r="14" spans="1:51">
      <c r="A14" s="99"/>
      <c r="N14" s="99"/>
    </row>
    <row r="15" spans="1:51">
      <c r="A15" s="99"/>
      <c r="N15" s="99"/>
    </row>
    <row r="16" spans="1:51">
      <c r="A16" s="99"/>
      <c r="N16" s="99"/>
    </row>
    <row r="17" spans="1:14">
      <c r="A17" s="99"/>
      <c r="N17" s="99"/>
    </row>
    <row r="18" spans="1:14">
      <c r="A18" s="99"/>
      <c r="N18" s="99"/>
    </row>
    <row r="19" spans="1:14">
      <c r="A19" s="99"/>
      <c r="N19" s="99"/>
    </row>
    <row r="20" spans="1:14">
      <c r="A20" s="99"/>
      <c r="N20" s="99"/>
    </row>
    <row r="21" spans="1:14">
      <c r="A21" s="99"/>
      <c r="N21" s="99"/>
    </row>
    <row r="22" spans="1:14">
      <c r="A22" s="99"/>
      <c r="N22" s="99"/>
    </row>
    <row r="23" spans="1:14">
      <c r="A23" s="99"/>
      <c r="N23" s="99"/>
    </row>
    <row r="24" spans="1:14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7" spans="1:14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>
      <c r="A28" s="99"/>
      <c r="N28" s="99"/>
    </row>
    <row r="29" spans="1:14">
      <c r="A29" s="99"/>
      <c r="N29" s="99"/>
    </row>
    <row r="30" spans="1:14">
      <c r="A30" s="99"/>
      <c r="N30" s="99"/>
    </row>
    <row r="31" spans="1:14">
      <c r="A31" s="99"/>
      <c r="N31" s="99"/>
    </row>
    <row r="32" spans="1:14">
      <c r="A32" s="99"/>
      <c r="N32" s="99"/>
    </row>
    <row r="33" spans="1:14">
      <c r="A33" s="99"/>
      <c r="N33" s="99"/>
    </row>
    <row r="34" spans="1:14">
      <c r="A34" s="99"/>
      <c r="N34" s="99"/>
    </row>
    <row r="35" spans="1:14">
      <c r="A35" s="99"/>
      <c r="N35" s="99"/>
    </row>
    <row r="36" spans="1:14">
      <c r="A36" s="99"/>
      <c r="N36" s="99"/>
    </row>
    <row r="37" spans="1:14">
      <c r="A37" s="99"/>
      <c r="N37" s="99"/>
    </row>
    <row r="38" spans="1:14">
      <c r="A38" s="99"/>
      <c r="N38" s="99"/>
    </row>
    <row r="39" spans="1:14">
      <c r="A39" s="99"/>
      <c r="N39" s="99"/>
    </row>
    <row r="40" spans="1:14">
      <c r="A40" s="99"/>
      <c r="N40" s="99"/>
    </row>
    <row r="41" spans="1:14">
      <c r="A41" s="99"/>
      <c r="N41" s="99"/>
    </row>
    <row r="42" spans="1:14">
      <c r="A42" s="99"/>
      <c r="N42" s="99"/>
    </row>
    <row r="43" spans="1:14">
      <c r="A43" s="99"/>
      <c r="N43" s="99"/>
    </row>
    <row r="44" spans="1:14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</sheetData>
  <mergeCells count="1">
    <mergeCell ref="A2:G2"/>
  </mergeCells>
  <pageMargins left="0.69930555555555596" right="0.69930555555555596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7" workbookViewId="0">
      <selection activeCell="A26" sqref="A26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09" t="s">
        <v>499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92">
        <v>43472</v>
      </c>
      <c r="B4" s="74" t="s">
        <v>42</v>
      </c>
      <c r="C4" s="74" t="s">
        <v>16</v>
      </c>
      <c r="D4" s="74">
        <v>800</v>
      </c>
      <c r="E4" s="74">
        <v>775</v>
      </c>
      <c r="F4" s="74">
        <v>770.8</v>
      </c>
      <c r="G4" s="85" t="s">
        <v>500</v>
      </c>
      <c r="H4" s="74">
        <v>781</v>
      </c>
      <c r="I4" s="74">
        <f t="shared" ref="I4:I11" si="0">(H4-E4)*D4</f>
        <v>4800</v>
      </c>
    </row>
    <row r="5" spans="1:9">
      <c r="A5" s="93">
        <v>43503</v>
      </c>
      <c r="B5" s="76" t="s">
        <v>501</v>
      </c>
      <c r="C5" s="76" t="s">
        <v>23</v>
      </c>
      <c r="D5" s="76">
        <v>2200</v>
      </c>
      <c r="E5" s="76">
        <v>102</v>
      </c>
      <c r="F5" s="76">
        <v>103.5</v>
      </c>
      <c r="G5" s="87" t="s">
        <v>502</v>
      </c>
      <c r="H5" s="76">
        <v>103.5</v>
      </c>
      <c r="I5" s="76">
        <f>(E5-H5)*D5</f>
        <v>-3300</v>
      </c>
    </row>
    <row r="6" spans="1:9">
      <c r="A6" s="93">
        <v>43503</v>
      </c>
      <c r="B6" s="76" t="s">
        <v>339</v>
      </c>
      <c r="C6" s="76" t="s">
        <v>23</v>
      </c>
      <c r="D6" s="76">
        <v>1200</v>
      </c>
      <c r="E6" s="76">
        <v>390</v>
      </c>
      <c r="F6" s="76">
        <v>393</v>
      </c>
      <c r="G6" s="87" t="s">
        <v>503</v>
      </c>
      <c r="H6" s="76">
        <v>393</v>
      </c>
      <c r="I6" s="76">
        <f>(E6-H6)*D6</f>
        <v>-3600</v>
      </c>
    </row>
    <row r="7" spans="1:9">
      <c r="A7" s="93">
        <v>43531</v>
      </c>
      <c r="B7" s="76" t="s">
        <v>504</v>
      </c>
      <c r="C7" s="76" t="s">
        <v>16</v>
      </c>
      <c r="D7" s="76">
        <v>3000</v>
      </c>
      <c r="E7" s="76">
        <v>304</v>
      </c>
      <c r="F7" s="76">
        <v>302.7</v>
      </c>
      <c r="G7" s="87" t="s">
        <v>505</v>
      </c>
      <c r="H7" s="76">
        <v>302.7</v>
      </c>
      <c r="I7" s="76">
        <f t="shared" si="0"/>
        <v>-3900.0000000000341</v>
      </c>
    </row>
    <row r="8" spans="1:9">
      <c r="A8" s="92">
        <v>43531</v>
      </c>
      <c r="B8" s="74" t="s">
        <v>148</v>
      </c>
      <c r="C8" s="74" t="s">
        <v>16</v>
      </c>
      <c r="D8" s="74">
        <v>2500</v>
      </c>
      <c r="E8" s="74">
        <v>419</v>
      </c>
      <c r="F8" s="74">
        <v>417.7</v>
      </c>
      <c r="G8" s="85" t="s">
        <v>506</v>
      </c>
      <c r="H8" s="74">
        <v>419</v>
      </c>
      <c r="I8" s="74">
        <f t="shared" si="0"/>
        <v>0</v>
      </c>
    </row>
    <row r="9" spans="1:9">
      <c r="A9" s="93">
        <v>43531</v>
      </c>
      <c r="B9" s="76" t="s">
        <v>507</v>
      </c>
      <c r="C9" s="76" t="s">
        <v>16</v>
      </c>
      <c r="D9" s="76">
        <v>302</v>
      </c>
      <c r="E9" s="76">
        <v>2000</v>
      </c>
      <c r="F9" s="76">
        <v>1989</v>
      </c>
      <c r="G9" s="87" t="s">
        <v>508</v>
      </c>
      <c r="H9" s="76">
        <v>1989</v>
      </c>
      <c r="I9" s="76">
        <f t="shared" si="0"/>
        <v>-3322</v>
      </c>
    </row>
    <row r="10" spans="1:9">
      <c r="A10" s="92">
        <v>43562</v>
      </c>
      <c r="B10" s="74" t="s">
        <v>509</v>
      </c>
      <c r="C10" s="74" t="s">
        <v>16</v>
      </c>
      <c r="D10" s="74">
        <v>2000</v>
      </c>
      <c r="E10" s="74">
        <v>293.5</v>
      </c>
      <c r="F10" s="74">
        <v>291.7</v>
      </c>
      <c r="G10" s="85" t="s">
        <v>510</v>
      </c>
      <c r="H10" s="74">
        <v>294.5</v>
      </c>
      <c r="I10" s="74">
        <f t="shared" si="0"/>
        <v>2000</v>
      </c>
    </row>
    <row r="11" spans="1:9">
      <c r="A11" s="92">
        <v>43592</v>
      </c>
      <c r="B11" s="74" t="s">
        <v>399</v>
      </c>
      <c r="C11" s="74" t="s">
        <v>16</v>
      </c>
      <c r="D11" s="74">
        <v>1100</v>
      </c>
      <c r="E11" s="74">
        <v>575.5</v>
      </c>
      <c r="F11" s="74">
        <v>572.4</v>
      </c>
      <c r="G11" s="85" t="s">
        <v>511</v>
      </c>
      <c r="H11" s="74">
        <v>579</v>
      </c>
      <c r="I11" s="74">
        <f t="shared" si="0"/>
        <v>3850</v>
      </c>
    </row>
    <row r="12" spans="1:9">
      <c r="A12" s="92">
        <v>43592</v>
      </c>
      <c r="B12" s="74" t="s">
        <v>512</v>
      </c>
      <c r="C12" s="74" t="s">
        <v>23</v>
      </c>
      <c r="D12" s="74">
        <v>1000</v>
      </c>
      <c r="E12" s="74">
        <v>441</v>
      </c>
      <c r="F12" s="74">
        <v>444.5</v>
      </c>
      <c r="G12" s="85" t="s">
        <v>513</v>
      </c>
      <c r="H12" s="74">
        <v>441</v>
      </c>
      <c r="I12" s="74">
        <f t="shared" ref="I12:I16" si="1">(E12-H12)*D12</f>
        <v>0</v>
      </c>
    </row>
    <row r="13" spans="1:9">
      <c r="A13" s="93">
        <v>43592</v>
      </c>
      <c r="B13" s="76" t="s">
        <v>514</v>
      </c>
      <c r="C13" s="76" t="s">
        <v>16</v>
      </c>
      <c r="D13" s="76">
        <v>1000</v>
      </c>
      <c r="E13" s="76">
        <v>670</v>
      </c>
      <c r="F13" s="76">
        <v>666.5</v>
      </c>
      <c r="G13" s="87" t="s">
        <v>515</v>
      </c>
      <c r="H13" s="76">
        <v>666.5</v>
      </c>
      <c r="I13" s="76">
        <f t="shared" ref="I13:I18" si="2">(H13-E13)*D13</f>
        <v>-3500</v>
      </c>
    </row>
    <row r="14" spans="1:9">
      <c r="A14" s="92">
        <v>43684</v>
      </c>
      <c r="B14" s="74" t="s">
        <v>53</v>
      </c>
      <c r="C14" s="74" t="s">
        <v>23</v>
      </c>
      <c r="D14" s="74">
        <v>1100</v>
      </c>
      <c r="E14" s="74">
        <v>519</v>
      </c>
      <c r="F14" s="74">
        <v>522</v>
      </c>
      <c r="G14" s="85" t="s">
        <v>516</v>
      </c>
      <c r="H14" s="74">
        <v>517.20000000000005</v>
      </c>
      <c r="I14" s="74">
        <f t="shared" si="1"/>
        <v>1979.99999999995</v>
      </c>
    </row>
    <row r="15" spans="1:9">
      <c r="A15" s="92">
        <v>43684</v>
      </c>
      <c r="B15" s="74" t="s">
        <v>128</v>
      </c>
      <c r="C15" s="74" t="s">
        <v>23</v>
      </c>
      <c r="D15" s="74">
        <v>1000</v>
      </c>
      <c r="E15" s="74">
        <v>478.5</v>
      </c>
      <c r="F15" s="74">
        <v>481.5</v>
      </c>
      <c r="G15" s="85" t="s">
        <v>517</v>
      </c>
      <c r="H15" s="74">
        <v>478.5</v>
      </c>
      <c r="I15" s="74">
        <f t="shared" si="1"/>
        <v>0</v>
      </c>
    </row>
    <row r="16" spans="1:9">
      <c r="A16" s="92">
        <v>43684</v>
      </c>
      <c r="B16" s="74" t="s">
        <v>497</v>
      </c>
      <c r="C16" s="74" t="s">
        <v>23</v>
      </c>
      <c r="D16" s="74">
        <v>1100</v>
      </c>
      <c r="E16" s="74">
        <v>369</v>
      </c>
      <c r="F16" s="74">
        <v>372.2</v>
      </c>
      <c r="G16" s="85" t="s">
        <v>518</v>
      </c>
      <c r="H16" s="74">
        <v>367.2</v>
      </c>
      <c r="I16" s="74">
        <f t="shared" si="1"/>
        <v>1980.0000000000125</v>
      </c>
    </row>
    <row r="17" spans="1:9">
      <c r="A17" s="92">
        <v>43715</v>
      </c>
      <c r="B17" s="74" t="s">
        <v>479</v>
      </c>
      <c r="C17" s="74" t="s">
        <v>16</v>
      </c>
      <c r="D17" s="74">
        <v>1375</v>
      </c>
      <c r="E17" s="74">
        <v>430</v>
      </c>
      <c r="F17" s="74">
        <v>427.4</v>
      </c>
      <c r="G17" s="85" t="s">
        <v>519</v>
      </c>
      <c r="H17" s="74">
        <v>430</v>
      </c>
      <c r="I17" s="74">
        <f t="shared" si="2"/>
        <v>0</v>
      </c>
    </row>
    <row r="18" spans="1:9">
      <c r="A18" s="93">
        <v>43715</v>
      </c>
      <c r="B18" s="76" t="s">
        <v>95</v>
      </c>
      <c r="C18" s="76" t="s">
        <v>16</v>
      </c>
      <c r="D18" s="76">
        <v>750</v>
      </c>
      <c r="E18" s="76">
        <v>1137</v>
      </c>
      <c r="F18" s="76">
        <v>1132.5</v>
      </c>
      <c r="G18" s="87" t="s">
        <v>520</v>
      </c>
      <c r="H18" s="76">
        <v>1132.5</v>
      </c>
      <c r="I18" s="76">
        <f t="shared" si="2"/>
        <v>-3375</v>
      </c>
    </row>
    <row r="19" spans="1:9">
      <c r="A19" s="92">
        <v>43715</v>
      </c>
      <c r="B19" s="74" t="s">
        <v>416</v>
      </c>
      <c r="C19" s="74" t="s">
        <v>23</v>
      </c>
      <c r="D19" s="74">
        <v>800</v>
      </c>
      <c r="E19" s="74">
        <v>704</v>
      </c>
      <c r="F19" s="74">
        <v>708</v>
      </c>
      <c r="G19" s="85" t="s">
        <v>521</v>
      </c>
      <c r="H19" s="74">
        <v>699</v>
      </c>
      <c r="I19" s="74">
        <f t="shared" ref="I19:I24" si="3">(E19-H19)*D19</f>
        <v>4000</v>
      </c>
    </row>
    <row r="20" spans="1:9">
      <c r="A20" s="92">
        <v>43715</v>
      </c>
      <c r="B20" s="74" t="s">
        <v>337</v>
      </c>
      <c r="C20" s="74" t="s">
        <v>23</v>
      </c>
      <c r="D20" s="74">
        <v>600</v>
      </c>
      <c r="E20" s="74">
        <v>890</v>
      </c>
      <c r="F20" s="74">
        <v>895.8</v>
      </c>
      <c r="G20" s="85" t="s">
        <v>522</v>
      </c>
      <c r="H20" s="74">
        <v>890</v>
      </c>
      <c r="I20" s="74">
        <f t="shared" si="3"/>
        <v>0</v>
      </c>
    </row>
    <row r="21" spans="1:9">
      <c r="A21" s="92">
        <v>43715</v>
      </c>
      <c r="B21" s="74" t="s">
        <v>25</v>
      </c>
      <c r="C21" s="74" t="s">
        <v>16</v>
      </c>
      <c r="D21" s="74">
        <v>600</v>
      </c>
      <c r="E21" s="74">
        <v>1057</v>
      </c>
      <c r="F21" s="74">
        <v>1052</v>
      </c>
      <c r="G21" s="85" t="s">
        <v>523</v>
      </c>
      <c r="H21" s="74">
        <v>1057</v>
      </c>
      <c r="I21" s="74">
        <f t="shared" ref="I21:I26" si="4">(H21-E21)*D21</f>
        <v>0</v>
      </c>
    </row>
    <row r="22" spans="1:9">
      <c r="A22" s="92">
        <v>43745</v>
      </c>
      <c r="B22" s="74" t="s">
        <v>232</v>
      </c>
      <c r="C22" s="74" t="s">
        <v>16</v>
      </c>
      <c r="D22" s="74">
        <v>600</v>
      </c>
      <c r="E22" s="74">
        <v>1399.8</v>
      </c>
      <c r="F22" s="74">
        <v>1395</v>
      </c>
      <c r="G22" s="85" t="s">
        <v>524</v>
      </c>
      <c r="H22" s="74">
        <v>1410</v>
      </c>
      <c r="I22" s="74">
        <f t="shared" si="4"/>
        <v>6120.0000000000273</v>
      </c>
    </row>
    <row r="23" spans="1:9">
      <c r="A23" s="93">
        <v>43745</v>
      </c>
      <c r="B23" s="76" t="s">
        <v>308</v>
      </c>
      <c r="C23" s="76" t="s">
        <v>23</v>
      </c>
      <c r="D23" s="76">
        <v>1300</v>
      </c>
      <c r="E23" s="76">
        <v>328</v>
      </c>
      <c r="F23" s="76">
        <v>330</v>
      </c>
      <c r="G23" s="87" t="s">
        <v>525</v>
      </c>
      <c r="H23" s="76">
        <v>330</v>
      </c>
      <c r="I23" s="76">
        <f t="shared" si="3"/>
        <v>-2600</v>
      </c>
    </row>
    <row r="24" spans="1:9">
      <c r="A24" s="92">
        <v>43776</v>
      </c>
      <c r="B24" s="74" t="s">
        <v>67</v>
      </c>
      <c r="C24" s="74" t="s">
        <v>23</v>
      </c>
      <c r="D24" s="74">
        <v>1200</v>
      </c>
      <c r="E24" s="74">
        <v>655</v>
      </c>
      <c r="F24" s="74">
        <v>658</v>
      </c>
      <c r="G24" s="85" t="s">
        <v>526</v>
      </c>
      <c r="H24" s="74">
        <v>651</v>
      </c>
      <c r="I24" s="74">
        <f t="shared" si="3"/>
        <v>4800</v>
      </c>
    </row>
    <row r="25" spans="1:9">
      <c r="A25" s="92">
        <v>43776</v>
      </c>
      <c r="B25" s="74" t="s">
        <v>67</v>
      </c>
      <c r="C25" s="74" t="s">
        <v>16</v>
      </c>
      <c r="D25" s="74">
        <v>1200</v>
      </c>
      <c r="E25" s="74">
        <v>654</v>
      </c>
      <c r="F25" s="74">
        <v>651</v>
      </c>
      <c r="G25" s="85" t="s">
        <v>527</v>
      </c>
      <c r="H25" s="74">
        <v>654</v>
      </c>
      <c r="I25" s="74">
        <f t="shared" si="4"/>
        <v>0</v>
      </c>
    </row>
    <row r="26" spans="1:9">
      <c r="A26" s="92">
        <v>43806</v>
      </c>
      <c r="B26" s="74" t="s">
        <v>95</v>
      </c>
      <c r="C26" s="74" t="s">
        <v>16</v>
      </c>
      <c r="D26" s="74">
        <v>750</v>
      </c>
      <c r="E26" s="74">
        <v>1110</v>
      </c>
      <c r="F26" s="74">
        <v>1105.3</v>
      </c>
      <c r="G26" s="85" t="s">
        <v>528</v>
      </c>
      <c r="H26" s="74">
        <v>1119</v>
      </c>
      <c r="I26" s="74">
        <f t="shared" si="4"/>
        <v>6750</v>
      </c>
    </row>
    <row r="27" spans="1:9">
      <c r="A27" s="92" t="s">
        <v>529</v>
      </c>
      <c r="B27" s="74" t="s">
        <v>83</v>
      </c>
      <c r="C27" s="74" t="s">
        <v>23</v>
      </c>
      <c r="D27" s="74">
        <v>250</v>
      </c>
      <c r="E27" s="74">
        <v>2718</v>
      </c>
      <c r="F27" s="74">
        <v>2732</v>
      </c>
      <c r="G27" s="85" t="s">
        <v>530</v>
      </c>
      <c r="H27" s="74">
        <v>2694</v>
      </c>
      <c r="I27" s="74">
        <f t="shared" ref="I27:I32" si="5">(E27-H27)*D27</f>
        <v>6000</v>
      </c>
    </row>
    <row r="28" spans="1:9">
      <c r="A28" s="92" t="s">
        <v>531</v>
      </c>
      <c r="B28" s="74" t="s">
        <v>232</v>
      </c>
      <c r="C28" s="74" t="s">
        <v>16</v>
      </c>
      <c r="D28" s="74">
        <v>600</v>
      </c>
      <c r="E28" s="74">
        <v>1388</v>
      </c>
      <c r="F28" s="74">
        <v>1382</v>
      </c>
      <c r="G28" s="85" t="s">
        <v>532</v>
      </c>
      <c r="H28" s="74">
        <v>1391.2</v>
      </c>
      <c r="I28" s="74">
        <f t="shared" ref="I28:I31" si="6">(H28-E28)*D28</f>
        <v>1920.0000000000273</v>
      </c>
    </row>
    <row r="29" spans="1:9">
      <c r="A29" s="93" t="s">
        <v>531</v>
      </c>
      <c r="B29" s="76" t="s">
        <v>232</v>
      </c>
      <c r="C29" s="76" t="s">
        <v>16</v>
      </c>
      <c r="D29" s="76">
        <v>600</v>
      </c>
      <c r="E29" s="76">
        <v>1430</v>
      </c>
      <c r="F29" s="76">
        <v>1424</v>
      </c>
      <c r="G29" s="87" t="s">
        <v>533</v>
      </c>
      <c r="H29" s="76">
        <v>1424</v>
      </c>
      <c r="I29" s="76">
        <f t="shared" si="6"/>
        <v>-3600</v>
      </c>
    </row>
    <row r="30" spans="1:9">
      <c r="A30" s="92" t="s">
        <v>534</v>
      </c>
      <c r="B30" s="74" t="s">
        <v>271</v>
      </c>
      <c r="C30" s="74" t="s">
        <v>23</v>
      </c>
      <c r="D30" s="74">
        <v>1200</v>
      </c>
      <c r="E30" s="74">
        <v>574</v>
      </c>
      <c r="F30" s="74">
        <v>577</v>
      </c>
      <c r="G30" s="85" t="s">
        <v>535</v>
      </c>
      <c r="H30" s="74">
        <v>572.29999999999995</v>
      </c>
      <c r="I30" s="74">
        <f t="shared" si="5"/>
        <v>2040.0000000000546</v>
      </c>
    </row>
    <row r="31" spans="1:9">
      <c r="A31" s="93" t="s">
        <v>534</v>
      </c>
      <c r="B31" s="76" t="s">
        <v>218</v>
      </c>
      <c r="C31" s="76" t="s">
        <v>16</v>
      </c>
      <c r="D31" s="76">
        <v>600</v>
      </c>
      <c r="E31" s="76">
        <v>800</v>
      </c>
      <c r="F31" s="76">
        <v>794</v>
      </c>
      <c r="G31" s="87" t="s">
        <v>536</v>
      </c>
      <c r="H31" s="76">
        <v>794</v>
      </c>
      <c r="I31" s="76">
        <f t="shared" si="6"/>
        <v>-3600</v>
      </c>
    </row>
    <row r="32" spans="1:9">
      <c r="A32" s="92" t="s">
        <v>534</v>
      </c>
      <c r="B32" s="74" t="s">
        <v>183</v>
      </c>
      <c r="C32" s="74" t="s">
        <v>23</v>
      </c>
      <c r="D32" s="74">
        <v>1000</v>
      </c>
      <c r="E32" s="74">
        <v>571</v>
      </c>
      <c r="F32" s="74">
        <v>574.5</v>
      </c>
      <c r="G32" s="85" t="s">
        <v>537</v>
      </c>
      <c r="H32" s="74">
        <v>571</v>
      </c>
      <c r="I32" s="74">
        <f t="shared" si="5"/>
        <v>0</v>
      </c>
    </row>
    <row r="33" spans="1:9">
      <c r="A33" s="92" t="s">
        <v>538</v>
      </c>
      <c r="B33" s="74" t="s">
        <v>381</v>
      </c>
      <c r="C33" s="74" t="s">
        <v>16</v>
      </c>
      <c r="D33" s="74">
        <v>900</v>
      </c>
      <c r="E33" s="74">
        <v>665</v>
      </c>
      <c r="F33" s="74">
        <v>661.3</v>
      </c>
      <c r="G33" s="85" t="s">
        <v>539</v>
      </c>
      <c r="H33" s="74">
        <v>667.1</v>
      </c>
      <c r="I33" s="74">
        <f>(H33-E33)*D33</f>
        <v>1890.0000000000205</v>
      </c>
    </row>
    <row r="34" spans="1:9">
      <c r="A34" s="92" t="s">
        <v>538</v>
      </c>
      <c r="B34" s="74" t="s">
        <v>95</v>
      </c>
      <c r="C34" s="74" t="s">
        <v>23</v>
      </c>
      <c r="D34" s="74">
        <v>750</v>
      </c>
      <c r="E34" s="74">
        <v>1079</v>
      </c>
      <c r="F34" s="74">
        <v>1083.5</v>
      </c>
      <c r="G34" s="85" t="s">
        <v>540</v>
      </c>
      <c r="H34" s="74">
        <v>1072</v>
      </c>
      <c r="I34" s="74">
        <f t="shared" ref="I34:I39" si="7">(E34-H34)*D34</f>
        <v>5250</v>
      </c>
    </row>
    <row r="35" spans="1:9">
      <c r="A35" s="92" t="s">
        <v>541</v>
      </c>
      <c r="B35" s="74" t="s">
        <v>280</v>
      </c>
      <c r="C35" s="74" t="s">
        <v>23</v>
      </c>
      <c r="D35" s="74">
        <v>550</v>
      </c>
      <c r="E35" s="74">
        <v>1330</v>
      </c>
      <c r="F35" s="74">
        <v>1336.4</v>
      </c>
      <c r="G35" s="85" t="s">
        <v>542</v>
      </c>
      <c r="H35" s="74">
        <v>1318</v>
      </c>
      <c r="I35" s="74">
        <f t="shared" si="7"/>
        <v>6600</v>
      </c>
    </row>
    <row r="36" spans="1:9">
      <c r="A36" s="92" t="s">
        <v>541</v>
      </c>
      <c r="B36" s="74" t="s">
        <v>326</v>
      </c>
      <c r="C36" s="74" t="s">
        <v>23</v>
      </c>
      <c r="D36" s="74">
        <v>1100</v>
      </c>
      <c r="E36" s="74">
        <v>404</v>
      </c>
      <c r="F36" s="74">
        <v>407.1</v>
      </c>
      <c r="G36" s="85" t="s">
        <v>543</v>
      </c>
      <c r="H36" s="74">
        <v>402.2</v>
      </c>
      <c r="I36" s="74">
        <f t="shared" si="7"/>
        <v>1980.0000000000125</v>
      </c>
    </row>
    <row r="37" spans="1:9">
      <c r="A37" s="92" t="s">
        <v>544</v>
      </c>
      <c r="B37" s="74" t="s">
        <v>47</v>
      </c>
      <c r="C37" s="74" t="s">
        <v>23</v>
      </c>
      <c r="D37" s="74">
        <v>1400</v>
      </c>
      <c r="E37" s="74">
        <v>716</v>
      </c>
      <c r="F37" s="74">
        <v>718.5</v>
      </c>
      <c r="G37" s="85" t="s">
        <v>545</v>
      </c>
      <c r="H37" s="74">
        <v>708</v>
      </c>
      <c r="I37" s="74">
        <f t="shared" si="7"/>
        <v>11200</v>
      </c>
    </row>
    <row r="38" spans="1:9">
      <c r="A38" s="92" t="s">
        <v>546</v>
      </c>
      <c r="B38" s="74" t="s">
        <v>547</v>
      </c>
      <c r="C38" s="74" t="s">
        <v>23</v>
      </c>
      <c r="D38" s="74">
        <v>1000</v>
      </c>
      <c r="E38" s="74">
        <v>562</v>
      </c>
      <c r="F38" s="74">
        <v>565.5</v>
      </c>
      <c r="G38" s="85" t="s">
        <v>548</v>
      </c>
      <c r="H38" s="74">
        <v>558</v>
      </c>
      <c r="I38" s="74">
        <f t="shared" si="7"/>
        <v>4000</v>
      </c>
    </row>
    <row r="39" spans="1:9">
      <c r="A39" s="92" t="s">
        <v>546</v>
      </c>
      <c r="B39" s="74" t="s">
        <v>95</v>
      </c>
      <c r="C39" s="74" t="s">
        <v>23</v>
      </c>
      <c r="D39" s="74">
        <v>750</v>
      </c>
      <c r="E39" s="74">
        <v>1096</v>
      </c>
      <c r="F39" s="74">
        <v>1100.7</v>
      </c>
      <c r="G39" s="85" t="s">
        <v>549</v>
      </c>
      <c r="H39" s="74">
        <v>1093.5999999999999</v>
      </c>
      <c r="I39" s="74">
        <f t="shared" si="7"/>
        <v>1800.0000000000682</v>
      </c>
    </row>
    <row r="40" spans="1:9">
      <c r="A40" s="92" t="s">
        <v>550</v>
      </c>
      <c r="B40" s="74" t="s">
        <v>280</v>
      </c>
      <c r="C40" s="74" t="s">
        <v>16</v>
      </c>
      <c r="D40" s="74">
        <v>550</v>
      </c>
      <c r="E40" s="74">
        <v>1298.5</v>
      </c>
      <c r="F40" s="74">
        <v>1292.2</v>
      </c>
      <c r="G40" s="85" t="s">
        <v>551</v>
      </c>
      <c r="H40" s="74">
        <v>1308</v>
      </c>
      <c r="I40" s="74">
        <f t="shared" ref="I40:I42" si="8">(H40-E40)*D40</f>
        <v>5225</v>
      </c>
    </row>
    <row r="41" spans="1:9">
      <c r="A41" s="92" t="s">
        <v>550</v>
      </c>
      <c r="B41" s="74" t="s">
        <v>95</v>
      </c>
      <c r="C41" s="74" t="s">
        <v>16</v>
      </c>
      <c r="D41" s="74">
        <v>750</v>
      </c>
      <c r="E41" s="74">
        <v>1088</v>
      </c>
      <c r="F41" s="74">
        <v>1083.5</v>
      </c>
      <c r="G41" s="85" t="s">
        <v>552</v>
      </c>
      <c r="H41" s="74">
        <v>1090.7</v>
      </c>
      <c r="I41" s="74">
        <f t="shared" si="8"/>
        <v>2025.0000000000341</v>
      </c>
    </row>
    <row r="42" spans="1:9">
      <c r="A42" s="92" t="s">
        <v>553</v>
      </c>
      <c r="B42" s="74" t="s">
        <v>92</v>
      </c>
      <c r="C42" s="74" t="s">
        <v>16</v>
      </c>
      <c r="D42" s="74">
        <v>600</v>
      </c>
      <c r="E42" s="74">
        <v>1488</v>
      </c>
      <c r="F42" s="74">
        <v>1482.2</v>
      </c>
      <c r="G42" s="85" t="s">
        <v>554</v>
      </c>
      <c r="H42" s="74">
        <v>1491</v>
      </c>
      <c r="I42" s="74">
        <f t="shared" si="8"/>
        <v>1800</v>
      </c>
    </row>
    <row r="43" spans="1:9">
      <c r="A43" s="93" t="s">
        <v>555</v>
      </c>
      <c r="B43" s="76" t="s">
        <v>232</v>
      </c>
      <c r="C43" s="76" t="s">
        <v>23</v>
      </c>
      <c r="D43" s="76">
        <v>600</v>
      </c>
      <c r="E43" s="76">
        <v>1573</v>
      </c>
      <c r="F43" s="76">
        <v>1579</v>
      </c>
      <c r="G43" s="87" t="s">
        <v>556</v>
      </c>
      <c r="H43" s="76">
        <v>1579</v>
      </c>
      <c r="I43" s="76">
        <f t="shared" ref="I43:I49" si="9">(E43-H43)*D43</f>
        <v>-3600</v>
      </c>
    </row>
    <row r="44" spans="1:9">
      <c r="A44" s="92" t="s">
        <v>555</v>
      </c>
      <c r="B44" s="74" t="s">
        <v>442</v>
      </c>
      <c r="C44" s="74" t="s">
        <v>23</v>
      </c>
      <c r="D44" s="74">
        <v>1851</v>
      </c>
      <c r="E44" s="74">
        <v>335</v>
      </c>
      <c r="F44" s="74">
        <v>337</v>
      </c>
      <c r="G44" s="85" t="s">
        <v>557</v>
      </c>
      <c r="H44" s="74">
        <v>331.5</v>
      </c>
      <c r="I44" s="74">
        <f t="shared" si="9"/>
        <v>6478.5</v>
      </c>
    </row>
    <row r="45" spans="1:9">
      <c r="A45" s="92" t="s">
        <v>558</v>
      </c>
      <c r="B45" s="74" t="s">
        <v>308</v>
      </c>
      <c r="C45" s="74" t="s">
        <v>23</v>
      </c>
      <c r="D45" s="74">
        <v>1300</v>
      </c>
      <c r="E45" s="74">
        <v>394.5</v>
      </c>
      <c r="F45" s="74">
        <v>397.2</v>
      </c>
      <c r="G45" s="85" t="s">
        <v>559</v>
      </c>
      <c r="H45" s="74">
        <v>391</v>
      </c>
      <c r="I45" s="74">
        <f t="shared" si="9"/>
        <v>4550</v>
      </c>
    </row>
    <row r="46" spans="1:9">
      <c r="A46" s="93" t="s">
        <v>560</v>
      </c>
      <c r="B46" s="76" t="s">
        <v>308</v>
      </c>
      <c r="C46" s="76" t="s">
        <v>23</v>
      </c>
      <c r="D46" s="76">
        <v>1300</v>
      </c>
      <c r="E46" s="76">
        <v>385</v>
      </c>
      <c r="F46" s="76">
        <v>387.8</v>
      </c>
      <c r="G46" s="87" t="s">
        <v>561</v>
      </c>
      <c r="H46" s="76">
        <v>387.8</v>
      </c>
      <c r="I46" s="76">
        <f t="shared" si="9"/>
        <v>-3640.0000000000146</v>
      </c>
    </row>
    <row r="47" spans="1:9">
      <c r="A47" s="92" t="s">
        <v>560</v>
      </c>
      <c r="B47" s="74" t="s">
        <v>121</v>
      </c>
      <c r="C47" s="74" t="s">
        <v>23</v>
      </c>
      <c r="D47" s="74">
        <v>200</v>
      </c>
      <c r="E47" s="74">
        <v>2373</v>
      </c>
      <c r="F47" s="74">
        <v>2388</v>
      </c>
      <c r="G47" s="85" t="s">
        <v>562</v>
      </c>
      <c r="H47" s="74">
        <v>2350</v>
      </c>
      <c r="I47" s="74">
        <f t="shared" si="9"/>
        <v>4600</v>
      </c>
    </row>
    <row r="48" spans="1:9">
      <c r="A48" s="92" t="s">
        <v>560</v>
      </c>
      <c r="B48" s="74" t="s">
        <v>37</v>
      </c>
      <c r="C48" s="74" t="s">
        <v>23</v>
      </c>
      <c r="D48" s="74">
        <v>2000</v>
      </c>
      <c r="E48" s="74">
        <v>252</v>
      </c>
      <c r="F48" s="74">
        <v>253.5</v>
      </c>
      <c r="G48" s="85" t="s">
        <v>563</v>
      </c>
      <c r="H48" s="74">
        <v>250.2</v>
      </c>
      <c r="I48" s="74">
        <f t="shared" si="9"/>
        <v>3600.0000000000227</v>
      </c>
    </row>
    <row r="49" spans="1:9">
      <c r="A49" s="92" t="s">
        <v>564</v>
      </c>
      <c r="B49" s="74" t="s">
        <v>47</v>
      </c>
      <c r="C49" s="74" t="s">
        <v>23</v>
      </c>
      <c r="D49" s="74">
        <v>1400</v>
      </c>
      <c r="E49" s="74">
        <v>666</v>
      </c>
      <c r="F49" s="74">
        <v>668.5</v>
      </c>
      <c r="G49" s="85" t="s">
        <v>565</v>
      </c>
      <c r="H49" s="74">
        <v>659</v>
      </c>
      <c r="I49" s="74">
        <f t="shared" si="9"/>
        <v>9800</v>
      </c>
    </row>
    <row r="50" spans="1:9">
      <c r="A50" s="92"/>
      <c r="B50" s="74"/>
      <c r="C50" s="74"/>
      <c r="D50" s="74"/>
      <c r="E50" s="74"/>
      <c r="F50" s="74"/>
      <c r="G50" s="85"/>
      <c r="H50" s="74"/>
      <c r="I50" s="74"/>
    </row>
    <row r="51" spans="1:9">
      <c r="A51" s="92"/>
      <c r="B51" s="74"/>
      <c r="C51" s="74"/>
      <c r="D51" s="74"/>
      <c r="E51" s="74"/>
      <c r="F51" s="74"/>
      <c r="G51" s="111" t="s">
        <v>64</v>
      </c>
      <c r="H51" s="111"/>
      <c r="I51" s="26">
        <f>SUM(I4:I49)</f>
        <v>79001.500000000189</v>
      </c>
    </row>
    <row r="52" spans="1:9">
      <c r="A52" s="93"/>
      <c r="B52" s="76"/>
      <c r="C52" s="76"/>
      <c r="D52" s="76"/>
      <c r="E52" s="76"/>
      <c r="F52" s="76"/>
      <c r="I52" s="76"/>
    </row>
    <row r="53" spans="1:9">
      <c r="A53" s="92"/>
      <c r="B53" s="74"/>
      <c r="C53" s="74"/>
      <c r="D53" s="74"/>
      <c r="E53" s="74"/>
      <c r="F53" s="74"/>
      <c r="G53" s="111" t="s">
        <v>2</v>
      </c>
      <c r="H53" s="111"/>
      <c r="I53" s="28">
        <f>35/46</f>
        <v>0.76086956521739135</v>
      </c>
    </row>
    <row r="54" spans="1:9">
      <c r="H54" s="78"/>
      <c r="I54" s="79" t="s">
        <v>65</v>
      </c>
    </row>
  </sheetData>
  <mergeCells count="4">
    <mergeCell ref="A1:I1"/>
    <mergeCell ref="A2:I2"/>
    <mergeCell ref="G51:H51"/>
    <mergeCell ref="G53:H53"/>
  </mergeCells>
  <pageMargins left="0.75" right="0.75" top="1" bottom="1" header="0.51180555555555596" footer="0.51180555555555596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1" workbookViewId="0">
      <selection activeCell="L11" sqref="L11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09" t="s">
        <v>566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93">
        <v>43530</v>
      </c>
      <c r="B4" s="76" t="s">
        <v>567</v>
      </c>
      <c r="C4" s="76" t="s">
        <v>16</v>
      </c>
      <c r="D4" s="76">
        <v>2200</v>
      </c>
      <c r="E4" s="76">
        <v>120</v>
      </c>
      <c r="F4" s="76">
        <v>118.5</v>
      </c>
      <c r="G4" s="87" t="s">
        <v>568</v>
      </c>
      <c r="H4" s="76">
        <v>118.5</v>
      </c>
      <c r="I4" s="76">
        <f t="shared" ref="I4:I6" si="0">(H4-E4)*D4</f>
        <v>-3300</v>
      </c>
    </row>
    <row r="5" spans="1:9">
      <c r="A5" s="92">
        <v>43530</v>
      </c>
      <c r="B5" s="74" t="s">
        <v>31</v>
      </c>
      <c r="C5" s="74" t="s">
        <v>16</v>
      </c>
      <c r="D5" s="74">
        <v>500</v>
      </c>
      <c r="E5" s="74">
        <v>1300</v>
      </c>
      <c r="F5" s="74">
        <v>1293</v>
      </c>
      <c r="G5" s="85" t="s">
        <v>569</v>
      </c>
      <c r="H5" s="74">
        <v>1304</v>
      </c>
      <c r="I5" s="74">
        <f t="shared" si="0"/>
        <v>2000</v>
      </c>
    </row>
    <row r="6" spans="1:9">
      <c r="A6" s="92">
        <v>43530</v>
      </c>
      <c r="B6" s="74" t="s">
        <v>31</v>
      </c>
      <c r="C6" s="74" t="s">
        <v>16</v>
      </c>
      <c r="D6" s="74">
        <v>500</v>
      </c>
      <c r="E6" s="74">
        <v>1355</v>
      </c>
      <c r="F6" s="74">
        <v>1349</v>
      </c>
      <c r="G6" s="85" t="s">
        <v>570</v>
      </c>
      <c r="H6" s="74">
        <v>1363</v>
      </c>
      <c r="I6" s="74">
        <f t="shared" si="0"/>
        <v>4000</v>
      </c>
    </row>
    <row r="7" spans="1:9">
      <c r="A7" s="92">
        <v>43530</v>
      </c>
      <c r="B7" s="74" t="s">
        <v>183</v>
      </c>
      <c r="C7" s="74" t="s">
        <v>23</v>
      </c>
      <c r="D7" s="74">
        <v>1000</v>
      </c>
      <c r="E7" s="74">
        <v>653</v>
      </c>
      <c r="F7" s="74">
        <v>656.5</v>
      </c>
      <c r="G7" s="85" t="s">
        <v>571</v>
      </c>
      <c r="H7" s="74">
        <v>651</v>
      </c>
      <c r="I7" s="74">
        <f t="shared" ref="I7:I10" si="1">(E7-H7)*D7</f>
        <v>2000</v>
      </c>
    </row>
    <row r="8" spans="1:9">
      <c r="A8" s="92">
        <v>43561</v>
      </c>
      <c r="B8" s="74" t="s">
        <v>27</v>
      </c>
      <c r="C8" s="74" t="s">
        <v>23</v>
      </c>
      <c r="D8" s="74">
        <v>250</v>
      </c>
      <c r="E8" s="74">
        <v>2725</v>
      </c>
      <c r="F8" s="74">
        <v>2739</v>
      </c>
      <c r="G8" s="85" t="s">
        <v>572</v>
      </c>
      <c r="H8" s="74">
        <v>2705</v>
      </c>
      <c r="I8" s="74">
        <f t="shared" si="1"/>
        <v>5000</v>
      </c>
    </row>
    <row r="9" spans="1:9">
      <c r="A9" s="92">
        <v>43622</v>
      </c>
      <c r="B9" s="74" t="s">
        <v>573</v>
      </c>
      <c r="C9" s="74" t="s">
        <v>23</v>
      </c>
      <c r="D9" s="74">
        <v>1500</v>
      </c>
      <c r="E9" s="74">
        <v>117.5</v>
      </c>
      <c r="F9" s="74">
        <v>119.7</v>
      </c>
      <c r="G9" s="85" t="s">
        <v>574</v>
      </c>
      <c r="H9" s="74">
        <v>115</v>
      </c>
      <c r="I9" s="74">
        <f t="shared" si="1"/>
        <v>3750</v>
      </c>
    </row>
    <row r="10" spans="1:9">
      <c r="A10" s="93">
        <v>43652</v>
      </c>
      <c r="B10" s="76" t="s">
        <v>575</v>
      </c>
      <c r="C10" s="76" t="s">
        <v>23</v>
      </c>
      <c r="D10" s="76">
        <v>2000</v>
      </c>
      <c r="E10" s="76">
        <v>168</v>
      </c>
      <c r="F10" s="76">
        <v>169.7</v>
      </c>
      <c r="G10" s="87" t="s">
        <v>576</v>
      </c>
      <c r="H10" s="76">
        <v>169.7</v>
      </c>
      <c r="I10" s="76">
        <f t="shared" si="1"/>
        <v>-3399.9999999999773</v>
      </c>
    </row>
    <row r="11" spans="1:9">
      <c r="A11" s="93">
        <v>43652</v>
      </c>
      <c r="B11" s="76" t="s">
        <v>31</v>
      </c>
      <c r="C11" s="76" t="s">
        <v>16</v>
      </c>
      <c r="D11" s="76">
        <v>500</v>
      </c>
      <c r="E11" s="76">
        <v>1363</v>
      </c>
      <c r="F11" s="76">
        <v>1357</v>
      </c>
      <c r="G11" s="87" t="s">
        <v>577</v>
      </c>
      <c r="H11" s="76">
        <v>1357</v>
      </c>
      <c r="I11" s="76">
        <f t="shared" ref="I11:I18" si="2">(H11-E11)*D11</f>
        <v>-3000</v>
      </c>
    </row>
    <row r="12" spans="1:9">
      <c r="A12" s="93">
        <v>43744</v>
      </c>
      <c r="B12" s="76" t="s">
        <v>232</v>
      </c>
      <c r="C12" s="76" t="s">
        <v>23</v>
      </c>
      <c r="D12" s="76">
        <v>600</v>
      </c>
      <c r="E12" s="76">
        <v>1656</v>
      </c>
      <c r="F12" s="76">
        <v>1661.7</v>
      </c>
      <c r="G12" s="87" t="s">
        <v>578</v>
      </c>
      <c r="H12" s="76">
        <v>1661.7</v>
      </c>
      <c r="I12" s="76">
        <f>(E12-H12)*D12</f>
        <v>-3420.0000000000273</v>
      </c>
    </row>
    <row r="13" spans="1:9">
      <c r="A13" s="93">
        <v>43744</v>
      </c>
      <c r="B13" s="76" t="s">
        <v>287</v>
      </c>
      <c r="C13" s="76" t="s">
        <v>16</v>
      </c>
      <c r="D13" s="76">
        <v>1000</v>
      </c>
      <c r="E13" s="76">
        <v>795</v>
      </c>
      <c r="F13" s="76">
        <v>791.5</v>
      </c>
      <c r="G13" s="87" t="s">
        <v>579</v>
      </c>
      <c r="H13" s="76">
        <v>791.5</v>
      </c>
      <c r="I13" s="76">
        <f t="shared" si="2"/>
        <v>-3500</v>
      </c>
    </row>
    <row r="14" spans="1:9">
      <c r="A14" s="93">
        <v>43775</v>
      </c>
      <c r="B14" s="76" t="s">
        <v>128</v>
      </c>
      <c r="C14" s="76" t="s">
        <v>23</v>
      </c>
      <c r="D14" s="76">
        <v>1000</v>
      </c>
      <c r="E14" s="76">
        <v>513</v>
      </c>
      <c r="F14" s="76">
        <v>516.29999999999995</v>
      </c>
      <c r="G14" s="87" t="s">
        <v>580</v>
      </c>
      <c r="H14" s="76">
        <v>516.29999999999995</v>
      </c>
      <c r="I14" s="76">
        <f>(E14-H14)*D14</f>
        <v>-3299.9999999999545</v>
      </c>
    </row>
    <row r="15" spans="1:9">
      <c r="A15" s="92">
        <v>43775</v>
      </c>
      <c r="B15" s="74" t="s">
        <v>232</v>
      </c>
      <c r="C15" s="74" t="s">
        <v>16</v>
      </c>
      <c r="D15" s="74">
        <v>600</v>
      </c>
      <c r="E15" s="74">
        <v>1680</v>
      </c>
      <c r="F15" s="74">
        <v>1674</v>
      </c>
      <c r="G15" s="85" t="s">
        <v>581</v>
      </c>
      <c r="H15" s="74">
        <v>1683.3</v>
      </c>
      <c r="I15" s="74">
        <f t="shared" si="2"/>
        <v>1979.9999999999727</v>
      </c>
    </row>
    <row r="16" spans="1:9">
      <c r="A16" s="92">
        <v>43775</v>
      </c>
      <c r="B16" s="74" t="s">
        <v>442</v>
      </c>
      <c r="C16" s="74" t="s">
        <v>16</v>
      </c>
      <c r="D16" s="74">
        <v>1851</v>
      </c>
      <c r="E16" s="74">
        <v>365</v>
      </c>
      <c r="F16" s="74">
        <v>363.3</v>
      </c>
      <c r="G16" s="85" t="s">
        <v>582</v>
      </c>
      <c r="H16" s="74">
        <v>366.1</v>
      </c>
      <c r="I16" s="74">
        <f t="shared" si="2"/>
        <v>2036.1000000000422</v>
      </c>
    </row>
    <row r="17" spans="1:9">
      <c r="A17" s="92">
        <v>43775</v>
      </c>
      <c r="B17" s="74" t="s">
        <v>22</v>
      </c>
      <c r="C17" s="74" t="s">
        <v>16</v>
      </c>
      <c r="D17" s="74">
        <v>250</v>
      </c>
      <c r="E17" s="74">
        <v>3570</v>
      </c>
      <c r="F17" s="74">
        <v>3557</v>
      </c>
      <c r="G17" s="85" t="s">
        <v>583</v>
      </c>
      <c r="H17" s="74">
        <v>3578</v>
      </c>
      <c r="I17" s="74">
        <f t="shared" si="2"/>
        <v>2000</v>
      </c>
    </row>
    <row r="18" spans="1:9">
      <c r="A18" s="93">
        <v>43805</v>
      </c>
      <c r="B18" s="76" t="s">
        <v>95</v>
      </c>
      <c r="C18" s="76" t="s">
        <v>16</v>
      </c>
      <c r="D18" s="76">
        <v>750</v>
      </c>
      <c r="E18" s="76">
        <v>1291</v>
      </c>
      <c r="F18" s="76">
        <v>1287.5</v>
      </c>
      <c r="G18" s="87" t="s">
        <v>584</v>
      </c>
      <c r="H18" s="76">
        <v>1287.5</v>
      </c>
      <c r="I18" s="76">
        <f t="shared" si="2"/>
        <v>-2625</v>
      </c>
    </row>
    <row r="19" spans="1:9">
      <c r="A19" s="93" t="s">
        <v>585</v>
      </c>
      <c r="B19" s="76" t="s">
        <v>53</v>
      </c>
      <c r="C19" s="76" t="s">
        <v>23</v>
      </c>
      <c r="D19" s="76">
        <v>1100</v>
      </c>
      <c r="E19" s="76">
        <v>572</v>
      </c>
      <c r="F19" s="76">
        <v>575</v>
      </c>
      <c r="G19" s="87" t="s">
        <v>586</v>
      </c>
      <c r="H19" s="76">
        <v>575</v>
      </c>
      <c r="I19" s="76">
        <f t="shared" ref="I19:I24" si="3">(E19-H19)*D19</f>
        <v>-3300</v>
      </c>
    </row>
    <row r="20" spans="1:9">
      <c r="A20" s="92" t="s">
        <v>585</v>
      </c>
      <c r="B20" s="74" t="s">
        <v>587</v>
      </c>
      <c r="C20" s="74" t="s">
        <v>23</v>
      </c>
      <c r="D20" s="74">
        <v>1500</v>
      </c>
      <c r="E20" s="74">
        <v>515.5</v>
      </c>
      <c r="F20" s="74">
        <v>517.70000000000005</v>
      </c>
      <c r="G20" s="85" t="s">
        <v>588</v>
      </c>
      <c r="H20" s="74">
        <v>512.5</v>
      </c>
      <c r="I20" s="74">
        <f t="shared" si="3"/>
        <v>4500</v>
      </c>
    </row>
    <row r="21" spans="1:9">
      <c r="A21" s="93" t="s">
        <v>585</v>
      </c>
      <c r="B21" s="76" t="s">
        <v>27</v>
      </c>
      <c r="C21" s="76" t="s">
        <v>23</v>
      </c>
      <c r="D21" s="76">
        <v>250</v>
      </c>
      <c r="E21" s="76">
        <v>2570</v>
      </c>
      <c r="F21" s="76">
        <v>2584</v>
      </c>
      <c r="G21" s="87" t="s">
        <v>589</v>
      </c>
      <c r="H21" s="76">
        <v>2584</v>
      </c>
      <c r="I21" s="76">
        <f t="shared" si="3"/>
        <v>-3500</v>
      </c>
    </row>
    <row r="22" spans="1:9">
      <c r="A22" s="92" t="s">
        <v>590</v>
      </c>
      <c r="B22" s="74" t="s">
        <v>433</v>
      </c>
      <c r="C22" s="74" t="s">
        <v>23</v>
      </c>
      <c r="D22" s="74">
        <v>500</v>
      </c>
      <c r="E22" s="74">
        <v>674</v>
      </c>
      <c r="F22" s="74">
        <v>681</v>
      </c>
      <c r="G22" s="85" t="s">
        <v>591</v>
      </c>
      <c r="H22" s="74">
        <v>670.05</v>
      </c>
      <c r="I22" s="74">
        <f t="shared" si="3"/>
        <v>1975.0000000000227</v>
      </c>
    </row>
    <row r="23" spans="1:9">
      <c r="A23" s="93" t="s">
        <v>592</v>
      </c>
      <c r="B23" s="76" t="s">
        <v>433</v>
      </c>
      <c r="C23" s="76" t="s">
        <v>23</v>
      </c>
      <c r="D23" s="76">
        <v>500</v>
      </c>
      <c r="E23" s="76">
        <v>666</v>
      </c>
      <c r="F23" s="76">
        <v>672</v>
      </c>
      <c r="G23" s="87" t="s">
        <v>593</v>
      </c>
      <c r="H23" s="76">
        <v>672</v>
      </c>
      <c r="I23" s="76">
        <f t="shared" si="3"/>
        <v>-3000</v>
      </c>
    </row>
    <row r="24" spans="1:9">
      <c r="A24" s="93" t="s">
        <v>592</v>
      </c>
      <c r="B24" s="76" t="s">
        <v>476</v>
      </c>
      <c r="C24" s="76" t="s">
        <v>23</v>
      </c>
      <c r="D24" s="76">
        <v>400</v>
      </c>
      <c r="E24" s="76">
        <v>1466</v>
      </c>
      <c r="F24" s="76">
        <v>1474.5</v>
      </c>
      <c r="G24" s="87" t="s">
        <v>594</v>
      </c>
      <c r="H24" s="76">
        <v>1474.5</v>
      </c>
      <c r="I24" s="76">
        <f t="shared" si="3"/>
        <v>-3400</v>
      </c>
    </row>
    <row r="25" spans="1:9">
      <c r="A25" s="92" t="s">
        <v>595</v>
      </c>
      <c r="B25" s="74" t="s">
        <v>83</v>
      </c>
      <c r="C25" s="74" t="s">
        <v>16</v>
      </c>
      <c r="D25" s="74">
        <v>250</v>
      </c>
      <c r="E25" s="74">
        <v>2980</v>
      </c>
      <c r="F25" s="74">
        <v>2967</v>
      </c>
      <c r="G25" s="85" t="s">
        <v>596</v>
      </c>
      <c r="H25" s="74">
        <v>2998</v>
      </c>
      <c r="I25" s="74">
        <f>(H25-E25)*D25</f>
        <v>4500</v>
      </c>
    </row>
    <row r="26" spans="1:9">
      <c r="A26" s="92" t="s">
        <v>597</v>
      </c>
      <c r="B26" s="74" t="s">
        <v>598</v>
      </c>
      <c r="C26" s="74" t="s">
        <v>23</v>
      </c>
      <c r="D26" s="74">
        <v>700</v>
      </c>
      <c r="E26" s="74">
        <v>706</v>
      </c>
      <c r="F26" s="74">
        <v>711</v>
      </c>
      <c r="G26" s="85" t="s">
        <v>599</v>
      </c>
      <c r="H26" s="74">
        <v>706</v>
      </c>
      <c r="I26" s="74">
        <f t="shared" ref="I26:I29" si="4">(E26-H26)*D26</f>
        <v>0</v>
      </c>
    </row>
    <row r="27" spans="1:9">
      <c r="A27" s="92" t="s">
        <v>597</v>
      </c>
      <c r="B27" s="74" t="s">
        <v>251</v>
      </c>
      <c r="C27" s="74" t="s">
        <v>23</v>
      </c>
      <c r="D27" s="74">
        <v>1061</v>
      </c>
      <c r="E27" s="74">
        <v>489.5</v>
      </c>
      <c r="F27" s="74">
        <v>492.5</v>
      </c>
      <c r="G27" s="85" t="s">
        <v>600</v>
      </c>
      <c r="H27" s="74">
        <v>487.8</v>
      </c>
      <c r="I27" s="74">
        <f t="shared" si="4"/>
        <v>1803.699999999988</v>
      </c>
    </row>
    <row r="28" spans="1:9">
      <c r="A28" s="92" t="s">
        <v>597</v>
      </c>
      <c r="B28" s="74" t="s">
        <v>251</v>
      </c>
      <c r="C28" s="74" t="s">
        <v>23</v>
      </c>
      <c r="D28" s="74">
        <v>1061</v>
      </c>
      <c r="E28" s="74">
        <v>486</v>
      </c>
      <c r="F28" s="74">
        <v>489</v>
      </c>
      <c r="G28" s="85" t="s">
        <v>601</v>
      </c>
      <c r="H28" s="74">
        <v>484.3</v>
      </c>
      <c r="I28" s="74">
        <f t="shared" si="4"/>
        <v>1803.699999999988</v>
      </c>
    </row>
    <row r="29" spans="1:9">
      <c r="A29" s="92" t="s">
        <v>597</v>
      </c>
      <c r="B29" s="74" t="s">
        <v>598</v>
      </c>
      <c r="C29" s="74" t="s">
        <v>23</v>
      </c>
      <c r="D29" s="74">
        <v>700</v>
      </c>
      <c r="E29" s="74">
        <v>703</v>
      </c>
      <c r="F29" s="74">
        <v>708</v>
      </c>
      <c r="G29" s="85" t="s">
        <v>602</v>
      </c>
      <c r="H29" s="74">
        <v>697</v>
      </c>
      <c r="I29" s="74">
        <f t="shared" si="4"/>
        <v>4200</v>
      </c>
    </row>
    <row r="30" spans="1:9">
      <c r="A30" s="92" t="s">
        <v>603</v>
      </c>
      <c r="B30" s="74" t="s">
        <v>433</v>
      </c>
      <c r="C30" s="74" t="s">
        <v>16</v>
      </c>
      <c r="D30" s="74">
        <v>500</v>
      </c>
      <c r="E30" s="74">
        <v>578</v>
      </c>
      <c r="F30" s="74">
        <v>571</v>
      </c>
      <c r="G30" s="85" t="s">
        <v>604</v>
      </c>
      <c r="H30" s="74">
        <v>582</v>
      </c>
      <c r="I30" s="74">
        <f t="shared" ref="I30:I35" si="5">(H30-E30)*D30</f>
        <v>2000</v>
      </c>
    </row>
    <row r="31" spans="1:9">
      <c r="A31" s="92" t="s">
        <v>603</v>
      </c>
      <c r="B31" s="74" t="s">
        <v>232</v>
      </c>
      <c r="C31" s="74" t="s">
        <v>23</v>
      </c>
      <c r="D31" s="74">
        <v>600</v>
      </c>
      <c r="E31" s="74">
        <v>1584</v>
      </c>
      <c r="F31" s="74">
        <v>1589.5</v>
      </c>
      <c r="G31" s="85" t="s">
        <v>605</v>
      </c>
      <c r="H31" s="74">
        <v>1580.7</v>
      </c>
      <c r="I31" s="74">
        <f t="shared" ref="I31:I36" si="6">(E31-H31)*D31</f>
        <v>1979.9999999999727</v>
      </c>
    </row>
    <row r="32" spans="1:9">
      <c r="A32" s="92" t="s">
        <v>606</v>
      </c>
      <c r="B32" s="74" t="s">
        <v>157</v>
      </c>
      <c r="C32" s="74" t="s">
        <v>16</v>
      </c>
      <c r="D32" s="74">
        <v>200</v>
      </c>
      <c r="E32" s="74">
        <v>4600</v>
      </c>
      <c r="F32" s="74">
        <v>4583</v>
      </c>
      <c r="G32" s="85" t="s">
        <v>607</v>
      </c>
      <c r="H32" s="74">
        <v>4610</v>
      </c>
      <c r="I32" s="74">
        <f t="shared" si="5"/>
        <v>2000</v>
      </c>
    </row>
    <row r="33" spans="1:10">
      <c r="A33" s="93" t="s">
        <v>608</v>
      </c>
      <c r="B33" s="76" t="s">
        <v>433</v>
      </c>
      <c r="C33" s="76" t="s">
        <v>23</v>
      </c>
      <c r="D33" s="76">
        <v>500</v>
      </c>
      <c r="E33" s="76">
        <v>600</v>
      </c>
      <c r="F33" s="76">
        <v>607</v>
      </c>
      <c r="G33" s="87" t="s">
        <v>609</v>
      </c>
      <c r="H33" s="76">
        <v>607</v>
      </c>
      <c r="I33" s="76">
        <f t="shared" si="6"/>
        <v>-3500</v>
      </c>
    </row>
    <row r="34" spans="1:10">
      <c r="A34" s="93" t="s">
        <v>608</v>
      </c>
      <c r="B34" s="76" t="s">
        <v>610</v>
      </c>
      <c r="C34" s="76" t="s">
        <v>16</v>
      </c>
      <c r="D34" s="76">
        <v>400</v>
      </c>
      <c r="E34" s="76">
        <v>1550</v>
      </c>
      <c r="F34" s="76">
        <v>1542</v>
      </c>
      <c r="G34" s="87" t="s">
        <v>611</v>
      </c>
      <c r="H34" s="76">
        <v>1542</v>
      </c>
      <c r="I34" s="76">
        <f t="shared" si="5"/>
        <v>-3200</v>
      </c>
    </row>
    <row r="35" spans="1:10">
      <c r="A35" s="92" t="s">
        <v>608</v>
      </c>
      <c r="B35" s="74" t="s">
        <v>326</v>
      </c>
      <c r="C35" s="74" t="s">
        <v>16</v>
      </c>
      <c r="D35" s="74">
        <v>1000</v>
      </c>
      <c r="E35" s="74">
        <v>438</v>
      </c>
      <c r="F35" s="74">
        <v>434.7</v>
      </c>
      <c r="G35" s="85" t="s">
        <v>612</v>
      </c>
      <c r="H35" s="74">
        <v>444</v>
      </c>
      <c r="I35" s="74">
        <f t="shared" si="5"/>
        <v>6000</v>
      </c>
    </row>
    <row r="36" spans="1:10">
      <c r="A36" s="93" t="s">
        <v>613</v>
      </c>
      <c r="B36" s="76" t="s">
        <v>128</v>
      </c>
      <c r="C36" s="76" t="s">
        <v>23</v>
      </c>
      <c r="D36" s="76">
        <v>1000</v>
      </c>
      <c r="E36" s="76">
        <v>512</v>
      </c>
      <c r="F36" s="76">
        <v>515.5</v>
      </c>
      <c r="G36" s="87" t="s">
        <v>614</v>
      </c>
      <c r="H36" s="76">
        <v>515.5</v>
      </c>
      <c r="I36" s="76">
        <f t="shared" si="6"/>
        <v>-3500</v>
      </c>
    </row>
    <row r="37" spans="1:10">
      <c r="A37" s="92" t="s">
        <v>613</v>
      </c>
      <c r="B37" s="74" t="s">
        <v>53</v>
      </c>
      <c r="C37" s="74" t="s">
        <v>16</v>
      </c>
      <c r="D37" s="74">
        <v>1100</v>
      </c>
      <c r="E37" s="74">
        <v>537</v>
      </c>
      <c r="F37" s="74">
        <v>534</v>
      </c>
      <c r="G37" s="85" t="s">
        <v>615</v>
      </c>
      <c r="H37" s="74">
        <v>543</v>
      </c>
      <c r="I37" s="74">
        <f t="shared" ref="I37:I41" si="7">(H37-E37)*D37</f>
        <v>6600</v>
      </c>
    </row>
    <row r="38" spans="1:10">
      <c r="A38" s="92" t="s">
        <v>616</v>
      </c>
      <c r="B38" s="74" t="s">
        <v>381</v>
      </c>
      <c r="C38" s="74" t="s">
        <v>16</v>
      </c>
      <c r="D38" s="74">
        <v>600</v>
      </c>
      <c r="E38" s="74">
        <v>940</v>
      </c>
      <c r="F38" s="74">
        <v>934.4</v>
      </c>
      <c r="G38" s="85" t="s">
        <v>617</v>
      </c>
      <c r="H38" s="74">
        <v>946</v>
      </c>
      <c r="I38" s="74">
        <f t="shared" si="7"/>
        <v>3600</v>
      </c>
    </row>
    <row r="39" spans="1:10">
      <c r="A39" s="92" t="s">
        <v>616</v>
      </c>
      <c r="B39" s="74" t="s">
        <v>618</v>
      </c>
      <c r="C39" s="74" t="s">
        <v>16</v>
      </c>
      <c r="D39" s="74">
        <v>1200</v>
      </c>
      <c r="E39" s="74">
        <v>446</v>
      </c>
      <c r="F39" s="74">
        <v>443</v>
      </c>
      <c r="G39" s="85" t="s">
        <v>619</v>
      </c>
      <c r="H39" s="74">
        <v>447.7</v>
      </c>
      <c r="I39" s="74">
        <f t="shared" si="7"/>
        <v>2039.9999999999864</v>
      </c>
    </row>
    <row r="40" spans="1:10">
      <c r="A40" s="92" t="s">
        <v>620</v>
      </c>
      <c r="B40" s="74" t="s">
        <v>157</v>
      </c>
      <c r="C40" s="74" t="s">
        <v>16</v>
      </c>
      <c r="D40" s="74">
        <v>200</v>
      </c>
      <c r="E40" s="74">
        <v>4650</v>
      </c>
      <c r="F40" s="74">
        <v>4634</v>
      </c>
      <c r="G40" s="85" t="s">
        <v>621</v>
      </c>
      <c r="H40" s="74">
        <v>4660</v>
      </c>
      <c r="I40" s="74">
        <f t="shared" si="7"/>
        <v>2000</v>
      </c>
    </row>
    <row r="41" spans="1:10">
      <c r="A41" s="93" t="s">
        <v>622</v>
      </c>
      <c r="B41" s="76" t="s">
        <v>623</v>
      </c>
      <c r="C41" s="76" t="s">
        <v>16</v>
      </c>
      <c r="D41" s="76">
        <v>600</v>
      </c>
      <c r="E41" s="76">
        <v>884</v>
      </c>
      <c r="F41" s="76">
        <v>878.5</v>
      </c>
      <c r="G41" s="87" t="s">
        <v>624</v>
      </c>
      <c r="H41" s="76">
        <v>878.5</v>
      </c>
      <c r="I41" s="76">
        <f t="shared" si="7"/>
        <v>-3300</v>
      </c>
    </row>
    <row r="42" spans="1:10">
      <c r="A42" s="92"/>
      <c r="B42" s="74"/>
      <c r="C42" s="74"/>
      <c r="D42" s="74"/>
      <c r="E42" s="74"/>
      <c r="F42" s="74"/>
      <c r="G42" s="85"/>
      <c r="H42" s="74"/>
      <c r="I42" s="74"/>
    </row>
    <row r="43" spans="1:10">
      <c r="A43" s="92"/>
      <c r="B43" s="74"/>
      <c r="C43" s="74"/>
      <c r="D43" s="74"/>
      <c r="E43" s="74"/>
      <c r="F43" s="74"/>
      <c r="G43" s="85"/>
      <c r="H43" s="74"/>
      <c r="I43" s="74"/>
      <c r="J43" s="86"/>
    </row>
    <row r="44" spans="1:10">
      <c r="A44" s="92"/>
      <c r="B44" s="74"/>
      <c r="C44" s="74"/>
      <c r="D44" s="74"/>
      <c r="E44" s="74"/>
      <c r="F44" s="74"/>
      <c r="G44" s="111" t="s">
        <v>64</v>
      </c>
      <c r="H44" s="111"/>
      <c r="I44" s="26">
        <f>SUM(I4:I43)</f>
        <v>18523.500000000011</v>
      </c>
    </row>
    <row r="45" spans="1:10">
      <c r="A45" s="93"/>
      <c r="B45" s="76"/>
      <c r="C45" s="76"/>
      <c r="D45" s="76"/>
      <c r="E45" s="76"/>
      <c r="F45" s="76"/>
      <c r="I45" s="76"/>
    </row>
    <row r="46" spans="1:10">
      <c r="A46" s="92"/>
      <c r="B46" s="74"/>
      <c r="C46" s="74"/>
      <c r="D46" s="74"/>
      <c r="E46" s="74"/>
      <c r="F46" s="74"/>
      <c r="G46" s="111" t="s">
        <v>2</v>
      </c>
      <c r="H46" s="111"/>
      <c r="I46" s="28">
        <f>23/38</f>
        <v>0.60526315789473684</v>
      </c>
    </row>
    <row r="47" spans="1:10">
      <c r="H47" s="78"/>
      <c r="I47" s="79" t="s">
        <v>65</v>
      </c>
    </row>
  </sheetData>
  <mergeCells count="4">
    <mergeCell ref="A1:I1"/>
    <mergeCell ref="A2:I2"/>
    <mergeCell ref="G44:H44"/>
    <mergeCell ref="G46:H46"/>
  </mergeCells>
  <pageMargins left="0.75" right="0.75" top="1" bottom="1" header="0.51180555555555596" footer="0.5118055555555559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3" sqref="A1:I1048576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09" t="s">
        <v>625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92">
        <v>43501</v>
      </c>
      <c r="B4" s="74" t="s">
        <v>626</v>
      </c>
      <c r="C4" s="74" t="s">
        <v>23</v>
      </c>
      <c r="D4" s="74">
        <v>6500</v>
      </c>
      <c r="E4" s="74">
        <v>115</v>
      </c>
      <c r="F4" s="74">
        <v>116.1</v>
      </c>
      <c r="G4" s="85" t="s">
        <v>627</v>
      </c>
      <c r="H4" s="74">
        <v>114</v>
      </c>
      <c r="I4" s="74">
        <f t="shared" ref="I4:I9" si="0">(E4-H4)*D4</f>
        <v>6500</v>
      </c>
    </row>
    <row r="5" spans="1:9">
      <c r="A5" s="92">
        <v>43529</v>
      </c>
      <c r="B5" s="74" t="s">
        <v>628</v>
      </c>
      <c r="C5" s="74" t="s">
        <v>16</v>
      </c>
      <c r="D5" s="74">
        <v>2100</v>
      </c>
      <c r="E5" s="74">
        <v>291</v>
      </c>
      <c r="F5" s="74">
        <v>289.39999999999998</v>
      </c>
      <c r="G5" s="85" t="s">
        <v>629</v>
      </c>
      <c r="H5" s="74">
        <v>292</v>
      </c>
      <c r="I5" s="74">
        <f>(H5-E5)*D5</f>
        <v>2100</v>
      </c>
    </row>
    <row r="6" spans="1:9">
      <c r="A6" s="93">
        <v>43529</v>
      </c>
      <c r="B6" s="76" t="s">
        <v>72</v>
      </c>
      <c r="C6" s="76" t="s">
        <v>23</v>
      </c>
      <c r="D6" s="76">
        <v>200</v>
      </c>
      <c r="E6" s="76">
        <v>4620</v>
      </c>
      <c r="F6" s="76">
        <v>4635</v>
      </c>
      <c r="G6" s="87" t="s">
        <v>630</v>
      </c>
      <c r="H6" s="76">
        <v>4635</v>
      </c>
      <c r="I6" s="76">
        <f t="shared" si="0"/>
        <v>-3000</v>
      </c>
    </row>
    <row r="7" spans="1:9">
      <c r="A7" s="92">
        <v>43529</v>
      </c>
      <c r="B7" s="74" t="s">
        <v>631</v>
      </c>
      <c r="C7" s="74" t="s">
        <v>23</v>
      </c>
      <c r="D7" s="74">
        <v>1200</v>
      </c>
      <c r="E7" s="74">
        <v>728</v>
      </c>
      <c r="F7" s="74">
        <v>730.5</v>
      </c>
      <c r="G7" s="85" t="s">
        <v>632</v>
      </c>
      <c r="H7" s="74">
        <v>728</v>
      </c>
      <c r="I7" s="74">
        <f t="shared" si="0"/>
        <v>0</v>
      </c>
    </row>
    <row r="8" spans="1:9">
      <c r="A8" s="92">
        <v>43621</v>
      </c>
      <c r="B8" s="74" t="s">
        <v>575</v>
      </c>
      <c r="C8" s="74" t="s">
        <v>23</v>
      </c>
      <c r="D8" s="74">
        <v>2000</v>
      </c>
      <c r="E8" s="74">
        <v>201.5</v>
      </c>
      <c r="F8" s="74">
        <v>203.2</v>
      </c>
      <c r="G8" s="85" t="s">
        <v>633</v>
      </c>
      <c r="H8" s="74">
        <v>200.5</v>
      </c>
      <c r="I8" s="74">
        <f t="shared" si="0"/>
        <v>2000</v>
      </c>
    </row>
    <row r="9" spans="1:9">
      <c r="A9" s="93">
        <v>43621</v>
      </c>
      <c r="B9" s="76" t="s">
        <v>575</v>
      </c>
      <c r="C9" s="76" t="s">
        <v>23</v>
      </c>
      <c r="D9" s="76">
        <v>2000</v>
      </c>
      <c r="E9" s="76">
        <v>200.5</v>
      </c>
      <c r="F9" s="76">
        <v>202.2</v>
      </c>
      <c r="G9" s="87" t="s">
        <v>634</v>
      </c>
      <c r="H9" s="76">
        <v>202.2</v>
      </c>
      <c r="I9" s="76">
        <f t="shared" si="0"/>
        <v>-3399.9999999999773</v>
      </c>
    </row>
    <row r="10" spans="1:9">
      <c r="A10" s="93">
        <v>43621</v>
      </c>
      <c r="B10" s="76" t="s">
        <v>442</v>
      </c>
      <c r="C10" s="76" t="s">
        <v>16</v>
      </c>
      <c r="D10" s="76">
        <v>1851</v>
      </c>
      <c r="E10" s="76">
        <v>336</v>
      </c>
      <c r="F10" s="76">
        <v>334.5</v>
      </c>
      <c r="G10" s="87" t="s">
        <v>635</v>
      </c>
      <c r="H10" s="76">
        <v>334.5</v>
      </c>
      <c r="I10" s="76">
        <f>(H10-E10)*D10</f>
        <v>-2776.5</v>
      </c>
    </row>
    <row r="11" spans="1:9">
      <c r="A11" s="92">
        <v>43621</v>
      </c>
      <c r="B11" s="74" t="s">
        <v>339</v>
      </c>
      <c r="C11" s="74" t="s">
        <v>23</v>
      </c>
      <c r="D11" s="74">
        <v>1100</v>
      </c>
      <c r="E11" s="74">
        <v>470</v>
      </c>
      <c r="F11" s="74">
        <v>473</v>
      </c>
      <c r="G11" s="85" t="s">
        <v>636</v>
      </c>
      <c r="H11" s="74">
        <v>468.3</v>
      </c>
      <c r="I11" s="74">
        <f t="shared" ref="I11:I20" si="1">(E11-H11)*D11</f>
        <v>1869.9999999999875</v>
      </c>
    </row>
    <row r="12" spans="1:9">
      <c r="A12" s="93">
        <v>43651</v>
      </c>
      <c r="B12" s="76" t="s">
        <v>637</v>
      </c>
      <c r="C12" s="76" t="s">
        <v>16</v>
      </c>
      <c r="D12" s="76">
        <v>500</v>
      </c>
      <c r="E12" s="76">
        <v>1075</v>
      </c>
      <c r="F12" s="76">
        <v>1068.5</v>
      </c>
      <c r="G12" s="87" t="s">
        <v>638</v>
      </c>
      <c r="H12" s="76">
        <v>1068.5</v>
      </c>
      <c r="I12" s="76">
        <f>(H12-E12)*D12</f>
        <v>-3250</v>
      </c>
    </row>
    <row r="13" spans="1:9">
      <c r="A13" s="92">
        <v>43651</v>
      </c>
      <c r="B13" s="74" t="s">
        <v>77</v>
      </c>
      <c r="C13" s="74" t="s">
        <v>23</v>
      </c>
      <c r="D13" s="74">
        <v>1600</v>
      </c>
      <c r="E13" s="74">
        <v>313</v>
      </c>
      <c r="F13" s="74">
        <v>315</v>
      </c>
      <c r="G13" s="85" t="s">
        <v>639</v>
      </c>
      <c r="H13" s="74">
        <v>309</v>
      </c>
      <c r="I13" s="74">
        <f t="shared" si="1"/>
        <v>6400</v>
      </c>
    </row>
    <row r="14" spans="1:9">
      <c r="A14" s="93">
        <v>43651</v>
      </c>
      <c r="B14" s="76" t="s">
        <v>640</v>
      </c>
      <c r="C14" s="76" t="s">
        <v>23</v>
      </c>
      <c r="D14" s="76">
        <v>1300</v>
      </c>
      <c r="E14" s="76">
        <v>551</v>
      </c>
      <c r="F14" s="76">
        <v>553.5</v>
      </c>
      <c r="G14" s="87" t="s">
        <v>641</v>
      </c>
      <c r="H14" s="76">
        <v>553.5</v>
      </c>
      <c r="I14" s="76">
        <f t="shared" si="1"/>
        <v>-3250</v>
      </c>
    </row>
    <row r="15" spans="1:9">
      <c r="A15" s="92">
        <v>43651</v>
      </c>
      <c r="B15" s="74" t="s">
        <v>39</v>
      </c>
      <c r="C15" s="74" t="s">
        <v>23</v>
      </c>
      <c r="D15" s="74">
        <v>4000</v>
      </c>
      <c r="E15" s="74">
        <v>125</v>
      </c>
      <c r="F15" s="74">
        <v>126.1</v>
      </c>
      <c r="G15" s="85" t="s">
        <v>642</v>
      </c>
      <c r="H15" s="74">
        <v>123.3</v>
      </c>
      <c r="I15" s="74">
        <f t="shared" si="1"/>
        <v>6800.0000000000109</v>
      </c>
    </row>
    <row r="16" spans="1:9">
      <c r="A16" s="92">
        <v>43651</v>
      </c>
      <c r="B16" s="74" t="s">
        <v>643</v>
      </c>
      <c r="C16" s="74" t="s">
        <v>23</v>
      </c>
      <c r="D16" s="74">
        <v>700</v>
      </c>
      <c r="E16" s="74">
        <v>1055</v>
      </c>
      <c r="F16" s="74">
        <v>1060</v>
      </c>
      <c r="G16" s="85" t="s">
        <v>644</v>
      </c>
      <c r="H16" s="74">
        <v>1052.0999999999999</v>
      </c>
      <c r="I16" s="74">
        <f t="shared" si="1"/>
        <v>2030.0000000000637</v>
      </c>
    </row>
    <row r="17" spans="1:9">
      <c r="A17" s="92">
        <v>43651</v>
      </c>
      <c r="B17" s="74" t="s">
        <v>645</v>
      </c>
      <c r="C17" s="74" t="s">
        <v>23</v>
      </c>
      <c r="D17" s="74">
        <v>2600</v>
      </c>
      <c r="E17" s="74">
        <v>363</v>
      </c>
      <c r="F17" s="74">
        <v>364.4</v>
      </c>
      <c r="G17" s="85" t="s">
        <v>646</v>
      </c>
      <c r="H17" s="74">
        <v>362</v>
      </c>
      <c r="I17" s="74">
        <f t="shared" si="1"/>
        <v>2600</v>
      </c>
    </row>
    <row r="18" spans="1:9">
      <c r="A18" s="92">
        <v>43682</v>
      </c>
      <c r="B18" s="74" t="s">
        <v>647</v>
      </c>
      <c r="C18" s="74" t="s">
        <v>23</v>
      </c>
      <c r="D18" s="74">
        <v>500</v>
      </c>
      <c r="E18" s="74">
        <v>1330</v>
      </c>
      <c r="F18" s="74">
        <v>1336</v>
      </c>
      <c r="G18" s="85" t="s">
        <v>648</v>
      </c>
      <c r="H18" s="74">
        <v>1326</v>
      </c>
      <c r="I18" s="74">
        <f t="shared" si="1"/>
        <v>2000</v>
      </c>
    </row>
    <row r="19" spans="1:9">
      <c r="A19" s="92">
        <v>43682</v>
      </c>
      <c r="B19" s="74" t="s">
        <v>649</v>
      </c>
      <c r="C19" s="74" t="s">
        <v>23</v>
      </c>
      <c r="D19" s="74">
        <v>1500</v>
      </c>
      <c r="E19" s="74">
        <v>116</v>
      </c>
      <c r="F19" s="74">
        <v>118.1</v>
      </c>
      <c r="G19" s="85" t="s">
        <v>650</v>
      </c>
      <c r="H19" s="74">
        <v>114.7</v>
      </c>
      <c r="I19" s="74">
        <f t="shared" si="1"/>
        <v>1949.9999999999957</v>
      </c>
    </row>
    <row r="20" spans="1:9">
      <c r="A20" s="93">
        <v>43713</v>
      </c>
      <c r="B20" s="76" t="s">
        <v>25</v>
      </c>
      <c r="C20" s="76" t="s">
        <v>23</v>
      </c>
      <c r="D20" s="76">
        <v>600</v>
      </c>
      <c r="E20" s="76">
        <v>1000</v>
      </c>
      <c r="F20" s="76">
        <v>1006</v>
      </c>
      <c r="G20" s="87" t="s">
        <v>651</v>
      </c>
      <c r="H20" s="76">
        <v>1006</v>
      </c>
      <c r="I20" s="76">
        <f t="shared" si="1"/>
        <v>-3600</v>
      </c>
    </row>
    <row r="21" spans="1:9">
      <c r="A21" s="92">
        <v>43713</v>
      </c>
      <c r="B21" s="74" t="s">
        <v>598</v>
      </c>
      <c r="C21" s="74" t="s">
        <v>16</v>
      </c>
      <c r="D21" s="74">
        <v>700</v>
      </c>
      <c r="E21" s="74">
        <v>870</v>
      </c>
      <c r="F21" s="74">
        <v>865</v>
      </c>
      <c r="G21" s="85" t="s">
        <v>652</v>
      </c>
      <c r="H21" s="74">
        <v>870</v>
      </c>
      <c r="I21" s="74">
        <f>(H21-E21)*D21</f>
        <v>0</v>
      </c>
    </row>
    <row r="22" spans="1:9">
      <c r="A22" s="92">
        <v>43743</v>
      </c>
      <c r="B22" s="74" t="s">
        <v>653</v>
      </c>
      <c r="C22" s="74" t="s">
        <v>23</v>
      </c>
      <c r="D22" s="74">
        <v>900</v>
      </c>
      <c r="E22" s="74">
        <v>381</v>
      </c>
      <c r="F22" s="74">
        <v>385</v>
      </c>
      <c r="G22" s="85" t="s">
        <v>654</v>
      </c>
      <c r="H22" s="74">
        <v>378.8</v>
      </c>
      <c r="I22" s="74">
        <f t="shared" ref="I22:I25" si="2">(E22-H22)*D22</f>
        <v>1979.9999999999898</v>
      </c>
    </row>
    <row r="23" spans="1:9">
      <c r="A23" s="92">
        <v>43743</v>
      </c>
      <c r="B23" s="74" t="s">
        <v>655</v>
      </c>
      <c r="C23" s="74" t="s">
        <v>23</v>
      </c>
      <c r="D23" s="74">
        <v>1500</v>
      </c>
      <c r="E23" s="74">
        <v>356</v>
      </c>
      <c r="F23" s="74">
        <v>358</v>
      </c>
      <c r="G23" s="85" t="s">
        <v>656</v>
      </c>
      <c r="H23" s="74">
        <v>354.7</v>
      </c>
      <c r="I23" s="74">
        <f t="shared" si="2"/>
        <v>1950.0000000000171</v>
      </c>
    </row>
    <row r="24" spans="1:9">
      <c r="A24" s="93" t="s">
        <v>657</v>
      </c>
      <c r="B24" s="76" t="s">
        <v>53</v>
      </c>
      <c r="C24" s="76" t="s">
        <v>23</v>
      </c>
      <c r="D24" s="76">
        <v>1100</v>
      </c>
      <c r="E24" s="76">
        <v>594</v>
      </c>
      <c r="F24" s="76">
        <v>597</v>
      </c>
      <c r="G24" s="87" t="s">
        <v>658</v>
      </c>
      <c r="H24" s="76">
        <v>597</v>
      </c>
      <c r="I24" s="76">
        <f t="shared" si="2"/>
        <v>-3300</v>
      </c>
    </row>
    <row r="25" spans="1:9">
      <c r="A25" s="92" t="s">
        <v>657</v>
      </c>
      <c r="B25" s="74" t="s">
        <v>573</v>
      </c>
      <c r="C25" s="74" t="s">
        <v>23</v>
      </c>
      <c r="D25" s="74">
        <v>1500</v>
      </c>
      <c r="E25" s="74">
        <v>109</v>
      </c>
      <c r="F25" s="74">
        <v>111.1</v>
      </c>
      <c r="G25" s="85" t="s">
        <v>659</v>
      </c>
      <c r="H25" s="74">
        <v>107.3</v>
      </c>
      <c r="I25" s="74">
        <f t="shared" si="2"/>
        <v>2550.0000000000041</v>
      </c>
    </row>
    <row r="26" spans="1:9">
      <c r="A26" s="92" t="s">
        <v>660</v>
      </c>
      <c r="B26" s="74" t="s">
        <v>47</v>
      </c>
      <c r="C26" s="74" t="s">
        <v>16</v>
      </c>
      <c r="D26" s="74">
        <v>1400</v>
      </c>
      <c r="E26" s="74">
        <v>570</v>
      </c>
      <c r="F26" s="74">
        <v>567.70000000000005</v>
      </c>
      <c r="G26" s="85" t="s">
        <v>661</v>
      </c>
      <c r="H26" s="74">
        <v>571.4</v>
      </c>
      <c r="I26" s="74">
        <f t="shared" ref="I26:I30" si="3">(H26-E26)*D26</f>
        <v>1959.9999999999682</v>
      </c>
    </row>
    <row r="27" spans="1:9">
      <c r="A27" s="93" t="s">
        <v>660</v>
      </c>
      <c r="B27" s="76" t="s">
        <v>136</v>
      </c>
      <c r="C27" s="76" t="s">
        <v>23</v>
      </c>
      <c r="D27" s="76">
        <v>1250</v>
      </c>
      <c r="E27" s="76">
        <v>523</v>
      </c>
      <c r="F27" s="76">
        <v>525.5</v>
      </c>
      <c r="G27" s="87" t="s">
        <v>662</v>
      </c>
      <c r="H27" s="76">
        <v>525.5</v>
      </c>
      <c r="I27" s="76">
        <f t="shared" ref="I27:I32" si="4">(E27-H27)*D27</f>
        <v>-3125</v>
      </c>
    </row>
    <row r="28" spans="1:9">
      <c r="A28" s="92" t="s">
        <v>660</v>
      </c>
      <c r="B28" s="74" t="s">
        <v>567</v>
      </c>
      <c r="C28" s="74" t="s">
        <v>16</v>
      </c>
      <c r="D28" s="74">
        <v>2200</v>
      </c>
      <c r="E28" s="74">
        <v>100</v>
      </c>
      <c r="F28" s="74">
        <v>98.6</v>
      </c>
      <c r="G28" s="85" t="s">
        <v>663</v>
      </c>
      <c r="H28" s="74">
        <v>105</v>
      </c>
      <c r="I28" s="74">
        <f t="shared" si="3"/>
        <v>11000</v>
      </c>
    </row>
    <row r="29" spans="1:9">
      <c r="A29" s="92" t="s">
        <v>660</v>
      </c>
      <c r="B29" s="74" t="s">
        <v>497</v>
      </c>
      <c r="C29" s="74" t="s">
        <v>16</v>
      </c>
      <c r="D29" s="74">
        <v>1100</v>
      </c>
      <c r="E29" s="74">
        <v>419</v>
      </c>
      <c r="F29" s="74">
        <v>416</v>
      </c>
      <c r="G29" s="85" t="s">
        <v>664</v>
      </c>
      <c r="H29" s="74">
        <v>420.8</v>
      </c>
      <c r="I29" s="74">
        <f t="shared" si="3"/>
        <v>1980.0000000000125</v>
      </c>
    </row>
    <row r="30" spans="1:9">
      <c r="A30" s="93" t="s">
        <v>665</v>
      </c>
      <c r="B30" s="76" t="s">
        <v>95</v>
      </c>
      <c r="C30" s="76" t="s">
        <v>16</v>
      </c>
      <c r="D30" s="76">
        <v>750</v>
      </c>
      <c r="E30" s="76">
        <v>1166</v>
      </c>
      <c r="F30" s="76">
        <v>1161.8</v>
      </c>
      <c r="G30" s="87" t="s">
        <v>666</v>
      </c>
      <c r="H30" s="76">
        <v>1161.8</v>
      </c>
      <c r="I30" s="76">
        <f t="shared" si="3"/>
        <v>-3150.0000000000341</v>
      </c>
    </row>
    <row r="31" spans="1:9">
      <c r="A31" s="93" t="s">
        <v>665</v>
      </c>
      <c r="B31" s="76" t="s">
        <v>567</v>
      </c>
      <c r="C31" s="76" t="s">
        <v>23</v>
      </c>
      <c r="D31" s="76">
        <v>2200</v>
      </c>
      <c r="E31" s="76">
        <v>103</v>
      </c>
      <c r="F31" s="76">
        <v>104.4</v>
      </c>
      <c r="G31" s="87" t="s">
        <v>667</v>
      </c>
      <c r="H31" s="76">
        <v>104.4</v>
      </c>
      <c r="I31" s="76">
        <f t="shared" si="4"/>
        <v>-3080.0000000000127</v>
      </c>
    </row>
    <row r="32" spans="1:9">
      <c r="A32" s="92" t="s">
        <v>668</v>
      </c>
      <c r="B32" s="74" t="s">
        <v>669</v>
      </c>
      <c r="C32" s="74" t="s">
        <v>23</v>
      </c>
      <c r="D32" s="74">
        <v>1200</v>
      </c>
      <c r="E32" s="74">
        <v>450</v>
      </c>
      <c r="F32" s="74">
        <v>452.7</v>
      </c>
      <c r="G32" s="85" t="s">
        <v>670</v>
      </c>
      <c r="H32" s="74">
        <v>448.3</v>
      </c>
      <c r="I32" s="74">
        <f t="shared" si="4"/>
        <v>2039.9999999999864</v>
      </c>
    </row>
    <row r="33" spans="1:10">
      <c r="A33" s="92" t="s">
        <v>668</v>
      </c>
      <c r="B33" s="74" t="s">
        <v>671</v>
      </c>
      <c r="C33" s="74" t="s">
        <v>16</v>
      </c>
      <c r="D33" s="74">
        <v>250</v>
      </c>
      <c r="E33" s="74">
        <v>3047</v>
      </c>
      <c r="F33" s="74">
        <v>3033</v>
      </c>
      <c r="G33" s="85" t="s">
        <v>672</v>
      </c>
      <c r="H33" s="74">
        <v>3074</v>
      </c>
      <c r="I33" s="74">
        <f>(H33-E33)*D33</f>
        <v>6750</v>
      </c>
    </row>
    <row r="34" spans="1:10">
      <c r="A34" s="92" t="s">
        <v>673</v>
      </c>
      <c r="B34" s="74" t="s">
        <v>20</v>
      </c>
      <c r="C34" s="74" t="s">
        <v>23</v>
      </c>
      <c r="D34" s="74">
        <v>900</v>
      </c>
      <c r="E34" s="74">
        <v>520</v>
      </c>
      <c r="F34" s="74">
        <v>524</v>
      </c>
      <c r="G34" s="85" t="s">
        <v>674</v>
      </c>
      <c r="H34" s="74">
        <v>517.70000000000005</v>
      </c>
      <c r="I34" s="74">
        <f t="shared" ref="I34:I38" si="5">(E34-H34)*D34</f>
        <v>2069.9999999999591</v>
      </c>
    </row>
    <row r="35" spans="1:10">
      <c r="A35" s="93" t="s">
        <v>673</v>
      </c>
      <c r="B35" s="76" t="s">
        <v>27</v>
      </c>
      <c r="C35" s="76" t="s">
        <v>23</v>
      </c>
      <c r="D35" s="76">
        <v>250</v>
      </c>
      <c r="E35" s="76">
        <v>2755</v>
      </c>
      <c r="F35" s="76">
        <v>2770</v>
      </c>
      <c r="G35" s="87" t="s">
        <v>675</v>
      </c>
      <c r="H35" s="76">
        <v>2770</v>
      </c>
      <c r="I35" s="76">
        <f t="shared" si="5"/>
        <v>-3750</v>
      </c>
    </row>
    <row r="36" spans="1:10">
      <c r="A36" s="92" t="s">
        <v>673</v>
      </c>
      <c r="B36" s="74" t="s">
        <v>381</v>
      </c>
      <c r="C36" s="74" t="s">
        <v>23</v>
      </c>
      <c r="D36" s="74">
        <v>600</v>
      </c>
      <c r="E36" s="74">
        <v>970</v>
      </c>
      <c r="F36" s="74">
        <v>975.4</v>
      </c>
      <c r="G36" s="85" t="s">
        <v>676</v>
      </c>
      <c r="H36" s="74">
        <v>965</v>
      </c>
      <c r="I36" s="74">
        <f t="shared" si="5"/>
        <v>3000</v>
      </c>
    </row>
    <row r="37" spans="1:10">
      <c r="A37" s="92" t="s">
        <v>677</v>
      </c>
      <c r="B37" s="74" t="s">
        <v>232</v>
      </c>
      <c r="C37" s="74" t="s">
        <v>23</v>
      </c>
      <c r="D37" s="74">
        <v>600</v>
      </c>
      <c r="E37" s="74">
        <v>1509</v>
      </c>
      <c r="F37" s="74">
        <v>1514.8</v>
      </c>
      <c r="G37" s="85" t="s">
        <v>678</v>
      </c>
      <c r="H37" s="74">
        <v>1505.8</v>
      </c>
      <c r="I37" s="74">
        <f t="shared" si="5"/>
        <v>1920.0000000000273</v>
      </c>
    </row>
    <row r="38" spans="1:10">
      <c r="A38" s="93" t="s">
        <v>677</v>
      </c>
      <c r="B38" s="76" t="s">
        <v>628</v>
      </c>
      <c r="C38" s="76" t="s">
        <v>23</v>
      </c>
      <c r="D38" s="76">
        <v>2100</v>
      </c>
      <c r="E38" s="76">
        <v>290.5</v>
      </c>
      <c r="F38" s="76">
        <v>292.3</v>
      </c>
      <c r="G38" s="87" t="s">
        <v>679</v>
      </c>
      <c r="H38" s="76">
        <v>292.3</v>
      </c>
      <c r="I38" s="76">
        <f t="shared" si="5"/>
        <v>-3780.0000000000236</v>
      </c>
    </row>
    <row r="39" spans="1:10">
      <c r="A39" s="92" t="s">
        <v>677</v>
      </c>
      <c r="B39" s="74" t="s">
        <v>507</v>
      </c>
      <c r="C39" s="74" t="s">
        <v>16</v>
      </c>
      <c r="D39" s="74">
        <v>302</v>
      </c>
      <c r="E39" s="74">
        <v>2290</v>
      </c>
      <c r="F39" s="74">
        <v>2278</v>
      </c>
      <c r="G39" s="85" t="s">
        <v>680</v>
      </c>
      <c r="H39" s="74">
        <v>2304</v>
      </c>
      <c r="I39" s="74">
        <f t="shared" ref="I39:I46" si="6">(H39-E39)*D39</f>
        <v>4228</v>
      </c>
    </row>
    <row r="40" spans="1:10">
      <c r="A40" s="92" t="s">
        <v>677</v>
      </c>
      <c r="B40" s="74" t="s">
        <v>148</v>
      </c>
      <c r="C40" s="74" t="s">
        <v>16</v>
      </c>
      <c r="D40" s="74">
        <v>2500</v>
      </c>
      <c r="E40" s="74">
        <v>400</v>
      </c>
      <c r="F40" s="74">
        <v>398.5</v>
      </c>
      <c r="G40" s="85" t="s">
        <v>681</v>
      </c>
      <c r="H40" s="74">
        <v>403</v>
      </c>
      <c r="I40" s="74">
        <f t="shared" si="6"/>
        <v>7500</v>
      </c>
    </row>
    <row r="41" spans="1:10">
      <c r="A41" s="92" t="s">
        <v>682</v>
      </c>
      <c r="B41" s="74" t="s">
        <v>683</v>
      </c>
      <c r="C41" s="74" t="s">
        <v>23</v>
      </c>
      <c r="D41" s="74">
        <v>2000</v>
      </c>
      <c r="E41" s="74">
        <v>183</v>
      </c>
      <c r="F41" s="74">
        <v>184.7</v>
      </c>
      <c r="G41" s="85" t="s">
        <v>684</v>
      </c>
      <c r="H41" s="74">
        <v>180</v>
      </c>
      <c r="I41" s="74">
        <f>(E41-H41)*D41</f>
        <v>6000</v>
      </c>
    </row>
    <row r="42" spans="1:10">
      <c r="A42" s="92" t="s">
        <v>685</v>
      </c>
      <c r="B42" s="74" t="s">
        <v>128</v>
      </c>
      <c r="C42" s="74" t="s">
        <v>23</v>
      </c>
      <c r="D42" s="74">
        <v>1000</v>
      </c>
      <c r="E42" s="74">
        <v>542</v>
      </c>
      <c r="F42" s="74">
        <v>545.29999999999995</v>
      </c>
      <c r="G42" s="85" t="s">
        <v>686</v>
      </c>
      <c r="H42" s="74">
        <v>540</v>
      </c>
      <c r="I42" s="74">
        <f>(E42-H42)*D42</f>
        <v>2000</v>
      </c>
    </row>
    <row r="43" spans="1:10">
      <c r="A43" s="92" t="s">
        <v>685</v>
      </c>
      <c r="B43" s="74" t="s">
        <v>433</v>
      </c>
      <c r="C43" s="74" t="s">
        <v>16</v>
      </c>
      <c r="D43" s="74">
        <v>500</v>
      </c>
      <c r="E43" s="74">
        <v>800</v>
      </c>
      <c r="F43" s="74">
        <v>794</v>
      </c>
      <c r="G43" s="85" t="s">
        <v>687</v>
      </c>
      <c r="H43" s="74">
        <v>804</v>
      </c>
      <c r="I43" s="74">
        <f t="shared" si="6"/>
        <v>2000</v>
      </c>
    </row>
    <row r="44" spans="1:10">
      <c r="A44" s="93" t="s">
        <v>688</v>
      </c>
      <c r="B44" s="76" t="s">
        <v>148</v>
      </c>
      <c r="C44" s="76" t="s">
        <v>16</v>
      </c>
      <c r="D44" s="76">
        <v>2500</v>
      </c>
      <c r="E44" s="76">
        <v>401</v>
      </c>
      <c r="F44" s="76">
        <v>399.3</v>
      </c>
      <c r="G44" s="87" t="s">
        <v>689</v>
      </c>
      <c r="H44" s="76">
        <v>399.3</v>
      </c>
      <c r="I44" s="76">
        <f t="shared" si="6"/>
        <v>-4249.9999999999718</v>
      </c>
      <c r="J44" s="86"/>
    </row>
    <row r="45" spans="1:10">
      <c r="A45" s="92" t="s">
        <v>688</v>
      </c>
      <c r="B45" s="74" t="s">
        <v>121</v>
      </c>
      <c r="C45" s="74" t="s">
        <v>16</v>
      </c>
      <c r="D45" s="74">
        <v>200</v>
      </c>
      <c r="E45" s="74">
        <v>2795</v>
      </c>
      <c r="F45" s="74">
        <v>2777</v>
      </c>
      <c r="G45" s="85" t="s">
        <v>690</v>
      </c>
      <c r="H45" s="74">
        <v>2805</v>
      </c>
      <c r="I45" s="74">
        <f t="shared" si="6"/>
        <v>2000</v>
      </c>
      <c r="J45" s="86"/>
    </row>
    <row r="46" spans="1:10">
      <c r="A46" s="92" t="s">
        <v>688</v>
      </c>
      <c r="B46" s="74" t="s">
        <v>308</v>
      </c>
      <c r="C46" s="74" t="s">
        <v>16</v>
      </c>
      <c r="D46" s="74">
        <v>1300</v>
      </c>
      <c r="E46" s="74">
        <v>362</v>
      </c>
      <c r="F46" s="74">
        <v>359</v>
      </c>
      <c r="G46" s="85" t="s">
        <v>691</v>
      </c>
      <c r="H46" s="74">
        <v>363.5</v>
      </c>
      <c r="I46" s="74">
        <f t="shared" si="6"/>
        <v>1950</v>
      </c>
      <c r="J46" s="86"/>
    </row>
    <row r="47" spans="1:10">
      <c r="A47" s="93" t="s">
        <v>688</v>
      </c>
      <c r="B47" s="76" t="s">
        <v>692</v>
      </c>
      <c r="C47" s="76" t="s">
        <v>23</v>
      </c>
      <c r="D47" s="76">
        <v>2250</v>
      </c>
      <c r="E47" s="76">
        <v>228.5</v>
      </c>
      <c r="F47" s="76">
        <v>229.8</v>
      </c>
      <c r="G47" s="87" t="s">
        <v>693</v>
      </c>
      <c r="H47" s="76">
        <v>229.8</v>
      </c>
      <c r="I47" s="76">
        <f t="shared" ref="I47:I49" si="7">(E47-H47)*D47</f>
        <v>-2925.0000000000255</v>
      </c>
      <c r="J47" s="86"/>
    </row>
    <row r="48" spans="1:10">
      <c r="A48" s="92" t="s">
        <v>694</v>
      </c>
      <c r="B48" s="74" t="s">
        <v>128</v>
      </c>
      <c r="C48" s="74" t="s">
        <v>23</v>
      </c>
      <c r="D48" s="74">
        <v>1000</v>
      </c>
      <c r="E48" s="74">
        <v>545</v>
      </c>
      <c r="F48" s="74">
        <v>548.20000000000005</v>
      </c>
      <c r="G48" s="85" t="s">
        <v>695</v>
      </c>
      <c r="H48" s="74">
        <v>539</v>
      </c>
      <c r="I48" s="74">
        <f t="shared" si="7"/>
        <v>6000</v>
      </c>
      <c r="J48" s="86"/>
    </row>
    <row r="49" spans="1:10">
      <c r="A49" s="93" t="s">
        <v>696</v>
      </c>
      <c r="B49" s="76" t="s">
        <v>308</v>
      </c>
      <c r="C49" s="76" t="s">
        <v>23</v>
      </c>
      <c r="D49" s="76">
        <v>1300</v>
      </c>
      <c r="E49" s="76">
        <v>367</v>
      </c>
      <c r="F49" s="76">
        <v>369.7</v>
      </c>
      <c r="G49" s="87" t="s">
        <v>697</v>
      </c>
      <c r="H49" s="76">
        <v>369.7</v>
      </c>
      <c r="I49" s="76">
        <f t="shared" si="7"/>
        <v>-3509.9999999999854</v>
      </c>
      <c r="J49" s="86"/>
    </row>
    <row r="50" spans="1:10">
      <c r="A50" s="92" t="s">
        <v>696</v>
      </c>
      <c r="B50" s="74" t="s">
        <v>77</v>
      </c>
      <c r="C50" s="74" t="s">
        <v>16</v>
      </c>
      <c r="D50" s="74">
        <v>1600</v>
      </c>
      <c r="E50" s="74">
        <v>355</v>
      </c>
      <c r="F50" s="74">
        <v>352.8</v>
      </c>
      <c r="G50" s="85" t="s">
        <v>698</v>
      </c>
      <c r="H50" s="74">
        <v>356.3</v>
      </c>
      <c r="I50" s="74">
        <f t="shared" ref="I50:I53" si="8">(H50-E50)*D50</f>
        <v>2080.0000000000182</v>
      </c>
      <c r="J50" s="86"/>
    </row>
    <row r="51" spans="1:10">
      <c r="A51" s="92" t="s">
        <v>696</v>
      </c>
      <c r="B51" s="74" t="s">
        <v>56</v>
      </c>
      <c r="C51" s="74" t="s">
        <v>23</v>
      </c>
      <c r="D51" s="74">
        <v>400</v>
      </c>
      <c r="E51" s="74">
        <v>1620</v>
      </c>
      <c r="F51" s="74">
        <v>1628</v>
      </c>
      <c r="G51" s="85" t="s">
        <v>699</v>
      </c>
      <c r="H51" s="74">
        <v>1608</v>
      </c>
      <c r="I51" s="74">
        <f>(E51-H51)*D51</f>
        <v>4800</v>
      </c>
      <c r="J51" s="86"/>
    </row>
    <row r="52" spans="1:10">
      <c r="A52" s="92" t="s">
        <v>700</v>
      </c>
      <c r="B52" s="74" t="s">
        <v>232</v>
      </c>
      <c r="C52" s="74" t="s">
        <v>16</v>
      </c>
      <c r="D52" s="74">
        <v>600</v>
      </c>
      <c r="E52" s="74">
        <v>1670</v>
      </c>
      <c r="F52" s="74">
        <v>1664</v>
      </c>
      <c r="G52" s="85" t="s">
        <v>701</v>
      </c>
      <c r="H52" s="74">
        <v>1673.2</v>
      </c>
      <c r="I52" s="74">
        <f t="shared" si="8"/>
        <v>1920.0000000000273</v>
      </c>
      <c r="J52" s="86"/>
    </row>
    <row r="53" spans="1:10">
      <c r="A53" s="92" t="s">
        <v>700</v>
      </c>
      <c r="B53" s="74" t="s">
        <v>232</v>
      </c>
      <c r="C53" s="74" t="s">
        <v>16</v>
      </c>
      <c r="D53" s="74">
        <v>600</v>
      </c>
      <c r="E53" s="74">
        <v>1677</v>
      </c>
      <c r="F53" s="74">
        <v>1671</v>
      </c>
      <c r="G53" s="85" t="s">
        <v>702</v>
      </c>
      <c r="H53" s="74">
        <v>1680.2</v>
      </c>
      <c r="I53" s="74">
        <f t="shared" si="8"/>
        <v>1920.0000000000273</v>
      </c>
      <c r="J53" s="86"/>
    </row>
    <row r="54" spans="1:10">
      <c r="A54" s="92" t="s">
        <v>703</v>
      </c>
      <c r="B54" s="74" t="s">
        <v>433</v>
      </c>
      <c r="C54" s="74" t="s">
        <v>23</v>
      </c>
      <c r="D54" s="74">
        <v>500</v>
      </c>
      <c r="E54" s="74">
        <v>772</v>
      </c>
      <c r="F54" s="74">
        <v>778.4</v>
      </c>
      <c r="G54" s="85" t="s">
        <v>704</v>
      </c>
      <c r="H54" s="74">
        <v>764</v>
      </c>
      <c r="I54" s="74">
        <f>(E54-H54)*D54</f>
        <v>4000</v>
      </c>
      <c r="J54" s="86"/>
    </row>
    <row r="55" spans="1:10">
      <c r="A55" s="93" t="s">
        <v>705</v>
      </c>
      <c r="B55" s="76" t="s">
        <v>18</v>
      </c>
      <c r="C55" s="76" t="s">
        <v>16</v>
      </c>
      <c r="D55" s="76">
        <v>1800</v>
      </c>
      <c r="E55" s="76">
        <v>420</v>
      </c>
      <c r="F55" s="76">
        <v>418.3</v>
      </c>
      <c r="G55" s="87" t="s">
        <v>706</v>
      </c>
      <c r="H55" s="76">
        <v>418.3</v>
      </c>
      <c r="I55" s="76">
        <f t="shared" ref="I55:I57" si="9">(H55-E55)*D55</f>
        <v>-3059.9999999999795</v>
      </c>
      <c r="J55" s="86"/>
    </row>
    <row r="56" spans="1:10">
      <c r="A56" s="92" t="s">
        <v>705</v>
      </c>
      <c r="B56" s="74" t="s">
        <v>232</v>
      </c>
      <c r="C56" s="74" t="s">
        <v>16</v>
      </c>
      <c r="D56" s="74">
        <v>600</v>
      </c>
      <c r="E56" s="74">
        <v>1683</v>
      </c>
      <c r="F56" s="74">
        <v>1677</v>
      </c>
      <c r="G56" s="85" t="s">
        <v>707</v>
      </c>
      <c r="H56" s="74">
        <v>1686.2</v>
      </c>
      <c r="I56" s="74">
        <f t="shared" si="9"/>
        <v>1920.0000000000273</v>
      </c>
      <c r="J56" s="86"/>
    </row>
    <row r="57" spans="1:10">
      <c r="A57" s="93" t="s">
        <v>705</v>
      </c>
      <c r="B57" s="76" t="s">
        <v>77</v>
      </c>
      <c r="C57" s="76" t="s">
        <v>16</v>
      </c>
      <c r="D57" s="76">
        <v>1600</v>
      </c>
      <c r="E57" s="76">
        <v>364.5</v>
      </c>
      <c r="F57" s="76">
        <v>362.5</v>
      </c>
      <c r="G57" s="87" t="s">
        <v>708</v>
      </c>
      <c r="H57" s="76">
        <v>362.5</v>
      </c>
      <c r="I57" s="76">
        <f t="shared" si="9"/>
        <v>-3200</v>
      </c>
      <c r="J57" s="86"/>
    </row>
    <row r="58" spans="1:10">
      <c r="A58" s="92"/>
      <c r="B58" s="74"/>
      <c r="C58" s="74"/>
      <c r="D58" s="74"/>
      <c r="E58" s="74"/>
      <c r="F58" s="74"/>
      <c r="G58" s="85"/>
      <c r="H58" s="74"/>
      <c r="I58" s="74"/>
      <c r="J58" s="86"/>
    </row>
    <row r="59" spans="1:10">
      <c r="A59" s="92"/>
      <c r="B59" s="74"/>
      <c r="C59" s="74"/>
      <c r="D59" s="74"/>
      <c r="E59" s="74"/>
      <c r="F59" s="74"/>
      <c r="G59" s="111" t="s">
        <v>64</v>
      </c>
      <c r="H59" s="111"/>
      <c r="I59" s="26">
        <f>SUM(I4:I58)</f>
        <v>63361.500000000116</v>
      </c>
    </row>
    <row r="60" spans="1:10">
      <c r="A60" s="93"/>
      <c r="B60" s="76"/>
      <c r="C60" s="76"/>
      <c r="D60" s="76"/>
      <c r="E60" s="76"/>
      <c r="F60" s="76"/>
      <c r="I60" s="76"/>
    </row>
    <row r="61" spans="1:10">
      <c r="A61" s="92"/>
      <c r="B61" s="74"/>
      <c r="C61" s="74"/>
      <c r="D61" s="74"/>
      <c r="E61" s="74"/>
      <c r="F61" s="74"/>
      <c r="G61" s="111" t="s">
        <v>2</v>
      </c>
      <c r="H61" s="111"/>
      <c r="I61" s="28">
        <f>37/54</f>
        <v>0.68518518518518523</v>
      </c>
    </row>
    <row r="62" spans="1:10">
      <c r="H62" s="78"/>
      <c r="I62" s="79" t="s">
        <v>65</v>
      </c>
    </row>
  </sheetData>
  <mergeCells count="4">
    <mergeCell ref="A1:I1"/>
    <mergeCell ref="A2:I2"/>
    <mergeCell ref="G59:H59"/>
    <mergeCell ref="G61:H61"/>
  </mergeCells>
  <pageMargins left="0.75" right="0.75" top="1" bottom="1" header="0.51180555555555596" footer="0.51180555555555596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A3" sqref="A1:I1048576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09" t="s">
        <v>709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92">
        <v>43469</v>
      </c>
      <c r="B4" s="74" t="s">
        <v>81</v>
      </c>
      <c r="C4" s="74" t="s">
        <v>16</v>
      </c>
      <c r="D4" s="74">
        <v>700</v>
      </c>
      <c r="E4" s="74">
        <v>1425</v>
      </c>
      <c r="F4" s="74">
        <v>1420.7</v>
      </c>
      <c r="G4" s="85" t="s">
        <v>710</v>
      </c>
      <c r="H4" s="74">
        <v>1427.9</v>
      </c>
      <c r="I4" s="74">
        <f t="shared" ref="I4:I6" si="0">(H4-E4)*D4</f>
        <v>2030.0000000000637</v>
      </c>
    </row>
    <row r="5" spans="1:9">
      <c r="A5" s="92">
        <v>43469</v>
      </c>
      <c r="B5" s="74" t="s">
        <v>31</v>
      </c>
      <c r="C5" s="74" t="s">
        <v>16</v>
      </c>
      <c r="D5" s="74">
        <v>500</v>
      </c>
      <c r="E5" s="74">
        <v>1260</v>
      </c>
      <c r="F5" s="74">
        <v>1254</v>
      </c>
      <c r="G5" s="85" t="s">
        <v>711</v>
      </c>
      <c r="H5" s="74">
        <v>1268</v>
      </c>
      <c r="I5" s="74">
        <f t="shared" si="0"/>
        <v>4000</v>
      </c>
    </row>
    <row r="6" spans="1:9">
      <c r="A6" s="92">
        <v>43500</v>
      </c>
      <c r="B6" s="74" t="s">
        <v>712</v>
      </c>
      <c r="C6" s="74" t="s">
        <v>16</v>
      </c>
      <c r="D6" s="74">
        <v>750</v>
      </c>
      <c r="E6" s="74">
        <v>1360</v>
      </c>
      <c r="F6" s="74">
        <v>1356.5</v>
      </c>
      <c r="G6" s="85" t="s">
        <v>713</v>
      </c>
      <c r="H6" s="74">
        <v>1367</v>
      </c>
      <c r="I6" s="74">
        <f t="shared" si="0"/>
        <v>5250</v>
      </c>
    </row>
    <row r="7" spans="1:9">
      <c r="A7" s="92">
        <v>43500</v>
      </c>
      <c r="B7" s="74" t="s">
        <v>47</v>
      </c>
      <c r="C7" s="74" t="s">
        <v>23</v>
      </c>
      <c r="D7" s="74">
        <v>1400</v>
      </c>
      <c r="E7" s="74">
        <v>600</v>
      </c>
      <c r="F7" s="74">
        <v>602.79999999999995</v>
      </c>
      <c r="G7" s="85" t="s">
        <v>714</v>
      </c>
      <c r="H7" s="74">
        <v>598.6</v>
      </c>
      <c r="I7" s="74">
        <f>(E7-H7)*D7</f>
        <v>1959.9999999999682</v>
      </c>
    </row>
    <row r="8" spans="1:9">
      <c r="A8" s="93">
        <v>43528</v>
      </c>
      <c r="B8" s="76" t="s">
        <v>640</v>
      </c>
      <c r="C8" s="76" t="s">
        <v>16</v>
      </c>
      <c r="D8" s="76">
        <v>1300</v>
      </c>
      <c r="E8" s="76">
        <v>612</v>
      </c>
      <c r="F8" s="76">
        <v>609.70000000000005</v>
      </c>
      <c r="G8" s="87" t="s">
        <v>715</v>
      </c>
      <c r="H8" s="76">
        <v>609.70000000000005</v>
      </c>
      <c r="I8" s="76">
        <f t="shared" ref="I8:I15" si="1">(H8-E8)*D8</f>
        <v>-2989.9999999999409</v>
      </c>
    </row>
    <row r="9" spans="1:9">
      <c r="A9" s="93">
        <v>43528</v>
      </c>
      <c r="B9" s="76" t="s">
        <v>645</v>
      </c>
      <c r="C9" s="76" t="s">
        <v>16</v>
      </c>
      <c r="D9" s="76">
        <v>2600</v>
      </c>
      <c r="E9" s="76">
        <v>360</v>
      </c>
      <c r="F9" s="76">
        <v>358.5</v>
      </c>
      <c r="G9" s="87" t="s">
        <v>716</v>
      </c>
      <c r="H9" s="76">
        <v>358.5</v>
      </c>
      <c r="I9" s="76">
        <f t="shared" si="1"/>
        <v>-3900</v>
      </c>
    </row>
    <row r="10" spans="1:9">
      <c r="A10" s="92">
        <v>43528</v>
      </c>
      <c r="B10" s="74" t="s">
        <v>433</v>
      </c>
      <c r="C10" s="74" t="s">
        <v>16</v>
      </c>
      <c r="D10" s="74">
        <v>500</v>
      </c>
      <c r="E10" s="74">
        <v>879</v>
      </c>
      <c r="F10" s="74">
        <v>873</v>
      </c>
      <c r="G10" s="85" t="s">
        <v>717</v>
      </c>
      <c r="H10" s="74">
        <v>889</v>
      </c>
      <c r="I10" s="74">
        <f t="shared" si="1"/>
        <v>5000</v>
      </c>
    </row>
    <row r="11" spans="1:9">
      <c r="A11" s="93">
        <v>43528</v>
      </c>
      <c r="B11" s="76" t="s">
        <v>433</v>
      </c>
      <c r="C11" s="76" t="s">
        <v>16</v>
      </c>
      <c r="D11" s="76">
        <v>500</v>
      </c>
      <c r="E11" s="76">
        <v>897</v>
      </c>
      <c r="F11" s="76">
        <v>891</v>
      </c>
      <c r="G11" s="87" t="s">
        <v>718</v>
      </c>
      <c r="H11" s="76">
        <v>891</v>
      </c>
      <c r="I11" s="76">
        <f t="shared" si="1"/>
        <v>-3000</v>
      </c>
    </row>
    <row r="12" spans="1:9">
      <c r="A12" s="92">
        <v>43559</v>
      </c>
      <c r="B12" s="74" t="s">
        <v>433</v>
      </c>
      <c r="C12" s="74" t="s">
        <v>16</v>
      </c>
      <c r="D12" s="74">
        <v>500</v>
      </c>
      <c r="E12" s="74">
        <v>900</v>
      </c>
      <c r="F12" s="74">
        <v>894</v>
      </c>
      <c r="G12" s="85" t="s">
        <v>719</v>
      </c>
      <c r="H12" s="74">
        <v>909</v>
      </c>
      <c r="I12" s="74">
        <f t="shared" si="1"/>
        <v>4500</v>
      </c>
    </row>
    <row r="13" spans="1:9">
      <c r="A13" s="93">
        <v>43559</v>
      </c>
      <c r="B13" s="76" t="s">
        <v>433</v>
      </c>
      <c r="C13" s="76" t="s">
        <v>16</v>
      </c>
      <c r="D13" s="76">
        <v>500</v>
      </c>
      <c r="E13" s="76">
        <v>900</v>
      </c>
      <c r="F13" s="76">
        <v>894</v>
      </c>
      <c r="G13" s="87" t="s">
        <v>719</v>
      </c>
      <c r="H13" s="76">
        <v>894</v>
      </c>
      <c r="I13" s="76">
        <f t="shared" si="1"/>
        <v>-3000</v>
      </c>
    </row>
    <row r="14" spans="1:9">
      <c r="A14" s="92">
        <v>43559</v>
      </c>
      <c r="B14" s="74" t="s">
        <v>339</v>
      </c>
      <c r="C14" s="74" t="s">
        <v>16</v>
      </c>
      <c r="D14" s="74">
        <v>1100</v>
      </c>
      <c r="E14" s="74">
        <v>488</v>
      </c>
      <c r="F14" s="74">
        <v>485.2</v>
      </c>
      <c r="G14" s="85" t="s">
        <v>720</v>
      </c>
      <c r="H14" s="74">
        <v>492</v>
      </c>
      <c r="I14" s="74">
        <f t="shared" si="1"/>
        <v>4400</v>
      </c>
    </row>
    <row r="15" spans="1:9">
      <c r="A15" s="92">
        <v>43589</v>
      </c>
      <c r="B15" s="74" t="s">
        <v>649</v>
      </c>
      <c r="C15" s="74" t="s">
        <v>16</v>
      </c>
      <c r="D15" s="74">
        <v>1500</v>
      </c>
      <c r="E15" s="74">
        <v>157</v>
      </c>
      <c r="F15" s="74">
        <v>155</v>
      </c>
      <c r="G15" s="85" t="s">
        <v>721</v>
      </c>
      <c r="H15" s="74">
        <v>161</v>
      </c>
      <c r="I15" s="74">
        <f t="shared" si="1"/>
        <v>6000</v>
      </c>
    </row>
    <row r="16" spans="1:9">
      <c r="A16" s="92">
        <v>43589</v>
      </c>
      <c r="B16" s="74" t="s">
        <v>479</v>
      </c>
      <c r="C16" s="74" t="s">
        <v>23</v>
      </c>
      <c r="D16" s="74">
        <v>2750</v>
      </c>
      <c r="E16" s="74">
        <v>390</v>
      </c>
      <c r="F16" s="74">
        <v>391.3</v>
      </c>
      <c r="G16" s="85" t="s">
        <v>722</v>
      </c>
      <c r="H16" s="74">
        <v>389</v>
      </c>
      <c r="I16" s="74">
        <f>(E16-H16)*D16</f>
        <v>2750</v>
      </c>
    </row>
    <row r="17" spans="1:9">
      <c r="A17" s="92">
        <v>43681</v>
      </c>
      <c r="B17" s="74" t="s">
        <v>83</v>
      </c>
      <c r="C17" s="74" t="s">
        <v>16</v>
      </c>
      <c r="D17" s="74">
        <v>500</v>
      </c>
      <c r="E17" s="74">
        <v>2515</v>
      </c>
      <c r="F17" s="74">
        <v>2509</v>
      </c>
      <c r="G17" s="85" t="s">
        <v>723</v>
      </c>
      <c r="H17" s="74">
        <v>2520</v>
      </c>
      <c r="I17" s="74">
        <f t="shared" ref="I17:I19" si="2">(H17-E17)*D17</f>
        <v>2500</v>
      </c>
    </row>
    <row r="18" spans="1:9">
      <c r="A18" s="93">
        <v>43681</v>
      </c>
      <c r="B18" s="76" t="s">
        <v>83</v>
      </c>
      <c r="C18" s="76" t="s">
        <v>16</v>
      </c>
      <c r="D18" s="76">
        <v>500</v>
      </c>
      <c r="E18" s="76">
        <v>2525</v>
      </c>
      <c r="F18" s="76">
        <v>2519</v>
      </c>
      <c r="G18" s="87" t="s">
        <v>724</v>
      </c>
      <c r="H18" s="76">
        <v>2519</v>
      </c>
      <c r="I18" s="76">
        <f t="shared" si="2"/>
        <v>-3000</v>
      </c>
    </row>
    <row r="19" spans="1:9">
      <c r="A19" s="92">
        <v>43681</v>
      </c>
      <c r="B19" s="74" t="s">
        <v>587</v>
      </c>
      <c r="C19" s="74" t="s">
        <v>16</v>
      </c>
      <c r="D19" s="74">
        <v>1500</v>
      </c>
      <c r="E19" s="74">
        <v>483</v>
      </c>
      <c r="F19" s="74">
        <v>480.8</v>
      </c>
      <c r="G19" s="85" t="s">
        <v>725</v>
      </c>
      <c r="H19" s="74">
        <v>484.4</v>
      </c>
      <c r="I19" s="74">
        <f t="shared" si="2"/>
        <v>2099.9999999999659</v>
      </c>
    </row>
    <row r="20" spans="1:9">
      <c r="A20" s="92">
        <v>43712</v>
      </c>
      <c r="B20" s="74" t="s">
        <v>128</v>
      </c>
      <c r="C20" s="74" t="s">
        <v>23</v>
      </c>
      <c r="D20" s="74">
        <v>1000</v>
      </c>
      <c r="E20" s="74">
        <v>624</v>
      </c>
      <c r="F20" s="74">
        <v>627</v>
      </c>
      <c r="G20" s="85" t="s">
        <v>726</v>
      </c>
      <c r="H20" s="74">
        <v>622</v>
      </c>
      <c r="I20" s="74">
        <f>(E20-H20)*D20</f>
        <v>2000</v>
      </c>
    </row>
    <row r="21" spans="1:9">
      <c r="A21" s="92">
        <v>43712</v>
      </c>
      <c r="B21" s="74" t="s">
        <v>134</v>
      </c>
      <c r="C21" s="74" t="s">
        <v>16</v>
      </c>
      <c r="D21" s="74">
        <v>600</v>
      </c>
      <c r="E21" s="74">
        <v>968</v>
      </c>
      <c r="F21" s="74">
        <v>963</v>
      </c>
      <c r="G21" s="85" t="s">
        <v>727</v>
      </c>
      <c r="H21" s="74">
        <v>971.2</v>
      </c>
      <c r="I21" s="74">
        <f t="shared" ref="I21:I24" si="3">(H21-E21)*D21</f>
        <v>1920.0000000000273</v>
      </c>
    </row>
    <row r="22" spans="1:9">
      <c r="A22" s="92">
        <v>43742</v>
      </c>
      <c r="B22" s="74" t="s">
        <v>649</v>
      </c>
      <c r="C22" s="74" t="s">
        <v>16</v>
      </c>
      <c r="D22" s="74">
        <v>1500</v>
      </c>
      <c r="E22" s="74">
        <v>171</v>
      </c>
      <c r="F22" s="74">
        <v>168.8</v>
      </c>
      <c r="G22" s="85" t="s">
        <v>728</v>
      </c>
      <c r="H22" s="74">
        <v>174</v>
      </c>
      <c r="I22" s="74">
        <f t="shared" si="3"/>
        <v>4500</v>
      </c>
    </row>
    <row r="23" spans="1:9">
      <c r="A23" s="92">
        <v>43742</v>
      </c>
      <c r="B23" s="74" t="s">
        <v>507</v>
      </c>
      <c r="C23" s="74" t="s">
        <v>16</v>
      </c>
      <c r="D23" s="74">
        <v>302</v>
      </c>
      <c r="E23" s="74">
        <v>2680</v>
      </c>
      <c r="F23" s="74">
        <v>2669</v>
      </c>
      <c r="G23" s="85" t="s">
        <v>729</v>
      </c>
      <c r="H23" s="74">
        <v>2680</v>
      </c>
      <c r="I23" s="74">
        <f t="shared" si="3"/>
        <v>0</v>
      </c>
    </row>
    <row r="24" spans="1:9">
      <c r="A24" s="92">
        <v>43742</v>
      </c>
      <c r="B24" s="74" t="s">
        <v>643</v>
      </c>
      <c r="C24" s="74" t="s">
        <v>16</v>
      </c>
      <c r="D24" s="74">
        <v>700</v>
      </c>
      <c r="E24" s="74">
        <v>1160</v>
      </c>
      <c r="F24" s="74">
        <v>1155.3</v>
      </c>
      <c r="G24" s="85" t="s">
        <v>730</v>
      </c>
      <c r="H24" s="74">
        <v>1162.9000000000001</v>
      </c>
      <c r="I24" s="74">
        <f t="shared" si="3"/>
        <v>2030.0000000000637</v>
      </c>
    </row>
    <row r="25" spans="1:9">
      <c r="A25" s="92">
        <v>43773</v>
      </c>
      <c r="B25" s="74" t="s">
        <v>631</v>
      </c>
      <c r="C25" s="74" t="s">
        <v>23</v>
      </c>
      <c r="D25" s="74">
        <v>1200</v>
      </c>
      <c r="E25" s="74">
        <v>750</v>
      </c>
      <c r="F25" s="74">
        <v>752.8</v>
      </c>
      <c r="G25" s="85" t="s">
        <v>731</v>
      </c>
      <c r="H25" s="74">
        <v>748.4</v>
      </c>
      <c r="I25" s="74">
        <f t="shared" ref="I25:I30" si="4">(E25-H25)*D25</f>
        <v>1920.0000000000273</v>
      </c>
    </row>
    <row r="26" spans="1:9">
      <c r="A26" s="92">
        <v>43773</v>
      </c>
      <c r="B26" s="74" t="s">
        <v>77</v>
      </c>
      <c r="C26" s="74" t="s">
        <v>16</v>
      </c>
      <c r="D26" s="74">
        <v>1600</v>
      </c>
      <c r="E26" s="74">
        <v>354</v>
      </c>
      <c r="F26" s="74">
        <v>352</v>
      </c>
      <c r="G26" s="85" t="s">
        <v>732</v>
      </c>
      <c r="H26" s="74">
        <v>355.25</v>
      </c>
      <c r="I26" s="74">
        <f t="shared" ref="I26:I29" si="5">(H26-E26)*D26</f>
        <v>2000</v>
      </c>
    </row>
    <row r="27" spans="1:9">
      <c r="A27" s="92">
        <v>43803</v>
      </c>
      <c r="B27" s="74" t="s">
        <v>92</v>
      </c>
      <c r="C27" s="74" t="s">
        <v>16</v>
      </c>
      <c r="D27" s="74">
        <v>600</v>
      </c>
      <c r="E27" s="74">
        <v>1447</v>
      </c>
      <c r="F27" s="74">
        <v>1442</v>
      </c>
      <c r="G27" s="85" t="s">
        <v>733</v>
      </c>
      <c r="H27" s="74">
        <v>1450.2</v>
      </c>
      <c r="I27" s="74">
        <f t="shared" si="5"/>
        <v>1920.0000000000273</v>
      </c>
    </row>
    <row r="28" spans="1:9">
      <c r="A28" s="93">
        <v>43803</v>
      </c>
      <c r="B28" s="76" t="s">
        <v>631</v>
      </c>
      <c r="C28" s="76" t="s">
        <v>23</v>
      </c>
      <c r="D28" s="76">
        <v>1200</v>
      </c>
      <c r="E28" s="76">
        <v>745</v>
      </c>
      <c r="F28" s="76">
        <v>747.8</v>
      </c>
      <c r="G28" s="87" t="s">
        <v>734</v>
      </c>
      <c r="H28" s="76">
        <v>747.8</v>
      </c>
      <c r="I28" s="76">
        <f t="shared" si="4"/>
        <v>-3359.9999999999454</v>
      </c>
    </row>
    <row r="29" spans="1:9">
      <c r="A29" s="92">
        <v>43803</v>
      </c>
      <c r="B29" s="74" t="s">
        <v>735</v>
      </c>
      <c r="C29" s="74" t="s">
        <v>16</v>
      </c>
      <c r="D29" s="74">
        <v>800</v>
      </c>
      <c r="E29" s="74">
        <v>773</v>
      </c>
      <c r="F29" s="74">
        <v>769.3</v>
      </c>
      <c r="G29" s="85" t="s">
        <v>736</v>
      </c>
      <c r="H29" s="74">
        <v>773</v>
      </c>
      <c r="I29" s="74">
        <f t="shared" si="5"/>
        <v>0</v>
      </c>
    </row>
    <row r="30" spans="1:9">
      <c r="A30" s="92" t="s">
        <v>737</v>
      </c>
      <c r="B30" s="74" t="s">
        <v>442</v>
      </c>
      <c r="C30" s="74" t="s">
        <v>23</v>
      </c>
      <c r="D30" s="74">
        <v>1700</v>
      </c>
      <c r="E30" s="74">
        <v>336</v>
      </c>
      <c r="F30" s="74">
        <v>337.8</v>
      </c>
      <c r="G30" s="85" t="s">
        <v>738</v>
      </c>
      <c r="H30" s="74">
        <v>334.7</v>
      </c>
      <c r="I30" s="74">
        <f t="shared" si="4"/>
        <v>2210.0000000000191</v>
      </c>
    </row>
    <row r="31" spans="1:9">
      <c r="A31" s="92" t="s">
        <v>737</v>
      </c>
      <c r="B31" s="74" t="s">
        <v>631</v>
      </c>
      <c r="C31" s="74" t="s">
        <v>16</v>
      </c>
      <c r="D31" s="74">
        <v>1200</v>
      </c>
      <c r="E31" s="74">
        <v>728</v>
      </c>
      <c r="F31" s="74">
        <v>725.5</v>
      </c>
      <c r="G31" s="85" t="s">
        <v>739</v>
      </c>
      <c r="H31" s="74">
        <v>732</v>
      </c>
      <c r="I31" s="74">
        <f t="shared" ref="I31:I33" si="6">(H31-E31)*D31</f>
        <v>4800</v>
      </c>
    </row>
    <row r="32" spans="1:9">
      <c r="A32" s="92" t="s">
        <v>740</v>
      </c>
      <c r="B32" s="74" t="s">
        <v>479</v>
      </c>
      <c r="C32" s="74" t="s">
        <v>16</v>
      </c>
      <c r="D32" s="74">
        <v>2750</v>
      </c>
      <c r="E32" s="74">
        <v>404.75</v>
      </c>
      <c r="F32" s="74">
        <v>403.5</v>
      </c>
      <c r="G32" s="85" t="s">
        <v>741</v>
      </c>
      <c r="H32" s="74">
        <v>405.75</v>
      </c>
      <c r="I32" s="74">
        <f t="shared" si="6"/>
        <v>2750</v>
      </c>
    </row>
    <row r="33" spans="1:10">
      <c r="A33" s="92" t="s">
        <v>740</v>
      </c>
      <c r="B33" s="74" t="s">
        <v>232</v>
      </c>
      <c r="C33" s="74" t="s">
        <v>16</v>
      </c>
      <c r="D33" s="74">
        <v>600</v>
      </c>
      <c r="E33" s="74">
        <v>1503</v>
      </c>
      <c r="F33" s="74">
        <v>1498</v>
      </c>
      <c r="G33" s="85" t="s">
        <v>742</v>
      </c>
      <c r="H33" s="74">
        <v>1506.2</v>
      </c>
      <c r="I33" s="74">
        <f t="shared" si="6"/>
        <v>1920.0000000000273</v>
      </c>
    </row>
    <row r="34" spans="1:10">
      <c r="A34" s="92" t="s">
        <v>743</v>
      </c>
      <c r="B34" s="74" t="s">
        <v>433</v>
      </c>
      <c r="C34" s="74" t="s">
        <v>23</v>
      </c>
      <c r="D34" s="74">
        <v>500</v>
      </c>
      <c r="E34" s="74">
        <v>826</v>
      </c>
      <c r="F34" s="74">
        <v>832</v>
      </c>
      <c r="G34" s="85" t="s">
        <v>744</v>
      </c>
      <c r="H34" s="74">
        <v>817</v>
      </c>
      <c r="I34" s="74">
        <f t="shared" ref="I34:I39" si="7">(E34-H34)*D34</f>
        <v>4500</v>
      </c>
    </row>
    <row r="35" spans="1:10">
      <c r="A35" s="92" t="s">
        <v>745</v>
      </c>
      <c r="B35" s="74" t="s">
        <v>655</v>
      </c>
      <c r="C35" s="74" t="s">
        <v>16</v>
      </c>
      <c r="D35" s="74">
        <v>1500</v>
      </c>
      <c r="E35" s="74">
        <v>371</v>
      </c>
      <c r="F35" s="74">
        <v>369</v>
      </c>
      <c r="G35" s="85" t="s">
        <v>746</v>
      </c>
      <c r="H35" s="74">
        <v>372.4</v>
      </c>
      <c r="I35" s="74">
        <f>(H35-E35)*D35</f>
        <v>2099.9999999999659</v>
      </c>
    </row>
    <row r="36" spans="1:10">
      <c r="A36" s="92" t="s">
        <v>747</v>
      </c>
      <c r="B36" s="74" t="s">
        <v>442</v>
      </c>
      <c r="C36" s="74" t="s">
        <v>23</v>
      </c>
      <c r="D36" s="74">
        <v>1851</v>
      </c>
      <c r="E36" s="74">
        <v>323</v>
      </c>
      <c r="F36" s="74">
        <v>325</v>
      </c>
      <c r="G36" s="85" t="s">
        <v>748</v>
      </c>
      <c r="H36" s="74">
        <v>321.89999999999998</v>
      </c>
      <c r="I36" s="74">
        <f t="shared" si="7"/>
        <v>2036.1000000000422</v>
      </c>
    </row>
    <row r="37" spans="1:10">
      <c r="A37" s="92" t="s">
        <v>747</v>
      </c>
      <c r="B37" s="74" t="s">
        <v>442</v>
      </c>
      <c r="C37" s="74" t="s">
        <v>23</v>
      </c>
      <c r="D37" s="74">
        <v>1851</v>
      </c>
      <c r="E37" s="74">
        <v>321.5</v>
      </c>
      <c r="F37" s="74">
        <v>323.5</v>
      </c>
      <c r="G37" s="85" t="s">
        <v>749</v>
      </c>
      <c r="H37" s="74">
        <v>320.39999999999998</v>
      </c>
      <c r="I37" s="74">
        <f t="shared" si="7"/>
        <v>2036.1000000000422</v>
      </c>
    </row>
    <row r="38" spans="1:10">
      <c r="A38" s="92" t="s">
        <v>750</v>
      </c>
      <c r="B38" s="74" t="s">
        <v>232</v>
      </c>
      <c r="C38" s="74" t="s">
        <v>23</v>
      </c>
      <c r="D38" s="74">
        <v>600</v>
      </c>
      <c r="E38" s="74">
        <v>1452</v>
      </c>
      <c r="F38" s="74">
        <v>1458</v>
      </c>
      <c r="G38" s="85" t="s">
        <v>751</v>
      </c>
      <c r="H38" s="74">
        <v>1444</v>
      </c>
      <c r="I38" s="74">
        <f t="shared" si="7"/>
        <v>4800</v>
      </c>
    </row>
    <row r="39" spans="1:10">
      <c r="A39" s="92" t="s">
        <v>750</v>
      </c>
      <c r="B39" s="74" t="s">
        <v>433</v>
      </c>
      <c r="C39" s="74" t="s">
        <v>23</v>
      </c>
      <c r="D39" s="74">
        <v>500</v>
      </c>
      <c r="E39" s="74">
        <v>743</v>
      </c>
      <c r="F39" s="74">
        <v>750</v>
      </c>
      <c r="G39" s="85" t="s">
        <v>752</v>
      </c>
      <c r="H39" s="74">
        <v>739</v>
      </c>
      <c r="I39" s="74">
        <f t="shared" si="7"/>
        <v>2000</v>
      </c>
    </row>
    <row r="40" spans="1:10">
      <c r="A40" s="93" t="s">
        <v>753</v>
      </c>
      <c r="B40" s="76" t="s">
        <v>157</v>
      </c>
      <c r="C40" s="76" t="s">
        <v>16</v>
      </c>
      <c r="D40" s="76">
        <v>200</v>
      </c>
      <c r="E40" s="76">
        <v>4615</v>
      </c>
      <c r="F40" s="76">
        <v>4597</v>
      </c>
      <c r="G40" s="87" t="s">
        <v>754</v>
      </c>
      <c r="H40" s="76">
        <v>4597</v>
      </c>
      <c r="I40" s="76">
        <f t="shared" ref="I40:I42" si="8">(H40-E40)*D40</f>
        <v>-3600</v>
      </c>
    </row>
    <row r="41" spans="1:10">
      <c r="A41" s="92" t="s">
        <v>753</v>
      </c>
      <c r="B41" s="74" t="s">
        <v>112</v>
      </c>
      <c r="C41" s="74" t="s">
        <v>16</v>
      </c>
      <c r="D41" s="74">
        <v>75</v>
      </c>
      <c r="E41" s="74">
        <v>7000</v>
      </c>
      <c r="F41" s="74">
        <v>6960</v>
      </c>
      <c r="G41" s="85" t="s">
        <v>755</v>
      </c>
      <c r="H41" s="74">
        <v>7027</v>
      </c>
      <c r="I41" s="74">
        <f t="shared" si="8"/>
        <v>2025</v>
      </c>
    </row>
    <row r="42" spans="1:10">
      <c r="A42" s="92" t="s">
        <v>753</v>
      </c>
      <c r="B42" s="74" t="s">
        <v>157</v>
      </c>
      <c r="C42" s="74" t="s">
        <v>16</v>
      </c>
      <c r="D42" s="74">
        <v>200</v>
      </c>
      <c r="E42" s="74">
        <v>4624</v>
      </c>
      <c r="F42" s="74">
        <v>4607</v>
      </c>
      <c r="G42" s="85" t="s">
        <v>756</v>
      </c>
      <c r="H42" s="74">
        <v>4655</v>
      </c>
      <c r="I42" s="74">
        <f t="shared" si="8"/>
        <v>6200</v>
      </c>
    </row>
    <row r="43" spans="1:10">
      <c r="A43" s="92" t="s">
        <v>753</v>
      </c>
      <c r="B43" s="74" t="s">
        <v>112</v>
      </c>
      <c r="C43" s="74" t="s">
        <v>23</v>
      </c>
      <c r="D43" s="74">
        <v>75</v>
      </c>
      <c r="E43" s="74">
        <v>6920</v>
      </c>
      <c r="F43" s="74">
        <v>6957</v>
      </c>
      <c r="G43" s="85" t="s">
        <v>757</v>
      </c>
      <c r="H43" s="74">
        <v>6860</v>
      </c>
      <c r="I43" s="74">
        <f t="shared" ref="I43:I46" si="9">(E43-H43)*D43</f>
        <v>4500</v>
      </c>
    </row>
    <row r="44" spans="1:10">
      <c r="A44" s="93" t="s">
        <v>753</v>
      </c>
      <c r="B44" s="76" t="s">
        <v>758</v>
      </c>
      <c r="C44" s="76" t="s">
        <v>23</v>
      </c>
      <c r="D44" s="76">
        <v>200</v>
      </c>
      <c r="E44" s="76">
        <v>4640</v>
      </c>
      <c r="F44" s="76">
        <v>4657</v>
      </c>
      <c r="G44" s="87" t="s">
        <v>759</v>
      </c>
      <c r="H44" s="76">
        <v>4657</v>
      </c>
      <c r="I44" s="76">
        <f t="shared" si="9"/>
        <v>-3400</v>
      </c>
      <c r="J44" s="86"/>
    </row>
    <row r="45" spans="1:10">
      <c r="A45" s="93" t="s">
        <v>760</v>
      </c>
      <c r="B45" s="76" t="s">
        <v>567</v>
      </c>
      <c r="C45" s="76" t="s">
        <v>16</v>
      </c>
      <c r="D45" s="76">
        <v>2200</v>
      </c>
      <c r="E45" s="76">
        <v>159</v>
      </c>
      <c r="F45" s="76">
        <v>157.5</v>
      </c>
      <c r="G45" s="87" t="s">
        <v>761</v>
      </c>
      <c r="H45" s="76">
        <v>157.5</v>
      </c>
      <c r="I45" s="76">
        <f t="shared" ref="I45:I50" si="10">(H45-E45)*D45</f>
        <v>-3300</v>
      </c>
      <c r="J45" s="86"/>
    </row>
    <row r="46" spans="1:10">
      <c r="A46" s="92" t="s">
        <v>760</v>
      </c>
      <c r="B46" s="74" t="s">
        <v>25</v>
      </c>
      <c r="C46" s="74" t="s">
        <v>23</v>
      </c>
      <c r="D46" s="74">
        <v>600</v>
      </c>
      <c r="E46" s="74">
        <v>1152</v>
      </c>
      <c r="F46" s="74">
        <v>1157</v>
      </c>
      <c r="G46" s="85" t="s">
        <v>762</v>
      </c>
      <c r="H46" s="74">
        <v>1148.8</v>
      </c>
      <c r="I46" s="74">
        <f t="shared" si="9"/>
        <v>1920.0000000000273</v>
      </c>
      <c r="J46" s="86"/>
    </row>
    <row r="47" spans="1:10">
      <c r="A47" s="92" t="s">
        <v>760</v>
      </c>
      <c r="B47" s="74" t="s">
        <v>473</v>
      </c>
      <c r="C47" s="74" t="s">
        <v>16</v>
      </c>
      <c r="D47" s="74">
        <v>2600</v>
      </c>
      <c r="E47" s="74">
        <v>175.5</v>
      </c>
      <c r="F47" s="74">
        <v>174</v>
      </c>
      <c r="G47" s="85" t="s">
        <v>763</v>
      </c>
      <c r="H47" s="74">
        <v>176.3</v>
      </c>
      <c r="I47" s="74">
        <f t="shared" si="10"/>
        <v>2080.0000000000296</v>
      </c>
      <c r="J47" s="86"/>
    </row>
    <row r="48" spans="1:10">
      <c r="A48" s="92" t="s">
        <v>760</v>
      </c>
      <c r="B48" s="74" t="s">
        <v>764</v>
      </c>
      <c r="C48" s="74" t="s">
        <v>16</v>
      </c>
      <c r="D48" s="74">
        <v>700</v>
      </c>
      <c r="E48" s="74">
        <v>848</v>
      </c>
      <c r="F48" s="74">
        <v>843</v>
      </c>
      <c r="G48" s="85" t="s">
        <v>765</v>
      </c>
      <c r="H48" s="74">
        <v>850.9</v>
      </c>
      <c r="I48" s="74">
        <f t="shared" si="10"/>
        <v>2029.9999999999841</v>
      </c>
      <c r="J48" s="86"/>
    </row>
    <row r="49" spans="1:10">
      <c r="A49" s="92" t="s">
        <v>760</v>
      </c>
      <c r="B49" s="74" t="s">
        <v>766</v>
      </c>
      <c r="C49" s="74" t="s">
        <v>16</v>
      </c>
      <c r="D49" s="74">
        <v>200</v>
      </c>
      <c r="E49" s="74">
        <v>2630</v>
      </c>
      <c r="F49" s="74">
        <v>2614</v>
      </c>
      <c r="G49" s="85" t="s">
        <v>767</v>
      </c>
      <c r="H49" s="74">
        <v>2630</v>
      </c>
      <c r="I49" s="74">
        <f t="shared" si="10"/>
        <v>0</v>
      </c>
      <c r="J49" s="86"/>
    </row>
    <row r="50" spans="1:10">
      <c r="A50" s="93" t="s">
        <v>768</v>
      </c>
      <c r="B50" s="76" t="s">
        <v>308</v>
      </c>
      <c r="C50" s="76" t="s">
        <v>16</v>
      </c>
      <c r="D50" s="76">
        <v>1300</v>
      </c>
      <c r="E50" s="76">
        <v>424.8</v>
      </c>
      <c r="F50" s="76">
        <v>422.8</v>
      </c>
      <c r="G50" s="87" t="s">
        <v>769</v>
      </c>
      <c r="H50" s="76">
        <v>422.8</v>
      </c>
      <c r="I50" s="76">
        <f t="shared" si="10"/>
        <v>-2600</v>
      </c>
      <c r="J50" s="86"/>
    </row>
    <row r="51" spans="1:10">
      <c r="A51" s="92"/>
      <c r="B51" s="74"/>
      <c r="C51" s="74"/>
      <c r="D51" s="74"/>
      <c r="E51" s="74"/>
      <c r="F51" s="74"/>
      <c r="G51" s="85"/>
      <c r="H51" s="74"/>
      <c r="I51" s="74"/>
      <c r="J51" s="86"/>
    </row>
    <row r="52" spans="1:10">
      <c r="A52" s="93"/>
      <c r="B52" s="76"/>
      <c r="C52" s="76"/>
      <c r="D52" s="76"/>
      <c r="E52" s="76"/>
      <c r="F52" s="76"/>
      <c r="G52" s="76"/>
      <c r="H52" s="76"/>
      <c r="I52" s="76"/>
      <c r="J52" s="86"/>
    </row>
    <row r="53" spans="1:10">
      <c r="A53" s="92"/>
      <c r="B53" s="74"/>
      <c r="C53" s="74"/>
      <c r="D53" s="74"/>
      <c r="E53" s="74"/>
      <c r="F53" s="74"/>
      <c r="G53" s="111" t="s">
        <v>64</v>
      </c>
      <c r="H53" s="111"/>
      <c r="I53" s="26">
        <f>SUM(I4:I52)</f>
        <v>72537.200000000405</v>
      </c>
    </row>
    <row r="54" spans="1:10">
      <c r="A54" s="93"/>
      <c r="B54" s="76"/>
      <c r="C54" s="76"/>
      <c r="D54" s="76"/>
      <c r="E54" s="76"/>
      <c r="F54" s="76"/>
      <c r="I54" s="76"/>
    </row>
    <row r="55" spans="1:10">
      <c r="A55" s="92"/>
      <c r="B55" s="74"/>
      <c r="C55" s="74"/>
      <c r="D55" s="74"/>
      <c r="E55" s="74"/>
      <c r="F55" s="74"/>
      <c r="G55" s="111" t="s">
        <v>2</v>
      </c>
      <c r="H55" s="111"/>
      <c r="I55" s="28">
        <f>37/47</f>
        <v>0.78723404255319152</v>
      </c>
    </row>
    <row r="56" spans="1:10">
      <c r="H56" s="78"/>
      <c r="I56" s="79" t="s">
        <v>65</v>
      </c>
    </row>
  </sheetData>
  <mergeCells count="4">
    <mergeCell ref="A1:I1"/>
    <mergeCell ref="A2:I2"/>
    <mergeCell ref="G53:H53"/>
    <mergeCell ref="G55:H55"/>
  </mergeCells>
  <pageMargins left="0.75" right="0.75" top="1" bottom="1" header="0.51180555555555596" footer="0.51180555555555596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1:I1048576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09" t="s">
        <v>770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92">
        <v>43468</v>
      </c>
      <c r="B4" s="74" t="s">
        <v>308</v>
      </c>
      <c r="C4" s="74" t="s">
        <v>16</v>
      </c>
      <c r="D4" s="74">
        <v>1300</v>
      </c>
      <c r="E4" s="74">
        <v>479</v>
      </c>
      <c r="F4" s="74">
        <v>476.5</v>
      </c>
      <c r="G4" s="85" t="s">
        <v>771</v>
      </c>
      <c r="H4" s="74">
        <v>483</v>
      </c>
      <c r="I4" s="74">
        <f t="shared" ref="I4:I9" si="0">(H4-E4)*D4</f>
        <v>5200</v>
      </c>
    </row>
    <row r="5" spans="1:9">
      <c r="A5" s="93">
        <v>43588</v>
      </c>
      <c r="B5" s="76" t="s">
        <v>427</v>
      </c>
      <c r="C5" s="76" t="s">
        <v>23</v>
      </c>
      <c r="D5" s="76">
        <v>2400</v>
      </c>
      <c r="E5" s="76">
        <v>365</v>
      </c>
      <c r="F5" s="76">
        <v>366.4</v>
      </c>
      <c r="G5" s="87" t="s">
        <v>772</v>
      </c>
      <c r="H5" s="76">
        <v>366.4</v>
      </c>
      <c r="I5" s="76">
        <f t="shared" ref="I5:I8" si="1">(E5-H5)*D5</f>
        <v>-3359.9999999999454</v>
      </c>
    </row>
    <row r="6" spans="1:9">
      <c r="A6" s="93">
        <v>43619</v>
      </c>
      <c r="B6" s="76" t="s">
        <v>74</v>
      </c>
      <c r="C6" s="76" t="s">
        <v>16</v>
      </c>
      <c r="D6" s="76">
        <v>500</v>
      </c>
      <c r="E6" s="76">
        <v>1300</v>
      </c>
      <c r="F6" s="76">
        <v>1294</v>
      </c>
      <c r="G6" s="87" t="s">
        <v>773</v>
      </c>
      <c r="H6" s="76">
        <v>1294</v>
      </c>
      <c r="I6" s="76">
        <f t="shared" si="0"/>
        <v>-3000</v>
      </c>
    </row>
    <row r="7" spans="1:9">
      <c r="A7" s="92">
        <v>43649</v>
      </c>
      <c r="B7" s="74" t="s">
        <v>232</v>
      </c>
      <c r="C7" s="74" t="s">
        <v>23</v>
      </c>
      <c r="D7" s="74">
        <v>600</v>
      </c>
      <c r="E7" s="74">
        <v>1225</v>
      </c>
      <c r="F7" s="74">
        <v>1230.2</v>
      </c>
      <c r="G7" s="85" t="s">
        <v>774</v>
      </c>
      <c r="H7" s="74">
        <v>1217</v>
      </c>
      <c r="I7" s="74">
        <f t="shared" si="1"/>
        <v>4800</v>
      </c>
    </row>
    <row r="8" spans="1:9">
      <c r="A8" s="92">
        <v>43649</v>
      </c>
      <c r="B8" s="74" t="s">
        <v>427</v>
      </c>
      <c r="C8" s="74" t="s">
        <v>23</v>
      </c>
      <c r="D8" s="74">
        <v>3200</v>
      </c>
      <c r="E8" s="74">
        <v>271.5</v>
      </c>
      <c r="F8" s="74">
        <v>272.5</v>
      </c>
      <c r="G8" s="85" t="s">
        <v>775</v>
      </c>
      <c r="H8" s="74">
        <v>269.5</v>
      </c>
      <c r="I8" s="74">
        <f t="shared" si="1"/>
        <v>6400</v>
      </c>
    </row>
    <row r="9" spans="1:9">
      <c r="A9" s="92">
        <v>43680</v>
      </c>
      <c r="B9" s="74" t="s">
        <v>232</v>
      </c>
      <c r="C9" s="74" t="s">
        <v>16</v>
      </c>
      <c r="D9" s="74">
        <v>600</v>
      </c>
      <c r="E9" s="74">
        <v>1244</v>
      </c>
      <c r="F9" s="74">
        <v>1239</v>
      </c>
      <c r="G9" s="85" t="s">
        <v>776</v>
      </c>
      <c r="H9" s="74">
        <v>1250</v>
      </c>
      <c r="I9" s="74">
        <f t="shared" si="0"/>
        <v>3600</v>
      </c>
    </row>
    <row r="10" spans="1:9">
      <c r="A10" s="92">
        <v>43772</v>
      </c>
      <c r="B10" s="74" t="s">
        <v>649</v>
      </c>
      <c r="C10" s="74" t="s">
        <v>23</v>
      </c>
      <c r="D10" s="74">
        <v>1500</v>
      </c>
      <c r="E10" s="74">
        <v>135</v>
      </c>
      <c r="F10" s="74">
        <v>137</v>
      </c>
      <c r="G10" s="85" t="s">
        <v>777</v>
      </c>
      <c r="H10" s="74">
        <v>133.5</v>
      </c>
      <c r="I10" s="74">
        <f>(E10-H10)*D10</f>
        <v>2250</v>
      </c>
    </row>
    <row r="11" spans="1:9">
      <c r="A11" s="92">
        <v>43802</v>
      </c>
      <c r="B11" s="74" t="s">
        <v>287</v>
      </c>
      <c r="C11" s="74" t="s">
        <v>16</v>
      </c>
      <c r="D11" s="74">
        <v>1000</v>
      </c>
      <c r="E11" s="74">
        <v>757</v>
      </c>
      <c r="F11" s="74">
        <v>754</v>
      </c>
      <c r="G11" s="85" t="s">
        <v>778</v>
      </c>
      <c r="H11" s="74">
        <v>759</v>
      </c>
      <c r="I11" s="74">
        <f t="shared" ref="I11:I15" si="2">(H11-E11)*D11</f>
        <v>2000</v>
      </c>
    </row>
    <row r="12" spans="1:9">
      <c r="A12" s="92">
        <v>43802</v>
      </c>
      <c r="B12" s="74" t="s">
        <v>479</v>
      </c>
      <c r="C12" s="74" t="s">
        <v>16</v>
      </c>
      <c r="D12" s="74">
        <v>2750</v>
      </c>
      <c r="E12" s="74">
        <v>384</v>
      </c>
      <c r="F12" s="74">
        <v>382.8</v>
      </c>
      <c r="G12" s="85" t="s">
        <v>779</v>
      </c>
      <c r="H12" s="74">
        <v>386.5</v>
      </c>
      <c r="I12" s="74">
        <f t="shared" si="2"/>
        <v>6875</v>
      </c>
    </row>
    <row r="13" spans="1:9">
      <c r="A13" s="93" t="s">
        <v>780</v>
      </c>
      <c r="B13" s="76" t="s">
        <v>25</v>
      </c>
      <c r="C13" s="76" t="s">
        <v>16</v>
      </c>
      <c r="D13" s="76">
        <v>600</v>
      </c>
      <c r="E13" s="76">
        <v>1290</v>
      </c>
      <c r="F13" s="76">
        <v>1285</v>
      </c>
      <c r="G13" s="87" t="s">
        <v>781</v>
      </c>
      <c r="H13" s="76">
        <v>1285</v>
      </c>
      <c r="I13" s="76">
        <f t="shared" si="2"/>
        <v>-3000</v>
      </c>
    </row>
    <row r="14" spans="1:9">
      <c r="A14" s="92" t="s">
        <v>780</v>
      </c>
      <c r="B14" s="74" t="s">
        <v>77</v>
      </c>
      <c r="C14" s="74" t="s">
        <v>16</v>
      </c>
      <c r="D14" s="74">
        <v>1600</v>
      </c>
      <c r="E14" s="74">
        <v>343</v>
      </c>
      <c r="F14" s="74">
        <v>341.2</v>
      </c>
      <c r="G14" s="85" t="s">
        <v>782</v>
      </c>
      <c r="H14" s="74">
        <v>344.25</v>
      </c>
      <c r="I14" s="74">
        <f t="shared" si="2"/>
        <v>2000</v>
      </c>
    </row>
    <row r="15" spans="1:9">
      <c r="A15" s="92" t="s">
        <v>780</v>
      </c>
      <c r="B15" s="74" t="s">
        <v>643</v>
      </c>
      <c r="C15" s="74" t="s">
        <v>16</v>
      </c>
      <c r="D15" s="74">
        <v>700</v>
      </c>
      <c r="E15" s="74">
        <v>1066</v>
      </c>
      <c r="F15" s="74">
        <v>1061.8</v>
      </c>
      <c r="G15" s="85" t="s">
        <v>783</v>
      </c>
      <c r="H15" s="74">
        <v>1072</v>
      </c>
      <c r="I15" s="74">
        <f t="shared" si="2"/>
        <v>4200</v>
      </c>
    </row>
    <row r="16" spans="1:9">
      <c r="A16" s="93" t="s">
        <v>784</v>
      </c>
      <c r="B16" s="76" t="s">
        <v>427</v>
      </c>
      <c r="C16" s="76" t="s">
        <v>23</v>
      </c>
      <c r="D16" s="76">
        <v>3200</v>
      </c>
      <c r="E16" s="76">
        <v>256</v>
      </c>
      <c r="F16" s="76">
        <v>257</v>
      </c>
      <c r="G16" s="87" t="s">
        <v>785</v>
      </c>
      <c r="H16" s="76">
        <v>257.10000000000002</v>
      </c>
      <c r="I16" s="76">
        <f t="shared" ref="I16:I21" si="3">(E16-H16)*D16</f>
        <v>-3520.0000000000728</v>
      </c>
    </row>
    <row r="17" spans="1:9">
      <c r="A17" s="92" t="s">
        <v>784</v>
      </c>
      <c r="B17" s="74" t="s">
        <v>47</v>
      </c>
      <c r="C17" s="74" t="s">
        <v>16</v>
      </c>
      <c r="D17" s="74">
        <v>1400</v>
      </c>
      <c r="E17" s="74">
        <v>610</v>
      </c>
      <c r="F17" s="74">
        <v>607.79999999999995</v>
      </c>
      <c r="G17" s="85" t="s">
        <v>786</v>
      </c>
      <c r="H17" s="74">
        <v>611.4</v>
      </c>
      <c r="I17" s="74">
        <f t="shared" ref="I17:I20" si="4">(H17-E17)*D17</f>
        <v>1959.9999999999682</v>
      </c>
    </row>
    <row r="18" spans="1:9">
      <c r="A18" s="93" t="s">
        <v>784</v>
      </c>
      <c r="B18" s="76" t="s">
        <v>271</v>
      </c>
      <c r="C18" s="76" t="s">
        <v>16</v>
      </c>
      <c r="D18" s="76">
        <v>1200</v>
      </c>
      <c r="E18" s="76">
        <v>642</v>
      </c>
      <c r="F18" s="76">
        <v>639.5</v>
      </c>
      <c r="G18" s="87" t="s">
        <v>787</v>
      </c>
      <c r="H18" s="76">
        <v>639.5</v>
      </c>
      <c r="I18" s="76">
        <f t="shared" si="4"/>
        <v>-3000</v>
      </c>
    </row>
    <row r="19" spans="1:9">
      <c r="A19" s="93" t="s">
        <v>784</v>
      </c>
      <c r="B19" s="76" t="s">
        <v>47</v>
      </c>
      <c r="C19" s="76" t="s">
        <v>23</v>
      </c>
      <c r="D19" s="76">
        <v>1400</v>
      </c>
      <c r="E19" s="76">
        <v>610</v>
      </c>
      <c r="F19" s="76">
        <v>612.29999999999995</v>
      </c>
      <c r="G19" s="87" t="s">
        <v>788</v>
      </c>
      <c r="H19" s="76">
        <v>612.29999999999995</v>
      </c>
      <c r="I19" s="76">
        <f t="shared" si="3"/>
        <v>-3219.9999999999363</v>
      </c>
    </row>
    <row r="20" spans="1:9">
      <c r="A20" s="92" t="s">
        <v>789</v>
      </c>
      <c r="B20" s="74" t="s">
        <v>790</v>
      </c>
      <c r="C20" s="74" t="s">
        <v>16</v>
      </c>
      <c r="D20" s="74">
        <v>1200</v>
      </c>
      <c r="E20" s="74">
        <v>545</v>
      </c>
      <c r="F20" s="74">
        <v>542.5</v>
      </c>
      <c r="G20" s="85" t="s">
        <v>791</v>
      </c>
      <c r="H20" s="74">
        <v>549</v>
      </c>
      <c r="I20" s="74">
        <f t="shared" si="4"/>
        <v>4800</v>
      </c>
    </row>
    <row r="21" spans="1:9">
      <c r="A21" s="92" t="s">
        <v>789</v>
      </c>
      <c r="B21" s="74" t="s">
        <v>433</v>
      </c>
      <c r="C21" s="74" t="s">
        <v>23</v>
      </c>
      <c r="D21" s="74">
        <v>500</v>
      </c>
      <c r="E21" s="74">
        <v>703</v>
      </c>
      <c r="F21" s="74">
        <v>709</v>
      </c>
      <c r="G21" s="85" t="s">
        <v>792</v>
      </c>
      <c r="H21" s="74">
        <v>699.1</v>
      </c>
      <c r="I21" s="74">
        <f t="shared" si="3"/>
        <v>1949.9999999999886</v>
      </c>
    </row>
    <row r="22" spans="1:9">
      <c r="A22" s="92" t="s">
        <v>793</v>
      </c>
      <c r="B22" s="74" t="s">
        <v>47</v>
      </c>
      <c r="C22" s="74" t="s">
        <v>16</v>
      </c>
      <c r="D22" s="74">
        <v>1400</v>
      </c>
      <c r="E22" s="74">
        <v>619</v>
      </c>
      <c r="F22" s="74">
        <v>616.79999999999995</v>
      </c>
      <c r="G22" s="85" t="s">
        <v>794</v>
      </c>
      <c r="H22" s="74">
        <v>620.4</v>
      </c>
      <c r="I22" s="74">
        <f t="shared" ref="I22:I26" si="5">(H22-E22)*D22</f>
        <v>1959.9999999999682</v>
      </c>
    </row>
    <row r="23" spans="1:9">
      <c r="A23" s="92" t="s">
        <v>793</v>
      </c>
      <c r="B23" s="74" t="s">
        <v>268</v>
      </c>
      <c r="C23" s="74" t="s">
        <v>16</v>
      </c>
      <c r="D23" s="74">
        <v>400</v>
      </c>
      <c r="E23" s="74">
        <v>1685</v>
      </c>
      <c r="F23" s="74">
        <v>1678</v>
      </c>
      <c r="G23" s="85" t="s">
        <v>795</v>
      </c>
      <c r="H23" s="74">
        <v>1690</v>
      </c>
      <c r="I23" s="74">
        <f t="shared" si="5"/>
        <v>2000</v>
      </c>
    </row>
    <row r="24" spans="1:9">
      <c r="A24" s="92" t="s">
        <v>796</v>
      </c>
      <c r="B24" s="74" t="s">
        <v>598</v>
      </c>
      <c r="C24" s="74" t="s">
        <v>16</v>
      </c>
      <c r="D24" s="74">
        <v>700</v>
      </c>
      <c r="E24" s="74">
        <v>764</v>
      </c>
      <c r="F24" s="74">
        <v>759.8</v>
      </c>
      <c r="G24" s="85" t="s">
        <v>797</v>
      </c>
      <c r="H24" s="74">
        <v>766.9</v>
      </c>
      <c r="I24" s="74">
        <f t="shared" si="5"/>
        <v>2029.9999999999841</v>
      </c>
    </row>
    <row r="25" spans="1:9">
      <c r="A25" s="92" t="s">
        <v>796</v>
      </c>
      <c r="B25" s="74" t="s">
        <v>766</v>
      </c>
      <c r="C25" s="74" t="s">
        <v>16</v>
      </c>
      <c r="D25" s="74">
        <v>200</v>
      </c>
      <c r="E25" s="74">
        <v>2630</v>
      </c>
      <c r="F25" s="74">
        <v>2615</v>
      </c>
      <c r="G25" s="85" t="s">
        <v>767</v>
      </c>
      <c r="H25" s="74">
        <v>2630</v>
      </c>
      <c r="I25" s="74">
        <f t="shared" si="5"/>
        <v>0</v>
      </c>
    </row>
    <row r="26" spans="1:9">
      <c r="A26" s="92" t="s">
        <v>798</v>
      </c>
      <c r="B26" s="74" t="s">
        <v>643</v>
      </c>
      <c r="C26" s="74" t="s">
        <v>16</v>
      </c>
      <c r="D26" s="74">
        <v>700</v>
      </c>
      <c r="E26" s="74">
        <v>1140</v>
      </c>
      <c r="F26" s="74">
        <v>1135.9000000000001</v>
      </c>
      <c r="G26" s="85" t="s">
        <v>799</v>
      </c>
      <c r="H26" s="74">
        <v>1142.9000000000001</v>
      </c>
      <c r="I26" s="74">
        <f t="shared" si="5"/>
        <v>2030.0000000000637</v>
      </c>
    </row>
    <row r="27" spans="1:9">
      <c r="A27" s="93" t="s">
        <v>798</v>
      </c>
      <c r="B27" s="76" t="s">
        <v>800</v>
      </c>
      <c r="C27" s="76" t="s">
        <v>23</v>
      </c>
      <c r="D27" s="76">
        <v>3500</v>
      </c>
      <c r="E27" s="76">
        <v>154.5</v>
      </c>
      <c r="F27" s="76">
        <v>155.5</v>
      </c>
      <c r="G27" s="87" t="s">
        <v>801</v>
      </c>
      <c r="H27" s="76">
        <v>155.5</v>
      </c>
      <c r="I27" s="76">
        <f t="shared" ref="I27:I32" si="6">(E27-H27)*D27</f>
        <v>-3500</v>
      </c>
    </row>
    <row r="28" spans="1:9">
      <c r="A28" s="92" t="s">
        <v>802</v>
      </c>
      <c r="B28" s="74" t="s">
        <v>95</v>
      </c>
      <c r="C28" s="74" t="s">
        <v>16</v>
      </c>
      <c r="D28" s="74">
        <v>750</v>
      </c>
      <c r="E28" s="74">
        <v>1118</v>
      </c>
      <c r="F28" s="74">
        <v>1114</v>
      </c>
      <c r="G28" s="85" t="s">
        <v>803</v>
      </c>
      <c r="H28" s="74">
        <v>1120.7</v>
      </c>
      <c r="I28" s="74">
        <f t="shared" ref="I28:I31" si="7">(H28-E28)*D28</f>
        <v>2025.0000000000341</v>
      </c>
    </row>
    <row r="29" spans="1:9">
      <c r="A29" s="92" t="s">
        <v>802</v>
      </c>
      <c r="B29" s="74" t="s">
        <v>804</v>
      </c>
      <c r="C29" s="74" t="s">
        <v>16</v>
      </c>
      <c r="D29" s="74">
        <v>1800</v>
      </c>
      <c r="E29" s="74">
        <v>331</v>
      </c>
      <c r="F29" s="74">
        <v>329.4</v>
      </c>
      <c r="G29" s="85" t="s">
        <v>805</v>
      </c>
      <c r="H29" s="74">
        <v>334</v>
      </c>
      <c r="I29" s="74">
        <f t="shared" si="7"/>
        <v>5400</v>
      </c>
    </row>
    <row r="30" spans="1:9">
      <c r="A30" s="92" t="s">
        <v>806</v>
      </c>
      <c r="B30" s="74" t="s">
        <v>67</v>
      </c>
      <c r="C30" s="74" t="s">
        <v>23</v>
      </c>
      <c r="D30" s="74">
        <v>1200</v>
      </c>
      <c r="E30" s="74">
        <v>779</v>
      </c>
      <c r="F30" s="74">
        <v>781.5</v>
      </c>
      <c r="G30" s="85" t="s">
        <v>807</v>
      </c>
      <c r="H30" s="74">
        <v>774</v>
      </c>
      <c r="I30" s="74">
        <f t="shared" si="6"/>
        <v>6000</v>
      </c>
    </row>
    <row r="31" spans="1:9">
      <c r="A31" s="92" t="s">
        <v>808</v>
      </c>
      <c r="B31" s="74" t="s">
        <v>25</v>
      </c>
      <c r="C31" s="74" t="s">
        <v>16</v>
      </c>
      <c r="D31" s="74">
        <v>600</v>
      </c>
      <c r="E31" s="74">
        <v>1250</v>
      </c>
      <c r="F31" s="74">
        <v>1245</v>
      </c>
      <c r="G31" s="85" t="s">
        <v>809</v>
      </c>
      <c r="H31" s="74">
        <v>1253.4000000000001</v>
      </c>
      <c r="I31" s="74">
        <f t="shared" si="7"/>
        <v>2040.0000000000546</v>
      </c>
    </row>
    <row r="32" spans="1:9">
      <c r="A32" s="92" t="s">
        <v>808</v>
      </c>
      <c r="B32" s="74" t="s">
        <v>81</v>
      </c>
      <c r="C32" s="74" t="s">
        <v>23</v>
      </c>
      <c r="D32" s="74">
        <v>700</v>
      </c>
      <c r="E32" s="74">
        <v>1373</v>
      </c>
      <c r="F32" s="74">
        <v>1377.2</v>
      </c>
      <c r="G32" s="85" t="s">
        <v>810</v>
      </c>
      <c r="H32" s="74">
        <v>1364</v>
      </c>
      <c r="I32" s="74">
        <f t="shared" si="6"/>
        <v>6300</v>
      </c>
    </row>
    <row r="33" spans="1:10">
      <c r="A33" s="92" t="s">
        <v>811</v>
      </c>
      <c r="B33" s="74" t="s">
        <v>42</v>
      </c>
      <c r="C33" s="74" t="s">
        <v>16</v>
      </c>
      <c r="D33" s="74">
        <v>800</v>
      </c>
      <c r="E33" s="74">
        <v>972</v>
      </c>
      <c r="F33" s="74">
        <v>968.3</v>
      </c>
      <c r="G33" s="74" t="s">
        <v>812</v>
      </c>
      <c r="H33" s="74">
        <v>978</v>
      </c>
      <c r="I33" s="74">
        <f>(H33-E33)*D33</f>
        <v>4800</v>
      </c>
    </row>
    <row r="34" spans="1:10">
      <c r="A34" s="93" t="s">
        <v>811</v>
      </c>
      <c r="B34" s="76" t="s">
        <v>598</v>
      </c>
      <c r="C34" s="76" t="s">
        <v>23</v>
      </c>
      <c r="D34" s="76">
        <v>700</v>
      </c>
      <c r="E34" s="76">
        <v>721</v>
      </c>
      <c r="F34" s="76">
        <v>725.2</v>
      </c>
      <c r="G34" s="76" t="s">
        <v>813</v>
      </c>
      <c r="H34" s="76">
        <v>725.2</v>
      </c>
      <c r="I34" s="76">
        <f>(E34-H34)*D34</f>
        <v>-2940.0000000000318</v>
      </c>
    </row>
    <row r="35" spans="1:10">
      <c r="A35" s="92" t="s">
        <v>811</v>
      </c>
      <c r="B35" s="74" t="s">
        <v>25</v>
      </c>
      <c r="C35" s="74" t="s">
        <v>23</v>
      </c>
      <c r="D35" s="74">
        <v>600</v>
      </c>
      <c r="E35" s="74">
        <v>1270</v>
      </c>
      <c r="F35" s="74">
        <v>1275</v>
      </c>
      <c r="G35" s="74" t="s">
        <v>814</v>
      </c>
      <c r="H35" s="74">
        <v>1266.8</v>
      </c>
      <c r="I35" s="74">
        <f>(E35-H35)*D35</f>
        <v>1920.0000000000273</v>
      </c>
      <c r="J35" s="86"/>
    </row>
    <row r="36" spans="1:10">
      <c r="A36" s="93" t="s">
        <v>815</v>
      </c>
      <c r="B36" s="76" t="s">
        <v>649</v>
      </c>
      <c r="C36" s="76" t="s">
        <v>16</v>
      </c>
      <c r="D36" s="76">
        <v>1500</v>
      </c>
      <c r="E36" s="76">
        <v>155</v>
      </c>
      <c r="F36" s="76">
        <v>153</v>
      </c>
      <c r="G36" s="76" t="s">
        <v>816</v>
      </c>
      <c r="H36" s="76">
        <v>153</v>
      </c>
      <c r="I36" s="76">
        <f>(H36-E36)*D36</f>
        <v>-3000</v>
      </c>
      <c r="J36" s="86"/>
    </row>
    <row r="37" spans="1:10">
      <c r="A37" s="93"/>
      <c r="B37" s="76"/>
      <c r="C37" s="76"/>
      <c r="D37" s="76"/>
      <c r="E37" s="76"/>
      <c r="F37" s="76"/>
      <c r="G37" s="76"/>
      <c r="H37" s="76"/>
      <c r="I37" s="76"/>
      <c r="J37" s="86"/>
    </row>
    <row r="38" spans="1:10">
      <c r="A38" s="92"/>
      <c r="B38" s="74"/>
      <c r="C38" s="74"/>
      <c r="D38" s="74"/>
      <c r="E38" s="74"/>
      <c r="F38" s="74"/>
      <c r="G38" s="111" t="s">
        <v>64</v>
      </c>
      <c r="H38" s="111"/>
      <c r="I38" s="26">
        <f>SUM(I4:I37)</f>
        <v>54000.000000000116</v>
      </c>
    </row>
    <row r="39" spans="1:10">
      <c r="A39" s="93"/>
      <c r="B39" s="76"/>
      <c r="C39" s="76"/>
      <c r="D39" s="76"/>
      <c r="E39" s="76"/>
      <c r="F39" s="76"/>
      <c r="I39" s="76"/>
    </row>
    <row r="40" spans="1:10">
      <c r="A40" s="92"/>
      <c r="B40" s="74"/>
      <c r="C40" s="74"/>
      <c r="D40" s="74"/>
      <c r="E40" s="74"/>
      <c r="F40" s="74"/>
      <c r="G40" s="111" t="s">
        <v>2</v>
      </c>
      <c r="H40" s="111"/>
      <c r="I40" s="28">
        <f>24/33</f>
        <v>0.72727272727272729</v>
      </c>
    </row>
    <row r="41" spans="1:10">
      <c r="H41" s="78"/>
      <c r="I41" s="79" t="s">
        <v>65</v>
      </c>
    </row>
  </sheetData>
  <mergeCells count="4">
    <mergeCell ref="A1:I1"/>
    <mergeCell ref="A2:I2"/>
    <mergeCell ref="G38:H38"/>
    <mergeCell ref="G40:H40"/>
  </mergeCells>
  <pageMargins left="0.75" right="0.75" top="1" bottom="1" header="0.51180555555555596" footer="0.51180555555555596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J14" sqref="J14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09" t="s">
        <v>817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92">
        <v>43467</v>
      </c>
      <c r="B4" s="74" t="s">
        <v>442</v>
      </c>
      <c r="C4" s="74" t="s">
        <v>16</v>
      </c>
      <c r="D4" s="74">
        <v>1700</v>
      </c>
      <c r="E4" s="74">
        <v>319</v>
      </c>
      <c r="F4" s="74">
        <v>317</v>
      </c>
      <c r="G4" s="85" t="s">
        <v>818</v>
      </c>
      <c r="H4" s="74">
        <v>320.2</v>
      </c>
      <c r="I4" s="74">
        <f t="shared" ref="I4:I8" si="0">(H4-E4)*D4</f>
        <v>2039.9999999999807</v>
      </c>
    </row>
    <row r="5" spans="1:9">
      <c r="A5" s="92">
        <v>43467</v>
      </c>
      <c r="B5" s="74" t="s">
        <v>433</v>
      </c>
      <c r="C5" s="74" t="s">
        <v>16</v>
      </c>
      <c r="D5" s="74">
        <v>500</v>
      </c>
      <c r="E5" s="74">
        <v>678</v>
      </c>
      <c r="F5" s="74">
        <v>670</v>
      </c>
      <c r="G5" s="85" t="s">
        <v>819</v>
      </c>
      <c r="H5" s="74">
        <v>689</v>
      </c>
      <c r="I5" s="74">
        <f t="shared" si="0"/>
        <v>5500</v>
      </c>
    </row>
    <row r="6" spans="1:9">
      <c r="A6" s="92">
        <v>43557</v>
      </c>
      <c r="B6" s="74" t="s">
        <v>142</v>
      </c>
      <c r="C6" s="74" t="s">
        <v>16</v>
      </c>
      <c r="D6" s="74">
        <v>500</v>
      </c>
      <c r="E6" s="74">
        <v>1376</v>
      </c>
      <c r="F6" s="74">
        <v>1370</v>
      </c>
      <c r="G6" s="85" t="s">
        <v>820</v>
      </c>
      <c r="H6" s="74">
        <v>1380</v>
      </c>
      <c r="I6" s="74">
        <f t="shared" si="0"/>
        <v>2000</v>
      </c>
    </row>
    <row r="7" spans="1:9">
      <c r="A7" s="92">
        <v>43557</v>
      </c>
      <c r="B7" s="74" t="s">
        <v>142</v>
      </c>
      <c r="C7" s="74" t="s">
        <v>16</v>
      </c>
      <c r="D7" s="74">
        <v>500</v>
      </c>
      <c r="E7" s="74">
        <v>1385</v>
      </c>
      <c r="F7" s="74">
        <v>1379</v>
      </c>
      <c r="G7" s="85" t="s">
        <v>821</v>
      </c>
      <c r="H7" s="74">
        <v>1389</v>
      </c>
      <c r="I7" s="74">
        <f t="shared" si="0"/>
        <v>2000</v>
      </c>
    </row>
    <row r="8" spans="1:9">
      <c r="A8" s="92">
        <v>43587</v>
      </c>
      <c r="B8" s="74" t="s">
        <v>95</v>
      </c>
      <c r="C8" s="74" t="s">
        <v>16</v>
      </c>
      <c r="D8" s="74">
        <v>750</v>
      </c>
      <c r="E8" s="74">
        <v>1050</v>
      </c>
      <c r="F8" s="74">
        <v>1047</v>
      </c>
      <c r="G8" s="85" t="s">
        <v>822</v>
      </c>
      <c r="H8" s="74">
        <v>1052.7</v>
      </c>
      <c r="I8" s="74">
        <f t="shared" si="0"/>
        <v>2025.0000000000341</v>
      </c>
    </row>
    <row r="9" spans="1:9">
      <c r="A9" s="93">
        <v>43587</v>
      </c>
      <c r="B9" s="76" t="s">
        <v>442</v>
      </c>
      <c r="C9" s="76" t="s">
        <v>23</v>
      </c>
      <c r="D9" s="76">
        <v>1700</v>
      </c>
      <c r="E9" s="76">
        <v>294.5</v>
      </c>
      <c r="F9" s="76">
        <v>296.3</v>
      </c>
      <c r="G9" s="87" t="s">
        <v>823</v>
      </c>
      <c r="H9" s="76">
        <v>296.3</v>
      </c>
      <c r="I9" s="76">
        <f>(E9-H9)*D9</f>
        <v>-3060.0000000000191</v>
      </c>
    </row>
    <row r="10" spans="1:9">
      <c r="A10" s="92">
        <v>43587</v>
      </c>
      <c r="B10" s="74" t="s">
        <v>95</v>
      </c>
      <c r="C10" s="74" t="s">
        <v>16</v>
      </c>
      <c r="D10" s="74">
        <v>750</v>
      </c>
      <c r="E10" s="74">
        <v>1054</v>
      </c>
      <c r="F10" s="74">
        <v>1050</v>
      </c>
      <c r="G10" s="85" t="s">
        <v>824</v>
      </c>
      <c r="H10" s="74">
        <v>1056.7</v>
      </c>
      <c r="I10" s="74">
        <f t="shared" ref="I10:I16" si="1">(H10-E10)*D10</f>
        <v>2025.0000000000341</v>
      </c>
    </row>
    <row r="11" spans="1:9">
      <c r="A11" s="92">
        <v>43587</v>
      </c>
      <c r="B11" s="74" t="s">
        <v>121</v>
      </c>
      <c r="C11" s="74" t="s">
        <v>16</v>
      </c>
      <c r="D11" s="74">
        <v>200</v>
      </c>
      <c r="E11" s="74">
        <v>2798</v>
      </c>
      <c r="F11" s="74">
        <v>2783</v>
      </c>
      <c r="G11" s="85" t="s">
        <v>825</v>
      </c>
      <c r="H11" s="74">
        <v>2808</v>
      </c>
      <c r="I11" s="74">
        <f t="shared" si="1"/>
        <v>2000</v>
      </c>
    </row>
    <row r="12" spans="1:9">
      <c r="A12" s="92">
        <v>43618</v>
      </c>
      <c r="B12" s="74" t="s">
        <v>67</v>
      </c>
      <c r="C12" s="74" t="s">
        <v>16</v>
      </c>
      <c r="D12" s="74">
        <v>1200</v>
      </c>
      <c r="E12" s="74">
        <v>795</v>
      </c>
      <c r="F12" s="74">
        <v>792.5</v>
      </c>
      <c r="G12" s="85" t="s">
        <v>826</v>
      </c>
      <c r="H12" s="74">
        <v>796.7</v>
      </c>
      <c r="I12" s="74">
        <f t="shared" si="1"/>
        <v>2040.0000000000546</v>
      </c>
    </row>
    <row r="13" spans="1:9">
      <c r="A13" s="92">
        <v>43618</v>
      </c>
      <c r="B13" s="74" t="s">
        <v>67</v>
      </c>
      <c r="C13" s="74" t="s">
        <v>16</v>
      </c>
      <c r="D13" s="74">
        <v>1200</v>
      </c>
      <c r="E13" s="74">
        <v>798</v>
      </c>
      <c r="F13" s="74">
        <v>795.5</v>
      </c>
      <c r="G13" s="85" t="s">
        <v>827</v>
      </c>
      <c r="H13" s="74">
        <v>803</v>
      </c>
      <c r="I13" s="74">
        <f t="shared" si="1"/>
        <v>6000</v>
      </c>
    </row>
    <row r="14" spans="1:9">
      <c r="A14" s="93">
        <v>43648</v>
      </c>
      <c r="B14" s="76" t="s">
        <v>381</v>
      </c>
      <c r="C14" s="76" t="s">
        <v>16</v>
      </c>
      <c r="D14" s="76">
        <v>1200</v>
      </c>
      <c r="E14" s="76">
        <v>815</v>
      </c>
      <c r="F14" s="76">
        <v>812.5</v>
      </c>
      <c r="G14" s="87" t="s">
        <v>828</v>
      </c>
      <c r="H14" s="76">
        <v>812.5</v>
      </c>
      <c r="I14" s="76">
        <f t="shared" si="1"/>
        <v>-3000</v>
      </c>
    </row>
    <row r="15" spans="1:9">
      <c r="A15" s="92">
        <v>43648</v>
      </c>
      <c r="B15" s="74" t="s">
        <v>128</v>
      </c>
      <c r="C15" s="74" t="s">
        <v>16</v>
      </c>
      <c r="D15" s="74">
        <v>1000</v>
      </c>
      <c r="E15" s="74">
        <v>547</v>
      </c>
      <c r="F15" s="74">
        <v>544</v>
      </c>
      <c r="G15" s="85" t="s">
        <v>829</v>
      </c>
      <c r="H15" s="74">
        <v>549</v>
      </c>
      <c r="I15" s="74">
        <f t="shared" si="1"/>
        <v>2000</v>
      </c>
    </row>
    <row r="16" spans="1:9">
      <c r="A16" s="92">
        <v>43648</v>
      </c>
      <c r="B16" s="74" t="s">
        <v>37</v>
      </c>
      <c r="C16" s="74" t="s">
        <v>16</v>
      </c>
      <c r="D16" s="74">
        <v>2000</v>
      </c>
      <c r="E16" s="74">
        <v>299</v>
      </c>
      <c r="F16" s="74">
        <v>297.5</v>
      </c>
      <c r="G16" s="85" t="s">
        <v>830</v>
      </c>
      <c r="H16" s="74">
        <v>304</v>
      </c>
      <c r="I16" s="74">
        <f t="shared" si="1"/>
        <v>10000</v>
      </c>
    </row>
    <row r="17" spans="1:9">
      <c r="A17" s="92">
        <v>43679</v>
      </c>
      <c r="B17" s="74" t="s">
        <v>575</v>
      </c>
      <c r="C17" s="74" t="s">
        <v>23</v>
      </c>
      <c r="D17" s="74">
        <v>2000</v>
      </c>
      <c r="E17" s="74">
        <v>152</v>
      </c>
      <c r="F17" s="74">
        <v>154</v>
      </c>
      <c r="G17" s="85" t="s">
        <v>831</v>
      </c>
      <c r="H17" s="74">
        <v>151</v>
      </c>
      <c r="I17" s="74">
        <f>(E17-H17)*D17</f>
        <v>2000</v>
      </c>
    </row>
    <row r="18" spans="1:9">
      <c r="A18" s="92">
        <v>43679</v>
      </c>
      <c r="B18" s="74" t="s">
        <v>575</v>
      </c>
      <c r="C18" s="74" t="s">
        <v>23</v>
      </c>
      <c r="D18" s="74">
        <v>2000</v>
      </c>
      <c r="E18" s="74">
        <v>150</v>
      </c>
      <c r="F18" s="74">
        <v>152</v>
      </c>
      <c r="G18" s="85" t="s">
        <v>832</v>
      </c>
      <c r="H18" s="74">
        <v>149</v>
      </c>
      <c r="I18" s="74">
        <f>(E18-H18)*D18</f>
        <v>2000</v>
      </c>
    </row>
    <row r="19" spans="1:9">
      <c r="A19" s="93">
        <v>43771</v>
      </c>
      <c r="B19" s="76" t="s">
        <v>490</v>
      </c>
      <c r="C19" s="76" t="s">
        <v>16</v>
      </c>
      <c r="D19" s="76">
        <v>1000</v>
      </c>
      <c r="E19" s="76">
        <v>545</v>
      </c>
      <c r="F19" s="76">
        <v>542</v>
      </c>
      <c r="G19" s="87" t="s">
        <v>833</v>
      </c>
      <c r="H19" s="76">
        <v>542</v>
      </c>
      <c r="I19" s="76">
        <f t="shared" ref="I19:I22" si="2">(H19-E19)*D19</f>
        <v>-3000</v>
      </c>
    </row>
    <row r="20" spans="1:9">
      <c r="A20" s="93">
        <v>43771</v>
      </c>
      <c r="B20" s="76" t="s">
        <v>134</v>
      </c>
      <c r="C20" s="76" t="s">
        <v>16</v>
      </c>
      <c r="D20" s="76">
        <v>600</v>
      </c>
      <c r="E20" s="76">
        <v>915</v>
      </c>
      <c r="F20" s="76">
        <v>909.8</v>
      </c>
      <c r="G20" s="87" t="s">
        <v>834</v>
      </c>
      <c r="H20" s="76">
        <v>909.8</v>
      </c>
      <c r="I20" s="76">
        <f t="shared" si="2"/>
        <v>-3120.0000000000273</v>
      </c>
    </row>
    <row r="21" spans="1:9">
      <c r="A21" s="93">
        <v>43771</v>
      </c>
      <c r="B21" s="76" t="s">
        <v>77</v>
      </c>
      <c r="C21" s="76" t="s">
        <v>16</v>
      </c>
      <c r="D21" s="76">
        <v>1600</v>
      </c>
      <c r="E21" s="76">
        <v>259</v>
      </c>
      <c r="F21" s="76">
        <v>257.10000000000002</v>
      </c>
      <c r="G21" s="87" t="s">
        <v>835</v>
      </c>
      <c r="H21" s="76">
        <v>257.10000000000002</v>
      </c>
      <c r="I21" s="76">
        <f t="shared" si="2"/>
        <v>-3039.9999999999636</v>
      </c>
    </row>
    <row r="22" spans="1:9">
      <c r="A22" s="92">
        <v>43801</v>
      </c>
      <c r="B22" s="74" t="s">
        <v>83</v>
      </c>
      <c r="C22" s="74" t="s">
        <v>16</v>
      </c>
      <c r="D22" s="74">
        <v>500</v>
      </c>
      <c r="E22" s="74">
        <v>2218</v>
      </c>
      <c r="F22" s="74">
        <v>2212</v>
      </c>
      <c r="G22" s="85" t="s">
        <v>836</v>
      </c>
      <c r="H22" s="74">
        <v>2222</v>
      </c>
      <c r="I22" s="74">
        <f t="shared" si="2"/>
        <v>2000</v>
      </c>
    </row>
    <row r="23" spans="1:9">
      <c r="A23" s="92">
        <v>43801</v>
      </c>
      <c r="B23" s="74" t="s">
        <v>358</v>
      </c>
      <c r="C23" s="74" t="s">
        <v>23</v>
      </c>
      <c r="D23" s="74">
        <v>1200</v>
      </c>
      <c r="E23" s="74">
        <v>706</v>
      </c>
      <c r="F23" s="74">
        <v>709</v>
      </c>
      <c r="G23" s="85" t="s">
        <v>837</v>
      </c>
      <c r="H23" s="74">
        <v>704.3</v>
      </c>
      <c r="I23" s="74">
        <f t="shared" ref="I23:I27" si="3">(E23-H23)*D23</f>
        <v>2040.0000000000546</v>
      </c>
    </row>
    <row r="24" spans="1:9">
      <c r="A24" s="92" t="s">
        <v>838</v>
      </c>
      <c r="B24" s="74" t="s">
        <v>598</v>
      </c>
      <c r="C24" s="74" t="s">
        <v>23</v>
      </c>
      <c r="D24" s="74">
        <v>700</v>
      </c>
      <c r="E24" s="74">
        <v>808</v>
      </c>
      <c r="F24" s="74">
        <v>812.2</v>
      </c>
      <c r="G24" s="85" t="s">
        <v>839</v>
      </c>
      <c r="H24" s="74">
        <v>798</v>
      </c>
      <c r="I24" s="74">
        <f t="shared" si="3"/>
        <v>7000</v>
      </c>
    </row>
    <row r="25" spans="1:9">
      <c r="A25" s="92" t="s">
        <v>838</v>
      </c>
      <c r="B25" s="74" t="s">
        <v>427</v>
      </c>
      <c r="C25" s="74" t="s">
        <v>16</v>
      </c>
      <c r="D25" s="74">
        <v>2400</v>
      </c>
      <c r="E25" s="74">
        <v>378</v>
      </c>
      <c r="F25" s="74">
        <v>376.5</v>
      </c>
      <c r="G25" s="85" t="s">
        <v>840</v>
      </c>
      <c r="H25" s="74">
        <v>379</v>
      </c>
      <c r="I25" s="74">
        <f t="shared" ref="I25:I28" si="4">(H25-E25)*D25</f>
        <v>2400</v>
      </c>
    </row>
    <row r="26" spans="1:9">
      <c r="A26" s="92" t="s">
        <v>841</v>
      </c>
      <c r="B26" s="74" t="s">
        <v>490</v>
      </c>
      <c r="C26" s="74" t="s">
        <v>16</v>
      </c>
      <c r="D26" s="74">
        <v>1000</v>
      </c>
      <c r="E26" s="74">
        <v>546</v>
      </c>
      <c r="F26" s="74">
        <v>543</v>
      </c>
      <c r="G26" s="85" t="s">
        <v>842</v>
      </c>
      <c r="H26" s="74">
        <v>551</v>
      </c>
      <c r="I26" s="74">
        <f t="shared" si="4"/>
        <v>5000</v>
      </c>
    </row>
    <row r="27" spans="1:9">
      <c r="A27" s="92" t="s">
        <v>843</v>
      </c>
      <c r="B27" s="74" t="s">
        <v>81</v>
      </c>
      <c r="C27" s="74" t="s">
        <v>23</v>
      </c>
      <c r="D27" s="74">
        <v>700</v>
      </c>
      <c r="E27" s="74">
        <v>1343</v>
      </c>
      <c r="F27" s="74">
        <v>1348</v>
      </c>
      <c r="G27" s="85" t="s">
        <v>844</v>
      </c>
      <c r="H27" s="74">
        <v>1328</v>
      </c>
      <c r="I27" s="74">
        <f t="shared" si="3"/>
        <v>10500</v>
      </c>
    </row>
    <row r="28" spans="1:9">
      <c r="A28" s="92" t="s">
        <v>845</v>
      </c>
      <c r="B28" s="74" t="s">
        <v>74</v>
      </c>
      <c r="C28" s="74" t="s">
        <v>16</v>
      </c>
      <c r="D28" s="74">
        <v>500</v>
      </c>
      <c r="E28" s="74">
        <v>1330</v>
      </c>
      <c r="F28" s="74">
        <v>1324</v>
      </c>
      <c r="G28" s="85" t="s">
        <v>846</v>
      </c>
      <c r="H28" s="74">
        <v>1334</v>
      </c>
      <c r="I28" s="74">
        <f t="shared" si="4"/>
        <v>2000</v>
      </c>
    </row>
    <row r="29" spans="1:9">
      <c r="A29" s="93" t="s">
        <v>845</v>
      </c>
      <c r="B29" s="76" t="s">
        <v>136</v>
      </c>
      <c r="C29" s="76" t="s">
        <v>23</v>
      </c>
      <c r="D29" s="76">
        <v>1250</v>
      </c>
      <c r="E29" s="76">
        <v>500</v>
      </c>
      <c r="F29" s="76">
        <v>502.7</v>
      </c>
      <c r="G29" s="87" t="s">
        <v>847</v>
      </c>
      <c r="H29" s="76">
        <v>502.7</v>
      </c>
      <c r="I29" s="76">
        <f t="shared" ref="I29:I34" si="5">(E29-H29)*D29</f>
        <v>-3374.9999999999859</v>
      </c>
    </row>
    <row r="30" spans="1:9">
      <c r="A30" s="93" t="s">
        <v>845</v>
      </c>
      <c r="B30" s="76" t="s">
        <v>848</v>
      </c>
      <c r="C30" s="76" t="s">
        <v>16</v>
      </c>
      <c r="D30" s="76">
        <v>2250</v>
      </c>
      <c r="E30" s="76">
        <v>97.5</v>
      </c>
      <c r="F30" s="76">
        <v>96.2</v>
      </c>
      <c r="G30" s="87" t="s">
        <v>849</v>
      </c>
      <c r="H30" s="76">
        <v>96.2</v>
      </c>
      <c r="I30" s="76">
        <f>(H30-E30)*D30</f>
        <v>-2924.9999999999936</v>
      </c>
    </row>
    <row r="31" spans="1:9">
      <c r="A31" s="92" t="s">
        <v>845</v>
      </c>
      <c r="B31" s="74" t="s">
        <v>483</v>
      </c>
      <c r="C31" s="74" t="s">
        <v>23</v>
      </c>
      <c r="D31" s="74">
        <v>2500</v>
      </c>
      <c r="E31" s="74">
        <v>198.5</v>
      </c>
      <c r="F31" s="74">
        <v>199.7</v>
      </c>
      <c r="G31" s="85" t="s">
        <v>850</v>
      </c>
      <c r="H31" s="74">
        <v>197.5</v>
      </c>
      <c r="I31" s="74">
        <f t="shared" si="5"/>
        <v>2500</v>
      </c>
    </row>
    <row r="32" spans="1:9">
      <c r="A32" s="93" t="s">
        <v>845</v>
      </c>
      <c r="B32" s="76" t="s">
        <v>483</v>
      </c>
      <c r="C32" s="76" t="s">
        <v>23</v>
      </c>
      <c r="D32" s="76">
        <v>2500</v>
      </c>
      <c r="E32" s="76">
        <v>196.8</v>
      </c>
      <c r="F32" s="76">
        <v>198</v>
      </c>
      <c r="G32" s="87" t="s">
        <v>851</v>
      </c>
      <c r="H32" s="76">
        <v>198</v>
      </c>
      <c r="I32" s="76">
        <f t="shared" si="5"/>
        <v>-2999.9999999999718</v>
      </c>
    </row>
    <row r="33" spans="1:10">
      <c r="A33" s="92" t="s">
        <v>852</v>
      </c>
      <c r="B33" s="74" t="s">
        <v>27</v>
      </c>
      <c r="C33" s="74" t="s">
        <v>23</v>
      </c>
      <c r="D33" s="74">
        <v>250</v>
      </c>
      <c r="E33" s="74">
        <v>2560</v>
      </c>
      <c r="F33" s="74">
        <v>2573</v>
      </c>
      <c r="G33" s="74" t="s">
        <v>853</v>
      </c>
      <c r="H33" s="74">
        <v>2535</v>
      </c>
      <c r="I33" s="74">
        <f t="shared" si="5"/>
        <v>6250</v>
      </c>
    </row>
    <row r="34" spans="1:10">
      <c r="A34" s="92" t="s">
        <v>854</v>
      </c>
      <c r="B34" s="74" t="s">
        <v>587</v>
      </c>
      <c r="C34" s="74" t="s">
        <v>23</v>
      </c>
      <c r="D34" s="74">
        <v>1500</v>
      </c>
      <c r="E34" s="74">
        <v>377</v>
      </c>
      <c r="F34" s="74">
        <v>379.1</v>
      </c>
      <c r="G34" s="74" t="s">
        <v>855</v>
      </c>
      <c r="H34" s="74">
        <v>369</v>
      </c>
      <c r="I34" s="74">
        <f t="shared" si="5"/>
        <v>12000</v>
      </c>
    </row>
    <row r="35" spans="1:10">
      <c r="A35" s="92" t="s">
        <v>856</v>
      </c>
      <c r="B35" s="74" t="s">
        <v>234</v>
      </c>
      <c r="C35" s="74" t="s">
        <v>16</v>
      </c>
      <c r="D35" s="74">
        <v>1500</v>
      </c>
      <c r="E35" s="74">
        <v>526</v>
      </c>
      <c r="F35" s="74">
        <v>524</v>
      </c>
      <c r="G35" s="74" t="s">
        <v>857</v>
      </c>
      <c r="H35" s="74">
        <v>527.4</v>
      </c>
      <c r="I35" s="74">
        <f>(H35-E35)*D35</f>
        <v>2099.9999999999659</v>
      </c>
      <c r="J35" s="86"/>
    </row>
    <row r="36" spans="1:10">
      <c r="A36" s="92" t="s">
        <v>856</v>
      </c>
      <c r="B36" s="74" t="s">
        <v>326</v>
      </c>
      <c r="C36" s="74" t="s">
        <v>23</v>
      </c>
      <c r="D36" s="74">
        <v>1000</v>
      </c>
      <c r="E36" s="74">
        <v>463</v>
      </c>
      <c r="F36" s="74">
        <v>466</v>
      </c>
      <c r="G36" s="74" t="s">
        <v>858</v>
      </c>
      <c r="H36" s="74">
        <v>457.5</v>
      </c>
      <c r="I36" s="74">
        <f t="shared" ref="I36:I40" si="6">(E36-H36)*D36</f>
        <v>5500</v>
      </c>
      <c r="J36" s="86"/>
    </row>
    <row r="37" spans="1:10">
      <c r="A37" s="93" t="s">
        <v>859</v>
      </c>
      <c r="B37" s="76" t="s">
        <v>74</v>
      </c>
      <c r="C37" s="76" t="s">
        <v>23</v>
      </c>
      <c r="D37" s="76">
        <v>500</v>
      </c>
      <c r="E37" s="76">
        <v>1294</v>
      </c>
      <c r="F37" s="76">
        <v>1300.8</v>
      </c>
      <c r="G37" s="76" t="s">
        <v>860</v>
      </c>
      <c r="H37" s="76">
        <v>1300.8</v>
      </c>
      <c r="I37" s="76">
        <f t="shared" si="6"/>
        <v>-3399.9999999999773</v>
      </c>
      <c r="J37" s="86"/>
    </row>
    <row r="38" spans="1:10">
      <c r="A38" s="92" t="s">
        <v>861</v>
      </c>
      <c r="B38" s="74" t="s">
        <v>148</v>
      </c>
      <c r="C38" s="74" t="s">
        <v>16</v>
      </c>
      <c r="D38" s="74">
        <v>2500</v>
      </c>
      <c r="E38" s="74">
        <v>328</v>
      </c>
      <c r="F38" s="74">
        <v>326.5</v>
      </c>
      <c r="G38" s="74" t="s">
        <v>862</v>
      </c>
      <c r="H38" s="74">
        <v>329</v>
      </c>
      <c r="I38" s="74">
        <f t="shared" ref="I38:I42" si="7">(H38-E38)*D38</f>
        <v>2500</v>
      </c>
      <c r="J38" s="86"/>
    </row>
    <row r="39" spans="1:10">
      <c r="A39" s="92" t="s">
        <v>861</v>
      </c>
      <c r="B39" s="74" t="s">
        <v>148</v>
      </c>
      <c r="C39" s="74" t="s">
        <v>23</v>
      </c>
      <c r="D39" s="74">
        <v>2500</v>
      </c>
      <c r="E39" s="74">
        <v>323</v>
      </c>
      <c r="F39" s="74">
        <v>324.35000000000002</v>
      </c>
      <c r="G39" s="74" t="s">
        <v>863</v>
      </c>
      <c r="H39" s="74">
        <v>322</v>
      </c>
      <c r="I39" s="74">
        <f t="shared" si="6"/>
        <v>2500</v>
      </c>
      <c r="J39" s="86"/>
    </row>
    <row r="40" spans="1:10">
      <c r="A40" s="92" t="s">
        <v>864</v>
      </c>
      <c r="B40" s="74" t="s">
        <v>148</v>
      </c>
      <c r="C40" s="74" t="s">
        <v>23</v>
      </c>
      <c r="D40" s="74">
        <v>2500</v>
      </c>
      <c r="E40" s="74">
        <v>318.5</v>
      </c>
      <c r="F40" s="74">
        <v>320</v>
      </c>
      <c r="G40" s="74" t="s">
        <v>865</v>
      </c>
      <c r="H40" s="74">
        <v>317.5</v>
      </c>
      <c r="I40" s="74">
        <f t="shared" si="6"/>
        <v>2500</v>
      </c>
      <c r="J40" s="86"/>
    </row>
    <row r="41" spans="1:10">
      <c r="A41" s="92" t="s">
        <v>866</v>
      </c>
      <c r="B41" s="74" t="s">
        <v>148</v>
      </c>
      <c r="C41" s="74" t="s">
        <v>16</v>
      </c>
      <c r="D41" s="74">
        <v>2500</v>
      </c>
      <c r="E41" s="74">
        <v>330</v>
      </c>
      <c r="F41" s="74">
        <v>328.5</v>
      </c>
      <c r="G41" s="74" t="s">
        <v>867</v>
      </c>
      <c r="H41" s="74">
        <v>332.5</v>
      </c>
      <c r="I41" s="74">
        <f t="shared" si="7"/>
        <v>6250</v>
      </c>
      <c r="J41" s="86"/>
    </row>
    <row r="42" spans="1:10">
      <c r="A42" s="93" t="s">
        <v>868</v>
      </c>
      <c r="B42" s="76" t="s">
        <v>437</v>
      </c>
      <c r="C42" s="76" t="s">
        <v>16</v>
      </c>
      <c r="D42" s="76">
        <v>1600</v>
      </c>
      <c r="E42" s="76">
        <v>328.5</v>
      </c>
      <c r="F42" s="76">
        <v>326.5</v>
      </c>
      <c r="G42" s="76" t="s">
        <v>869</v>
      </c>
      <c r="H42" s="76">
        <v>326.5</v>
      </c>
      <c r="I42" s="76">
        <f t="shared" si="7"/>
        <v>-3200</v>
      </c>
      <c r="J42" s="86"/>
    </row>
    <row r="43" spans="1:10">
      <c r="A43" s="92" t="s">
        <v>868</v>
      </c>
      <c r="B43" s="74" t="s">
        <v>573</v>
      </c>
      <c r="C43" s="74" t="s">
        <v>23</v>
      </c>
      <c r="D43" s="74">
        <v>1500</v>
      </c>
      <c r="E43" s="74">
        <v>167</v>
      </c>
      <c r="F43" s="74">
        <v>169</v>
      </c>
      <c r="G43" s="74" t="s">
        <v>870</v>
      </c>
      <c r="H43" s="74">
        <v>165.7</v>
      </c>
      <c r="I43" s="74">
        <f>(E43-H43)*D43</f>
        <v>1950.0000000000171</v>
      </c>
      <c r="J43" s="86"/>
    </row>
    <row r="44" spans="1:10">
      <c r="A44" s="92" t="s">
        <v>868</v>
      </c>
      <c r="B44" s="74" t="s">
        <v>136</v>
      </c>
      <c r="C44" s="74" t="s">
        <v>16</v>
      </c>
      <c r="D44" s="74">
        <v>1250</v>
      </c>
      <c r="E44" s="74">
        <v>546</v>
      </c>
      <c r="F44" s="74">
        <v>543.70000000000005</v>
      </c>
      <c r="G44" s="74" t="s">
        <v>871</v>
      </c>
      <c r="H44" s="74">
        <v>547.6</v>
      </c>
      <c r="I44" s="74">
        <f>(H44-E44)*D44</f>
        <v>2000.0000000000284</v>
      </c>
      <c r="J44" s="86"/>
    </row>
    <row r="45" spans="1:10">
      <c r="A45" s="92"/>
      <c r="B45" s="74"/>
      <c r="C45" s="74"/>
      <c r="D45" s="74"/>
      <c r="E45" s="74"/>
      <c r="F45" s="74"/>
      <c r="G45" s="74"/>
      <c r="H45" s="74"/>
      <c r="I45" s="74"/>
      <c r="J45" s="86"/>
    </row>
    <row r="46" spans="1:10">
      <c r="A46" s="92"/>
      <c r="B46" s="74"/>
      <c r="C46" s="74"/>
      <c r="D46" s="74"/>
      <c r="E46" s="74"/>
      <c r="F46" s="74"/>
      <c r="G46" s="85"/>
      <c r="H46" s="74"/>
      <c r="I46" s="74"/>
      <c r="J46" s="86"/>
    </row>
    <row r="47" spans="1:10">
      <c r="A47" s="92"/>
      <c r="B47" s="74"/>
      <c r="C47" s="74"/>
      <c r="D47" s="74"/>
      <c r="E47" s="74"/>
      <c r="F47" s="74"/>
      <c r="G47" s="111" t="s">
        <v>64</v>
      </c>
      <c r="H47" s="111"/>
      <c r="I47" s="26">
        <f>SUM(I4:I46)</f>
        <v>87500.000000000247</v>
      </c>
    </row>
    <row r="48" spans="1:10">
      <c r="A48" s="93"/>
      <c r="B48" s="76"/>
      <c r="C48" s="76"/>
      <c r="D48" s="76"/>
      <c r="E48" s="76"/>
      <c r="F48" s="76"/>
      <c r="I48" s="76"/>
    </row>
    <row r="49" spans="1:9">
      <c r="A49" s="92"/>
      <c r="B49" s="74"/>
      <c r="C49" s="74"/>
      <c r="D49" s="74"/>
      <c r="E49" s="74"/>
      <c r="F49" s="74"/>
      <c r="G49" s="111" t="s">
        <v>2</v>
      </c>
      <c r="H49" s="111"/>
      <c r="I49" s="28">
        <f>31/41</f>
        <v>0.75609756097560976</v>
      </c>
    </row>
    <row r="50" spans="1:9">
      <c r="H50" s="78"/>
      <c r="I50" s="79" t="s">
        <v>65</v>
      </c>
    </row>
  </sheetData>
  <mergeCells count="4">
    <mergeCell ref="A1:I1"/>
    <mergeCell ref="A2:I2"/>
    <mergeCell ref="G47:H47"/>
    <mergeCell ref="G49:H49"/>
  </mergeCells>
  <pageMargins left="0.75" right="0.75" top="1" bottom="1" header="0.51180555555555596" footer="0.51180555555555596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A3" sqref="A1:I1048576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09" t="s">
        <v>872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92">
        <v>43466</v>
      </c>
      <c r="B4" s="74" t="s">
        <v>497</v>
      </c>
      <c r="C4" s="74" t="s">
        <v>16</v>
      </c>
      <c r="D4" s="74">
        <v>1100</v>
      </c>
      <c r="E4" s="74">
        <v>437</v>
      </c>
      <c r="F4" s="74">
        <v>434.4</v>
      </c>
      <c r="G4" s="85" t="s">
        <v>873</v>
      </c>
      <c r="H4" s="74">
        <v>438.8</v>
      </c>
      <c r="I4" s="74">
        <f t="shared" ref="I4:I6" si="0">(H4-E4)*D4</f>
        <v>1980.0000000000125</v>
      </c>
    </row>
    <row r="5" spans="1:9">
      <c r="A5" s="93">
        <v>43466</v>
      </c>
      <c r="B5" s="76" t="s">
        <v>874</v>
      </c>
      <c r="C5" s="76" t="s">
        <v>16</v>
      </c>
      <c r="D5" s="76">
        <v>1000</v>
      </c>
      <c r="E5" s="76">
        <v>739</v>
      </c>
      <c r="F5" s="76">
        <v>736.5</v>
      </c>
      <c r="G5" s="87" t="s">
        <v>875</v>
      </c>
      <c r="H5" s="76">
        <v>736.5</v>
      </c>
      <c r="I5" s="76">
        <f t="shared" si="0"/>
        <v>-2500</v>
      </c>
    </row>
    <row r="6" spans="1:9">
      <c r="A6" s="92">
        <v>43466</v>
      </c>
      <c r="B6" s="74" t="s">
        <v>876</v>
      </c>
      <c r="C6" s="74" t="s">
        <v>16</v>
      </c>
      <c r="D6" s="74">
        <v>2000</v>
      </c>
      <c r="E6" s="74">
        <v>251</v>
      </c>
      <c r="F6" s="74">
        <v>250.3</v>
      </c>
      <c r="G6" s="74" t="s">
        <v>877</v>
      </c>
      <c r="H6" s="74">
        <v>252</v>
      </c>
      <c r="I6" s="74">
        <f t="shared" si="0"/>
        <v>2000</v>
      </c>
    </row>
    <row r="7" spans="1:9">
      <c r="A7" s="92">
        <v>43467</v>
      </c>
      <c r="B7" s="74" t="s">
        <v>148</v>
      </c>
      <c r="C7" s="74" t="s">
        <v>23</v>
      </c>
      <c r="D7" s="74">
        <v>2500</v>
      </c>
      <c r="E7" s="74">
        <v>386</v>
      </c>
      <c r="F7" s="74">
        <v>387.5</v>
      </c>
      <c r="G7" s="85" t="s">
        <v>878</v>
      </c>
      <c r="H7" s="74">
        <v>382.5</v>
      </c>
      <c r="I7" s="74">
        <f>(E7-H7)*D7</f>
        <v>8750</v>
      </c>
    </row>
    <row r="8" spans="1:9">
      <c r="A8" s="92">
        <v>43467</v>
      </c>
      <c r="B8" s="74" t="s">
        <v>39</v>
      </c>
      <c r="C8" s="74" t="s">
        <v>23</v>
      </c>
      <c r="D8" s="74">
        <v>4000</v>
      </c>
      <c r="E8" s="74">
        <v>155.5</v>
      </c>
      <c r="F8" s="74">
        <v>156.30000000000001</v>
      </c>
      <c r="G8" s="85" t="s">
        <v>879</v>
      </c>
      <c r="H8" s="74">
        <v>153</v>
      </c>
      <c r="I8" s="74">
        <f>(E8-H8)*D8</f>
        <v>10000</v>
      </c>
    </row>
    <row r="9" spans="1:9">
      <c r="A9" s="92">
        <v>43467</v>
      </c>
      <c r="B9" s="74" t="s">
        <v>479</v>
      </c>
      <c r="C9" s="74" t="s">
        <v>16</v>
      </c>
      <c r="D9" s="74">
        <v>2750</v>
      </c>
      <c r="E9" s="74">
        <v>365</v>
      </c>
      <c r="F9" s="74">
        <v>363.5</v>
      </c>
      <c r="G9" s="85" t="s">
        <v>880</v>
      </c>
      <c r="H9" s="74">
        <v>366</v>
      </c>
      <c r="I9" s="74">
        <f t="shared" ref="I9:I26" si="1">(H9-E9)*D9</f>
        <v>2750</v>
      </c>
    </row>
    <row r="10" spans="1:9">
      <c r="A10" s="92">
        <v>43468</v>
      </c>
      <c r="B10" s="74" t="s">
        <v>77</v>
      </c>
      <c r="C10" s="74" t="s">
        <v>16</v>
      </c>
      <c r="D10" s="74">
        <v>1600</v>
      </c>
      <c r="E10" s="74">
        <v>284</v>
      </c>
      <c r="F10" s="74">
        <v>282</v>
      </c>
      <c r="G10" s="85" t="s">
        <v>881</v>
      </c>
      <c r="H10" s="74">
        <v>286.5</v>
      </c>
      <c r="I10" s="74">
        <f t="shared" si="1"/>
        <v>4000</v>
      </c>
    </row>
    <row r="11" spans="1:9">
      <c r="A11" s="92">
        <v>43468</v>
      </c>
      <c r="B11" s="74" t="s">
        <v>640</v>
      </c>
      <c r="C11" s="74" t="s">
        <v>16</v>
      </c>
      <c r="D11" s="74">
        <v>1300</v>
      </c>
      <c r="E11" s="74">
        <v>505</v>
      </c>
      <c r="F11" s="74">
        <v>502.5</v>
      </c>
      <c r="G11" s="85" t="s">
        <v>882</v>
      </c>
      <c r="H11" s="74">
        <v>506.5</v>
      </c>
      <c r="I11" s="74">
        <f t="shared" si="1"/>
        <v>1950</v>
      </c>
    </row>
    <row r="12" spans="1:9">
      <c r="A12" s="93">
        <v>43469</v>
      </c>
      <c r="B12" s="76" t="s">
        <v>883</v>
      </c>
      <c r="C12" s="76" t="s">
        <v>16</v>
      </c>
      <c r="D12" s="76">
        <v>700</v>
      </c>
      <c r="E12" s="76">
        <v>1320</v>
      </c>
      <c r="F12" s="76">
        <v>1315.7</v>
      </c>
      <c r="G12" s="87" t="s">
        <v>884</v>
      </c>
      <c r="H12" s="76">
        <v>1315.7</v>
      </c>
      <c r="I12" s="76">
        <f t="shared" si="1"/>
        <v>-3009.9999999999682</v>
      </c>
    </row>
    <row r="13" spans="1:9">
      <c r="A13" s="93">
        <v>43469</v>
      </c>
      <c r="B13" s="76" t="s">
        <v>31</v>
      </c>
      <c r="C13" s="76" t="s">
        <v>16</v>
      </c>
      <c r="D13" s="76">
        <v>500</v>
      </c>
      <c r="E13" s="76">
        <v>1280</v>
      </c>
      <c r="F13" s="76">
        <v>1275</v>
      </c>
      <c r="G13" s="87" t="s">
        <v>885</v>
      </c>
      <c r="H13" s="76">
        <v>1275</v>
      </c>
      <c r="I13" s="76">
        <f t="shared" si="1"/>
        <v>-2500</v>
      </c>
    </row>
    <row r="14" spans="1:9">
      <c r="A14" s="92">
        <v>43469</v>
      </c>
      <c r="B14" s="74" t="s">
        <v>886</v>
      </c>
      <c r="C14" s="74" t="s">
        <v>16</v>
      </c>
      <c r="D14" s="74">
        <v>700</v>
      </c>
      <c r="E14" s="74">
        <v>878</v>
      </c>
      <c r="F14" s="74">
        <v>874</v>
      </c>
      <c r="G14" s="85" t="s">
        <v>887</v>
      </c>
      <c r="H14" s="74">
        <v>880.8</v>
      </c>
      <c r="I14" s="74">
        <f t="shared" si="1"/>
        <v>1959.9999999999682</v>
      </c>
    </row>
    <row r="15" spans="1:9">
      <c r="A15" s="93">
        <v>43469</v>
      </c>
      <c r="B15" s="76" t="s">
        <v>883</v>
      </c>
      <c r="C15" s="76" t="s">
        <v>16</v>
      </c>
      <c r="D15" s="76">
        <v>700</v>
      </c>
      <c r="E15" s="76">
        <v>1325</v>
      </c>
      <c r="F15" s="76">
        <v>1320</v>
      </c>
      <c r="G15" s="87" t="s">
        <v>888</v>
      </c>
      <c r="H15" s="76">
        <v>1320</v>
      </c>
      <c r="I15" s="76">
        <f t="shared" si="1"/>
        <v>-3500</v>
      </c>
    </row>
    <row r="16" spans="1:9">
      <c r="A16" s="92">
        <v>43469</v>
      </c>
      <c r="B16" s="74" t="s">
        <v>136</v>
      </c>
      <c r="C16" s="74" t="s">
        <v>23</v>
      </c>
      <c r="D16" s="74">
        <v>1250</v>
      </c>
      <c r="E16" s="74">
        <v>609</v>
      </c>
      <c r="F16" s="74">
        <v>611.5</v>
      </c>
      <c r="G16" s="85" t="s">
        <v>889</v>
      </c>
      <c r="H16" s="74">
        <v>607.4</v>
      </c>
      <c r="I16" s="74">
        <f t="shared" ref="I16:I21" si="2">(E16-H16)*D16</f>
        <v>2000.0000000000284</v>
      </c>
    </row>
    <row r="17" spans="1:9">
      <c r="A17" s="93">
        <v>43472</v>
      </c>
      <c r="B17" s="76" t="s">
        <v>479</v>
      </c>
      <c r="C17" s="76" t="s">
        <v>16</v>
      </c>
      <c r="D17" s="76">
        <v>2750</v>
      </c>
      <c r="E17" s="76">
        <v>371.5</v>
      </c>
      <c r="F17" s="76">
        <v>369.7</v>
      </c>
      <c r="G17" s="87" t="s">
        <v>890</v>
      </c>
      <c r="H17" s="76">
        <v>369.7</v>
      </c>
      <c r="I17" s="76">
        <f t="shared" si="1"/>
        <v>-4950.0000000000309</v>
      </c>
    </row>
    <row r="18" spans="1:9">
      <c r="A18" s="93">
        <v>43472</v>
      </c>
      <c r="B18" s="76" t="s">
        <v>53</v>
      </c>
      <c r="C18" s="76" t="s">
        <v>16</v>
      </c>
      <c r="D18" s="76">
        <v>1100</v>
      </c>
      <c r="E18" s="76">
        <v>740</v>
      </c>
      <c r="F18" s="76">
        <v>737.2</v>
      </c>
      <c r="G18" s="87" t="s">
        <v>891</v>
      </c>
      <c r="H18" s="76">
        <v>737.2</v>
      </c>
      <c r="I18" s="76">
        <f t="shared" si="1"/>
        <v>-3079.99999999995</v>
      </c>
    </row>
    <row r="19" spans="1:9">
      <c r="A19" s="92">
        <v>43472</v>
      </c>
      <c r="B19" s="74" t="s">
        <v>232</v>
      </c>
      <c r="C19" s="74" t="s">
        <v>23</v>
      </c>
      <c r="D19" s="74">
        <v>600</v>
      </c>
      <c r="E19" s="74">
        <v>1130</v>
      </c>
      <c r="F19" s="74">
        <v>1135.2</v>
      </c>
      <c r="G19" s="85" t="s">
        <v>892</v>
      </c>
      <c r="H19" s="74">
        <v>1123</v>
      </c>
      <c r="I19" s="74">
        <f t="shared" si="2"/>
        <v>4200</v>
      </c>
    </row>
    <row r="20" spans="1:9">
      <c r="A20" s="92">
        <v>43472</v>
      </c>
      <c r="B20" s="74" t="s">
        <v>886</v>
      </c>
      <c r="C20" s="74" t="s">
        <v>16</v>
      </c>
      <c r="D20" s="74">
        <v>700</v>
      </c>
      <c r="E20" s="74">
        <v>899</v>
      </c>
      <c r="F20" s="74">
        <v>894</v>
      </c>
      <c r="G20" s="85" t="s">
        <v>893</v>
      </c>
      <c r="H20" s="74">
        <v>906</v>
      </c>
      <c r="I20" s="74">
        <f t="shared" si="1"/>
        <v>4900</v>
      </c>
    </row>
    <row r="21" spans="1:9">
      <c r="A21" s="92">
        <v>43472</v>
      </c>
      <c r="B21" s="74" t="s">
        <v>27</v>
      </c>
      <c r="C21" s="74" t="s">
        <v>23</v>
      </c>
      <c r="D21" s="74">
        <v>250</v>
      </c>
      <c r="E21" s="74">
        <v>2575</v>
      </c>
      <c r="F21" s="74">
        <v>2587</v>
      </c>
      <c r="G21" s="85" t="s">
        <v>894</v>
      </c>
      <c r="H21" s="74">
        <v>2562</v>
      </c>
      <c r="I21" s="74">
        <f t="shared" si="2"/>
        <v>3250</v>
      </c>
    </row>
    <row r="22" spans="1:9">
      <c r="A22" s="92">
        <v>43473</v>
      </c>
      <c r="B22" s="74" t="s">
        <v>234</v>
      </c>
      <c r="C22" s="74" t="s">
        <v>16</v>
      </c>
      <c r="D22" s="74">
        <v>1500</v>
      </c>
      <c r="E22" s="74">
        <v>520</v>
      </c>
      <c r="F22" s="74">
        <v>517.9</v>
      </c>
      <c r="G22" s="85" t="s">
        <v>895</v>
      </c>
      <c r="H22" s="74">
        <v>521.4</v>
      </c>
      <c r="I22" s="74">
        <f t="shared" si="1"/>
        <v>2099.9999999999659</v>
      </c>
    </row>
    <row r="23" spans="1:9">
      <c r="A23" s="92">
        <v>43473</v>
      </c>
      <c r="B23" s="74" t="s">
        <v>886</v>
      </c>
      <c r="C23" s="74" t="s">
        <v>16</v>
      </c>
      <c r="D23" s="74">
        <v>700</v>
      </c>
      <c r="E23" s="74">
        <v>925</v>
      </c>
      <c r="F23" s="74">
        <v>921</v>
      </c>
      <c r="G23" s="74" t="s">
        <v>896</v>
      </c>
      <c r="H23" s="74">
        <v>927.8</v>
      </c>
      <c r="I23" s="74">
        <f t="shared" si="1"/>
        <v>1959.9999999999682</v>
      </c>
    </row>
    <row r="24" spans="1:9">
      <c r="A24" s="92">
        <v>43474</v>
      </c>
      <c r="B24" s="74" t="s">
        <v>53</v>
      </c>
      <c r="C24" s="74" t="s">
        <v>16</v>
      </c>
      <c r="D24" s="74">
        <v>1100</v>
      </c>
      <c r="E24" s="74">
        <v>742</v>
      </c>
      <c r="F24" s="74">
        <v>739.5</v>
      </c>
      <c r="G24" s="85" t="s">
        <v>897</v>
      </c>
      <c r="H24" s="74">
        <v>746</v>
      </c>
      <c r="I24" s="74">
        <f t="shared" si="1"/>
        <v>4400</v>
      </c>
    </row>
    <row r="25" spans="1:9">
      <c r="A25" s="92">
        <v>43474</v>
      </c>
      <c r="B25" s="74" t="s">
        <v>77</v>
      </c>
      <c r="C25" s="74" t="s">
        <v>16</v>
      </c>
      <c r="D25" s="74">
        <v>1600</v>
      </c>
      <c r="E25" s="74">
        <v>290</v>
      </c>
      <c r="F25" s="74">
        <v>288</v>
      </c>
      <c r="G25" s="85" t="s">
        <v>898</v>
      </c>
      <c r="H25" s="74">
        <v>291.39999999999998</v>
      </c>
      <c r="I25" s="74">
        <f t="shared" si="1"/>
        <v>2239.9999999999636</v>
      </c>
    </row>
    <row r="26" spans="1:9">
      <c r="A26" s="92">
        <v>43475</v>
      </c>
      <c r="B26" s="74" t="s">
        <v>587</v>
      </c>
      <c r="C26" s="74" t="s">
        <v>16</v>
      </c>
      <c r="D26" s="74">
        <v>1500</v>
      </c>
      <c r="E26" s="74">
        <v>550.25</v>
      </c>
      <c r="F26" s="74">
        <v>548</v>
      </c>
      <c r="G26" s="85" t="s">
        <v>899</v>
      </c>
      <c r="H26" s="74">
        <v>553</v>
      </c>
      <c r="I26" s="74">
        <f t="shared" si="1"/>
        <v>4125</v>
      </c>
    </row>
    <row r="27" spans="1:9">
      <c r="A27" s="92">
        <v>43476</v>
      </c>
      <c r="B27" s="74" t="s">
        <v>900</v>
      </c>
      <c r="C27" s="74" t="s">
        <v>23</v>
      </c>
      <c r="D27" s="74">
        <v>250</v>
      </c>
      <c r="E27" s="74">
        <v>2517</v>
      </c>
      <c r="F27" s="74">
        <v>2531</v>
      </c>
      <c r="G27" s="85" t="s">
        <v>901</v>
      </c>
      <c r="H27" s="74">
        <v>2501.5</v>
      </c>
      <c r="I27" s="74">
        <f>(E27-H27)*D27</f>
        <v>3875</v>
      </c>
    </row>
    <row r="28" spans="1:9">
      <c r="A28" s="92">
        <v>43479</v>
      </c>
      <c r="B28" s="74" t="s">
        <v>433</v>
      </c>
      <c r="C28" s="74" t="s">
        <v>23</v>
      </c>
      <c r="D28" s="74">
        <v>500</v>
      </c>
      <c r="E28" s="74">
        <v>802</v>
      </c>
      <c r="F28" s="74">
        <v>808</v>
      </c>
      <c r="G28" s="85" t="s">
        <v>902</v>
      </c>
      <c r="H28" s="74">
        <v>798</v>
      </c>
      <c r="I28" s="74">
        <f t="shared" ref="I28:I33" si="3">(E28-H28)*D28</f>
        <v>2000</v>
      </c>
    </row>
    <row r="29" spans="1:9">
      <c r="A29" s="92">
        <v>43479</v>
      </c>
      <c r="B29" s="74" t="s">
        <v>507</v>
      </c>
      <c r="C29" s="74" t="s">
        <v>23</v>
      </c>
      <c r="D29" s="74">
        <v>302</v>
      </c>
      <c r="E29" s="74">
        <v>2280</v>
      </c>
      <c r="F29" s="74">
        <v>2292</v>
      </c>
      <c r="G29" s="85" t="s">
        <v>903</v>
      </c>
      <c r="H29" s="74">
        <v>2264</v>
      </c>
      <c r="I29" s="74">
        <f t="shared" si="3"/>
        <v>4832</v>
      </c>
    </row>
    <row r="30" spans="1:9">
      <c r="A30" s="92">
        <v>43480</v>
      </c>
      <c r="B30" s="74" t="s">
        <v>59</v>
      </c>
      <c r="C30" s="74" t="s">
        <v>16</v>
      </c>
      <c r="D30" s="74">
        <v>750</v>
      </c>
      <c r="E30" s="74">
        <v>1196</v>
      </c>
      <c r="F30" s="74">
        <v>1191.5</v>
      </c>
      <c r="G30" s="85" t="s">
        <v>904</v>
      </c>
      <c r="H30" s="74">
        <v>1197</v>
      </c>
      <c r="I30" s="74">
        <f t="shared" ref="I30:I32" si="4">(H30-E30)*D30</f>
        <v>750</v>
      </c>
    </row>
    <row r="31" spans="1:9">
      <c r="A31" s="92" t="s">
        <v>905</v>
      </c>
      <c r="B31" s="74" t="s">
        <v>47</v>
      </c>
      <c r="C31" s="74" t="s">
        <v>16</v>
      </c>
      <c r="D31" s="74">
        <v>1400</v>
      </c>
      <c r="E31" s="74">
        <v>487.8</v>
      </c>
      <c r="F31" s="74">
        <v>485.8</v>
      </c>
      <c r="G31" s="85" t="s">
        <v>906</v>
      </c>
      <c r="H31" s="74">
        <v>490</v>
      </c>
      <c r="I31" s="74">
        <f t="shared" si="4"/>
        <v>3079.9999999999841</v>
      </c>
    </row>
    <row r="32" spans="1:9">
      <c r="A32" s="92">
        <v>43482</v>
      </c>
      <c r="B32" s="74" t="s">
        <v>454</v>
      </c>
      <c r="C32" s="74" t="s">
        <v>16</v>
      </c>
      <c r="D32" s="74">
        <v>1500</v>
      </c>
      <c r="E32" s="74">
        <v>323.8</v>
      </c>
      <c r="F32" s="74">
        <v>321.89999999999998</v>
      </c>
      <c r="G32" s="85" t="s">
        <v>907</v>
      </c>
      <c r="H32" s="74">
        <v>327.10000000000002</v>
      </c>
      <c r="I32" s="74">
        <f t="shared" si="4"/>
        <v>4950.0000000000173</v>
      </c>
    </row>
    <row r="33" spans="1:10">
      <c r="A33" s="92" t="s">
        <v>908</v>
      </c>
      <c r="B33" s="74" t="s">
        <v>640</v>
      </c>
      <c r="C33" s="74" t="s">
        <v>23</v>
      </c>
      <c r="D33" s="74">
        <v>1300</v>
      </c>
      <c r="E33" s="74">
        <v>531.5</v>
      </c>
      <c r="F33" s="74">
        <v>533.5</v>
      </c>
      <c r="G33" s="74" t="s">
        <v>909</v>
      </c>
      <c r="H33" s="74">
        <v>529.79999999999995</v>
      </c>
      <c r="I33" s="74">
        <f t="shared" si="3"/>
        <v>2210.0000000000591</v>
      </c>
    </row>
    <row r="34" spans="1:10">
      <c r="A34" s="92" t="s">
        <v>910</v>
      </c>
      <c r="B34" s="74" t="s">
        <v>31</v>
      </c>
      <c r="C34" s="74" t="s">
        <v>16</v>
      </c>
      <c r="D34" s="74">
        <v>500</v>
      </c>
      <c r="E34" s="74">
        <v>1370</v>
      </c>
      <c r="F34" s="74">
        <v>1364</v>
      </c>
      <c r="G34" s="74" t="s">
        <v>911</v>
      </c>
      <c r="H34" s="74">
        <v>1379</v>
      </c>
      <c r="I34" s="74">
        <f t="shared" ref="I34:I35" si="5">(H34-E34)*D34</f>
        <v>4500</v>
      </c>
    </row>
    <row r="35" spans="1:10">
      <c r="A35" s="93" t="s">
        <v>910</v>
      </c>
      <c r="B35" s="76" t="s">
        <v>134</v>
      </c>
      <c r="C35" s="76" t="s">
        <v>16</v>
      </c>
      <c r="D35" s="76">
        <v>600</v>
      </c>
      <c r="E35" s="76">
        <v>904</v>
      </c>
      <c r="F35" s="76">
        <v>899</v>
      </c>
      <c r="G35" s="76" t="s">
        <v>912</v>
      </c>
      <c r="H35" s="76">
        <v>899</v>
      </c>
      <c r="I35" s="76">
        <f t="shared" si="5"/>
        <v>-3000</v>
      </c>
      <c r="J35" s="86"/>
    </row>
    <row r="36" spans="1:10">
      <c r="A36" s="92" t="s">
        <v>913</v>
      </c>
      <c r="B36" s="74" t="s">
        <v>326</v>
      </c>
      <c r="C36" s="74" t="s">
        <v>23</v>
      </c>
      <c r="D36" s="74">
        <v>1000</v>
      </c>
      <c r="E36" s="74">
        <v>523</v>
      </c>
      <c r="F36" s="74">
        <v>526</v>
      </c>
      <c r="G36" s="74" t="s">
        <v>914</v>
      </c>
      <c r="H36" s="74">
        <v>521</v>
      </c>
      <c r="I36" s="74">
        <f t="shared" ref="I36:I44" si="6">(E36-H36)*D36</f>
        <v>2000</v>
      </c>
      <c r="J36" s="86"/>
    </row>
    <row r="37" spans="1:10">
      <c r="A37" s="92" t="s">
        <v>913</v>
      </c>
      <c r="B37" s="74" t="s">
        <v>271</v>
      </c>
      <c r="C37" s="74" t="s">
        <v>16</v>
      </c>
      <c r="D37" s="74">
        <v>1200</v>
      </c>
      <c r="E37" s="74">
        <v>583.5</v>
      </c>
      <c r="F37" s="74">
        <v>581.20000000000005</v>
      </c>
      <c r="G37" s="74" t="s">
        <v>915</v>
      </c>
      <c r="H37" s="74">
        <v>587</v>
      </c>
      <c r="I37" s="74">
        <f>(H37-E37)*D37</f>
        <v>4200</v>
      </c>
      <c r="J37" s="86"/>
    </row>
    <row r="38" spans="1:10">
      <c r="A38" s="92" t="s">
        <v>916</v>
      </c>
      <c r="B38" s="74" t="s">
        <v>427</v>
      </c>
      <c r="C38" s="74" t="s">
        <v>16</v>
      </c>
      <c r="D38" s="74">
        <v>2400</v>
      </c>
      <c r="E38" s="74">
        <v>351</v>
      </c>
      <c r="F38" s="74">
        <v>349.3</v>
      </c>
      <c r="G38" s="74" t="s">
        <v>917</v>
      </c>
      <c r="H38" s="74">
        <v>352</v>
      </c>
      <c r="I38" s="74">
        <f>(H38-E38)*D38</f>
        <v>2400</v>
      </c>
      <c r="J38" s="86"/>
    </row>
    <row r="39" spans="1:10">
      <c r="A39" s="92" t="s">
        <v>918</v>
      </c>
      <c r="B39" s="74" t="s">
        <v>919</v>
      </c>
      <c r="C39" s="74" t="s">
        <v>23</v>
      </c>
      <c r="D39" s="74">
        <v>500</v>
      </c>
      <c r="E39" s="74">
        <v>1111</v>
      </c>
      <c r="F39" s="74">
        <v>1115</v>
      </c>
      <c r="G39" s="74" t="s">
        <v>920</v>
      </c>
      <c r="H39" s="74">
        <v>1103.8</v>
      </c>
      <c r="I39" s="74">
        <f t="shared" si="6"/>
        <v>3600.0000000000227</v>
      </c>
      <c r="J39" s="86"/>
    </row>
    <row r="40" spans="1:10">
      <c r="A40" s="93" t="s">
        <v>918</v>
      </c>
      <c r="B40" s="76" t="s">
        <v>128</v>
      </c>
      <c r="C40" s="76" t="s">
        <v>23</v>
      </c>
      <c r="D40" s="76">
        <v>1000</v>
      </c>
      <c r="E40" s="76">
        <v>524.95000000000005</v>
      </c>
      <c r="F40" s="76">
        <v>528.5</v>
      </c>
      <c r="G40" s="76" t="s">
        <v>921</v>
      </c>
      <c r="H40" s="76">
        <v>528</v>
      </c>
      <c r="I40" s="76">
        <f t="shared" si="6"/>
        <v>-3049.9999999999545</v>
      </c>
      <c r="J40" s="86"/>
    </row>
    <row r="41" spans="1:10">
      <c r="A41" s="92" t="s">
        <v>922</v>
      </c>
      <c r="B41" s="74" t="s">
        <v>308</v>
      </c>
      <c r="C41" s="74" t="s">
        <v>23</v>
      </c>
      <c r="D41" s="74">
        <v>1300</v>
      </c>
      <c r="E41" s="74">
        <v>412.5</v>
      </c>
      <c r="F41" s="74">
        <v>415.3</v>
      </c>
      <c r="G41" s="74" t="s">
        <v>923</v>
      </c>
      <c r="H41" s="74">
        <v>411</v>
      </c>
      <c r="I41" s="74">
        <f t="shared" si="6"/>
        <v>1950</v>
      </c>
      <c r="J41" s="86"/>
    </row>
    <row r="42" spans="1:10">
      <c r="A42" s="92" t="s">
        <v>922</v>
      </c>
      <c r="B42" s="74" t="s">
        <v>876</v>
      </c>
      <c r="C42" s="74" t="s">
        <v>23</v>
      </c>
      <c r="D42" s="74">
        <v>2000</v>
      </c>
      <c r="E42" s="74">
        <v>242.5</v>
      </c>
      <c r="F42" s="74">
        <v>244.1</v>
      </c>
      <c r="G42" s="74" t="s">
        <v>924</v>
      </c>
      <c r="H42" s="74">
        <v>236.2</v>
      </c>
      <c r="I42" s="74">
        <f t="shared" si="6"/>
        <v>12600.000000000022</v>
      </c>
      <c r="J42" s="86"/>
    </row>
    <row r="43" spans="1:10">
      <c r="A43" s="92" t="s">
        <v>922</v>
      </c>
      <c r="B43" s="74" t="s">
        <v>501</v>
      </c>
      <c r="C43" s="74" t="s">
        <v>23</v>
      </c>
      <c r="D43" s="74">
        <v>1750</v>
      </c>
      <c r="E43" s="74">
        <v>224</v>
      </c>
      <c r="F43" s="74">
        <v>226</v>
      </c>
      <c r="G43" s="74" t="s">
        <v>925</v>
      </c>
      <c r="H43" s="74">
        <v>222.8</v>
      </c>
      <c r="I43" s="74">
        <f t="shared" si="6"/>
        <v>2099.99999999998</v>
      </c>
      <c r="J43" s="86"/>
    </row>
    <row r="44" spans="1:10">
      <c r="A44" s="92" t="s">
        <v>926</v>
      </c>
      <c r="B44" s="74" t="s">
        <v>308</v>
      </c>
      <c r="C44" s="74" t="s">
        <v>23</v>
      </c>
      <c r="D44" s="74">
        <v>1300</v>
      </c>
      <c r="E44" s="74">
        <v>350</v>
      </c>
      <c r="F44" s="74">
        <v>353</v>
      </c>
      <c r="G44" s="85" t="s">
        <v>927</v>
      </c>
      <c r="H44" s="74">
        <v>343</v>
      </c>
      <c r="I44" s="74">
        <f t="shared" si="6"/>
        <v>9100</v>
      </c>
      <c r="J44" s="86"/>
    </row>
    <row r="45" spans="1:10">
      <c r="A45" s="92">
        <v>43494</v>
      </c>
      <c r="B45" s="74" t="s">
        <v>308</v>
      </c>
      <c r="C45" s="74" t="s">
        <v>16</v>
      </c>
      <c r="D45" s="74">
        <v>1300</v>
      </c>
      <c r="E45" s="74">
        <v>380</v>
      </c>
      <c r="F45" s="74">
        <v>377</v>
      </c>
      <c r="G45" s="85" t="s">
        <v>928</v>
      </c>
      <c r="H45" s="74">
        <v>381.5</v>
      </c>
      <c r="I45" s="74">
        <f t="shared" ref="I45:I49" si="7">(H45-E45)*D45</f>
        <v>1950</v>
      </c>
      <c r="J45" s="86"/>
    </row>
    <row r="46" spans="1:10">
      <c r="A46" s="92">
        <v>43494</v>
      </c>
      <c r="B46" s="74" t="s">
        <v>649</v>
      </c>
      <c r="C46" s="74" t="s">
        <v>23</v>
      </c>
      <c r="D46" s="74">
        <v>1500</v>
      </c>
      <c r="E46" s="74">
        <v>175</v>
      </c>
      <c r="F46" s="74">
        <v>177.1</v>
      </c>
      <c r="G46" s="85" t="s">
        <v>929</v>
      </c>
      <c r="H46" s="74">
        <v>171</v>
      </c>
      <c r="I46" s="74">
        <f>(E46-H46)*D46</f>
        <v>6000</v>
      </c>
      <c r="J46" s="86"/>
    </row>
    <row r="47" spans="1:10">
      <c r="A47" s="92" t="s">
        <v>930</v>
      </c>
      <c r="B47" s="74" t="s">
        <v>433</v>
      </c>
      <c r="C47" s="74" t="s">
        <v>23</v>
      </c>
      <c r="D47" s="74">
        <v>500</v>
      </c>
      <c r="E47" s="74">
        <v>694</v>
      </c>
      <c r="F47" s="74">
        <v>700.3</v>
      </c>
      <c r="G47" s="85" t="s">
        <v>931</v>
      </c>
      <c r="H47" s="74">
        <v>684</v>
      </c>
      <c r="I47" s="74">
        <f>(E47-H47)*D47</f>
        <v>5000</v>
      </c>
      <c r="J47" s="86"/>
    </row>
    <row r="48" spans="1:10">
      <c r="A48" s="92" t="s">
        <v>930</v>
      </c>
      <c r="B48" s="74" t="s">
        <v>22</v>
      </c>
      <c r="C48" s="74" t="s">
        <v>16</v>
      </c>
      <c r="D48" s="74">
        <v>250</v>
      </c>
      <c r="E48" s="74">
        <v>2580</v>
      </c>
      <c r="F48" s="74">
        <v>2568</v>
      </c>
      <c r="G48" s="85" t="s">
        <v>932</v>
      </c>
      <c r="H48" s="74">
        <v>2588</v>
      </c>
      <c r="I48" s="74">
        <f t="shared" si="7"/>
        <v>2000</v>
      </c>
      <c r="J48" s="86"/>
    </row>
    <row r="49" spans="1:10">
      <c r="A49" s="92" t="s">
        <v>933</v>
      </c>
      <c r="B49" s="74" t="s">
        <v>479</v>
      </c>
      <c r="C49" s="74" t="s">
        <v>16</v>
      </c>
      <c r="D49" s="74">
        <v>2750</v>
      </c>
      <c r="E49" s="74">
        <v>374.5</v>
      </c>
      <c r="F49" s="74">
        <v>373</v>
      </c>
      <c r="G49" s="85" t="s">
        <v>934</v>
      </c>
      <c r="H49" s="74">
        <v>375.5</v>
      </c>
      <c r="I49" s="74">
        <f t="shared" si="7"/>
        <v>2750</v>
      </c>
      <c r="J49" s="86"/>
    </row>
    <row r="50" spans="1:10">
      <c r="A50" s="92"/>
      <c r="B50" s="74"/>
      <c r="C50" s="74"/>
      <c r="D50" s="74"/>
      <c r="E50" s="74"/>
      <c r="F50" s="74"/>
      <c r="G50" s="85"/>
      <c r="H50" s="74"/>
      <c r="I50" s="74"/>
      <c r="J50" s="86"/>
    </row>
    <row r="51" spans="1:10">
      <c r="A51" s="92"/>
      <c r="B51" s="74"/>
      <c r="C51" s="74"/>
      <c r="D51" s="74"/>
      <c r="E51" s="74"/>
      <c r="F51" s="74"/>
      <c r="G51" s="85"/>
      <c r="H51" s="74"/>
      <c r="I51" s="74"/>
      <c r="J51" s="86"/>
    </row>
    <row r="52" spans="1:10">
      <c r="A52" s="92"/>
      <c r="B52" s="74"/>
      <c r="C52" s="74"/>
      <c r="D52" s="74"/>
      <c r="E52" s="74"/>
      <c r="F52" s="74"/>
      <c r="G52" s="111" t="s">
        <v>64</v>
      </c>
      <c r="H52" s="111"/>
      <c r="I52" s="26">
        <f>SUM(I4:I51)</f>
        <v>118822.0000000001</v>
      </c>
    </row>
    <row r="53" spans="1:10">
      <c r="A53" s="93"/>
      <c r="B53" s="76"/>
      <c r="C53" s="76"/>
      <c r="D53" s="76"/>
      <c r="E53" s="76"/>
      <c r="F53" s="76"/>
      <c r="I53" s="76"/>
    </row>
    <row r="54" spans="1:10">
      <c r="A54" s="92"/>
      <c r="B54" s="74"/>
      <c r="C54" s="74"/>
      <c r="D54" s="74"/>
      <c r="E54" s="74"/>
      <c r="F54" s="74"/>
      <c r="G54" s="111" t="s">
        <v>2</v>
      </c>
      <c r="H54" s="111"/>
      <c r="I54" s="28">
        <f>38/46</f>
        <v>0.82608695652173914</v>
      </c>
    </row>
    <row r="55" spans="1:10">
      <c r="H55" s="78"/>
      <c r="I55" s="79" t="s">
        <v>65</v>
      </c>
    </row>
  </sheetData>
  <mergeCells count="4">
    <mergeCell ref="A1:I1"/>
    <mergeCell ref="A2:I2"/>
    <mergeCell ref="G52:H52"/>
    <mergeCell ref="G54:H54"/>
  </mergeCells>
  <pageMargins left="0.75" right="0.75" top="1" bottom="1" header="0.51180555555555596" footer="0.51180555555555596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52" workbookViewId="0">
      <selection activeCell="B64" sqref="B64"/>
    </sheetView>
  </sheetViews>
  <sheetFormatPr defaultColWidth="9" defaultRowHeight="15"/>
  <cols>
    <col min="1" max="1" width="10.140625" style="7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935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5">
        <v>43437</v>
      </c>
      <c r="B4" s="76" t="s">
        <v>883</v>
      </c>
      <c r="C4" s="76" t="s">
        <v>16</v>
      </c>
      <c r="D4" s="76">
        <v>700</v>
      </c>
      <c r="E4" s="76">
        <v>1242</v>
      </c>
      <c r="F4" s="76">
        <v>1236.5</v>
      </c>
      <c r="G4" s="87" t="s">
        <v>936</v>
      </c>
      <c r="H4" s="76">
        <v>1236.5</v>
      </c>
      <c r="I4" s="76">
        <f t="shared" ref="I4:I6" si="0">(H4-E4)*D4</f>
        <v>-3850</v>
      </c>
    </row>
    <row r="5" spans="1:9">
      <c r="A5" s="75">
        <v>43437</v>
      </c>
      <c r="B5" s="76" t="s">
        <v>937</v>
      </c>
      <c r="C5" s="76" t="s">
        <v>16</v>
      </c>
      <c r="D5" s="76">
        <v>900</v>
      </c>
      <c r="E5" s="76">
        <v>546</v>
      </c>
      <c r="F5" s="76">
        <v>542</v>
      </c>
      <c r="G5" s="87" t="s">
        <v>938</v>
      </c>
      <c r="H5" s="76">
        <v>542</v>
      </c>
      <c r="I5" s="76">
        <f t="shared" si="0"/>
        <v>-3600</v>
      </c>
    </row>
    <row r="6" spans="1:9">
      <c r="A6" s="73">
        <v>43437</v>
      </c>
      <c r="B6" s="74" t="s">
        <v>507</v>
      </c>
      <c r="C6" s="74" t="s">
        <v>16</v>
      </c>
      <c r="D6" s="74">
        <v>302</v>
      </c>
      <c r="E6" s="74">
        <v>2210</v>
      </c>
      <c r="F6" s="74">
        <v>2197</v>
      </c>
      <c r="G6" s="74" t="s">
        <v>939</v>
      </c>
      <c r="H6" s="74">
        <v>2230</v>
      </c>
      <c r="I6" s="74">
        <f t="shared" si="0"/>
        <v>6040</v>
      </c>
    </row>
    <row r="7" spans="1:9">
      <c r="A7" s="73">
        <v>43437</v>
      </c>
      <c r="B7" s="74" t="s">
        <v>27</v>
      </c>
      <c r="C7" s="74" t="s">
        <v>23</v>
      </c>
      <c r="D7" s="74">
        <v>250</v>
      </c>
      <c r="E7" s="74">
        <v>2700</v>
      </c>
      <c r="F7" s="74">
        <v>2715</v>
      </c>
      <c r="G7" s="85" t="s">
        <v>940</v>
      </c>
      <c r="H7" s="74">
        <v>2684</v>
      </c>
      <c r="I7" s="74">
        <f>(E7-H7)*D7</f>
        <v>4000</v>
      </c>
    </row>
    <row r="8" spans="1:9">
      <c r="A8" s="73">
        <v>43438</v>
      </c>
      <c r="B8" s="74" t="s">
        <v>433</v>
      </c>
      <c r="C8" s="74" t="s">
        <v>16</v>
      </c>
      <c r="D8" s="74">
        <v>500</v>
      </c>
      <c r="E8" s="74">
        <v>795</v>
      </c>
      <c r="F8" s="74">
        <v>788</v>
      </c>
      <c r="G8" s="85" t="s">
        <v>941</v>
      </c>
      <c r="H8" s="74">
        <v>806</v>
      </c>
      <c r="I8" s="74">
        <f t="shared" ref="I8:I10" si="1">(H8-E8)*D8</f>
        <v>5500</v>
      </c>
    </row>
    <row r="9" spans="1:9">
      <c r="A9" s="75">
        <v>43438</v>
      </c>
      <c r="B9" s="76" t="s">
        <v>59</v>
      </c>
      <c r="C9" s="76" t="s">
        <v>16</v>
      </c>
      <c r="D9" s="76">
        <v>750</v>
      </c>
      <c r="E9" s="76">
        <v>1130</v>
      </c>
      <c r="F9" s="76">
        <v>1124</v>
      </c>
      <c r="G9" s="87" t="s">
        <v>942</v>
      </c>
      <c r="H9" s="76">
        <v>1124</v>
      </c>
      <c r="I9" s="76">
        <f t="shared" si="1"/>
        <v>-4500</v>
      </c>
    </row>
    <row r="10" spans="1:9">
      <c r="A10" s="73">
        <v>43438</v>
      </c>
      <c r="B10" s="74" t="s">
        <v>183</v>
      </c>
      <c r="C10" s="74" t="s">
        <v>16</v>
      </c>
      <c r="D10" s="74">
        <v>1000</v>
      </c>
      <c r="E10" s="74">
        <v>820</v>
      </c>
      <c r="F10" s="74">
        <v>816.4</v>
      </c>
      <c r="G10" s="85" t="s">
        <v>943</v>
      </c>
      <c r="H10" s="74">
        <v>826</v>
      </c>
      <c r="I10" s="74">
        <f t="shared" si="1"/>
        <v>6000</v>
      </c>
    </row>
    <row r="11" spans="1:9">
      <c r="A11" s="73">
        <v>43438</v>
      </c>
      <c r="B11" s="74" t="s">
        <v>136</v>
      </c>
      <c r="C11" s="74" t="s">
        <v>944</v>
      </c>
      <c r="D11" s="74">
        <v>1250</v>
      </c>
      <c r="E11" s="74">
        <v>662</v>
      </c>
      <c r="F11" s="74">
        <v>664.7</v>
      </c>
      <c r="G11" s="85" t="s">
        <v>945</v>
      </c>
      <c r="H11" s="74">
        <v>660.7</v>
      </c>
      <c r="I11" s="74">
        <f>(E11-H11)*D11</f>
        <v>1624.9999999999432</v>
      </c>
    </row>
    <row r="12" spans="1:9">
      <c r="A12" s="73">
        <v>43439</v>
      </c>
      <c r="B12" s="74" t="s">
        <v>39</v>
      </c>
      <c r="C12" s="74" t="s">
        <v>946</v>
      </c>
      <c r="D12" s="74">
        <v>4000</v>
      </c>
      <c r="E12" s="74">
        <v>164</v>
      </c>
      <c r="F12" s="74">
        <v>162.69999999999999</v>
      </c>
      <c r="G12" s="85" t="s">
        <v>947</v>
      </c>
      <c r="H12" s="74">
        <v>165</v>
      </c>
      <c r="I12" s="74">
        <f>(H12-E12)*D12</f>
        <v>4000</v>
      </c>
    </row>
    <row r="13" spans="1:9">
      <c r="A13" s="73">
        <v>43439</v>
      </c>
      <c r="B13" s="74" t="s">
        <v>948</v>
      </c>
      <c r="C13" s="74" t="s">
        <v>23</v>
      </c>
      <c r="D13" s="74">
        <v>4000</v>
      </c>
      <c r="E13" s="74">
        <v>121.5</v>
      </c>
      <c r="F13" s="74">
        <v>122.7</v>
      </c>
      <c r="G13" s="85" t="s">
        <v>949</v>
      </c>
      <c r="H13" s="74">
        <v>120.5</v>
      </c>
      <c r="I13" s="74">
        <f t="shared" ref="I13:I27" si="2">(E13-H13)*D13</f>
        <v>4000</v>
      </c>
    </row>
    <row r="14" spans="1:9">
      <c r="A14" s="73">
        <v>43439</v>
      </c>
      <c r="B14" s="74" t="s">
        <v>950</v>
      </c>
      <c r="C14" s="74" t="s">
        <v>23</v>
      </c>
      <c r="D14" s="74">
        <v>2250</v>
      </c>
      <c r="E14" s="74">
        <v>150.5</v>
      </c>
      <c r="F14" s="74">
        <v>152.1</v>
      </c>
      <c r="G14" s="85" t="s">
        <v>951</v>
      </c>
      <c r="H14" s="74">
        <v>148</v>
      </c>
      <c r="I14" s="74">
        <f t="shared" si="2"/>
        <v>5625</v>
      </c>
    </row>
    <row r="15" spans="1:9">
      <c r="A15" s="73">
        <v>43440</v>
      </c>
      <c r="B15" s="74" t="s">
        <v>473</v>
      </c>
      <c r="C15" s="74" t="s">
        <v>23</v>
      </c>
      <c r="D15" s="74">
        <v>2500</v>
      </c>
      <c r="E15" s="74">
        <v>172</v>
      </c>
      <c r="F15" s="74">
        <v>173.5</v>
      </c>
      <c r="G15" s="85" t="s">
        <v>952</v>
      </c>
      <c r="H15" s="74">
        <v>169.5</v>
      </c>
      <c r="I15" s="74">
        <f t="shared" si="2"/>
        <v>6250</v>
      </c>
    </row>
    <row r="16" spans="1:9">
      <c r="A16" s="73">
        <v>43440</v>
      </c>
      <c r="B16" s="74" t="s">
        <v>587</v>
      </c>
      <c r="C16" s="74" t="s">
        <v>23</v>
      </c>
      <c r="D16" s="74">
        <v>1500</v>
      </c>
      <c r="E16" s="74">
        <v>500</v>
      </c>
      <c r="F16" s="74">
        <v>502.8</v>
      </c>
      <c r="G16" s="85" t="s">
        <v>953</v>
      </c>
      <c r="H16" s="74">
        <v>498.5</v>
      </c>
      <c r="I16" s="74">
        <f t="shared" si="2"/>
        <v>2250</v>
      </c>
    </row>
    <row r="17" spans="1:9">
      <c r="A17" s="73">
        <v>43441</v>
      </c>
      <c r="B17" s="74" t="s">
        <v>954</v>
      </c>
      <c r="C17" s="74" t="s">
        <v>23</v>
      </c>
      <c r="D17" s="74">
        <v>2667</v>
      </c>
      <c r="E17" s="74">
        <v>335</v>
      </c>
      <c r="F17" s="74">
        <v>336.5</v>
      </c>
      <c r="G17" s="85" t="s">
        <v>955</v>
      </c>
      <c r="H17" s="74">
        <v>334</v>
      </c>
      <c r="I17" s="74">
        <f t="shared" si="2"/>
        <v>2667</v>
      </c>
    </row>
    <row r="18" spans="1:9">
      <c r="A18" s="73">
        <v>43441</v>
      </c>
      <c r="B18" s="74" t="s">
        <v>95</v>
      </c>
      <c r="C18" s="74" t="s">
        <v>23</v>
      </c>
      <c r="D18" s="74">
        <v>750</v>
      </c>
      <c r="E18" s="74">
        <v>900</v>
      </c>
      <c r="F18" s="74">
        <v>904</v>
      </c>
      <c r="G18" s="85" t="s">
        <v>956</v>
      </c>
      <c r="H18" s="74">
        <v>897.5</v>
      </c>
      <c r="I18" s="74">
        <f t="shared" si="2"/>
        <v>1875</v>
      </c>
    </row>
    <row r="19" spans="1:9">
      <c r="A19" s="73">
        <v>43441</v>
      </c>
      <c r="B19" s="74" t="s">
        <v>957</v>
      </c>
      <c r="C19" s="74" t="s">
        <v>23</v>
      </c>
      <c r="D19" s="74">
        <v>2000</v>
      </c>
      <c r="E19" s="74">
        <v>100</v>
      </c>
      <c r="F19" s="74">
        <v>101.5</v>
      </c>
      <c r="G19" s="85" t="s">
        <v>958</v>
      </c>
      <c r="H19" s="74">
        <v>99</v>
      </c>
      <c r="I19" s="74">
        <f t="shared" si="2"/>
        <v>2000</v>
      </c>
    </row>
    <row r="20" spans="1:9">
      <c r="A20" s="73">
        <v>43441</v>
      </c>
      <c r="B20" s="74" t="s">
        <v>959</v>
      </c>
      <c r="C20" s="74" t="s">
        <v>23</v>
      </c>
      <c r="D20" s="74">
        <v>900</v>
      </c>
      <c r="E20" s="74">
        <v>499</v>
      </c>
      <c r="F20" s="74">
        <v>502.8</v>
      </c>
      <c r="G20" s="85" t="s">
        <v>960</v>
      </c>
      <c r="H20" s="74">
        <v>494</v>
      </c>
      <c r="I20" s="74">
        <f t="shared" si="2"/>
        <v>4500</v>
      </c>
    </row>
    <row r="21" spans="1:9">
      <c r="A21" s="73">
        <v>43441</v>
      </c>
      <c r="B21" s="74" t="s">
        <v>790</v>
      </c>
      <c r="C21" s="74" t="s">
        <v>23</v>
      </c>
      <c r="D21" s="74">
        <v>1200</v>
      </c>
      <c r="E21" s="74">
        <v>511</v>
      </c>
      <c r="F21" s="74">
        <v>513.20000000000005</v>
      </c>
      <c r="G21" s="85" t="s">
        <v>961</v>
      </c>
      <c r="H21" s="74">
        <v>509.3</v>
      </c>
      <c r="I21" s="74">
        <f t="shared" si="2"/>
        <v>2039.9999999999864</v>
      </c>
    </row>
    <row r="22" spans="1:9">
      <c r="A22" s="75">
        <v>43444</v>
      </c>
      <c r="B22" s="76" t="s">
        <v>85</v>
      </c>
      <c r="C22" s="76" t="s">
        <v>23</v>
      </c>
      <c r="D22" s="76">
        <v>1500</v>
      </c>
      <c r="E22" s="76">
        <v>295</v>
      </c>
      <c r="F22" s="76">
        <v>297</v>
      </c>
      <c r="G22" s="87" t="s">
        <v>962</v>
      </c>
      <c r="H22" s="76">
        <v>297</v>
      </c>
      <c r="I22" s="76">
        <f t="shared" si="2"/>
        <v>-3000</v>
      </c>
    </row>
    <row r="23" spans="1:9">
      <c r="A23" s="73">
        <v>43444</v>
      </c>
      <c r="B23" s="74" t="s">
        <v>963</v>
      </c>
      <c r="C23" s="74" t="s">
        <v>23</v>
      </c>
      <c r="D23" s="74">
        <v>1250</v>
      </c>
      <c r="E23" s="74">
        <v>400</v>
      </c>
      <c r="F23" s="74">
        <v>403</v>
      </c>
      <c r="G23" s="74" t="s">
        <v>964</v>
      </c>
      <c r="H23" s="74">
        <v>398.3</v>
      </c>
      <c r="I23" s="74">
        <f t="shared" si="2"/>
        <v>2124.9999999999859</v>
      </c>
    </row>
    <row r="24" spans="1:9">
      <c r="A24" s="73">
        <v>43444</v>
      </c>
      <c r="B24" s="74" t="s">
        <v>497</v>
      </c>
      <c r="C24" s="74" t="s">
        <v>23</v>
      </c>
      <c r="D24" s="74">
        <v>1100</v>
      </c>
      <c r="E24" s="74">
        <v>402</v>
      </c>
      <c r="F24" s="74">
        <v>405</v>
      </c>
      <c r="G24" s="85" t="s">
        <v>965</v>
      </c>
      <c r="H24" s="74">
        <v>400.3</v>
      </c>
      <c r="I24" s="74">
        <f t="shared" si="2"/>
        <v>1869.9999999999875</v>
      </c>
    </row>
    <row r="25" spans="1:9">
      <c r="A25" s="73">
        <v>43444</v>
      </c>
      <c r="B25" s="74" t="s">
        <v>476</v>
      </c>
      <c r="C25" s="74" t="s">
        <v>23</v>
      </c>
      <c r="D25" s="74">
        <v>800</v>
      </c>
      <c r="E25" s="74">
        <v>1201</v>
      </c>
      <c r="F25" s="74">
        <v>1206</v>
      </c>
      <c r="G25" s="85" t="s">
        <v>966</v>
      </c>
      <c r="H25" s="74">
        <v>1193</v>
      </c>
      <c r="I25" s="74">
        <f t="shared" si="2"/>
        <v>6400</v>
      </c>
    </row>
    <row r="26" spans="1:9">
      <c r="A26" s="73">
        <v>43445</v>
      </c>
      <c r="B26" s="74" t="s">
        <v>649</v>
      </c>
      <c r="C26" s="74" t="s">
        <v>16</v>
      </c>
      <c r="D26" s="74">
        <v>1500</v>
      </c>
      <c r="E26" s="74">
        <v>202</v>
      </c>
      <c r="F26" s="74">
        <v>199.8</v>
      </c>
      <c r="G26" s="85" t="s">
        <v>967</v>
      </c>
      <c r="H26" s="74">
        <v>203.4</v>
      </c>
      <c r="I26" s="74">
        <f>(H26-E26)*D26</f>
        <v>2100.0000000000086</v>
      </c>
    </row>
    <row r="27" spans="1:9">
      <c r="A27" s="75">
        <v>43445</v>
      </c>
      <c r="B27" s="76" t="s">
        <v>623</v>
      </c>
      <c r="C27" s="76" t="s">
        <v>23</v>
      </c>
      <c r="D27" s="76">
        <v>400</v>
      </c>
      <c r="E27" s="76">
        <v>965</v>
      </c>
      <c r="F27" s="76">
        <v>972</v>
      </c>
      <c r="G27" s="87" t="s">
        <v>968</v>
      </c>
      <c r="H27" s="76">
        <v>972</v>
      </c>
      <c r="I27" s="76">
        <f t="shared" si="2"/>
        <v>-2800</v>
      </c>
    </row>
    <row r="28" spans="1:9">
      <c r="A28" s="73">
        <v>43445</v>
      </c>
      <c r="B28" s="74" t="s">
        <v>497</v>
      </c>
      <c r="C28" s="74" t="s">
        <v>16</v>
      </c>
      <c r="D28" s="74">
        <v>1100</v>
      </c>
      <c r="E28" s="74">
        <v>411</v>
      </c>
      <c r="F28" s="74">
        <v>408.3</v>
      </c>
      <c r="G28" s="85" t="s">
        <v>969</v>
      </c>
      <c r="H28" s="74">
        <v>415</v>
      </c>
      <c r="I28" s="74">
        <f t="shared" ref="I28:I40" si="3">(H28-E28)*D28</f>
        <v>4400</v>
      </c>
    </row>
    <row r="29" spans="1:9">
      <c r="A29" s="73">
        <v>43446</v>
      </c>
      <c r="B29" s="74" t="s">
        <v>507</v>
      </c>
      <c r="C29" s="74" t="s">
        <v>16</v>
      </c>
      <c r="D29" s="74">
        <v>302</v>
      </c>
      <c r="E29" s="74">
        <v>2130</v>
      </c>
      <c r="F29" s="74">
        <v>2118</v>
      </c>
      <c r="G29" s="85" t="s">
        <v>970</v>
      </c>
      <c r="H29" s="74">
        <v>2145</v>
      </c>
      <c r="I29" s="74">
        <f t="shared" si="3"/>
        <v>4530</v>
      </c>
    </row>
    <row r="30" spans="1:9">
      <c r="A30" s="73">
        <v>43446</v>
      </c>
      <c r="B30" s="74" t="s">
        <v>790</v>
      </c>
      <c r="C30" s="74" t="s">
        <v>16</v>
      </c>
      <c r="D30" s="74">
        <v>1200</v>
      </c>
      <c r="E30" s="74">
        <v>511</v>
      </c>
      <c r="F30" s="74">
        <v>508.2</v>
      </c>
      <c r="G30" s="85" t="s">
        <v>971</v>
      </c>
      <c r="H30" s="74">
        <v>512.70000000000005</v>
      </c>
      <c r="I30" s="74">
        <f t="shared" si="3"/>
        <v>2040.0000000000546</v>
      </c>
    </row>
    <row r="31" spans="1:9">
      <c r="A31" s="73">
        <v>43446</v>
      </c>
      <c r="B31" s="74" t="s">
        <v>954</v>
      </c>
      <c r="C31" s="74" t="s">
        <v>16</v>
      </c>
      <c r="D31" s="74">
        <v>2667</v>
      </c>
      <c r="E31" s="74">
        <v>340</v>
      </c>
      <c r="F31" s="74">
        <v>338.5</v>
      </c>
      <c r="G31" s="85" t="s">
        <v>972</v>
      </c>
      <c r="H31" s="74">
        <v>342</v>
      </c>
      <c r="I31" s="74">
        <f t="shared" si="3"/>
        <v>5334</v>
      </c>
    </row>
    <row r="32" spans="1:9">
      <c r="A32" s="73">
        <v>43446</v>
      </c>
      <c r="B32" s="74" t="s">
        <v>587</v>
      </c>
      <c r="C32" s="74" t="s">
        <v>16</v>
      </c>
      <c r="D32" s="74">
        <v>1500</v>
      </c>
      <c r="E32" s="74">
        <v>538</v>
      </c>
      <c r="F32" s="74">
        <v>535.9</v>
      </c>
      <c r="G32" s="85" t="s">
        <v>973</v>
      </c>
      <c r="H32" s="74">
        <v>539.4</v>
      </c>
      <c r="I32" s="74">
        <f t="shared" si="3"/>
        <v>2099.9999999999659</v>
      </c>
    </row>
    <row r="33" spans="1:10">
      <c r="A33" s="73">
        <v>43446</v>
      </c>
      <c r="B33" s="74" t="s">
        <v>234</v>
      </c>
      <c r="C33" s="74" t="s">
        <v>16</v>
      </c>
      <c r="D33" s="74">
        <v>1500</v>
      </c>
      <c r="E33" s="74">
        <v>480</v>
      </c>
      <c r="F33" s="74">
        <v>477.8</v>
      </c>
      <c r="G33" s="74" t="s">
        <v>974</v>
      </c>
      <c r="H33" s="74">
        <v>481.4</v>
      </c>
      <c r="I33" s="74">
        <f t="shared" si="3"/>
        <v>2099.9999999999659</v>
      </c>
    </row>
    <row r="34" spans="1:10">
      <c r="A34" s="73">
        <v>43447</v>
      </c>
      <c r="B34" s="74" t="s">
        <v>77</v>
      </c>
      <c r="C34" s="74" t="s">
        <v>16</v>
      </c>
      <c r="D34" s="74">
        <v>1600</v>
      </c>
      <c r="E34" s="74">
        <v>250</v>
      </c>
      <c r="F34" s="74">
        <v>248</v>
      </c>
      <c r="G34" s="74" t="s">
        <v>975</v>
      </c>
      <c r="H34" s="74">
        <v>253</v>
      </c>
      <c r="I34" s="74">
        <f t="shared" si="3"/>
        <v>4800</v>
      </c>
    </row>
    <row r="35" spans="1:10">
      <c r="A35" s="75">
        <v>43448</v>
      </c>
      <c r="B35" s="76" t="s">
        <v>507</v>
      </c>
      <c r="C35" s="76" t="s">
        <v>16</v>
      </c>
      <c r="D35" s="76">
        <v>302</v>
      </c>
      <c r="E35" s="76">
        <v>2210</v>
      </c>
      <c r="F35" s="76">
        <v>2200</v>
      </c>
      <c r="G35" s="76" t="s">
        <v>976</v>
      </c>
      <c r="H35" s="76">
        <v>2200</v>
      </c>
      <c r="I35" s="76">
        <f t="shared" si="3"/>
        <v>-3020</v>
      </c>
      <c r="J35" s="86"/>
    </row>
    <row r="36" spans="1:10">
      <c r="A36" s="73">
        <v>43448</v>
      </c>
      <c r="B36" s="74" t="s">
        <v>587</v>
      </c>
      <c r="C36" s="74" t="s">
        <v>16</v>
      </c>
      <c r="D36" s="74">
        <v>1500</v>
      </c>
      <c r="E36" s="74">
        <v>569</v>
      </c>
      <c r="F36" s="74">
        <v>566.9</v>
      </c>
      <c r="G36" s="74" t="s">
        <v>977</v>
      </c>
      <c r="H36" s="74">
        <v>570.4</v>
      </c>
      <c r="I36" s="74">
        <f t="shared" si="3"/>
        <v>2099.9999999999659</v>
      </c>
      <c r="J36" s="86"/>
    </row>
    <row r="37" spans="1:10">
      <c r="A37" s="73">
        <v>43448</v>
      </c>
      <c r="B37" s="74" t="s">
        <v>978</v>
      </c>
      <c r="C37" s="74" t="s">
        <v>16</v>
      </c>
      <c r="D37" s="74">
        <v>2400</v>
      </c>
      <c r="E37" s="74">
        <v>167</v>
      </c>
      <c r="F37" s="74">
        <v>165.4</v>
      </c>
      <c r="G37" s="74" t="s">
        <v>979</v>
      </c>
      <c r="H37" s="74">
        <v>168</v>
      </c>
      <c r="I37" s="74">
        <f t="shared" si="3"/>
        <v>2400</v>
      </c>
      <c r="J37" s="86"/>
    </row>
    <row r="38" spans="1:10">
      <c r="A38" s="75">
        <v>43451</v>
      </c>
      <c r="B38" s="76" t="s">
        <v>234</v>
      </c>
      <c r="C38" s="76" t="s">
        <v>16</v>
      </c>
      <c r="D38" s="76">
        <v>1500</v>
      </c>
      <c r="E38" s="76">
        <v>482.5</v>
      </c>
      <c r="F38" s="76">
        <v>480.4</v>
      </c>
      <c r="G38" s="76" t="s">
        <v>980</v>
      </c>
      <c r="H38" s="76">
        <v>480.4</v>
      </c>
      <c r="I38" s="88">
        <f t="shared" si="3"/>
        <v>-3150.0000000000341</v>
      </c>
      <c r="J38" s="86"/>
    </row>
    <row r="39" spans="1:10">
      <c r="A39" s="75">
        <v>43451</v>
      </c>
      <c r="B39" s="76" t="s">
        <v>981</v>
      </c>
      <c r="C39" s="76" t="s">
        <v>16</v>
      </c>
      <c r="D39" s="76">
        <v>500</v>
      </c>
      <c r="E39" s="76">
        <v>1120</v>
      </c>
      <c r="F39" s="76">
        <v>1114</v>
      </c>
      <c r="G39" s="76" t="s">
        <v>982</v>
      </c>
      <c r="H39" s="76">
        <v>1114</v>
      </c>
      <c r="I39" s="88">
        <f t="shared" si="3"/>
        <v>-3000</v>
      </c>
      <c r="J39" s="86"/>
    </row>
    <row r="40" spans="1:10">
      <c r="A40" s="75">
        <v>43451</v>
      </c>
      <c r="B40" s="76" t="s">
        <v>81</v>
      </c>
      <c r="C40" s="76" t="s">
        <v>16</v>
      </c>
      <c r="D40" s="76">
        <v>700</v>
      </c>
      <c r="E40" s="76">
        <v>1290</v>
      </c>
      <c r="F40" s="76">
        <v>1285</v>
      </c>
      <c r="G40" s="76" t="s">
        <v>983</v>
      </c>
      <c r="H40" s="76">
        <v>1285</v>
      </c>
      <c r="I40" s="89">
        <f t="shared" si="3"/>
        <v>-3500</v>
      </c>
      <c r="J40" s="86"/>
    </row>
    <row r="41" spans="1:10">
      <c r="A41" s="73">
        <v>43452</v>
      </c>
      <c r="B41" s="74" t="s">
        <v>454</v>
      </c>
      <c r="C41" s="74" t="s">
        <v>16</v>
      </c>
      <c r="D41" s="74">
        <v>1500</v>
      </c>
      <c r="E41" s="74">
        <v>338</v>
      </c>
      <c r="F41" s="74">
        <v>335.7</v>
      </c>
      <c r="G41" s="74" t="s">
        <v>984</v>
      </c>
      <c r="H41" s="74">
        <v>339.4</v>
      </c>
      <c r="I41" s="74">
        <f t="shared" ref="I41:I47" si="4">(H41-E41)*D41</f>
        <v>2099.9999999999659</v>
      </c>
      <c r="J41" s="86"/>
    </row>
    <row r="42" spans="1:10">
      <c r="A42" s="73">
        <v>43452</v>
      </c>
      <c r="B42" s="74" t="s">
        <v>83</v>
      </c>
      <c r="C42" s="74" t="s">
        <v>16</v>
      </c>
      <c r="D42" s="74">
        <v>500</v>
      </c>
      <c r="E42" s="74">
        <v>2225</v>
      </c>
      <c r="F42" s="74">
        <v>2218</v>
      </c>
      <c r="G42" s="85" t="s">
        <v>985</v>
      </c>
      <c r="H42" s="74">
        <v>2229</v>
      </c>
      <c r="I42" s="74">
        <f t="shared" si="4"/>
        <v>2000</v>
      </c>
      <c r="J42" s="86"/>
    </row>
    <row r="43" spans="1:10">
      <c r="A43" s="73">
        <v>43453</v>
      </c>
      <c r="B43" s="74" t="s">
        <v>308</v>
      </c>
      <c r="C43" s="74" t="s">
        <v>23</v>
      </c>
      <c r="D43" s="74">
        <v>1300</v>
      </c>
      <c r="E43" s="74">
        <v>455</v>
      </c>
      <c r="F43" s="74">
        <v>458</v>
      </c>
      <c r="G43" s="85" t="s">
        <v>986</v>
      </c>
      <c r="H43" s="74">
        <v>450.5</v>
      </c>
      <c r="I43" s="74">
        <f t="shared" ref="I43" si="5">(E43-H43)*D43</f>
        <v>5850</v>
      </c>
      <c r="J43" s="86"/>
    </row>
    <row r="44" spans="1:10">
      <c r="A44" s="73">
        <v>43454</v>
      </c>
      <c r="B44" s="74" t="s">
        <v>637</v>
      </c>
      <c r="C44" s="74" t="s">
        <v>16</v>
      </c>
      <c r="D44" s="74">
        <v>500</v>
      </c>
      <c r="E44" s="74">
        <v>1128</v>
      </c>
      <c r="F44" s="74">
        <v>1121</v>
      </c>
      <c r="G44" s="85" t="s">
        <v>987</v>
      </c>
      <c r="H44" s="74">
        <v>1132</v>
      </c>
      <c r="I44" s="74">
        <f t="shared" si="4"/>
        <v>2000</v>
      </c>
      <c r="J44" s="86"/>
    </row>
    <row r="45" spans="1:10">
      <c r="A45" s="73">
        <v>43454</v>
      </c>
      <c r="B45" s="74" t="s">
        <v>507</v>
      </c>
      <c r="C45" s="74" t="s">
        <v>16</v>
      </c>
      <c r="D45" s="74">
        <v>302</v>
      </c>
      <c r="E45" s="74">
        <v>2300</v>
      </c>
      <c r="F45" s="74">
        <v>2289</v>
      </c>
      <c r="G45" s="85" t="s">
        <v>988</v>
      </c>
      <c r="H45" s="74">
        <v>2320</v>
      </c>
      <c r="I45" s="74">
        <f t="shared" si="4"/>
        <v>6040</v>
      </c>
      <c r="J45" s="86"/>
    </row>
    <row r="46" spans="1:10">
      <c r="A46" s="73">
        <v>43455</v>
      </c>
      <c r="B46" s="74" t="s">
        <v>77</v>
      </c>
      <c r="C46" s="74" t="s">
        <v>16</v>
      </c>
      <c r="D46" s="74">
        <v>1600</v>
      </c>
      <c r="E46" s="74">
        <v>280</v>
      </c>
      <c r="F46" s="74">
        <v>278.2</v>
      </c>
      <c r="G46" s="85" t="s">
        <v>989</v>
      </c>
      <c r="H46" s="74">
        <v>284</v>
      </c>
      <c r="I46" s="74">
        <f t="shared" si="4"/>
        <v>6400</v>
      </c>
      <c r="J46" s="86"/>
    </row>
    <row r="47" spans="1:10">
      <c r="A47" s="75">
        <v>43455</v>
      </c>
      <c r="B47" s="76" t="s">
        <v>948</v>
      </c>
      <c r="C47" s="76" t="s">
        <v>16</v>
      </c>
      <c r="D47" s="76">
        <v>4000</v>
      </c>
      <c r="E47" s="76">
        <v>126.5</v>
      </c>
      <c r="F47" s="76">
        <v>125.5</v>
      </c>
      <c r="G47" s="87" t="s">
        <v>990</v>
      </c>
      <c r="H47" s="76">
        <v>125.5</v>
      </c>
      <c r="I47" s="76">
        <f t="shared" si="4"/>
        <v>-4000</v>
      </c>
      <c r="J47" s="86"/>
    </row>
    <row r="48" spans="1:10">
      <c r="A48" s="75">
        <v>43458</v>
      </c>
      <c r="B48" s="76" t="s">
        <v>991</v>
      </c>
      <c r="C48" s="76" t="s">
        <v>23</v>
      </c>
      <c r="D48" s="76">
        <v>2000</v>
      </c>
      <c r="E48" s="76">
        <v>260</v>
      </c>
      <c r="F48" s="76">
        <v>262</v>
      </c>
      <c r="G48" s="87" t="s">
        <v>992</v>
      </c>
      <c r="H48" s="76">
        <v>262</v>
      </c>
      <c r="I48" s="76">
        <f t="shared" ref="I48:I53" si="6">(E48-H48)*D48</f>
        <v>-4000</v>
      </c>
      <c r="J48" s="86"/>
    </row>
    <row r="49" spans="1:10">
      <c r="A49" s="75">
        <v>43458</v>
      </c>
      <c r="B49" s="76" t="s">
        <v>128</v>
      </c>
      <c r="C49" s="76" t="s">
        <v>23</v>
      </c>
      <c r="D49" s="76">
        <v>1000</v>
      </c>
      <c r="E49" s="76">
        <v>580</v>
      </c>
      <c r="F49" s="76">
        <v>583</v>
      </c>
      <c r="G49" s="87" t="s">
        <v>993</v>
      </c>
      <c r="H49" s="76">
        <v>583</v>
      </c>
      <c r="I49" s="76">
        <f t="shared" si="6"/>
        <v>-3000</v>
      </c>
      <c r="J49" s="86"/>
    </row>
    <row r="50" spans="1:10">
      <c r="A50" s="73">
        <v>43458</v>
      </c>
      <c r="B50" s="74" t="s">
        <v>95</v>
      </c>
      <c r="C50" s="74" t="s">
        <v>944</v>
      </c>
      <c r="D50" s="74">
        <v>750</v>
      </c>
      <c r="E50" s="74">
        <v>892</v>
      </c>
      <c r="F50" s="74">
        <v>896</v>
      </c>
      <c r="G50" s="85" t="s">
        <v>994</v>
      </c>
      <c r="H50" s="74">
        <v>892</v>
      </c>
      <c r="I50" s="74">
        <f t="shared" si="6"/>
        <v>0</v>
      </c>
      <c r="J50" s="86"/>
    </row>
    <row r="51" spans="1:10">
      <c r="A51" s="73">
        <v>43458</v>
      </c>
      <c r="B51" s="74" t="s">
        <v>18</v>
      </c>
      <c r="C51" s="74" t="s">
        <v>944</v>
      </c>
      <c r="D51" s="74">
        <v>1800</v>
      </c>
      <c r="E51" s="74">
        <v>368</v>
      </c>
      <c r="F51" s="74">
        <v>370</v>
      </c>
      <c r="G51" s="85" t="s">
        <v>995</v>
      </c>
      <c r="H51" s="74">
        <v>365</v>
      </c>
      <c r="I51" s="74">
        <f t="shared" si="6"/>
        <v>5400</v>
      </c>
      <c r="J51" s="86"/>
    </row>
    <row r="52" spans="1:10">
      <c r="A52" s="73">
        <v>43458</v>
      </c>
      <c r="B52" s="74" t="s">
        <v>649</v>
      </c>
      <c r="C52" s="74" t="s">
        <v>944</v>
      </c>
      <c r="D52" s="74">
        <v>1500</v>
      </c>
      <c r="E52" s="74">
        <v>236</v>
      </c>
      <c r="F52" s="74">
        <v>238</v>
      </c>
      <c r="G52" s="85" t="s">
        <v>996</v>
      </c>
      <c r="H52" s="74">
        <v>233</v>
      </c>
      <c r="I52" s="74">
        <f t="shared" si="6"/>
        <v>4500</v>
      </c>
      <c r="J52" s="86"/>
    </row>
    <row r="53" spans="1:10">
      <c r="A53" s="73">
        <v>43460</v>
      </c>
      <c r="B53" s="74" t="s">
        <v>649</v>
      </c>
      <c r="C53" s="74" t="s">
        <v>944</v>
      </c>
      <c r="D53" s="74">
        <v>1500</v>
      </c>
      <c r="E53" s="74">
        <v>230</v>
      </c>
      <c r="F53" s="74">
        <v>232.5</v>
      </c>
      <c r="G53" s="85" t="s">
        <v>997</v>
      </c>
      <c r="H53" s="74">
        <v>228.6</v>
      </c>
      <c r="I53" s="74">
        <f t="shared" si="6"/>
        <v>2100.0000000000086</v>
      </c>
      <c r="J53" s="86"/>
    </row>
    <row r="54" spans="1:10">
      <c r="A54" s="75">
        <v>43461</v>
      </c>
      <c r="B54" s="76" t="s">
        <v>53</v>
      </c>
      <c r="C54" s="76" t="s">
        <v>16</v>
      </c>
      <c r="D54" s="76">
        <v>1100</v>
      </c>
      <c r="E54" s="76">
        <v>700</v>
      </c>
      <c r="F54" s="76">
        <v>697.3</v>
      </c>
      <c r="G54" s="87" t="s">
        <v>998</v>
      </c>
      <c r="H54" s="76">
        <v>697.3</v>
      </c>
      <c r="I54" s="76">
        <f t="shared" ref="I54:I61" si="7">(H54-E54)*D54</f>
        <v>-2970.00000000005</v>
      </c>
      <c r="J54" s="86"/>
    </row>
    <row r="55" spans="1:10">
      <c r="A55" s="73">
        <v>43461</v>
      </c>
      <c r="B55" s="74" t="s">
        <v>954</v>
      </c>
      <c r="C55" s="74" t="s">
        <v>16</v>
      </c>
      <c r="D55" s="74">
        <v>2667</v>
      </c>
      <c r="E55" s="74">
        <v>360</v>
      </c>
      <c r="F55" s="74">
        <v>358.5</v>
      </c>
      <c r="G55" s="85" t="s">
        <v>999</v>
      </c>
      <c r="H55" s="74">
        <v>362.3</v>
      </c>
      <c r="I55" s="74">
        <f t="shared" si="7"/>
        <v>6134.1000000000304</v>
      </c>
      <c r="J55" s="86"/>
    </row>
    <row r="56" spans="1:10">
      <c r="A56" s="73">
        <v>43461</v>
      </c>
      <c r="B56" s="74" t="s">
        <v>51</v>
      </c>
      <c r="C56" s="74" t="s">
        <v>16</v>
      </c>
      <c r="D56" s="74">
        <v>1250</v>
      </c>
      <c r="E56" s="74">
        <v>670</v>
      </c>
      <c r="F56" s="74">
        <v>667.7</v>
      </c>
      <c r="G56" s="85" t="s">
        <v>1000</v>
      </c>
      <c r="H56" s="74">
        <v>671.5</v>
      </c>
      <c r="I56" s="74">
        <f t="shared" si="7"/>
        <v>1875</v>
      </c>
      <c r="J56" s="86"/>
    </row>
    <row r="57" spans="1:10">
      <c r="A57" s="75">
        <v>43462</v>
      </c>
      <c r="B57" s="76" t="s">
        <v>47</v>
      </c>
      <c r="C57" s="76" t="s">
        <v>16</v>
      </c>
      <c r="D57" s="76">
        <v>1400</v>
      </c>
      <c r="E57" s="76">
        <v>513</v>
      </c>
      <c r="F57" s="76">
        <v>510.8</v>
      </c>
      <c r="G57" s="87" t="s">
        <v>1001</v>
      </c>
      <c r="H57" s="76">
        <v>510.8</v>
      </c>
      <c r="I57" s="76">
        <f t="shared" si="7"/>
        <v>-3079.9999999999841</v>
      </c>
      <c r="J57" s="86"/>
    </row>
    <row r="58" spans="1:10">
      <c r="A58" s="73">
        <v>43462</v>
      </c>
      <c r="B58" s="74" t="s">
        <v>85</v>
      </c>
      <c r="C58" s="74" t="s">
        <v>16</v>
      </c>
      <c r="D58" s="74">
        <v>1500</v>
      </c>
      <c r="E58" s="74">
        <v>301</v>
      </c>
      <c r="F58" s="74">
        <v>299</v>
      </c>
      <c r="G58" s="85" t="s">
        <v>1002</v>
      </c>
      <c r="H58" s="74">
        <v>302.39999999999998</v>
      </c>
      <c r="I58" s="74">
        <f t="shared" si="7"/>
        <v>2099.9999999999659</v>
      </c>
      <c r="J58" s="86"/>
    </row>
    <row r="59" spans="1:10">
      <c r="A59" s="73">
        <v>43462</v>
      </c>
      <c r="B59" s="74" t="s">
        <v>507</v>
      </c>
      <c r="C59" s="74" t="s">
        <v>16</v>
      </c>
      <c r="D59" s="74">
        <v>302</v>
      </c>
      <c r="E59" s="74">
        <v>2350</v>
      </c>
      <c r="F59" s="74">
        <v>2338</v>
      </c>
      <c r="G59" s="85" t="s">
        <v>1003</v>
      </c>
      <c r="H59" s="74">
        <v>2367</v>
      </c>
      <c r="I59" s="74">
        <f t="shared" si="7"/>
        <v>5134</v>
      </c>
      <c r="J59" s="86"/>
    </row>
    <row r="60" spans="1:10">
      <c r="A60" s="73">
        <v>43465</v>
      </c>
      <c r="B60" s="74" t="s">
        <v>234</v>
      </c>
      <c r="C60" s="74" t="s">
        <v>16</v>
      </c>
      <c r="D60" s="74">
        <v>1500</v>
      </c>
      <c r="E60" s="74">
        <v>512</v>
      </c>
      <c r="F60" s="74">
        <v>509.8</v>
      </c>
      <c r="G60" s="85" t="s">
        <v>1004</v>
      </c>
      <c r="H60" s="74">
        <v>513.4</v>
      </c>
      <c r="I60" s="74">
        <f t="shared" si="7"/>
        <v>2099.9999999999659</v>
      </c>
      <c r="J60" s="86"/>
    </row>
    <row r="61" spans="1:10">
      <c r="A61" s="73">
        <v>43465</v>
      </c>
      <c r="B61" s="74" t="s">
        <v>268</v>
      </c>
      <c r="C61" s="74" t="s">
        <v>16</v>
      </c>
      <c r="D61" s="74">
        <v>400</v>
      </c>
      <c r="E61" s="74">
        <v>1610</v>
      </c>
      <c r="F61" s="74">
        <v>1603</v>
      </c>
      <c r="G61" s="85" t="s">
        <v>1005</v>
      </c>
      <c r="H61" s="74">
        <v>1615</v>
      </c>
      <c r="I61" s="74">
        <f t="shared" si="7"/>
        <v>2000</v>
      </c>
      <c r="J61" s="86"/>
    </row>
    <row r="62" spans="1:10">
      <c r="A62" s="73"/>
      <c r="B62" s="74"/>
      <c r="C62" s="74"/>
      <c r="D62" s="74"/>
      <c r="E62" s="74"/>
      <c r="F62" s="74"/>
      <c r="G62" s="85"/>
      <c r="H62" s="74"/>
      <c r="I62" s="74"/>
      <c r="J62" s="86"/>
    </row>
    <row r="63" spans="1:10">
      <c r="A63" s="73"/>
      <c r="B63" s="74"/>
      <c r="C63" s="74"/>
      <c r="D63" s="74"/>
      <c r="E63" s="74"/>
      <c r="F63" s="74"/>
      <c r="G63" s="111" t="s">
        <v>64</v>
      </c>
      <c r="H63" s="111"/>
      <c r="I63" s="26">
        <f>SUM(I4:I62)</f>
        <v>108934.09999999977</v>
      </c>
    </row>
    <row r="64" spans="1:10">
      <c r="A64" s="75"/>
      <c r="B64" s="76"/>
      <c r="C64" s="76"/>
      <c r="D64" s="76"/>
      <c r="E64" s="76"/>
      <c r="F64" s="76"/>
      <c r="I64" s="76"/>
    </row>
    <row r="65" spans="1:9">
      <c r="A65" s="73"/>
      <c r="B65" s="74"/>
      <c r="C65" s="74"/>
      <c r="D65" s="74"/>
      <c r="E65" s="74"/>
      <c r="F65" s="74"/>
      <c r="G65" s="111" t="s">
        <v>2</v>
      </c>
      <c r="H65" s="111"/>
      <c r="I65" s="28">
        <f>44/58</f>
        <v>0.75862068965517238</v>
      </c>
    </row>
    <row r="66" spans="1:9">
      <c r="H66" s="78"/>
      <c r="I66" s="79" t="s">
        <v>65</v>
      </c>
    </row>
  </sheetData>
  <mergeCells count="4">
    <mergeCell ref="A1:I1"/>
    <mergeCell ref="A2:I2"/>
    <mergeCell ref="G63:H63"/>
    <mergeCell ref="G65:H65"/>
  </mergeCells>
  <pageMargins left="0.75" right="0.75" top="1" bottom="1" header="0.51180555555555596" footer="0.51180555555555596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8" workbookViewId="0">
      <selection activeCell="B52" sqref="B52"/>
    </sheetView>
  </sheetViews>
  <sheetFormatPr defaultColWidth="9" defaultRowHeight="15"/>
  <cols>
    <col min="1" max="1" width="10.8554687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1006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43405</v>
      </c>
      <c r="B4" s="74" t="s">
        <v>501</v>
      </c>
      <c r="C4" s="74" t="s">
        <v>16</v>
      </c>
      <c r="D4" s="74">
        <v>1750</v>
      </c>
      <c r="E4" s="74">
        <v>193</v>
      </c>
      <c r="F4" s="74">
        <v>190.8</v>
      </c>
      <c r="G4" s="85" t="s">
        <v>1007</v>
      </c>
      <c r="H4" s="74">
        <v>194.3</v>
      </c>
      <c r="I4" s="74">
        <f t="shared" ref="I4:I12" si="0">(H4-E4)*D4</f>
        <v>2275.00000000002</v>
      </c>
    </row>
    <row r="5" spans="1:9">
      <c r="A5" s="73">
        <v>43405</v>
      </c>
      <c r="B5" s="74" t="s">
        <v>507</v>
      </c>
      <c r="C5" s="74" t="s">
        <v>16</v>
      </c>
      <c r="D5" s="74">
        <v>302</v>
      </c>
      <c r="E5" s="74">
        <v>2200</v>
      </c>
      <c r="F5" s="74">
        <v>2186</v>
      </c>
      <c r="G5" s="85" t="s">
        <v>1008</v>
      </c>
      <c r="H5" s="74">
        <v>2206.5</v>
      </c>
      <c r="I5" s="74">
        <f t="shared" si="0"/>
        <v>1963</v>
      </c>
    </row>
    <row r="6" spans="1:9">
      <c r="A6" s="75">
        <v>43406</v>
      </c>
      <c r="B6" s="76" t="s">
        <v>114</v>
      </c>
      <c r="C6" s="76" t="s">
        <v>16</v>
      </c>
      <c r="D6" s="76">
        <v>1200</v>
      </c>
      <c r="E6" s="76">
        <v>406</v>
      </c>
      <c r="F6" s="76">
        <v>402.5</v>
      </c>
      <c r="G6" s="76" t="s">
        <v>1009</v>
      </c>
      <c r="H6" s="76">
        <v>402.5</v>
      </c>
      <c r="I6" s="76">
        <f t="shared" si="0"/>
        <v>-4200</v>
      </c>
    </row>
    <row r="7" spans="1:9">
      <c r="A7" s="73">
        <v>43406</v>
      </c>
      <c r="B7" s="74" t="s">
        <v>1010</v>
      </c>
      <c r="C7" s="74" t="s">
        <v>16</v>
      </c>
      <c r="D7" s="74">
        <v>2200</v>
      </c>
      <c r="E7" s="74">
        <v>315</v>
      </c>
      <c r="F7" s="74">
        <v>313</v>
      </c>
      <c r="G7" s="85" t="s">
        <v>1011</v>
      </c>
      <c r="H7" s="74">
        <v>316</v>
      </c>
      <c r="I7" s="74">
        <f t="shared" si="0"/>
        <v>2200</v>
      </c>
    </row>
    <row r="8" spans="1:9">
      <c r="A8" s="73">
        <v>43406</v>
      </c>
      <c r="B8" s="74" t="s">
        <v>628</v>
      </c>
      <c r="C8" s="74" t="s">
        <v>16</v>
      </c>
      <c r="D8" s="74">
        <v>1575</v>
      </c>
      <c r="E8" s="74">
        <v>235</v>
      </c>
      <c r="F8" s="74">
        <v>232.4</v>
      </c>
      <c r="G8" s="85" t="s">
        <v>1012</v>
      </c>
      <c r="H8" s="74">
        <v>239.5</v>
      </c>
      <c r="I8" s="74">
        <f t="shared" si="0"/>
        <v>7087.5</v>
      </c>
    </row>
    <row r="9" spans="1:9">
      <c r="A9" s="73">
        <v>43409</v>
      </c>
      <c r="B9" s="74" t="s">
        <v>114</v>
      </c>
      <c r="C9" s="74" t="s">
        <v>16</v>
      </c>
      <c r="D9" s="74">
        <v>1200</v>
      </c>
      <c r="E9" s="74">
        <v>414</v>
      </c>
      <c r="F9" s="74">
        <v>411.8</v>
      </c>
      <c r="G9" s="85" t="s">
        <v>1013</v>
      </c>
      <c r="H9" s="74">
        <v>415.7</v>
      </c>
      <c r="I9" s="74">
        <f t="shared" si="0"/>
        <v>2039.9999999999864</v>
      </c>
    </row>
    <row r="10" spans="1:9">
      <c r="A10" s="73">
        <v>43409</v>
      </c>
      <c r="B10" s="74" t="s">
        <v>268</v>
      </c>
      <c r="C10" s="74" t="s">
        <v>16</v>
      </c>
      <c r="D10" s="74">
        <v>400</v>
      </c>
      <c r="E10" s="74">
        <v>1406</v>
      </c>
      <c r="F10" s="74">
        <v>1400</v>
      </c>
      <c r="G10" s="85" t="s">
        <v>1014</v>
      </c>
      <c r="H10" s="74">
        <v>1411</v>
      </c>
      <c r="I10" s="74">
        <f t="shared" si="0"/>
        <v>2000</v>
      </c>
    </row>
    <row r="11" spans="1:9">
      <c r="A11" s="73">
        <v>43413</v>
      </c>
      <c r="B11" s="74" t="s">
        <v>18</v>
      </c>
      <c r="C11" s="74" t="s">
        <v>16</v>
      </c>
      <c r="D11" s="74">
        <v>1800</v>
      </c>
      <c r="E11" s="74">
        <v>297.05</v>
      </c>
      <c r="F11" s="74">
        <v>295.95</v>
      </c>
      <c r="G11" s="85" t="s">
        <v>1015</v>
      </c>
      <c r="H11" s="74">
        <v>299.05</v>
      </c>
      <c r="I11" s="74">
        <f t="shared" si="0"/>
        <v>3600</v>
      </c>
    </row>
    <row r="12" spans="1:9">
      <c r="A12" s="73">
        <v>43413</v>
      </c>
      <c r="B12" s="74" t="s">
        <v>134</v>
      </c>
      <c r="C12" s="74" t="s">
        <v>16</v>
      </c>
      <c r="D12" s="74">
        <v>600</v>
      </c>
      <c r="E12" s="74">
        <v>860</v>
      </c>
      <c r="F12" s="74">
        <v>856.5</v>
      </c>
      <c r="G12" s="85" t="s">
        <v>1016</v>
      </c>
      <c r="H12" s="74">
        <v>863.3</v>
      </c>
      <c r="I12" s="74">
        <f t="shared" si="0"/>
        <v>1979.9999999999727</v>
      </c>
    </row>
    <row r="13" spans="1:9">
      <c r="A13" s="73">
        <v>43416</v>
      </c>
      <c r="B13" s="74" t="s">
        <v>876</v>
      </c>
      <c r="C13" s="74" t="s">
        <v>23</v>
      </c>
      <c r="D13" s="74">
        <v>2000</v>
      </c>
      <c r="E13" s="74">
        <v>225.5</v>
      </c>
      <c r="F13" s="74">
        <v>227.5</v>
      </c>
      <c r="G13" s="85" t="s">
        <v>1017</v>
      </c>
      <c r="H13" s="74">
        <v>223</v>
      </c>
      <c r="I13" s="74">
        <f>(E13-H13)*D13</f>
        <v>5000</v>
      </c>
    </row>
    <row r="14" spans="1:9">
      <c r="A14" s="73">
        <v>43416</v>
      </c>
      <c r="B14" s="74" t="s">
        <v>381</v>
      </c>
      <c r="C14" s="74" t="s">
        <v>16</v>
      </c>
      <c r="D14" s="74">
        <v>1200</v>
      </c>
      <c r="E14" s="74">
        <v>749</v>
      </c>
      <c r="F14" s="74">
        <v>745.5</v>
      </c>
      <c r="G14" s="85" t="s">
        <v>1018</v>
      </c>
      <c r="H14" s="74">
        <v>750.7</v>
      </c>
      <c r="I14" s="74">
        <f t="shared" ref="I14:I17" si="1">(H14-E14)*D14</f>
        <v>2040.0000000000546</v>
      </c>
    </row>
    <row r="15" spans="1:9">
      <c r="A15" s="73">
        <v>43417</v>
      </c>
      <c r="B15" s="74" t="s">
        <v>287</v>
      </c>
      <c r="C15" s="74" t="s">
        <v>16</v>
      </c>
      <c r="D15" s="74">
        <v>1000</v>
      </c>
      <c r="E15" s="74">
        <v>661</v>
      </c>
      <c r="F15" s="74">
        <v>657</v>
      </c>
      <c r="G15" s="85" t="s">
        <v>1019</v>
      </c>
      <c r="H15" s="74">
        <v>665</v>
      </c>
      <c r="I15" s="74">
        <f t="shared" si="1"/>
        <v>4000</v>
      </c>
    </row>
    <row r="16" spans="1:9">
      <c r="A16" s="73">
        <v>43417</v>
      </c>
      <c r="B16" s="74" t="s">
        <v>18</v>
      </c>
      <c r="C16" s="74" t="s">
        <v>16</v>
      </c>
      <c r="D16" s="74">
        <v>1800</v>
      </c>
      <c r="E16" s="74">
        <v>301.5</v>
      </c>
      <c r="F16" s="74">
        <v>299</v>
      </c>
      <c r="G16" s="85" t="s">
        <v>1020</v>
      </c>
      <c r="H16" s="74">
        <v>302.7</v>
      </c>
      <c r="I16" s="74">
        <f t="shared" si="1"/>
        <v>2159.9999999999795</v>
      </c>
    </row>
    <row r="17" spans="1:9">
      <c r="A17" s="73">
        <v>43418</v>
      </c>
      <c r="B17" s="74" t="s">
        <v>479</v>
      </c>
      <c r="C17" s="74" t="s">
        <v>16</v>
      </c>
      <c r="D17" s="74">
        <v>2750</v>
      </c>
      <c r="E17" s="74">
        <v>365</v>
      </c>
      <c r="F17" s="74">
        <v>363.2</v>
      </c>
      <c r="G17" s="85" t="s">
        <v>1021</v>
      </c>
      <c r="H17" s="74">
        <v>366</v>
      </c>
      <c r="I17" s="74">
        <f t="shared" si="1"/>
        <v>2750</v>
      </c>
    </row>
    <row r="18" spans="1:9">
      <c r="A18" s="75">
        <v>43418</v>
      </c>
      <c r="B18" s="76" t="s">
        <v>454</v>
      </c>
      <c r="C18" s="76" t="s">
        <v>23</v>
      </c>
      <c r="D18" s="76">
        <v>1500</v>
      </c>
      <c r="E18" s="76">
        <v>310</v>
      </c>
      <c r="F18" s="76">
        <v>312.8</v>
      </c>
      <c r="G18" s="87" t="s">
        <v>1022</v>
      </c>
      <c r="H18" s="76">
        <v>312.8</v>
      </c>
      <c r="I18" s="76">
        <f>(E18-H18)*D18</f>
        <v>-4200.0000000000173</v>
      </c>
    </row>
    <row r="19" spans="1:9">
      <c r="A19" s="75">
        <v>43418</v>
      </c>
      <c r="B19" s="76" t="s">
        <v>504</v>
      </c>
      <c r="C19" s="76" t="s">
        <v>16</v>
      </c>
      <c r="D19" s="76">
        <v>3000</v>
      </c>
      <c r="E19" s="76">
        <v>273</v>
      </c>
      <c r="F19" s="76">
        <v>271.5</v>
      </c>
      <c r="G19" s="87" t="s">
        <v>1023</v>
      </c>
      <c r="H19" s="76">
        <v>271.5</v>
      </c>
      <c r="I19" s="76">
        <f t="shared" ref="I19:I21" si="2">(H19-E19)*D19</f>
        <v>-4500</v>
      </c>
    </row>
    <row r="20" spans="1:9">
      <c r="A20" s="73">
        <v>43418</v>
      </c>
      <c r="B20" s="74" t="s">
        <v>437</v>
      </c>
      <c r="C20" s="74" t="s">
        <v>16</v>
      </c>
      <c r="D20" s="74">
        <v>1600</v>
      </c>
      <c r="E20" s="74">
        <v>374</v>
      </c>
      <c r="F20" s="74">
        <v>371.3</v>
      </c>
      <c r="G20" s="85" t="s">
        <v>1024</v>
      </c>
      <c r="H20" s="74">
        <v>375.4</v>
      </c>
      <c r="I20" s="74">
        <f t="shared" si="2"/>
        <v>2239.9999999999636</v>
      </c>
    </row>
    <row r="21" spans="1:9">
      <c r="A21" s="73">
        <v>43419</v>
      </c>
      <c r="B21" s="74" t="s">
        <v>287</v>
      </c>
      <c r="C21" s="74" t="s">
        <v>16</v>
      </c>
      <c r="D21" s="74">
        <v>1000</v>
      </c>
      <c r="E21" s="74">
        <v>678</v>
      </c>
      <c r="F21" s="74">
        <v>674</v>
      </c>
      <c r="G21" s="85" t="s">
        <v>1025</v>
      </c>
      <c r="H21" s="74">
        <v>684</v>
      </c>
      <c r="I21" s="74">
        <f t="shared" si="2"/>
        <v>6000</v>
      </c>
    </row>
    <row r="22" spans="1:9">
      <c r="A22" s="73">
        <v>43419</v>
      </c>
      <c r="B22" s="74" t="s">
        <v>978</v>
      </c>
      <c r="C22" s="74" t="s">
        <v>23</v>
      </c>
      <c r="D22" s="74">
        <v>2400</v>
      </c>
      <c r="E22" s="74">
        <v>147</v>
      </c>
      <c r="F22" s="74">
        <v>148.5</v>
      </c>
      <c r="G22" s="85" t="s">
        <v>1026</v>
      </c>
      <c r="H22" s="74">
        <v>146</v>
      </c>
      <c r="I22" s="74">
        <f>(E22-H22)*D22</f>
        <v>2400</v>
      </c>
    </row>
    <row r="23" spans="1:9">
      <c r="A23" s="75">
        <v>43420</v>
      </c>
      <c r="B23" s="76" t="s">
        <v>74</v>
      </c>
      <c r="C23" s="76" t="s">
        <v>946</v>
      </c>
      <c r="D23" s="76">
        <v>500</v>
      </c>
      <c r="E23" s="76">
        <v>1215</v>
      </c>
      <c r="F23" s="76">
        <v>1207</v>
      </c>
      <c r="G23" s="76" t="s">
        <v>1027</v>
      </c>
      <c r="H23" s="76">
        <v>1207</v>
      </c>
      <c r="I23" s="76">
        <f t="shared" ref="I23:I37" si="3">(H23-E23)*D23</f>
        <v>-4000</v>
      </c>
    </row>
    <row r="24" spans="1:9">
      <c r="A24" s="73">
        <v>43420</v>
      </c>
      <c r="B24" s="74" t="s">
        <v>232</v>
      </c>
      <c r="C24" s="74" t="s">
        <v>16</v>
      </c>
      <c r="D24" s="74">
        <v>600</v>
      </c>
      <c r="E24" s="74">
        <v>1067</v>
      </c>
      <c r="F24" s="74">
        <v>1060</v>
      </c>
      <c r="G24" s="85" t="s">
        <v>1028</v>
      </c>
      <c r="H24" s="74">
        <v>1070.2</v>
      </c>
      <c r="I24" s="74">
        <f t="shared" si="3"/>
        <v>1920.0000000000273</v>
      </c>
    </row>
    <row r="25" spans="1:9">
      <c r="A25" s="75">
        <v>43420</v>
      </c>
      <c r="B25" s="76" t="s">
        <v>479</v>
      </c>
      <c r="C25" s="76" t="s">
        <v>16</v>
      </c>
      <c r="D25" s="76">
        <v>2750</v>
      </c>
      <c r="E25" s="76">
        <v>369</v>
      </c>
      <c r="F25" s="76">
        <v>367.3</v>
      </c>
      <c r="G25" s="87" t="s">
        <v>1029</v>
      </c>
      <c r="H25" s="76">
        <v>367.3</v>
      </c>
      <c r="I25" s="76">
        <f t="shared" si="3"/>
        <v>-4674.9999999999691</v>
      </c>
    </row>
    <row r="26" spans="1:9">
      <c r="A26" s="75">
        <v>43423</v>
      </c>
      <c r="B26" s="76" t="s">
        <v>56</v>
      </c>
      <c r="C26" s="76" t="s">
        <v>16</v>
      </c>
      <c r="D26" s="76">
        <v>400</v>
      </c>
      <c r="E26" s="76">
        <v>1565</v>
      </c>
      <c r="F26" s="76">
        <v>1555</v>
      </c>
      <c r="G26" s="87" t="s">
        <v>1030</v>
      </c>
      <c r="H26" s="76">
        <v>1555</v>
      </c>
      <c r="I26" s="76">
        <f t="shared" si="3"/>
        <v>-4000</v>
      </c>
    </row>
    <row r="27" spans="1:9">
      <c r="A27" s="73">
        <v>43423</v>
      </c>
      <c r="B27" s="74" t="s">
        <v>114</v>
      </c>
      <c r="C27" s="74" t="s">
        <v>16</v>
      </c>
      <c r="D27" s="74">
        <v>1200</v>
      </c>
      <c r="E27" s="74">
        <v>442</v>
      </c>
      <c r="F27" s="74">
        <v>438.8</v>
      </c>
      <c r="G27" s="85" t="s">
        <v>1031</v>
      </c>
      <c r="H27" s="74">
        <v>443.8</v>
      </c>
      <c r="I27" s="74">
        <f t="shared" si="3"/>
        <v>2160.0000000000136</v>
      </c>
    </row>
    <row r="28" spans="1:9">
      <c r="A28" s="73">
        <v>43423</v>
      </c>
      <c r="B28" s="74" t="s">
        <v>83</v>
      </c>
      <c r="C28" s="74" t="s">
        <v>16</v>
      </c>
      <c r="D28" s="74">
        <v>500</v>
      </c>
      <c r="E28" s="74">
        <v>2102</v>
      </c>
      <c r="F28" s="74">
        <v>2094</v>
      </c>
      <c r="G28" s="85" t="s">
        <v>1032</v>
      </c>
      <c r="H28" s="74">
        <v>2110</v>
      </c>
      <c r="I28" s="74">
        <f t="shared" si="3"/>
        <v>4000</v>
      </c>
    </row>
    <row r="29" spans="1:9">
      <c r="A29" s="73">
        <v>43424</v>
      </c>
      <c r="B29" s="74" t="s">
        <v>83</v>
      </c>
      <c r="C29" s="74" t="s">
        <v>16</v>
      </c>
      <c r="D29" s="74">
        <v>500</v>
      </c>
      <c r="E29" s="74">
        <v>2135</v>
      </c>
      <c r="F29" s="74">
        <v>2127</v>
      </c>
      <c r="G29" s="85" t="s">
        <v>1033</v>
      </c>
      <c r="H29" s="74">
        <v>2144</v>
      </c>
      <c r="I29" s="74">
        <f t="shared" si="3"/>
        <v>4500</v>
      </c>
    </row>
    <row r="30" spans="1:9">
      <c r="A30" s="73">
        <v>43424</v>
      </c>
      <c r="B30" s="74" t="s">
        <v>764</v>
      </c>
      <c r="C30" s="74" t="s">
        <v>16</v>
      </c>
      <c r="D30" s="74">
        <v>700</v>
      </c>
      <c r="E30" s="74">
        <v>720</v>
      </c>
      <c r="F30" s="74">
        <v>715</v>
      </c>
      <c r="G30" s="85" t="s">
        <v>1034</v>
      </c>
      <c r="H30" s="74">
        <v>726</v>
      </c>
      <c r="I30" s="74">
        <f t="shared" si="3"/>
        <v>4200</v>
      </c>
    </row>
    <row r="31" spans="1:9">
      <c r="A31" s="73">
        <v>43425</v>
      </c>
      <c r="B31" s="74" t="s">
        <v>416</v>
      </c>
      <c r="C31" s="74" t="s">
        <v>16</v>
      </c>
      <c r="D31" s="74">
        <v>800</v>
      </c>
      <c r="E31" s="74">
        <v>803</v>
      </c>
      <c r="F31" s="74">
        <v>798</v>
      </c>
      <c r="G31" s="85" t="s">
        <v>1035</v>
      </c>
      <c r="H31" s="74">
        <v>805.7</v>
      </c>
      <c r="I31" s="74">
        <f t="shared" si="3"/>
        <v>2160.0000000000364</v>
      </c>
    </row>
    <row r="32" spans="1:9">
      <c r="A32" s="73">
        <v>43425</v>
      </c>
      <c r="B32" s="74" t="s">
        <v>507</v>
      </c>
      <c r="C32" s="74" t="s">
        <v>23</v>
      </c>
      <c r="D32" s="74">
        <v>302</v>
      </c>
      <c r="E32" s="74">
        <v>2270</v>
      </c>
      <c r="F32" s="74">
        <v>2285</v>
      </c>
      <c r="G32" s="85" t="s">
        <v>1036</v>
      </c>
      <c r="H32" s="74">
        <v>2248</v>
      </c>
      <c r="I32" s="74">
        <f>(E32-H32)*D32</f>
        <v>6644</v>
      </c>
    </row>
    <row r="33" spans="1:10">
      <c r="A33" s="73">
        <v>43426</v>
      </c>
      <c r="B33" s="74" t="s">
        <v>271</v>
      </c>
      <c r="C33" s="74" t="s">
        <v>16</v>
      </c>
      <c r="D33" s="74">
        <v>1200</v>
      </c>
      <c r="E33" s="74">
        <v>561</v>
      </c>
      <c r="F33" s="74">
        <v>557.70000000000005</v>
      </c>
      <c r="G33" s="74" t="s">
        <v>1037</v>
      </c>
      <c r="H33" s="74">
        <v>564.79999999999995</v>
      </c>
      <c r="I33" s="74">
        <f t="shared" si="3"/>
        <v>4559.9999999999454</v>
      </c>
    </row>
    <row r="34" spans="1:10">
      <c r="A34" s="75">
        <v>43426</v>
      </c>
      <c r="B34" s="76" t="s">
        <v>81</v>
      </c>
      <c r="C34" s="76" t="s">
        <v>16</v>
      </c>
      <c r="D34" s="76">
        <v>700</v>
      </c>
      <c r="E34" s="76">
        <v>1333</v>
      </c>
      <c r="F34" s="76">
        <v>1327</v>
      </c>
      <c r="G34" s="76" t="s">
        <v>1038</v>
      </c>
      <c r="H34" s="76">
        <v>1327</v>
      </c>
      <c r="I34" s="76">
        <f t="shared" si="3"/>
        <v>-4200</v>
      </c>
    </row>
    <row r="35" spans="1:10">
      <c r="A35" s="75">
        <v>43426</v>
      </c>
      <c r="B35" s="76" t="s">
        <v>1039</v>
      </c>
      <c r="C35" s="76" t="s">
        <v>16</v>
      </c>
      <c r="D35" s="76">
        <v>800</v>
      </c>
      <c r="E35" s="76">
        <v>970</v>
      </c>
      <c r="F35" s="76">
        <v>965</v>
      </c>
      <c r="G35" s="76" t="s">
        <v>1040</v>
      </c>
      <c r="H35" s="76">
        <v>965</v>
      </c>
      <c r="I35" s="76">
        <f t="shared" si="3"/>
        <v>-4000</v>
      </c>
      <c r="J35" s="86"/>
    </row>
    <row r="36" spans="1:10">
      <c r="A36" s="73">
        <v>43430</v>
      </c>
      <c r="B36" s="74" t="s">
        <v>507</v>
      </c>
      <c r="C36" s="74" t="s">
        <v>23</v>
      </c>
      <c r="D36" s="74">
        <v>302</v>
      </c>
      <c r="E36" s="74">
        <v>2210</v>
      </c>
      <c r="F36" s="74">
        <v>2222</v>
      </c>
      <c r="G36" s="74" t="s">
        <v>1041</v>
      </c>
      <c r="H36" s="74">
        <v>2195</v>
      </c>
      <c r="I36" s="74">
        <f t="shared" ref="I36:I40" si="4">(E36-H36)*D36</f>
        <v>4530</v>
      </c>
      <c r="J36" s="86"/>
    </row>
    <row r="37" spans="1:10">
      <c r="A37" s="73">
        <v>43430</v>
      </c>
      <c r="B37" s="74" t="s">
        <v>1042</v>
      </c>
      <c r="C37" s="74" t="s">
        <v>16</v>
      </c>
      <c r="D37" s="74">
        <v>800</v>
      </c>
      <c r="E37" s="74">
        <v>540</v>
      </c>
      <c r="F37" s="74">
        <v>535</v>
      </c>
      <c r="G37" s="74" t="s">
        <v>1043</v>
      </c>
      <c r="H37" s="74">
        <v>546</v>
      </c>
      <c r="I37" s="74">
        <f t="shared" si="3"/>
        <v>4800</v>
      </c>
      <c r="J37" s="86"/>
    </row>
    <row r="38" spans="1:10">
      <c r="A38" s="75">
        <v>43430</v>
      </c>
      <c r="B38" s="76" t="s">
        <v>1044</v>
      </c>
      <c r="C38" s="76" t="s">
        <v>23</v>
      </c>
      <c r="D38" s="76">
        <v>4500</v>
      </c>
      <c r="E38" s="76">
        <v>130</v>
      </c>
      <c r="F38" s="76">
        <v>131.19999999999999</v>
      </c>
      <c r="G38" s="76" t="s">
        <v>1045</v>
      </c>
      <c r="H38" s="76">
        <v>131.19999999999999</v>
      </c>
      <c r="I38" s="76">
        <f t="shared" si="4"/>
        <v>-5399.9999999999491</v>
      </c>
      <c r="J38" s="86"/>
    </row>
    <row r="39" spans="1:10">
      <c r="A39" s="73">
        <v>43431</v>
      </c>
      <c r="B39" s="74" t="s">
        <v>950</v>
      </c>
      <c r="C39" s="74" t="s">
        <v>23</v>
      </c>
      <c r="D39" s="74">
        <v>2250</v>
      </c>
      <c r="E39" s="74">
        <v>154</v>
      </c>
      <c r="F39" s="74">
        <v>156</v>
      </c>
      <c r="G39" s="74" t="s">
        <v>1046</v>
      </c>
      <c r="H39" s="74">
        <v>153</v>
      </c>
      <c r="I39" s="74">
        <f t="shared" si="4"/>
        <v>2250</v>
      </c>
      <c r="J39" s="86"/>
    </row>
    <row r="40" spans="1:10">
      <c r="A40" s="75">
        <v>43431</v>
      </c>
      <c r="B40" s="76" t="s">
        <v>1047</v>
      </c>
      <c r="C40" s="76" t="s">
        <v>944</v>
      </c>
      <c r="D40" s="76">
        <v>1750</v>
      </c>
      <c r="E40" s="76">
        <v>190.5</v>
      </c>
      <c r="F40" s="76">
        <v>193</v>
      </c>
      <c r="G40" s="76" t="s">
        <v>1048</v>
      </c>
      <c r="H40" s="76">
        <v>193</v>
      </c>
      <c r="I40" s="76">
        <f t="shared" si="4"/>
        <v>-4375</v>
      </c>
      <c r="J40" s="86"/>
    </row>
    <row r="41" spans="1:10">
      <c r="A41" s="73">
        <v>43431</v>
      </c>
      <c r="B41" s="74" t="s">
        <v>497</v>
      </c>
      <c r="C41" s="74" t="s">
        <v>946</v>
      </c>
      <c r="D41" s="74">
        <v>1100</v>
      </c>
      <c r="E41" s="74">
        <v>490</v>
      </c>
      <c r="F41" s="74">
        <v>487</v>
      </c>
      <c r="G41" s="74" t="s">
        <v>1049</v>
      </c>
      <c r="H41" s="74">
        <v>491.8</v>
      </c>
      <c r="I41" s="74">
        <f t="shared" ref="I41:I47" si="5">(H41-E41)*D41</f>
        <v>1980.0000000000125</v>
      </c>
      <c r="J41" s="86"/>
    </row>
    <row r="42" spans="1:10">
      <c r="A42" s="73">
        <v>43431</v>
      </c>
      <c r="B42" s="74" t="s">
        <v>29</v>
      </c>
      <c r="C42" s="74" t="s">
        <v>946</v>
      </c>
      <c r="D42" s="74">
        <v>600</v>
      </c>
      <c r="E42" s="74">
        <v>750</v>
      </c>
      <c r="F42" s="74">
        <v>744.8</v>
      </c>
      <c r="G42" s="85" t="s">
        <v>1050</v>
      </c>
      <c r="H42" s="74">
        <v>750</v>
      </c>
      <c r="I42" s="74">
        <f t="shared" si="5"/>
        <v>0</v>
      </c>
      <c r="J42" s="86"/>
    </row>
    <row r="43" spans="1:10">
      <c r="A43" s="73">
        <v>43432</v>
      </c>
      <c r="B43" s="74" t="s">
        <v>573</v>
      </c>
      <c r="C43" s="74" t="s">
        <v>946</v>
      </c>
      <c r="D43" s="74">
        <v>1500</v>
      </c>
      <c r="E43" s="74">
        <v>242</v>
      </c>
      <c r="F43" s="74">
        <v>240.6</v>
      </c>
      <c r="G43" s="85" t="s">
        <v>1051</v>
      </c>
      <c r="H43" s="74">
        <v>246</v>
      </c>
      <c r="I43" s="74">
        <f t="shared" si="5"/>
        <v>6000</v>
      </c>
      <c r="J43" s="86"/>
    </row>
    <row r="44" spans="1:10">
      <c r="A44" s="73">
        <v>43433</v>
      </c>
      <c r="B44" s="74" t="s">
        <v>501</v>
      </c>
      <c r="C44" s="74" t="s">
        <v>23</v>
      </c>
      <c r="D44" s="74">
        <v>1750</v>
      </c>
      <c r="E44" s="74">
        <v>152</v>
      </c>
      <c r="F44" s="74">
        <v>154.19999999999999</v>
      </c>
      <c r="G44" s="85" t="s">
        <v>1052</v>
      </c>
      <c r="H44" s="74">
        <v>150.80000000000001</v>
      </c>
      <c r="I44" s="74">
        <f>(E44-H44)*D44</f>
        <v>2099.99999999998</v>
      </c>
      <c r="J44" s="86"/>
    </row>
    <row r="45" spans="1:10">
      <c r="A45" s="73">
        <v>43433</v>
      </c>
      <c r="B45" s="74" t="s">
        <v>507</v>
      </c>
      <c r="C45" s="74" t="s">
        <v>16</v>
      </c>
      <c r="D45" s="74">
        <v>302</v>
      </c>
      <c r="E45" s="74">
        <v>2140</v>
      </c>
      <c r="F45" s="74">
        <v>2125</v>
      </c>
      <c r="G45" s="85" t="s">
        <v>1053</v>
      </c>
      <c r="H45" s="74">
        <v>2159</v>
      </c>
      <c r="I45" s="74">
        <f t="shared" si="5"/>
        <v>5738</v>
      </c>
      <c r="J45" s="86"/>
    </row>
    <row r="46" spans="1:10">
      <c r="A46" s="73">
        <v>43434</v>
      </c>
      <c r="B46" s="74" t="s">
        <v>649</v>
      </c>
      <c r="C46" s="74" t="s">
        <v>16</v>
      </c>
      <c r="D46" s="74">
        <v>1500</v>
      </c>
      <c r="E46" s="74">
        <v>213</v>
      </c>
      <c r="F46" s="74">
        <v>210.6</v>
      </c>
      <c r="G46" s="85" t="s">
        <v>1054</v>
      </c>
      <c r="H46" s="74">
        <v>214.4</v>
      </c>
      <c r="I46" s="74">
        <f t="shared" si="5"/>
        <v>2100.0000000000086</v>
      </c>
      <c r="J46" s="86"/>
    </row>
    <row r="47" spans="1:10">
      <c r="A47" s="73">
        <v>43434</v>
      </c>
      <c r="B47" s="74" t="s">
        <v>433</v>
      </c>
      <c r="C47" s="74" t="s">
        <v>16</v>
      </c>
      <c r="D47" s="74">
        <v>500</v>
      </c>
      <c r="E47" s="74">
        <v>720</v>
      </c>
      <c r="F47" s="74">
        <v>713</v>
      </c>
      <c r="G47" s="85" t="s">
        <v>1055</v>
      </c>
      <c r="H47" s="74">
        <v>724</v>
      </c>
      <c r="I47" s="74">
        <f t="shared" si="5"/>
        <v>2000</v>
      </c>
      <c r="J47" s="86"/>
    </row>
    <row r="48" spans="1:10">
      <c r="A48" s="73"/>
      <c r="B48" s="74"/>
      <c r="C48" s="74"/>
      <c r="D48" s="74"/>
      <c r="E48" s="74"/>
      <c r="F48" s="74"/>
      <c r="G48" s="85"/>
      <c r="H48" s="74"/>
      <c r="I48" s="74"/>
      <c r="J48" s="86"/>
    </row>
    <row r="49" spans="1:9">
      <c r="A49" s="73"/>
      <c r="B49" s="74"/>
      <c r="C49" s="74"/>
      <c r="D49" s="74"/>
      <c r="E49" s="74"/>
      <c r="F49" s="74"/>
      <c r="G49" s="111" t="s">
        <v>64</v>
      </c>
      <c r="H49" s="111"/>
      <c r="I49" s="26">
        <f>SUM(I4:I48)</f>
        <v>67827.500000000073</v>
      </c>
    </row>
    <row r="50" spans="1:9">
      <c r="A50" s="75"/>
      <c r="B50" s="76"/>
      <c r="C50" s="76"/>
      <c r="D50" s="76"/>
      <c r="E50" s="76"/>
      <c r="F50" s="76"/>
      <c r="I50" s="76"/>
    </row>
    <row r="51" spans="1:9">
      <c r="A51" s="73"/>
      <c r="B51" s="74"/>
      <c r="C51" s="74"/>
      <c r="D51" s="74"/>
      <c r="E51" s="74"/>
      <c r="F51" s="74"/>
      <c r="G51" s="111" t="s">
        <v>2</v>
      </c>
      <c r="H51" s="111"/>
      <c r="I51" s="28">
        <f>34/44</f>
        <v>0.77272727272727271</v>
      </c>
    </row>
    <row r="52" spans="1:9">
      <c r="H52" s="78"/>
      <c r="I52" s="79" t="s">
        <v>65</v>
      </c>
    </row>
  </sheetData>
  <mergeCells count="4">
    <mergeCell ref="A1:I1"/>
    <mergeCell ref="A2:I2"/>
    <mergeCell ref="G49:H49"/>
    <mergeCell ref="G51:H51"/>
  </mergeCells>
  <pageMargins left="0.75" right="0.75" top="1" bottom="1" header="0.51180555555555596" footer="0.51180555555555596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3" workbookViewId="0">
      <selection activeCell="K17" sqref="K17"/>
    </sheetView>
  </sheetViews>
  <sheetFormatPr defaultColWidth="9" defaultRowHeight="15"/>
  <cols>
    <col min="1" max="1" width="10.8554687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1056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5">
        <v>43374</v>
      </c>
      <c r="B4" s="76" t="s">
        <v>271</v>
      </c>
      <c r="C4" s="76" t="s">
        <v>23</v>
      </c>
      <c r="D4" s="76">
        <v>1200</v>
      </c>
      <c r="E4" s="76">
        <v>495</v>
      </c>
      <c r="F4" s="76">
        <v>498</v>
      </c>
      <c r="G4" s="76" t="s">
        <v>1057</v>
      </c>
      <c r="H4" s="76">
        <v>498</v>
      </c>
      <c r="I4" s="76">
        <f t="shared" ref="I4:I6" si="0">(E4-H4)*D4</f>
        <v>-3600</v>
      </c>
    </row>
    <row r="5" spans="1:9">
      <c r="A5" s="75">
        <v>43374</v>
      </c>
      <c r="B5" s="76" t="s">
        <v>764</v>
      </c>
      <c r="C5" s="76" t="s">
        <v>23</v>
      </c>
      <c r="D5" s="76">
        <v>700</v>
      </c>
      <c r="E5" s="76">
        <v>668</v>
      </c>
      <c r="F5" s="76">
        <v>674</v>
      </c>
      <c r="G5" s="76" t="s">
        <v>1058</v>
      </c>
      <c r="H5" s="76">
        <v>674</v>
      </c>
      <c r="I5" s="76">
        <f t="shared" si="0"/>
        <v>-4200</v>
      </c>
    </row>
    <row r="6" spans="1:9">
      <c r="A6" s="73">
        <v>43374</v>
      </c>
      <c r="B6" s="74" t="s">
        <v>136</v>
      </c>
      <c r="C6" s="74" t="s">
        <v>23</v>
      </c>
      <c r="D6" s="74">
        <v>1250</v>
      </c>
      <c r="E6" s="74">
        <v>505</v>
      </c>
      <c r="F6" s="74">
        <v>508.5</v>
      </c>
      <c r="G6" s="74" t="s">
        <v>1059</v>
      </c>
      <c r="H6" s="74">
        <v>503.2</v>
      </c>
      <c r="I6" s="74">
        <f t="shared" si="0"/>
        <v>2250.0000000000141</v>
      </c>
    </row>
    <row r="7" spans="1:9">
      <c r="A7" s="75">
        <v>43374</v>
      </c>
      <c r="B7" s="76" t="s">
        <v>1060</v>
      </c>
      <c r="C7" s="76" t="s">
        <v>16</v>
      </c>
      <c r="D7" s="76">
        <v>4000</v>
      </c>
      <c r="E7" s="76">
        <v>68</v>
      </c>
      <c r="F7" s="76">
        <v>66.7</v>
      </c>
      <c r="G7" s="76" t="s">
        <v>1061</v>
      </c>
      <c r="H7" s="76">
        <v>66.7</v>
      </c>
      <c r="I7" s="76">
        <f t="shared" ref="I7:I9" si="1">(H7-E7)*D7</f>
        <v>-5199.9999999999891</v>
      </c>
    </row>
    <row r="8" spans="1:9">
      <c r="A8" s="73">
        <v>43376</v>
      </c>
      <c r="B8" s="74" t="s">
        <v>303</v>
      </c>
      <c r="C8" s="74" t="s">
        <v>16</v>
      </c>
      <c r="D8" s="74">
        <v>500</v>
      </c>
      <c r="E8" s="74">
        <v>1240</v>
      </c>
      <c r="F8" s="74">
        <v>1232</v>
      </c>
      <c r="G8" s="74" t="s">
        <v>1062</v>
      </c>
      <c r="H8" s="74">
        <v>1250</v>
      </c>
      <c r="I8" s="74">
        <f t="shared" si="1"/>
        <v>5000</v>
      </c>
    </row>
    <row r="9" spans="1:9">
      <c r="A9" s="75">
        <v>43376</v>
      </c>
      <c r="B9" s="76" t="s">
        <v>85</v>
      </c>
      <c r="C9" s="76" t="s">
        <v>16</v>
      </c>
      <c r="D9" s="76">
        <v>3000</v>
      </c>
      <c r="E9" s="76">
        <v>388</v>
      </c>
      <c r="F9" s="76">
        <v>386.4</v>
      </c>
      <c r="G9" s="76" t="s">
        <v>1063</v>
      </c>
      <c r="H9" s="76">
        <v>386.4</v>
      </c>
      <c r="I9" s="76">
        <f t="shared" si="1"/>
        <v>-4800.0000000000682</v>
      </c>
    </row>
    <row r="10" spans="1:9">
      <c r="A10" s="73">
        <v>43377</v>
      </c>
      <c r="B10" s="74" t="s">
        <v>587</v>
      </c>
      <c r="C10" s="74" t="s">
        <v>23</v>
      </c>
      <c r="D10" s="74">
        <v>1500</v>
      </c>
      <c r="E10" s="74">
        <v>475</v>
      </c>
      <c r="F10" s="74">
        <v>478</v>
      </c>
      <c r="G10" s="74" t="s">
        <v>1064</v>
      </c>
      <c r="H10" s="74">
        <v>473.6</v>
      </c>
      <c r="I10" s="74">
        <f>(E10-H10)*D10</f>
        <v>2099.9999999999659</v>
      </c>
    </row>
    <row r="11" spans="1:9">
      <c r="A11" s="73">
        <v>43377</v>
      </c>
      <c r="B11" s="74" t="s">
        <v>501</v>
      </c>
      <c r="C11" s="74" t="s">
        <v>16</v>
      </c>
      <c r="D11" s="74">
        <v>1750</v>
      </c>
      <c r="E11" s="74">
        <v>220</v>
      </c>
      <c r="F11" s="74">
        <v>217.5</v>
      </c>
      <c r="G11" s="74" t="s">
        <v>1065</v>
      </c>
      <c r="H11" s="74">
        <v>221.3</v>
      </c>
      <c r="I11" s="74">
        <f t="shared" ref="I11:I17" si="2">(H11-E11)*D11</f>
        <v>2275.00000000002</v>
      </c>
    </row>
    <row r="12" spans="1:9">
      <c r="A12" s="73">
        <v>43378</v>
      </c>
      <c r="B12" s="74" t="s">
        <v>628</v>
      </c>
      <c r="C12" s="74" t="s">
        <v>16</v>
      </c>
      <c r="D12" s="74">
        <v>1575</v>
      </c>
      <c r="E12" s="74">
        <v>174</v>
      </c>
      <c r="F12" s="74">
        <v>171.3</v>
      </c>
      <c r="G12" s="74" t="s">
        <v>1066</v>
      </c>
      <c r="H12" s="74">
        <v>175.3</v>
      </c>
      <c r="I12" s="74">
        <f t="shared" si="2"/>
        <v>2047.500000000018</v>
      </c>
    </row>
    <row r="13" spans="1:9">
      <c r="A13" s="73">
        <v>43378</v>
      </c>
      <c r="B13" s="74" t="s">
        <v>18</v>
      </c>
      <c r="C13" s="74" t="s">
        <v>16</v>
      </c>
      <c r="D13" s="74">
        <v>1800</v>
      </c>
      <c r="E13" s="74">
        <v>270</v>
      </c>
      <c r="F13" s="74">
        <v>267.3</v>
      </c>
      <c r="G13" s="74" t="s">
        <v>1067</v>
      </c>
      <c r="H13" s="74">
        <v>271.2</v>
      </c>
      <c r="I13" s="74">
        <f t="shared" si="2"/>
        <v>2159.9999999999795</v>
      </c>
    </row>
    <row r="14" spans="1:9">
      <c r="A14" s="75">
        <v>43381</v>
      </c>
      <c r="B14" s="76" t="s">
        <v>128</v>
      </c>
      <c r="C14" s="76" t="s">
        <v>16</v>
      </c>
      <c r="D14" s="76">
        <v>1000</v>
      </c>
      <c r="E14" s="76">
        <v>610</v>
      </c>
      <c r="F14" s="76">
        <v>608</v>
      </c>
      <c r="G14" s="76" t="s">
        <v>1068</v>
      </c>
      <c r="H14" s="76">
        <v>608</v>
      </c>
      <c r="I14" s="76">
        <f t="shared" si="2"/>
        <v>-2000</v>
      </c>
    </row>
    <row r="15" spans="1:9">
      <c r="A15" s="73">
        <v>43381</v>
      </c>
      <c r="B15" s="74" t="s">
        <v>308</v>
      </c>
      <c r="C15" s="74" t="s">
        <v>16</v>
      </c>
      <c r="D15" s="74">
        <v>1300</v>
      </c>
      <c r="E15" s="74">
        <v>422</v>
      </c>
      <c r="F15" s="74">
        <v>420</v>
      </c>
      <c r="G15" s="74" t="s">
        <v>1069</v>
      </c>
      <c r="H15" s="74">
        <v>423.4</v>
      </c>
      <c r="I15" s="74">
        <f t="shared" si="2"/>
        <v>1819.9999999999704</v>
      </c>
    </row>
    <row r="16" spans="1:9">
      <c r="A16" s="73">
        <v>43381</v>
      </c>
      <c r="B16" s="74" t="s">
        <v>18</v>
      </c>
      <c r="C16" s="74" t="s">
        <v>16</v>
      </c>
      <c r="D16" s="74">
        <v>1800</v>
      </c>
      <c r="E16" s="74">
        <v>266</v>
      </c>
      <c r="F16" s="74">
        <v>264.75</v>
      </c>
      <c r="G16" s="74" t="s">
        <v>1070</v>
      </c>
      <c r="H16" s="74">
        <v>267</v>
      </c>
      <c r="I16" s="74">
        <f t="shared" si="2"/>
        <v>1800</v>
      </c>
    </row>
    <row r="17" spans="1:9">
      <c r="A17" s="73">
        <v>43382</v>
      </c>
      <c r="B17" s="74" t="s">
        <v>22</v>
      </c>
      <c r="C17" s="74" t="s">
        <v>16</v>
      </c>
      <c r="D17" s="74">
        <v>500</v>
      </c>
      <c r="E17" s="74">
        <v>1993</v>
      </c>
      <c r="F17" s="74">
        <v>1989</v>
      </c>
      <c r="G17" s="85" t="s">
        <v>1071</v>
      </c>
      <c r="H17" s="74">
        <v>2008</v>
      </c>
      <c r="I17" s="74">
        <f t="shared" si="2"/>
        <v>7500</v>
      </c>
    </row>
    <row r="18" spans="1:9">
      <c r="A18" s="73">
        <v>43382</v>
      </c>
      <c r="B18" s="74" t="s">
        <v>18</v>
      </c>
      <c r="C18" s="74" t="s">
        <v>23</v>
      </c>
      <c r="D18" s="74">
        <v>1800</v>
      </c>
      <c r="E18" s="74">
        <v>258</v>
      </c>
      <c r="F18" s="74">
        <v>259.5</v>
      </c>
      <c r="G18" s="74" t="s">
        <v>1072</v>
      </c>
      <c r="H18" s="74">
        <v>256.7</v>
      </c>
      <c r="I18" s="74">
        <f>(E18-H18)*D18</f>
        <v>2340.0000000000205</v>
      </c>
    </row>
    <row r="19" spans="1:9">
      <c r="A19" s="73">
        <v>43382</v>
      </c>
      <c r="B19" s="74" t="s">
        <v>303</v>
      </c>
      <c r="C19" s="74" t="s">
        <v>16</v>
      </c>
      <c r="D19" s="74">
        <v>500</v>
      </c>
      <c r="E19" s="74">
        <v>1075</v>
      </c>
      <c r="F19" s="74">
        <v>1070</v>
      </c>
      <c r="G19" s="85" t="s">
        <v>1073</v>
      </c>
      <c r="H19" s="74">
        <v>1079</v>
      </c>
      <c r="I19" s="74">
        <f t="shared" ref="I19:I22" si="3">(H19-E19)*D19</f>
        <v>2000</v>
      </c>
    </row>
    <row r="20" spans="1:9">
      <c r="A20" s="73">
        <v>43383</v>
      </c>
      <c r="B20" s="74" t="s">
        <v>39</v>
      </c>
      <c r="C20" s="74" t="s">
        <v>16</v>
      </c>
      <c r="D20" s="74">
        <v>4000</v>
      </c>
      <c r="E20" s="74">
        <v>138.5</v>
      </c>
      <c r="F20" s="74">
        <v>137.5</v>
      </c>
      <c r="G20" s="74" t="s">
        <v>1074</v>
      </c>
      <c r="H20" s="74">
        <v>140.5</v>
      </c>
      <c r="I20" s="74">
        <f t="shared" si="3"/>
        <v>8000</v>
      </c>
    </row>
    <row r="21" spans="1:9">
      <c r="A21" s="73">
        <v>43383</v>
      </c>
      <c r="B21" s="74" t="s">
        <v>114</v>
      </c>
      <c r="C21" s="74" t="s">
        <v>16</v>
      </c>
      <c r="D21" s="74">
        <v>1200</v>
      </c>
      <c r="E21" s="74">
        <v>384.8</v>
      </c>
      <c r="F21" s="74">
        <v>382.8</v>
      </c>
      <c r="G21" s="74" t="s">
        <v>1075</v>
      </c>
      <c r="H21" s="74">
        <v>386.7</v>
      </c>
      <c r="I21" s="74">
        <f t="shared" si="3"/>
        <v>2279.9999999999727</v>
      </c>
    </row>
    <row r="22" spans="1:9">
      <c r="A22" s="73">
        <v>43383</v>
      </c>
      <c r="B22" s="74" t="s">
        <v>587</v>
      </c>
      <c r="C22" s="74" t="s">
        <v>16</v>
      </c>
      <c r="D22" s="74">
        <v>1500</v>
      </c>
      <c r="E22" s="74">
        <v>377.8</v>
      </c>
      <c r="F22" s="74">
        <v>375.8</v>
      </c>
      <c r="G22" s="74" t="s">
        <v>1076</v>
      </c>
      <c r="H22" s="74">
        <v>384</v>
      </c>
      <c r="I22" s="74">
        <f t="shared" si="3"/>
        <v>9299.9999999999836</v>
      </c>
    </row>
    <row r="23" spans="1:9">
      <c r="A23" s="73">
        <v>43384</v>
      </c>
      <c r="B23" s="74" t="s">
        <v>1077</v>
      </c>
      <c r="C23" s="74" t="s">
        <v>23</v>
      </c>
      <c r="D23" s="74">
        <v>2250</v>
      </c>
      <c r="E23" s="74">
        <v>168</v>
      </c>
      <c r="F23" s="74">
        <v>169.2</v>
      </c>
      <c r="G23" s="74" t="s">
        <v>1078</v>
      </c>
      <c r="H23" s="74">
        <v>165.5</v>
      </c>
      <c r="I23" s="74">
        <f>(E23-H23)*D23</f>
        <v>5625</v>
      </c>
    </row>
    <row r="24" spans="1:9">
      <c r="A24" s="75">
        <v>43384</v>
      </c>
      <c r="B24" s="76" t="s">
        <v>978</v>
      </c>
      <c r="C24" s="76" t="s">
        <v>16</v>
      </c>
      <c r="D24" s="76">
        <v>1600</v>
      </c>
      <c r="E24" s="76">
        <v>229</v>
      </c>
      <c r="F24" s="76">
        <v>227.75</v>
      </c>
      <c r="G24" s="76" t="s">
        <v>1079</v>
      </c>
      <c r="H24" s="76">
        <v>227.75</v>
      </c>
      <c r="I24" s="76">
        <f t="shared" ref="I24:I26" si="4">(H24-E24)*D24</f>
        <v>-2000</v>
      </c>
    </row>
    <row r="25" spans="1:9">
      <c r="A25" s="73">
        <v>43384</v>
      </c>
      <c r="B25" s="74" t="s">
        <v>1080</v>
      </c>
      <c r="C25" s="74" t="s">
        <v>16</v>
      </c>
      <c r="D25" s="74">
        <v>550</v>
      </c>
      <c r="E25" s="74">
        <v>867</v>
      </c>
      <c r="F25" s="74">
        <v>863.35</v>
      </c>
      <c r="G25" s="74" t="s">
        <v>1081</v>
      </c>
      <c r="H25" s="74">
        <v>870.65</v>
      </c>
      <c r="I25" s="74">
        <f t="shared" si="4"/>
        <v>2007.4999999999875</v>
      </c>
    </row>
    <row r="26" spans="1:9">
      <c r="A26" s="75">
        <v>43385</v>
      </c>
      <c r="B26" s="76" t="s">
        <v>114</v>
      </c>
      <c r="C26" s="76" t="s">
        <v>16</v>
      </c>
      <c r="D26" s="76">
        <v>1200</v>
      </c>
      <c r="E26" s="76">
        <v>380</v>
      </c>
      <c r="F26" s="76">
        <v>378</v>
      </c>
      <c r="G26" s="76" t="s">
        <v>1082</v>
      </c>
      <c r="H26" s="76">
        <v>378</v>
      </c>
      <c r="I26" s="76">
        <f t="shared" si="4"/>
        <v>-2400</v>
      </c>
    </row>
    <row r="27" spans="1:9">
      <c r="A27" s="73">
        <v>43388</v>
      </c>
      <c r="B27" s="74" t="s">
        <v>649</v>
      </c>
      <c r="C27" s="74" t="s">
        <v>23</v>
      </c>
      <c r="D27" s="74">
        <v>1500</v>
      </c>
      <c r="E27" s="74">
        <v>280</v>
      </c>
      <c r="F27" s="74">
        <v>283</v>
      </c>
      <c r="G27" s="74" t="s">
        <v>1083</v>
      </c>
      <c r="H27" s="74">
        <v>276.5</v>
      </c>
      <c r="I27" s="74">
        <f t="shared" ref="I27:I31" si="5">(E27-H27)*D27</f>
        <v>5250</v>
      </c>
    </row>
    <row r="28" spans="1:9">
      <c r="A28" s="75">
        <v>43389</v>
      </c>
      <c r="B28" s="76" t="s">
        <v>640</v>
      </c>
      <c r="C28" s="76" t="s">
        <v>16</v>
      </c>
      <c r="D28" s="76">
        <v>1000</v>
      </c>
      <c r="E28" s="76">
        <v>370</v>
      </c>
      <c r="F28" s="76">
        <v>366</v>
      </c>
      <c r="G28" s="76" t="s">
        <v>1084</v>
      </c>
      <c r="H28" s="76">
        <v>366</v>
      </c>
      <c r="I28" s="76">
        <f>(H28-E28)*D28</f>
        <v>-4000</v>
      </c>
    </row>
    <row r="29" spans="1:9">
      <c r="A29" s="75">
        <v>43389</v>
      </c>
      <c r="B29" s="76" t="s">
        <v>74</v>
      </c>
      <c r="C29" s="76" t="s">
        <v>23</v>
      </c>
      <c r="D29" s="76">
        <v>500</v>
      </c>
      <c r="E29" s="76">
        <v>1220</v>
      </c>
      <c r="F29" s="76">
        <v>1228</v>
      </c>
      <c r="G29" s="76" t="s">
        <v>1085</v>
      </c>
      <c r="H29" s="76">
        <v>1228</v>
      </c>
      <c r="I29" s="76">
        <f t="shared" si="5"/>
        <v>-4000</v>
      </c>
    </row>
    <row r="30" spans="1:9">
      <c r="A30" s="73">
        <v>43390</v>
      </c>
      <c r="B30" s="74" t="s">
        <v>433</v>
      </c>
      <c r="C30" s="74" t="s">
        <v>23</v>
      </c>
      <c r="D30" s="74">
        <v>500</v>
      </c>
      <c r="E30" s="74">
        <v>840</v>
      </c>
      <c r="F30" s="74">
        <v>848</v>
      </c>
      <c r="G30" s="74" t="s">
        <v>1086</v>
      </c>
      <c r="H30" s="74">
        <v>828</v>
      </c>
      <c r="I30" s="74">
        <f t="shared" si="5"/>
        <v>6000</v>
      </c>
    </row>
    <row r="31" spans="1:9">
      <c r="A31" s="73">
        <v>43390</v>
      </c>
      <c r="B31" s="74" t="s">
        <v>649</v>
      </c>
      <c r="C31" s="74" t="s">
        <v>23</v>
      </c>
      <c r="D31" s="74">
        <v>1500</v>
      </c>
      <c r="E31" s="74">
        <v>240</v>
      </c>
      <c r="F31" s="74">
        <v>242.8</v>
      </c>
      <c r="G31" s="74" t="s">
        <v>1087</v>
      </c>
      <c r="H31" s="74">
        <v>234</v>
      </c>
      <c r="I31" s="74">
        <f t="shared" si="5"/>
        <v>9000</v>
      </c>
    </row>
    <row r="32" spans="1:9">
      <c r="A32" s="73">
        <v>43392</v>
      </c>
      <c r="B32" s="74" t="s">
        <v>1088</v>
      </c>
      <c r="C32" s="74" t="s">
        <v>16</v>
      </c>
      <c r="D32" s="74">
        <v>3200</v>
      </c>
      <c r="E32" s="74">
        <v>280</v>
      </c>
      <c r="F32" s="74">
        <v>278.5</v>
      </c>
      <c r="G32" s="74" t="s">
        <v>1089</v>
      </c>
      <c r="H32" s="74">
        <v>282.5</v>
      </c>
      <c r="I32" s="74">
        <f>(H32-E32)*D32</f>
        <v>8000</v>
      </c>
    </row>
    <row r="33" spans="1:10">
      <c r="A33" s="73">
        <v>43395</v>
      </c>
      <c r="B33" s="74" t="s">
        <v>134</v>
      </c>
      <c r="C33" s="74" t="s">
        <v>23</v>
      </c>
      <c r="D33" s="74">
        <v>1200</v>
      </c>
      <c r="E33" s="74">
        <v>783</v>
      </c>
      <c r="F33" s="74">
        <v>786.4</v>
      </c>
      <c r="G33" s="74" t="s">
        <v>1090</v>
      </c>
      <c r="H33" s="74">
        <v>781.3</v>
      </c>
      <c r="I33" s="74">
        <f t="shared" ref="I33:I36" si="6">(E33-H33)*D33</f>
        <v>2040.0000000000546</v>
      </c>
    </row>
    <row r="34" spans="1:10">
      <c r="A34" s="73">
        <v>43395</v>
      </c>
      <c r="B34" s="74" t="s">
        <v>442</v>
      </c>
      <c r="C34" s="74" t="s">
        <v>23</v>
      </c>
      <c r="D34" s="74">
        <v>1700</v>
      </c>
      <c r="E34" s="74">
        <v>284</v>
      </c>
      <c r="F34" s="74">
        <v>286.5</v>
      </c>
      <c r="G34" s="74" t="s">
        <v>1091</v>
      </c>
      <c r="H34" s="74">
        <v>280.5</v>
      </c>
      <c r="I34" s="74">
        <f t="shared" si="6"/>
        <v>5950</v>
      </c>
    </row>
    <row r="35" spans="1:10">
      <c r="A35" s="75">
        <v>43396</v>
      </c>
      <c r="B35" s="76" t="s">
        <v>1092</v>
      </c>
      <c r="C35" s="76" t="s">
        <v>23</v>
      </c>
      <c r="D35" s="76">
        <v>3000</v>
      </c>
      <c r="E35" s="76">
        <v>256</v>
      </c>
      <c r="F35" s="76">
        <v>257.7</v>
      </c>
      <c r="G35" s="76" t="s">
        <v>1093</v>
      </c>
      <c r="H35" s="76">
        <v>257.7</v>
      </c>
      <c r="I35" s="76">
        <f t="shared" si="6"/>
        <v>-5099.9999999999654</v>
      </c>
      <c r="J35" s="86"/>
    </row>
    <row r="36" spans="1:10">
      <c r="A36" s="73">
        <v>43396</v>
      </c>
      <c r="B36" s="74" t="s">
        <v>1094</v>
      </c>
      <c r="C36" s="74" t="s">
        <v>23</v>
      </c>
      <c r="D36" s="74">
        <v>500</v>
      </c>
      <c r="E36" s="74">
        <v>1870</v>
      </c>
      <c r="F36" s="74">
        <v>1878</v>
      </c>
      <c r="G36" s="74" t="s">
        <v>1095</v>
      </c>
      <c r="H36" s="74">
        <v>1862</v>
      </c>
      <c r="I36" s="74">
        <f t="shared" si="6"/>
        <v>4000</v>
      </c>
      <c r="J36" s="86"/>
    </row>
    <row r="37" spans="1:10">
      <c r="A37" s="75">
        <v>43396</v>
      </c>
      <c r="B37" s="76" t="s">
        <v>271</v>
      </c>
      <c r="C37" s="76" t="s">
        <v>16</v>
      </c>
      <c r="D37" s="76">
        <v>1200</v>
      </c>
      <c r="E37" s="76">
        <v>478</v>
      </c>
      <c r="F37" s="76">
        <v>474.5</v>
      </c>
      <c r="G37" s="76" t="s">
        <v>1096</v>
      </c>
      <c r="H37" s="76">
        <v>474.5</v>
      </c>
      <c r="I37" s="76">
        <f>(H37-E37)*D37</f>
        <v>-4200</v>
      </c>
      <c r="J37" s="86"/>
    </row>
    <row r="38" spans="1:10">
      <c r="A38" s="75">
        <v>43397</v>
      </c>
      <c r="B38" s="76" t="s">
        <v>631</v>
      </c>
      <c r="C38" s="76" t="s">
        <v>23</v>
      </c>
      <c r="D38" s="76">
        <v>1200</v>
      </c>
      <c r="E38" s="76">
        <v>647</v>
      </c>
      <c r="F38" s="76">
        <v>650.70000000000005</v>
      </c>
      <c r="G38" s="87" t="s">
        <v>1097</v>
      </c>
      <c r="H38" s="76">
        <v>650.70000000000005</v>
      </c>
      <c r="I38" s="76">
        <f t="shared" ref="I38:I40" si="7">(E38-H38)*D38</f>
        <v>-4440.0000000000546</v>
      </c>
      <c r="J38" s="86"/>
    </row>
    <row r="39" spans="1:10">
      <c r="A39" s="73">
        <v>43397</v>
      </c>
      <c r="B39" s="74" t="s">
        <v>56</v>
      </c>
      <c r="C39" s="74" t="s">
        <v>23</v>
      </c>
      <c r="D39" s="74">
        <v>800</v>
      </c>
      <c r="E39" s="74">
        <v>1240</v>
      </c>
      <c r="F39" s="74">
        <v>1245.2</v>
      </c>
      <c r="G39" s="74" t="s">
        <v>1098</v>
      </c>
      <c r="H39" s="74">
        <v>1231</v>
      </c>
      <c r="I39" s="74">
        <f t="shared" si="7"/>
        <v>7200</v>
      </c>
      <c r="J39" s="86"/>
    </row>
    <row r="40" spans="1:10">
      <c r="A40" s="73">
        <v>43397</v>
      </c>
      <c r="B40" s="74" t="s">
        <v>467</v>
      </c>
      <c r="C40" s="74" t="s">
        <v>23</v>
      </c>
      <c r="D40" s="74">
        <v>200</v>
      </c>
      <c r="E40" s="74">
        <v>5320</v>
      </c>
      <c r="F40" s="74">
        <v>5341</v>
      </c>
      <c r="G40" s="74" t="s">
        <v>1099</v>
      </c>
      <c r="H40" s="74">
        <v>5310</v>
      </c>
      <c r="I40" s="74">
        <f t="shared" si="7"/>
        <v>2000</v>
      </c>
      <c r="J40" s="86"/>
    </row>
    <row r="41" spans="1:10">
      <c r="A41" s="73">
        <v>43398</v>
      </c>
      <c r="B41" s="74" t="s">
        <v>963</v>
      </c>
      <c r="C41" s="74" t="s">
        <v>16</v>
      </c>
      <c r="D41" s="74">
        <v>1250</v>
      </c>
      <c r="E41" s="74">
        <v>411.5</v>
      </c>
      <c r="F41" s="74">
        <v>408.5</v>
      </c>
      <c r="G41" s="74" t="s">
        <v>1100</v>
      </c>
      <c r="H41" s="74">
        <v>413.2</v>
      </c>
      <c r="I41" s="74">
        <f t="shared" ref="I41:I50" si="8">(H41-E41)*D41</f>
        <v>2124.9999999999859</v>
      </c>
      <c r="J41" s="86"/>
    </row>
    <row r="42" spans="1:10">
      <c r="A42" s="73">
        <v>43398</v>
      </c>
      <c r="B42" s="74" t="s">
        <v>74</v>
      </c>
      <c r="C42" s="74" t="s">
        <v>23</v>
      </c>
      <c r="D42" s="74">
        <v>500</v>
      </c>
      <c r="E42" s="74">
        <v>1120</v>
      </c>
      <c r="F42" s="74">
        <v>1128</v>
      </c>
      <c r="G42" s="85" t="s">
        <v>1101</v>
      </c>
      <c r="H42" s="74">
        <v>1116</v>
      </c>
      <c r="I42" s="74">
        <f t="shared" ref="I42:I44" si="9">(E42-H42)*D42</f>
        <v>2000</v>
      </c>
      <c r="J42" s="86"/>
    </row>
    <row r="43" spans="1:10">
      <c r="A43" s="73">
        <v>43399</v>
      </c>
      <c r="B43" s="74" t="s">
        <v>1102</v>
      </c>
      <c r="C43" s="74" t="s">
        <v>23</v>
      </c>
      <c r="D43" s="74">
        <v>3500</v>
      </c>
      <c r="E43" s="74">
        <v>215</v>
      </c>
      <c r="F43" s="74">
        <v>216.5</v>
      </c>
      <c r="G43" s="85" t="s">
        <v>1103</v>
      </c>
      <c r="H43" s="74">
        <v>214</v>
      </c>
      <c r="I43" s="74">
        <f t="shared" si="9"/>
        <v>3500</v>
      </c>
      <c r="J43" s="86"/>
    </row>
    <row r="44" spans="1:10">
      <c r="A44" s="75">
        <v>43399</v>
      </c>
      <c r="B44" s="76" t="s">
        <v>437</v>
      </c>
      <c r="C44" s="76" t="s">
        <v>23</v>
      </c>
      <c r="D44" s="76">
        <v>1600</v>
      </c>
      <c r="E44" s="76">
        <v>334</v>
      </c>
      <c r="F44" s="76">
        <v>336.5</v>
      </c>
      <c r="G44" s="87" t="s">
        <v>1104</v>
      </c>
      <c r="H44" s="76">
        <v>336.5</v>
      </c>
      <c r="I44" s="76">
        <f t="shared" si="9"/>
        <v>-4000</v>
      </c>
      <c r="J44" s="86"/>
    </row>
    <row r="45" spans="1:10">
      <c r="A45" s="73">
        <v>43402</v>
      </c>
      <c r="B45" s="74" t="s">
        <v>848</v>
      </c>
      <c r="C45" s="74" t="s">
        <v>16</v>
      </c>
      <c r="D45" s="74">
        <v>2250</v>
      </c>
      <c r="E45" s="74">
        <v>221</v>
      </c>
      <c r="F45" s="74">
        <v>219</v>
      </c>
      <c r="G45" s="85" t="s">
        <v>1105</v>
      </c>
      <c r="H45" s="74">
        <v>222</v>
      </c>
      <c r="I45" s="74">
        <f t="shared" si="8"/>
        <v>2250</v>
      </c>
      <c r="J45" s="86"/>
    </row>
    <row r="46" spans="1:10">
      <c r="A46" s="73">
        <v>43402</v>
      </c>
      <c r="B46" s="74" t="s">
        <v>74</v>
      </c>
      <c r="C46" s="74" t="s">
        <v>16</v>
      </c>
      <c r="D46" s="74">
        <v>500</v>
      </c>
      <c r="E46" s="74">
        <v>1085</v>
      </c>
      <c r="F46" s="74">
        <v>1077</v>
      </c>
      <c r="G46" s="85" t="s">
        <v>1106</v>
      </c>
      <c r="H46" s="74">
        <v>1089</v>
      </c>
      <c r="I46" s="74">
        <f t="shared" si="8"/>
        <v>2000</v>
      </c>
      <c r="J46" s="86"/>
    </row>
    <row r="47" spans="1:10">
      <c r="A47" s="73">
        <v>43403</v>
      </c>
      <c r="B47" s="74" t="s">
        <v>77</v>
      </c>
      <c r="C47" s="74" t="s">
        <v>16</v>
      </c>
      <c r="D47" s="74">
        <v>1600</v>
      </c>
      <c r="E47" s="74">
        <v>195</v>
      </c>
      <c r="F47" s="74">
        <v>192.3</v>
      </c>
      <c r="G47" s="85" t="s">
        <v>1107</v>
      </c>
      <c r="H47" s="74">
        <v>196.3</v>
      </c>
      <c r="I47" s="74">
        <f t="shared" si="8"/>
        <v>2080.0000000000182</v>
      </c>
      <c r="J47" s="86"/>
    </row>
    <row r="48" spans="1:10">
      <c r="A48" s="73">
        <v>43403</v>
      </c>
      <c r="B48" s="74" t="s">
        <v>848</v>
      </c>
      <c r="C48" s="74" t="s">
        <v>16</v>
      </c>
      <c r="D48" s="74">
        <v>2250</v>
      </c>
      <c r="E48" s="74">
        <v>222</v>
      </c>
      <c r="F48" s="74">
        <v>220</v>
      </c>
      <c r="G48" s="85" t="s">
        <v>1108</v>
      </c>
      <c r="H48" s="74">
        <v>223</v>
      </c>
      <c r="I48" s="74">
        <f t="shared" si="8"/>
        <v>2250</v>
      </c>
      <c r="J48" s="86"/>
    </row>
    <row r="49" spans="1:10">
      <c r="A49" s="73">
        <v>43404</v>
      </c>
      <c r="B49" s="74" t="s">
        <v>567</v>
      </c>
      <c r="C49" s="74" t="s">
        <v>16</v>
      </c>
      <c r="D49" s="74">
        <v>1200</v>
      </c>
      <c r="E49" s="74">
        <v>240</v>
      </c>
      <c r="F49" s="74">
        <v>236.5</v>
      </c>
      <c r="G49" s="85" t="s">
        <v>1109</v>
      </c>
      <c r="H49" s="74">
        <v>241</v>
      </c>
      <c r="I49" s="74">
        <f t="shared" si="8"/>
        <v>1200</v>
      </c>
      <c r="J49" s="86"/>
    </row>
    <row r="50" spans="1:10">
      <c r="A50" s="73">
        <v>43404</v>
      </c>
      <c r="B50" s="74" t="s">
        <v>649</v>
      </c>
      <c r="C50" s="74" t="s">
        <v>16</v>
      </c>
      <c r="D50" s="74">
        <v>1500</v>
      </c>
      <c r="E50" s="74">
        <v>215</v>
      </c>
      <c r="F50" s="74">
        <v>212.2</v>
      </c>
      <c r="G50" s="85" t="s">
        <v>1110</v>
      </c>
      <c r="H50" s="74">
        <v>218.5</v>
      </c>
      <c r="I50" s="74">
        <f t="shared" si="8"/>
        <v>5250</v>
      </c>
      <c r="J50" s="86"/>
    </row>
    <row r="51" spans="1:10">
      <c r="A51" s="73"/>
      <c r="B51" s="74"/>
      <c r="C51" s="74"/>
      <c r="D51" s="74"/>
      <c r="E51" s="74"/>
      <c r="F51" s="74"/>
      <c r="G51" s="85"/>
      <c r="H51" s="74"/>
      <c r="I51" s="74"/>
      <c r="J51" s="86"/>
    </row>
    <row r="52" spans="1:10">
      <c r="A52" s="73"/>
      <c r="B52" s="74"/>
      <c r="C52" s="74"/>
      <c r="D52" s="74"/>
      <c r="E52" s="74"/>
      <c r="F52" s="74"/>
      <c r="G52" s="111" t="s">
        <v>64</v>
      </c>
      <c r="H52" s="111"/>
      <c r="I52" s="26">
        <f>SUM(I4:I51)</f>
        <v>80659.999999999913</v>
      </c>
    </row>
    <row r="53" spans="1:10">
      <c r="A53" s="75"/>
      <c r="B53" s="76"/>
      <c r="C53" s="76"/>
      <c r="D53" s="76"/>
      <c r="E53" s="76"/>
      <c r="F53" s="76"/>
      <c r="I53" s="76"/>
    </row>
    <row r="54" spans="1:10">
      <c r="A54" s="73"/>
      <c r="B54" s="74"/>
      <c r="C54" s="74"/>
      <c r="D54" s="74"/>
      <c r="E54" s="74"/>
      <c r="F54" s="74"/>
      <c r="G54" s="111" t="s">
        <v>2</v>
      </c>
      <c r="H54" s="111"/>
      <c r="I54" s="28">
        <f>34/47</f>
        <v>0.72340425531914898</v>
      </c>
    </row>
    <row r="55" spans="1:10">
      <c r="H55" s="78"/>
      <c r="I55" s="79" t="s">
        <v>65</v>
      </c>
    </row>
  </sheetData>
  <mergeCells count="4">
    <mergeCell ref="A1:I1"/>
    <mergeCell ref="A2:I2"/>
    <mergeCell ref="G52:H52"/>
    <mergeCell ref="G54:H54"/>
  </mergeCells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1" workbookViewId="0">
      <selection activeCell="B36" sqref="B36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10" ht="22.5">
      <c r="A1" s="107" t="s">
        <v>4</v>
      </c>
      <c r="B1" s="108"/>
      <c r="C1" s="108"/>
      <c r="D1" s="108"/>
      <c r="E1" s="108"/>
      <c r="F1" s="108"/>
      <c r="G1" s="108"/>
      <c r="H1" s="108"/>
      <c r="I1" s="108"/>
    </row>
    <row r="2" spans="1:10">
      <c r="A2" s="109" t="s">
        <v>5</v>
      </c>
      <c r="B2" s="110"/>
      <c r="C2" s="110"/>
      <c r="D2" s="110"/>
      <c r="E2" s="110"/>
      <c r="F2" s="110"/>
      <c r="G2" s="110"/>
      <c r="H2" s="110"/>
      <c r="I2" s="110"/>
    </row>
    <row r="3" spans="1:10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94" t="s">
        <v>14</v>
      </c>
    </row>
    <row r="4" spans="1:10">
      <c r="A4" s="92">
        <v>43864</v>
      </c>
      <c r="B4" s="74" t="s">
        <v>15</v>
      </c>
      <c r="C4" s="74" t="s">
        <v>16</v>
      </c>
      <c r="D4" s="74">
        <v>1000</v>
      </c>
      <c r="E4" s="74">
        <v>458</v>
      </c>
      <c r="F4" s="74">
        <v>455</v>
      </c>
      <c r="G4" s="85" t="s">
        <v>17</v>
      </c>
      <c r="H4" s="74">
        <v>461.5</v>
      </c>
      <c r="I4" s="74">
        <f t="shared" ref="I4:I6" si="0">(H4-E4)*D4</f>
        <v>3500</v>
      </c>
    </row>
    <row r="5" spans="1:10">
      <c r="A5" s="92">
        <v>43924</v>
      </c>
      <c r="B5" s="74" t="s">
        <v>18</v>
      </c>
      <c r="C5" s="74" t="s">
        <v>16</v>
      </c>
      <c r="D5" s="74">
        <v>1800</v>
      </c>
      <c r="E5" s="74">
        <v>419.6</v>
      </c>
      <c r="F5" s="74">
        <v>418</v>
      </c>
      <c r="G5" s="85" t="s">
        <v>19</v>
      </c>
      <c r="H5" s="74">
        <v>420.7</v>
      </c>
      <c r="I5" s="74">
        <f t="shared" si="0"/>
        <v>1979.9999999999386</v>
      </c>
    </row>
    <row r="6" spans="1:10">
      <c r="A6" s="92">
        <v>43924</v>
      </c>
      <c r="B6" s="74" t="s">
        <v>20</v>
      </c>
      <c r="C6" s="74" t="s">
        <v>16</v>
      </c>
      <c r="D6" s="74">
        <v>2300</v>
      </c>
      <c r="E6" s="74">
        <v>305.7</v>
      </c>
      <c r="F6" s="74">
        <v>304.39999999999998</v>
      </c>
      <c r="G6" s="85" t="s">
        <v>21</v>
      </c>
      <c r="H6" s="74">
        <v>305.7</v>
      </c>
      <c r="I6" s="74">
        <f t="shared" si="0"/>
        <v>0</v>
      </c>
      <c r="J6" s="86"/>
    </row>
    <row r="7" spans="1:10">
      <c r="A7" s="92">
        <v>43924</v>
      </c>
      <c r="B7" s="74" t="s">
        <v>22</v>
      </c>
      <c r="C7" s="74" t="s">
        <v>23</v>
      </c>
      <c r="D7" s="74">
        <v>250</v>
      </c>
      <c r="E7" s="74">
        <v>4309</v>
      </c>
      <c r="F7" s="74">
        <v>4314</v>
      </c>
      <c r="G7" s="85" t="s">
        <v>24</v>
      </c>
      <c r="H7" s="74">
        <v>4285</v>
      </c>
      <c r="I7" s="74">
        <f t="shared" ref="I7:I11" si="1">(E7-H7)*D7</f>
        <v>6000</v>
      </c>
      <c r="J7" s="86"/>
    </row>
    <row r="8" spans="1:10">
      <c r="A8" s="92">
        <v>43954</v>
      </c>
      <c r="B8" s="74" t="s">
        <v>25</v>
      </c>
      <c r="C8" s="74" t="s">
        <v>23</v>
      </c>
      <c r="D8" s="74">
        <v>600</v>
      </c>
      <c r="E8" s="74">
        <v>1150</v>
      </c>
      <c r="F8" s="74">
        <v>1155</v>
      </c>
      <c r="G8" s="85" t="s">
        <v>26</v>
      </c>
      <c r="H8" s="74">
        <v>1140</v>
      </c>
      <c r="I8" s="74">
        <f t="shared" si="1"/>
        <v>6000</v>
      </c>
      <c r="J8" s="86"/>
    </row>
    <row r="9" spans="1:10">
      <c r="A9" s="93">
        <v>43954</v>
      </c>
      <c r="B9" s="76" t="s">
        <v>27</v>
      </c>
      <c r="C9" s="76" t="s">
        <v>16</v>
      </c>
      <c r="D9" s="76">
        <v>250</v>
      </c>
      <c r="E9" s="76">
        <v>3219</v>
      </c>
      <c r="F9" s="76">
        <v>3207</v>
      </c>
      <c r="G9" s="87" t="s">
        <v>28</v>
      </c>
      <c r="H9" s="76">
        <v>3215</v>
      </c>
      <c r="I9" s="76">
        <f t="shared" ref="I9:I12" si="2">(H9-E9)*D9</f>
        <v>-1000</v>
      </c>
      <c r="J9" s="86"/>
    </row>
    <row r="10" spans="1:10">
      <c r="A10" s="92">
        <v>43985</v>
      </c>
      <c r="B10" s="74" t="s">
        <v>29</v>
      </c>
      <c r="C10" s="74" t="s">
        <v>16</v>
      </c>
      <c r="D10" s="74">
        <v>800</v>
      </c>
      <c r="E10" s="74">
        <v>638</v>
      </c>
      <c r="F10" s="74">
        <v>634</v>
      </c>
      <c r="G10" s="85" t="s">
        <v>30</v>
      </c>
      <c r="H10" s="74">
        <v>638</v>
      </c>
      <c r="I10" s="74">
        <f t="shared" si="2"/>
        <v>0</v>
      </c>
      <c r="J10" s="86"/>
    </row>
    <row r="11" spans="1:10">
      <c r="A11" s="92">
        <v>44077</v>
      </c>
      <c r="B11" s="74" t="s">
        <v>31</v>
      </c>
      <c r="C11" s="74" t="s">
        <v>23</v>
      </c>
      <c r="D11" s="74">
        <v>500</v>
      </c>
      <c r="E11" s="74">
        <v>1650</v>
      </c>
      <c r="F11" s="74">
        <v>1656</v>
      </c>
      <c r="G11" s="85" t="s">
        <v>32</v>
      </c>
      <c r="H11" s="74">
        <v>1640</v>
      </c>
      <c r="I11" s="74">
        <f t="shared" si="1"/>
        <v>5000</v>
      </c>
      <c r="J11" s="86"/>
    </row>
    <row r="12" spans="1:10">
      <c r="A12" s="92">
        <v>44138</v>
      </c>
      <c r="B12" s="74" t="s">
        <v>25</v>
      </c>
      <c r="C12" s="74" t="s">
        <v>16</v>
      </c>
      <c r="D12" s="74">
        <v>600</v>
      </c>
      <c r="E12" s="74">
        <v>1005</v>
      </c>
      <c r="F12" s="74">
        <v>999.9</v>
      </c>
      <c r="G12" s="85" t="s">
        <v>33</v>
      </c>
      <c r="H12" s="74">
        <v>1008.3</v>
      </c>
      <c r="I12" s="74">
        <f t="shared" si="2"/>
        <v>1979.9999999999727</v>
      </c>
      <c r="J12" s="86"/>
    </row>
    <row r="13" spans="1:10">
      <c r="A13" s="92">
        <v>44168</v>
      </c>
      <c r="B13" s="74" t="s">
        <v>34</v>
      </c>
      <c r="C13" s="74" t="s">
        <v>23</v>
      </c>
      <c r="D13" s="74">
        <v>1200</v>
      </c>
      <c r="E13" s="74">
        <v>340</v>
      </c>
      <c r="F13" s="74">
        <v>342.5</v>
      </c>
      <c r="G13" s="85" t="s">
        <v>35</v>
      </c>
      <c r="H13" s="74">
        <v>335.3</v>
      </c>
      <c r="I13" s="74">
        <f t="shared" ref="I13:I18" si="3">(E13-H13)*D13</f>
        <v>5639.9999999999864</v>
      </c>
      <c r="J13" s="86"/>
    </row>
    <row r="14" spans="1:10">
      <c r="A14" s="93" t="s">
        <v>36</v>
      </c>
      <c r="B14" s="76" t="s">
        <v>37</v>
      </c>
      <c r="C14" s="76" t="s">
        <v>16</v>
      </c>
      <c r="D14" s="76">
        <v>2000</v>
      </c>
      <c r="E14" s="76">
        <v>236.5</v>
      </c>
      <c r="F14" s="76">
        <v>234.9</v>
      </c>
      <c r="G14" s="87" t="s">
        <v>38</v>
      </c>
      <c r="H14" s="76">
        <v>234.9</v>
      </c>
      <c r="I14" s="76">
        <f t="shared" ref="I14:I15" si="4">(H14-E14)*D14</f>
        <v>-3199.9999999999886</v>
      </c>
      <c r="J14" s="86"/>
    </row>
    <row r="15" spans="1:10">
      <c r="A15" s="92" t="s">
        <v>36</v>
      </c>
      <c r="B15" s="74" t="s">
        <v>39</v>
      </c>
      <c r="C15" s="74" t="s">
        <v>16</v>
      </c>
      <c r="D15" s="74">
        <v>4000</v>
      </c>
      <c r="E15" s="74">
        <v>160</v>
      </c>
      <c r="F15" s="74">
        <v>159</v>
      </c>
      <c r="G15" s="85" t="s">
        <v>40</v>
      </c>
      <c r="H15" s="74">
        <v>161</v>
      </c>
      <c r="I15" s="74">
        <f t="shared" si="4"/>
        <v>4000</v>
      </c>
      <c r="J15" s="86"/>
    </row>
    <row r="16" spans="1:10">
      <c r="A16" s="92" t="s">
        <v>41</v>
      </c>
      <c r="B16" s="74" t="s">
        <v>42</v>
      </c>
      <c r="C16" s="74" t="s">
        <v>23</v>
      </c>
      <c r="D16" s="74">
        <v>800</v>
      </c>
      <c r="E16" s="74">
        <v>900</v>
      </c>
      <c r="F16" s="74">
        <v>904</v>
      </c>
      <c r="G16" s="85" t="s">
        <v>43</v>
      </c>
      <c r="H16" s="74">
        <v>894.55</v>
      </c>
      <c r="I16" s="74">
        <f t="shared" si="3"/>
        <v>4360.0000000000364</v>
      </c>
      <c r="J16" s="86"/>
    </row>
    <row r="17" spans="1:10">
      <c r="A17" s="92" t="s">
        <v>44</v>
      </c>
      <c r="B17" s="74" t="s">
        <v>45</v>
      </c>
      <c r="C17" s="74" t="s">
        <v>16</v>
      </c>
      <c r="D17" s="74">
        <v>2500</v>
      </c>
      <c r="E17" s="74">
        <v>276</v>
      </c>
      <c r="F17" s="74">
        <v>274.75</v>
      </c>
      <c r="G17" s="85" t="s">
        <v>46</v>
      </c>
      <c r="H17" s="74">
        <v>278</v>
      </c>
      <c r="I17" s="74">
        <f t="shared" ref="I17:I25" si="5">(H17-E17)*D17</f>
        <v>5000</v>
      </c>
      <c r="J17" s="86"/>
    </row>
    <row r="18" spans="1:10">
      <c r="A18" s="93" t="s">
        <v>44</v>
      </c>
      <c r="B18" s="76" t="s">
        <v>47</v>
      </c>
      <c r="C18" s="76" t="s">
        <v>23</v>
      </c>
      <c r="D18" s="76">
        <v>1400</v>
      </c>
      <c r="E18" s="76">
        <v>310.8</v>
      </c>
      <c r="F18" s="76">
        <v>313</v>
      </c>
      <c r="G18" s="87" t="s">
        <v>48</v>
      </c>
      <c r="H18" s="76">
        <v>313</v>
      </c>
      <c r="I18" s="76">
        <f t="shared" si="3"/>
        <v>-3079.9999999999841</v>
      </c>
      <c r="J18" s="86"/>
    </row>
    <row r="19" spans="1:10">
      <c r="A19" s="92" t="s">
        <v>49</v>
      </c>
      <c r="B19" s="74" t="s">
        <v>47</v>
      </c>
      <c r="C19" s="74" t="s">
        <v>16</v>
      </c>
      <c r="D19" s="74">
        <v>1400</v>
      </c>
      <c r="E19" s="74">
        <v>327.5</v>
      </c>
      <c r="F19" s="74">
        <v>324.89999999999998</v>
      </c>
      <c r="G19" s="85" t="s">
        <v>50</v>
      </c>
      <c r="H19" s="74">
        <v>328.95</v>
      </c>
      <c r="I19" s="74">
        <f t="shared" si="5"/>
        <v>2029.9999999999841</v>
      </c>
    </row>
    <row r="20" spans="1:10">
      <c r="A20" s="92" t="s">
        <v>49</v>
      </c>
      <c r="B20" s="74" t="s">
        <v>51</v>
      </c>
      <c r="C20" s="74" t="s">
        <v>23</v>
      </c>
      <c r="D20" s="74">
        <v>1563</v>
      </c>
      <c r="E20" s="74">
        <v>319.5</v>
      </c>
      <c r="F20" s="74">
        <v>321.5</v>
      </c>
      <c r="G20" s="85" t="s">
        <v>52</v>
      </c>
      <c r="H20" s="74">
        <v>319.5</v>
      </c>
      <c r="I20" s="74">
        <f>(E20-H20)*D20</f>
        <v>0</v>
      </c>
    </row>
    <row r="21" spans="1:10">
      <c r="A21" s="92" t="s">
        <v>49</v>
      </c>
      <c r="B21" s="74" t="s">
        <v>53</v>
      </c>
      <c r="C21" s="74" t="s">
        <v>23</v>
      </c>
      <c r="D21" s="74">
        <v>1100</v>
      </c>
      <c r="E21" s="74">
        <v>565</v>
      </c>
      <c r="F21" s="74">
        <v>568</v>
      </c>
      <c r="G21" s="85" t="s">
        <v>54</v>
      </c>
      <c r="H21" s="74">
        <v>561</v>
      </c>
      <c r="I21" s="74">
        <f>(E21-H21)*D21</f>
        <v>4400</v>
      </c>
    </row>
    <row r="22" spans="1:10">
      <c r="A22" s="92" t="s">
        <v>55</v>
      </c>
      <c r="B22" s="74" t="s">
        <v>56</v>
      </c>
      <c r="C22" s="74" t="s">
        <v>16</v>
      </c>
      <c r="D22" s="74">
        <v>400</v>
      </c>
      <c r="E22" s="74">
        <v>1785</v>
      </c>
      <c r="F22" s="74">
        <v>1776</v>
      </c>
      <c r="G22" s="85" t="s">
        <v>57</v>
      </c>
      <c r="H22" s="74">
        <v>1795</v>
      </c>
      <c r="I22" s="74">
        <f t="shared" si="5"/>
        <v>4000</v>
      </c>
    </row>
    <row r="23" spans="1:10">
      <c r="A23" s="92" t="s">
        <v>58</v>
      </c>
      <c r="B23" s="74" t="s">
        <v>59</v>
      </c>
      <c r="C23" s="74" t="s">
        <v>16</v>
      </c>
      <c r="D23" s="74">
        <v>375</v>
      </c>
      <c r="E23" s="74">
        <v>1043</v>
      </c>
      <c r="F23" s="74">
        <v>1033</v>
      </c>
      <c r="G23" s="85" t="s">
        <v>60</v>
      </c>
      <c r="H23" s="74">
        <v>1048.3499999999999</v>
      </c>
      <c r="I23" s="74">
        <f t="shared" si="5"/>
        <v>2006.2499999999659</v>
      </c>
      <c r="J23" s="86"/>
    </row>
    <row r="24" spans="1:10">
      <c r="A24" s="93" t="s">
        <v>58</v>
      </c>
      <c r="B24" s="76" t="s">
        <v>27</v>
      </c>
      <c r="C24" s="76" t="s">
        <v>16</v>
      </c>
      <c r="D24" s="76">
        <v>250</v>
      </c>
      <c r="E24" s="76">
        <v>2745</v>
      </c>
      <c r="F24" s="76">
        <v>2733</v>
      </c>
      <c r="G24" s="87" t="s">
        <v>61</v>
      </c>
      <c r="H24" s="76">
        <v>2733</v>
      </c>
      <c r="I24" s="76">
        <f t="shared" si="5"/>
        <v>-3000</v>
      </c>
      <c r="J24" s="86"/>
    </row>
    <row r="25" spans="1:10">
      <c r="A25" s="92" t="s">
        <v>58</v>
      </c>
      <c r="B25" s="74" t="s">
        <v>62</v>
      </c>
      <c r="C25" s="74" t="s">
        <v>16</v>
      </c>
      <c r="D25" s="74">
        <v>125</v>
      </c>
      <c r="E25" s="74">
        <v>6123</v>
      </c>
      <c r="F25" s="74">
        <v>6109</v>
      </c>
      <c r="G25" s="85" t="s">
        <v>63</v>
      </c>
      <c r="H25" s="74">
        <v>6139</v>
      </c>
      <c r="I25" s="74">
        <f t="shared" si="5"/>
        <v>2000</v>
      </c>
      <c r="J25" s="86"/>
    </row>
    <row r="26" spans="1:10">
      <c r="A26" s="92">
        <v>43913</v>
      </c>
      <c r="B26" s="74" t="s">
        <v>85</v>
      </c>
      <c r="C26" s="74" t="s">
        <v>23</v>
      </c>
      <c r="D26" s="74">
        <v>2300</v>
      </c>
      <c r="E26" s="74">
        <v>144.5</v>
      </c>
      <c r="F26" s="74">
        <v>145.75</v>
      </c>
      <c r="G26" s="104" t="s">
        <v>3388</v>
      </c>
      <c r="H26" s="74">
        <v>142.5</v>
      </c>
      <c r="I26" s="74">
        <f>(E26-H26)*D26</f>
        <v>4600</v>
      </c>
      <c r="J26" s="86"/>
    </row>
    <row r="27" spans="1:10">
      <c r="A27" s="92">
        <v>43914</v>
      </c>
      <c r="B27" s="74" t="s">
        <v>67</v>
      </c>
      <c r="C27" s="74" t="s">
        <v>23</v>
      </c>
      <c r="D27" s="74">
        <v>1200</v>
      </c>
      <c r="E27" s="74">
        <v>502.35</v>
      </c>
      <c r="F27" s="74">
        <v>505</v>
      </c>
      <c r="G27" s="85" t="s">
        <v>3389</v>
      </c>
      <c r="H27" s="74">
        <v>500.65</v>
      </c>
      <c r="I27" s="74">
        <f>(E27-H27)*D27</f>
        <v>2040.0000000000546</v>
      </c>
      <c r="J27" s="86"/>
    </row>
    <row r="28" spans="1:10">
      <c r="A28" s="92">
        <v>43914</v>
      </c>
      <c r="B28" s="74" t="s">
        <v>95</v>
      </c>
      <c r="C28" s="74" t="s">
        <v>16</v>
      </c>
      <c r="D28" s="74">
        <v>750</v>
      </c>
      <c r="E28" s="74">
        <v>822</v>
      </c>
      <c r="F28" s="74">
        <v>818</v>
      </c>
      <c r="G28" s="85" t="s">
        <v>3390</v>
      </c>
      <c r="H28" s="74">
        <v>828</v>
      </c>
      <c r="I28" s="74">
        <f t="shared" ref="I28:I31" si="6">(H28-E28)*D28</f>
        <v>4500</v>
      </c>
      <c r="J28" s="86"/>
    </row>
    <row r="29" spans="1:10">
      <c r="A29" s="92">
        <v>43915</v>
      </c>
      <c r="B29" s="74" t="s">
        <v>3391</v>
      </c>
      <c r="C29" s="74" t="s">
        <v>946</v>
      </c>
      <c r="D29" s="74">
        <v>1200</v>
      </c>
      <c r="E29" s="74">
        <v>325</v>
      </c>
      <c r="F29" s="74">
        <v>322.5</v>
      </c>
      <c r="G29" s="85" t="s">
        <v>3392</v>
      </c>
      <c r="H29" s="74">
        <v>329</v>
      </c>
      <c r="I29" s="74">
        <f t="shared" si="6"/>
        <v>4800</v>
      </c>
      <c r="J29" s="86"/>
    </row>
    <row r="30" spans="1:10">
      <c r="A30" s="92">
        <v>43916</v>
      </c>
      <c r="B30" s="74" t="s">
        <v>3391</v>
      </c>
      <c r="C30" s="74" t="s">
        <v>946</v>
      </c>
      <c r="D30" s="74">
        <v>1200</v>
      </c>
      <c r="E30" s="74">
        <v>375.55</v>
      </c>
      <c r="F30" s="74">
        <v>373</v>
      </c>
      <c r="G30" s="85" t="s">
        <v>3393</v>
      </c>
      <c r="H30" s="74">
        <v>382</v>
      </c>
      <c r="I30" s="74">
        <f t="shared" si="6"/>
        <v>7739.9999999999864</v>
      </c>
      <c r="J30" s="86"/>
    </row>
    <row r="31" spans="1:10">
      <c r="A31" s="92">
        <v>43917</v>
      </c>
      <c r="B31" s="74" t="s">
        <v>3394</v>
      </c>
      <c r="C31" s="74" t="s">
        <v>16</v>
      </c>
      <c r="D31" s="74">
        <v>500</v>
      </c>
      <c r="E31" s="74">
        <v>883.5</v>
      </c>
      <c r="F31" s="74">
        <v>877.5</v>
      </c>
      <c r="G31" s="85" t="s">
        <v>3395</v>
      </c>
      <c r="H31" s="74">
        <v>887.5</v>
      </c>
      <c r="I31" s="74">
        <f t="shared" si="6"/>
        <v>2000</v>
      </c>
      <c r="J31" s="86"/>
    </row>
    <row r="32" spans="1:10">
      <c r="A32" s="92"/>
      <c r="B32" s="74"/>
      <c r="C32" s="74"/>
      <c r="D32" s="74"/>
      <c r="E32" s="74"/>
      <c r="F32" s="74"/>
      <c r="G32" s="85"/>
      <c r="H32" s="74"/>
      <c r="I32" s="74"/>
      <c r="J32" s="86"/>
    </row>
    <row r="33" spans="1:10">
      <c r="A33" s="93"/>
      <c r="B33" s="76"/>
      <c r="C33" s="76"/>
      <c r="D33" s="76"/>
      <c r="E33" s="76"/>
      <c r="F33" s="76"/>
      <c r="G33" s="87"/>
      <c r="H33" s="76"/>
      <c r="I33" s="76"/>
      <c r="J33" s="86"/>
    </row>
    <row r="34" spans="1:10">
      <c r="A34" s="92"/>
      <c r="B34" s="74"/>
      <c r="C34" s="74"/>
      <c r="D34" s="74"/>
      <c r="E34" s="74"/>
      <c r="F34" s="74"/>
      <c r="G34" s="85"/>
      <c r="H34" s="74"/>
      <c r="I34" s="74"/>
      <c r="J34" s="86"/>
    </row>
    <row r="35" spans="1:10">
      <c r="A35" s="92"/>
      <c r="B35" s="74"/>
      <c r="C35" s="74"/>
      <c r="D35" s="74"/>
      <c r="E35" s="74"/>
      <c r="F35" s="74"/>
      <c r="G35" s="85"/>
      <c r="H35" s="74"/>
      <c r="I35" s="74"/>
      <c r="J35" s="86"/>
    </row>
    <row r="36" spans="1:10">
      <c r="A36" s="92"/>
      <c r="B36" s="74"/>
      <c r="C36" s="74"/>
      <c r="D36" s="74"/>
      <c r="E36" s="74"/>
      <c r="F36" s="74"/>
      <c r="G36" s="85"/>
      <c r="H36" s="74"/>
      <c r="I36" s="74"/>
      <c r="J36" s="86"/>
    </row>
    <row r="37" spans="1:10">
      <c r="A37" s="92"/>
      <c r="B37" s="74"/>
      <c r="C37" s="74"/>
      <c r="D37" s="74"/>
      <c r="E37" s="74"/>
      <c r="F37" s="74"/>
      <c r="G37" s="111" t="s">
        <v>64</v>
      </c>
      <c r="H37" s="111"/>
      <c r="I37" s="26">
        <f>SUM(I4:I36)</f>
        <v>73296.249999999942</v>
      </c>
    </row>
    <row r="38" spans="1:10">
      <c r="A38" s="93"/>
      <c r="B38" s="76"/>
      <c r="C38" s="76"/>
      <c r="D38" s="76"/>
      <c r="E38" s="76"/>
      <c r="F38" s="76"/>
      <c r="I38" s="76"/>
    </row>
    <row r="39" spans="1:10">
      <c r="A39" s="92"/>
      <c r="B39" s="74"/>
      <c r="C39" s="74"/>
      <c r="D39" s="74"/>
      <c r="E39" s="74"/>
      <c r="F39" s="74"/>
      <c r="G39" s="111" t="s">
        <v>2</v>
      </c>
      <c r="H39" s="111"/>
      <c r="I39" s="28">
        <f>24/28</f>
        <v>0.8571428571428571</v>
      </c>
    </row>
    <row r="40" spans="1:10">
      <c r="H40" s="78"/>
      <c r="I40" s="79" t="s">
        <v>65</v>
      </c>
    </row>
  </sheetData>
  <mergeCells count="4">
    <mergeCell ref="A1:I1"/>
    <mergeCell ref="A2:I2"/>
    <mergeCell ref="G37:H37"/>
    <mergeCell ref="G39:H39"/>
  </mergeCells>
  <pageMargins left="0.75" right="0.75" top="1" bottom="1" header="0.51180555555555596" footer="0.51180555555555596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3" workbookViewId="0">
      <selection activeCell="M48" sqref="M48"/>
    </sheetView>
  </sheetViews>
  <sheetFormatPr defaultColWidth="9" defaultRowHeight="15"/>
  <cols>
    <col min="1" max="1" width="10.8554687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1111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43346</v>
      </c>
      <c r="B4" s="74" t="s">
        <v>848</v>
      </c>
      <c r="C4" s="74" t="s">
        <v>16</v>
      </c>
      <c r="D4" s="74">
        <v>4500</v>
      </c>
      <c r="E4" s="74">
        <v>309</v>
      </c>
      <c r="F4" s="74">
        <v>307.7</v>
      </c>
      <c r="G4" s="74" t="s">
        <v>1112</v>
      </c>
      <c r="H4" s="74">
        <v>310</v>
      </c>
      <c r="I4" s="74">
        <f>(H4-E4)*D4</f>
        <v>4500</v>
      </c>
    </row>
    <row r="5" spans="1:9">
      <c r="A5" s="73">
        <v>43346</v>
      </c>
      <c r="B5" s="74" t="s">
        <v>1102</v>
      </c>
      <c r="C5" s="74" t="s">
        <v>16</v>
      </c>
      <c r="D5" s="74">
        <v>3500</v>
      </c>
      <c r="E5" s="74">
        <v>241</v>
      </c>
      <c r="F5" s="74">
        <v>239.5</v>
      </c>
      <c r="G5" s="74" t="s">
        <v>1113</v>
      </c>
      <c r="H5" s="74">
        <v>242</v>
      </c>
      <c r="I5" s="74">
        <f>(H5-E5)*D5</f>
        <v>3500</v>
      </c>
    </row>
    <row r="6" spans="1:9">
      <c r="A6" s="73">
        <v>43347</v>
      </c>
      <c r="B6" s="74" t="s">
        <v>308</v>
      </c>
      <c r="C6" s="74" t="s">
        <v>23</v>
      </c>
      <c r="D6" s="74">
        <v>1300</v>
      </c>
      <c r="E6" s="74">
        <v>500</v>
      </c>
      <c r="F6" s="74">
        <v>503.5</v>
      </c>
      <c r="G6" s="74" t="s">
        <v>1114</v>
      </c>
      <c r="H6" s="74">
        <v>496</v>
      </c>
      <c r="I6" s="74">
        <f t="shared" ref="I6:I9" si="0">(E6-H6)*D6</f>
        <v>5200</v>
      </c>
    </row>
    <row r="7" spans="1:9">
      <c r="A7" s="73">
        <v>43347</v>
      </c>
      <c r="B7" s="74" t="s">
        <v>53</v>
      </c>
      <c r="C7" s="74" t="s">
        <v>23</v>
      </c>
      <c r="D7" s="74">
        <v>1100</v>
      </c>
      <c r="E7" s="74">
        <v>825</v>
      </c>
      <c r="F7" s="74">
        <v>829</v>
      </c>
      <c r="G7" s="74" t="s">
        <v>1115</v>
      </c>
      <c r="H7" s="74">
        <v>819.5</v>
      </c>
      <c r="I7" s="74">
        <f t="shared" si="0"/>
        <v>6050</v>
      </c>
    </row>
    <row r="8" spans="1:9">
      <c r="A8" s="73">
        <v>43348</v>
      </c>
      <c r="B8" s="74" t="s">
        <v>963</v>
      </c>
      <c r="C8" s="74" t="s">
        <v>23</v>
      </c>
      <c r="D8" s="74">
        <v>1250</v>
      </c>
      <c r="E8" s="74">
        <v>460</v>
      </c>
      <c r="F8" s="74">
        <v>463.7</v>
      </c>
      <c r="G8" s="74" t="s">
        <v>1116</v>
      </c>
      <c r="H8" s="74">
        <v>455.5</v>
      </c>
      <c r="I8" s="74">
        <f t="shared" si="0"/>
        <v>5625</v>
      </c>
    </row>
    <row r="9" spans="1:9">
      <c r="A9" s="73">
        <v>43348</v>
      </c>
      <c r="B9" s="74" t="s">
        <v>232</v>
      </c>
      <c r="C9" s="74" t="s">
        <v>23</v>
      </c>
      <c r="D9" s="74">
        <v>600</v>
      </c>
      <c r="E9" s="74">
        <v>906</v>
      </c>
      <c r="F9" s="74">
        <v>913</v>
      </c>
      <c r="G9" s="74" t="s">
        <v>1117</v>
      </c>
      <c r="H9" s="74">
        <v>898</v>
      </c>
      <c r="I9" s="74">
        <f t="shared" si="0"/>
        <v>4800</v>
      </c>
    </row>
    <row r="10" spans="1:9">
      <c r="A10" s="73">
        <v>43349</v>
      </c>
      <c r="B10" s="74" t="s">
        <v>234</v>
      </c>
      <c r="C10" s="74" t="s">
        <v>16</v>
      </c>
      <c r="D10" s="74">
        <v>1500</v>
      </c>
      <c r="E10" s="74">
        <v>447</v>
      </c>
      <c r="F10" s="74">
        <v>444</v>
      </c>
      <c r="G10" s="74" t="s">
        <v>1118</v>
      </c>
      <c r="H10" s="74">
        <v>452</v>
      </c>
      <c r="I10" s="74">
        <f t="shared" ref="I10:I16" si="1">(H10-E10)*D10</f>
        <v>7500</v>
      </c>
    </row>
    <row r="11" spans="1:9">
      <c r="A11" s="75">
        <v>43349</v>
      </c>
      <c r="B11" s="76" t="s">
        <v>134</v>
      </c>
      <c r="C11" s="76" t="s">
        <v>16</v>
      </c>
      <c r="D11" s="76">
        <v>1200</v>
      </c>
      <c r="E11" s="76">
        <v>1171</v>
      </c>
      <c r="F11" s="76">
        <v>1167</v>
      </c>
      <c r="G11" s="76" t="s">
        <v>1119</v>
      </c>
      <c r="H11" s="76">
        <v>1167</v>
      </c>
      <c r="I11" s="76">
        <f t="shared" si="1"/>
        <v>-4800</v>
      </c>
    </row>
    <row r="12" spans="1:9">
      <c r="A12" s="73">
        <v>43349</v>
      </c>
      <c r="B12" s="74" t="s">
        <v>274</v>
      </c>
      <c r="C12" s="74" t="s">
        <v>16</v>
      </c>
      <c r="D12" s="74">
        <v>500</v>
      </c>
      <c r="E12" s="74">
        <v>1805</v>
      </c>
      <c r="F12" s="74">
        <v>1797</v>
      </c>
      <c r="G12" s="74" t="s">
        <v>1120</v>
      </c>
      <c r="H12" s="74">
        <v>1809</v>
      </c>
      <c r="I12" s="74">
        <f t="shared" si="1"/>
        <v>2000</v>
      </c>
    </row>
    <row r="13" spans="1:9">
      <c r="A13" s="73">
        <v>43349</v>
      </c>
      <c r="B13" s="74" t="s">
        <v>56</v>
      </c>
      <c r="C13" s="74" t="s">
        <v>16</v>
      </c>
      <c r="D13" s="74">
        <v>800</v>
      </c>
      <c r="E13" s="74">
        <v>1324</v>
      </c>
      <c r="F13" s="74">
        <v>1319</v>
      </c>
      <c r="G13" s="74" t="s">
        <v>1121</v>
      </c>
      <c r="H13" s="74">
        <v>1326.8</v>
      </c>
      <c r="I13" s="74">
        <f t="shared" si="1"/>
        <v>2239.9999999999636</v>
      </c>
    </row>
    <row r="14" spans="1:9">
      <c r="A14" s="73">
        <v>43349</v>
      </c>
      <c r="B14" s="74" t="s">
        <v>20</v>
      </c>
      <c r="C14" s="74" t="s">
        <v>16</v>
      </c>
      <c r="D14" s="74">
        <v>900</v>
      </c>
      <c r="E14" s="74">
        <v>656</v>
      </c>
      <c r="F14" s="74">
        <v>651.5</v>
      </c>
      <c r="G14" s="74" t="s">
        <v>1122</v>
      </c>
      <c r="H14" s="74">
        <v>662</v>
      </c>
      <c r="I14" s="74">
        <f t="shared" si="1"/>
        <v>5400</v>
      </c>
    </row>
    <row r="15" spans="1:9">
      <c r="A15" s="73">
        <v>43350</v>
      </c>
      <c r="B15" s="74" t="s">
        <v>1123</v>
      </c>
      <c r="C15" s="74" t="s">
        <v>16</v>
      </c>
      <c r="D15" s="74">
        <v>2800</v>
      </c>
      <c r="E15" s="74">
        <v>148.5</v>
      </c>
      <c r="F15" s="74">
        <v>146.80000000000001</v>
      </c>
      <c r="G15" s="74" t="s">
        <v>1124</v>
      </c>
      <c r="H15" s="74">
        <v>149.5</v>
      </c>
      <c r="I15" s="74">
        <f t="shared" si="1"/>
        <v>2800</v>
      </c>
    </row>
    <row r="16" spans="1:9">
      <c r="A16" s="73">
        <v>43350</v>
      </c>
      <c r="B16" s="74" t="s">
        <v>512</v>
      </c>
      <c r="C16" s="74" t="s">
        <v>16</v>
      </c>
      <c r="D16" s="74">
        <v>1000</v>
      </c>
      <c r="E16" s="74">
        <v>688</v>
      </c>
      <c r="F16" s="74">
        <v>684</v>
      </c>
      <c r="G16" s="74" t="s">
        <v>1125</v>
      </c>
      <c r="H16" s="74">
        <v>690</v>
      </c>
      <c r="I16" s="74">
        <f t="shared" si="1"/>
        <v>2000</v>
      </c>
    </row>
    <row r="17" spans="1:9">
      <c r="A17" s="75">
        <v>43353</v>
      </c>
      <c r="B17" s="76" t="s">
        <v>287</v>
      </c>
      <c r="C17" s="76" t="s">
        <v>23</v>
      </c>
      <c r="D17" s="76">
        <v>1000</v>
      </c>
      <c r="E17" s="76">
        <v>650</v>
      </c>
      <c r="F17" s="76">
        <v>654</v>
      </c>
      <c r="G17" s="76" t="s">
        <v>1126</v>
      </c>
      <c r="H17" s="76">
        <v>654</v>
      </c>
      <c r="I17" s="76">
        <f t="shared" ref="I17:I25" si="2">(E17-H17)*D17</f>
        <v>-4000</v>
      </c>
    </row>
    <row r="18" spans="1:9">
      <c r="A18" s="73">
        <v>43353</v>
      </c>
      <c r="B18" s="74" t="s">
        <v>649</v>
      </c>
      <c r="C18" s="74" t="s">
        <v>23</v>
      </c>
      <c r="D18" s="74">
        <v>1500</v>
      </c>
      <c r="E18" s="74">
        <v>642</v>
      </c>
      <c r="F18" s="74">
        <v>645</v>
      </c>
      <c r="G18" s="74" t="s">
        <v>1127</v>
      </c>
      <c r="H18" s="74">
        <v>638</v>
      </c>
      <c r="I18" s="74">
        <f t="shared" si="2"/>
        <v>6000</v>
      </c>
    </row>
    <row r="19" spans="1:9">
      <c r="A19" s="73">
        <v>43353</v>
      </c>
      <c r="B19" s="74" t="s">
        <v>399</v>
      </c>
      <c r="C19" s="74" t="s">
        <v>23</v>
      </c>
      <c r="D19" s="74">
        <v>1100</v>
      </c>
      <c r="E19" s="74">
        <v>495</v>
      </c>
      <c r="F19" s="74">
        <v>499.4</v>
      </c>
      <c r="G19" s="74" t="s">
        <v>1128</v>
      </c>
      <c r="H19" s="74">
        <v>493</v>
      </c>
      <c r="I19" s="74">
        <f t="shared" si="2"/>
        <v>2200</v>
      </c>
    </row>
    <row r="20" spans="1:9">
      <c r="A20" s="73">
        <v>43354</v>
      </c>
      <c r="B20" s="74" t="s">
        <v>623</v>
      </c>
      <c r="C20" s="74" t="s">
        <v>23</v>
      </c>
      <c r="D20" s="74">
        <v>800</v>
      </c>
      <c r="E20" s="74">
        <v>1340</v>
      </c>
      <c r="F20" s="74">
        <v>1345</v>
      </c>
      <c r="G20" s="74" t="s">
        <v>1129</v>
      </c>
      <c r="H20" s="74">
        <v>1337.5</v>
      </c>
      <c r="I20" s="74">
        <f t="shared" si="2"/>
        <v>2000</v>
      </c>
    </row>
    <row r="21" spans="1:9">
      <c r="A21" s="73">
        <v>43354</v>
      </c>
      <c r="B21" s="74" t="s">
        <v>381</v>
      </c>
      <c r="C21" s="74" t="s">
        <v>23</v>
      </c>
      <c r="D21" s="74">
        <v>1200</v>
      </c>
      <c r="E21" s="74">
        <v>703</v>
      </c>
      <c r="F21" s="74">
        <v>706.5</v>
      </c>
      <c r="G21" s="74" t="s">
        <v>1130</v>
      </c>
      <c r="H21" s="74">
        <v>701.1</v>
      </c>
      <c r="I21" s="74">
        <f t="shared" si="2"/>
        <v>2279.9999999999727</v>
      </c>
    </row>
    <row r="22" spans="1:9">
      <c r="A22" s="73">
        <v>43355</v>
      </c>
      <c r="B22" s="74" t="s">
        <v>509</v>
      </c>
      <c r="C22" s="74" t="s">
        <v>23</v>
      </c>
      <c r="D22" s="74">
        <v>2000</v>
      </c>
      <c r="E22" s="74">
        <v>260</v>
      </c>
      <c r="F22" s="74">
        <v>262</v>
      </c>
      <c r="G22" s="74" t="s">
        <v>1131</v>
      </c>
      <c r="H22" s="74">
        <v>259</v>
      </c>
      <c r="I22" s="74">
        <f t="shared" si="2"/>
        <v>2000</v>
      </c>
    </row>
    <row r="23" spans="1:9">
      <c r="A23" s="75">
        <v>43355</v>
      </c>
      <c r="B23" s="76" t="s">
        <v>53</v>
      </c>
      <c r="C23" s="76" t="s">
        <v>23</v>
      </c>
      <c r="D23" s="76">
        <v>1100</v>
      </c>
      <c r="E23" s="76">
        <v>765</v>
      </c>
      <c r="F23" s="76">
        <v>768.8</v>
      </c>
      <c r="G23" s="76" t="s">
        <v>1132</v>
      </c>
      <c r="H23" s="76">
        <v>768.8</v>
      </c>
      <c r="I23" s="76">
        <f t="shared" si="2"/>
        <v>-4179.99999999995</v>
      </c>
    </row>
    <row r="24" spans="1:9">
      <c r="A24" s="75">
        <v>43355</v>
      </c>
      <c r="B24" s="76" t="s">
        <v>479</v>
      </c>
      <c r="C24" s="76" t="s">
        <v>23</v>
      </c>
      <c r="D24" s="76">
        <v>2750</v>
      </c>
      <c r="E24" s="76">
        <v>321</v>
      </c>
      <c r="F24" s="76">
        <v>322.7</v>
      </c>
      <c r="G24" s="76" t="s">
        <v>1133</v>
      </c>
      <c r="H24" s="76">
        <v>322.7</v>
      </c>
      <c r="I24" s="76">
        <f t="shared" si="2"/>
        <v>-4674.9999999999691</v>
      </c>
    </row>
    <row r="25" spans="1:9">
      <c r="A25" s="73">
        <v>43355</v>
      </c>
      <c r="B25" s="74" t="s">
        <v>1134</v>
      </c>
      <c r="C25" s="74" t="s">
        <v>23</v>
      </c>
      <c r="D25" s="74">
        <v>900</v>
      </c>
      <c r="E25" s="74">
        <v>510</v>
      </c>
      <c r="F25" s="74">
        <v>515</v>
      </c>
      <c r="G25" s="74" t="s">
        <v>1135</v>
      </c>
      <c r="H25" s="74">
        <v>501</v>
      </c>
      <c r="I25" s="74">
        <f t="shared" si="2"/>
        <v>8100</v>
      </c>
    </row>
    <row r="26" spans="1:9">
      <c r="A26" s="73">
        <v>43355</v>
      </c>
      <c r="B26" s="74" t="s">
        <v>1136</v>
      </c>
      <c r="C26" s="74" t="s">
        <v>16</v>
      </c>
      <c r="D26" s="74">
        <v>2400</v>
      </c>
      <c r="E26" s="74">
        <v>306.5</v>
      </c>
      <c r="F26" s="74">
        <v>304.7</v>
      </c>
      <c r="G26" s="74" t="s">
        <v>1137</v>
      </c>
      <c r="H26" s="74">
        <v>307.5</v>
      </c>
      <c r="I26" s="74">
        <f t="shared" ref="I26:I32" si="3">(H26-E26)*D26</f>
        <v>2400</v>
      </c>
    </row>
    <row r="27" spans="1:9">
      <c r="A27" s="75">
        <v>43355</v>
      </c>
      <c r="B27" s="76" t="s">
        <v>234</v>
      </c>
      <c r="C27" s="76" t="s">
        <v>16</v>
      </c>
      <c r="D27" s="76">
        <v>1500</v>
      </c>
      <c r="E27" s="76">
        <v>460</v>
      </c>
      <c r="F27" s="76">
        <v>457</v>
      </c>
      <c r="G27" s="76" t="s">
        <v>1138</v>
      </c>
      <c r="H27" s="76">
        <v>457</v>
      </c>
      <c r="I27" s="76">
        <f t="shared" si="3"/>
        <v>-4500</v>
      </c>
    </row>
    <row r="28" spans="1:9">
      <c r="A28" s="73">
        <v>43357</v>
      </c>
      <c r="B28" s="74" t="s">
        <v>56</v>
      </c>
      <c r="C28" s="74" t="s">
        <v>16</v>
      </c>
      <c r="D28" s="74">
        <v>800</v>
      </c>
      <c r="E28" s="74">
        <v>1300</v>
      </c>
      <c r="F28" s="74">
        <v>1295</v>
      </c>
      <c r="G28" s="74" t="s">
        <v>1139</v>
      </c>
      <c r="H28" s="74">
        <v>1302.7</v>
      </c>
      <c r="I28" s="74">
        <f t="shared" si="3"/>
        <v>2160.0000000000364</v>
      </c>
    </row>
    <row r="29" spans="1:9">
      <c r="A29" s="73">
        <v>43357</v>
      </c>
      <c r="B29" s="73" t="s">
        <v>85</v>
      </c>
      <c r="C29" s="74" t="s">
        <v>16</v>
      </c>
      <c r="D29" s="74">
        <v>3000</v>
      </c>
      <c r="E29" s="74">
        <v>410</v>
      </c>
      <c r="F29" s="74">
        <v>408.4</v>
      </c>
      <c r="G29" s="74" t="s">
        <v>1140</v>
      </c>
      <c r="H29" s="74">
        <v>411</v>
      </c>
      <c r="I29" s="74">
        <f t="shared" si="3"/>
        <v>3000</v>
      </c>
    </row>
    <row r="30" spans="1:9">
      <c r="A30" s="75">
        <v>43360</v>
      </c>
      <c r="B30" s="76" t="s">
        <v>959</v>
      </c>
      <c r="C30" s="76" t="s">
        <v>16</v>
      </c>
      <c r="D30" s="76">
        <v>900</v>
      </c>
      <c r="E30" s="76">
        <v>682</v>
      </c>
      <c r="F30" s="76">
        <v>677.9</v>
      </c>
      <c r="G30" s="76" t="s">
        <v>1141</v>
      </c>
      <c r="H30" s="76">
        <v>677.9</v>
      </c>
      <c r="I30" s="76">
        <f t="shared" si="3"/>
        <v>-3690.0000000000205</v>
      </c>
    </row>
    <row r="31" spans="1:9">
      <c r="A31" s="75">
        <v>43360</v>
      </c>
      <c r="B31" s="76" t="s">
        <v>77</v>
      </c>
      <c r="C31" s="76" t="s">
        <v>16</v>
      </c>
      <c r="D31" s="76">
        <v>1600</v>
      </c>
      <c r="E31" s="76">
        <v>336</v>
      </c>
      <c r="F31" s="76">
        <v>333.4</v>
      </c>
      <c r="G31" s="76" t="s">
        <v>1142</v>
      </c>
      <c r="H31" s="76">
        <v>333.4</v>
      </c>
      <c r="I31" s="76">
        <f t="shared" si="3"/>
        <v>-4160.0000000000364</v>
      </c>
    </row>
    <row r="32" spans="1:9">
      <c r="A32" s="75">
        <v>43360</v>
      </c>
      <c r="B32" s="76" t="s">
        <v>804</v>
      </c>
      <c r="C32" s="76" t="s">
        <v>16</v>
      </c>
      <c r="D32" s="76">
        <v>1250</v>
      </c>
      <c r="E32" s="76">
        <v>330</v>
      </c>
      <c r="F32" s="76">
        <v>326.5</v>
      </c>
      <c r="G32" s="76" t="s">
        <v>1143</v>
      </c>
      <c r="H32" s="76">
        <v>326.5</v>
      </c>
      <c r="I32" s="76">
        <f t="shared" si="3"/>
        <v>-4375</v>
      </c>
    </row>
    <row r="33" spans="1:10">
      <c r="A33" s="73">
        <v>43361</v>
      </c>
      <c r="B33" s="74" t="s">
        <v>1144</v>
      </c>
      <c r="C33" s="74" t="s">
        <v>23</v>
      </c>
      <c r="D33" s="74">
        <v>4000</v>
      </c>
      <c r="E33" s="74">
        <v>119</v>
      </c>
      <c r="F33" s="74">
        <v>120.4</v>
      </c>
      <c r="G33" s="74" t="s">
        <v>1145</v>
      </c>
      <c r="H33" s="74">
        <v>117</v>
      </c>
      <c r="I33" s="74">
        <f>(E33-H33)*D33</f>
        <v>8000</v>
      </c>
    </row>
    <row r="34" spans="1:10">
      <c r="A34" s="73">
        <v>43362</v>
      </c>
      <c r="B34" s="74" t="s">
        <v>85</v>
      </c>
      <c r="C34" s="74" t="s">
        <v>16</v>
      </c>
      <c r="D34" s="74">
        <v>3000</v>
      </c>
      <c r="E34" s="74">
        <v>417</v>
      </c>
      <c r="F34" s="74">
        <v>415.5</v>
      </c>
      <c r="G34" s="74" t="s">
        <v>1146</v>
      </c>
      <c r="H34" s="74">
        <v>419.5</v>
      </c>
      <c r="I34" s="74">
        <f t="shared" ref="I34:I45" si="4">(H34-E34)*D34</f>
        <v>7500</v>
      </c>
    </row>
    <row r="35" spans="1:10">
      <c r="A35" s="73">
        <v>43362</v>
      </c>
      <c r="B35" s="74" t="s">
        <v>251</v>
      </c>
      <c r="C35" s="74" t="s">
        <v>16</v>
      </c>
      <c r="D35" s="74">
        <v>1061</v>
      </c>
      <c r="E35" s="74">
        <v>628</v>
      </c>
      <c r="F35" s="74">
        <v>624</v>
      </c>
      <c r="G35" s="74" t="s">
        <v>1147</v>
      </c>
      <c r="H35" s="74">
        <v>632.5</v>
      </c>
      <c r="I35" s="74">
        <f t="shared" si="4"/>
        <v>4774.5</v>
      </c>
      <c r="J35" s="86"/>
    </row>
    <row r="36" spans="1:10">
      <c r="A36" s="73">
        <v>43364</v>
      </c>
      <c r="B36" s="74" t="s">
        <v>1088</v>
      </c>
      <c r="C36" s="74" t="s">
        <v>16</v>
      </c>
      <c r="D36" s="74">
        <v>3200</v>
      </c>
      <c r="E36" s="74">
        <v>302</v>
      </c>
      <c r="F36" s="74">
        <v>300.39999999999998</v>
      </c>
      <c r="G36" s="74" t="s">
        <v>1148</v>
      </c>
      <c r="H36" s="74">
        <v>305.5</v>
      </c>
      <c r="I36" s="74">
        <f t="shared" si="4"/>
        <v>11200</v>
      </c>
      <c r="J36" s="86"/>
    </row>
    <row r="37" spans="1:10">
      <c r="A37" s="73">
        <v>43367</v>
      </c>
      <c r="B37" s="74" t="s">
        <v>649</v>
      </c>
      <c r="C37" s="74" t="s">
        <v>16</v>
      </c>
      <c r="D37" s="74">
        <v>1500</v>
      </c>
      <c r="E37" s="74">
        <v>410</v>
      </c>
      <c r="F37" s="74">
        <v>406.9</v>
      </c>
      <c r="G37" s="74" t="s">
        <v>1149</v>
      </c>
      <c r="H37" s="74">
        <v>411.5</v>
      </c>
      <c r="I37" s="74">
        <f t="shared" si="4"/>
        <v>2250</v>
      </c>
      <c r="J37" s="86"/>
    </row>
    <row r="38" spans="1:10">
      <c r="A38" s="73">
        <v>43367</v>
      </c>
      <c r="B38" s="74" t="s">
        <v>134</v>
      </c>
      <c r="C38" s="74" t="s">
        <v>16</v>
      </c>
      <c r="D38" s="74">
        <v>1200</v>
      </c>
      <c r="E38" s="74">
        <v>1110</v>
      </c>
      <c r="F38" s="74">
        <v>1106</v>
      </c>
      <c r="G38" s="85" t="s">
        <v>1150</v>
      </c>
      <c r="H38" s="74">
        <v>1111.8</v>
      </c>
      <c r="I38" s="74">
        <f t="shared" si="4"/>
        <v>2159.9999999999454</v>
      </c>
      <c r="J38" s="86"/>
    </row>
    <row r="39" spans="1:10">
      <c r="A39" s="73">
        <v>43367</v>
      </c>
      <c r="B39" s="74" t="s">
        <v>649</v>
      </c>
      <c r="C39" s="74" t="s">
        <v>16</v>
      </c>
      <c r="D39" s="74">
        <v>1500</v>
      </c>
      <c r="E39" s="74">
        <v>400</v>
      </c>
      <c r="F39" s="74">
        <v>397</v>
      </c>
      <c r="G39" s="74" t="s">
        <v>1151</v>
      </c>
      <c r="H39" s="74">
        <v>404</v>
      </c>
      <c r="I39" s="74">
        <f t="shared" si="4"/>
        <v>6000</v>
      </c>
      <c r="J39" s="86"/>
    </row>
    <row r="40" spans="1:10">
      <c r="A40" s="73">
        <v>43368</v>
      </c>
      <c r="B40" s="74" t="s">
        <v>959</v>
      </c>
      <c r="C40" s="74" t="s">
        <v>16</v>
      </c>
      <c r="D40" s="74">
        <v>900</v>
      </c>
      <c r="E40" s="74">
        <v>566</v>
      </c>
      <c r="F40" s="74">
        <v>563.5</v>
      </c>
      <c r="G40" s="74" t="s">
        <v>1152</v>
      </c>
      <c r="H40" s="74">
        <v>571</v>
      </c>
      <c r="I40" s="74">
        <f t="shared" si="4"/>
        <v>4500</v>
      </c>
      <c r="J40" s="86"/>
    </row>
    <row r="41" spans="1:10">
      <c r="A41" s="73">
        <v>43368</v>
      </c>
      <c r="B41" s="74" t="s">
        <v>876</v>
      </c>
      <c r="C41" s="74" t="s">
        <v>16</v>
      </c>
      <c r="D41" s="74">
        <v>2000</v>
      </c>
      <c r="E41" s="74">
        <v>253.8</v>
      </c>
      <c r="F41" s="74">
        <v>252.3</v>
      </c>
      <c r="G41" s="74" t="s">
        <v>1153</v>
      </c>
      <c r="H41" s="74">
        <v>254.8</v>
      </c>
      <c r="I41" s="74">
        <f t="shared" si="4"/>
        <v>2000</v>
      </c>
      <c r="J41" s="86"/>
    </row>
    <row r="42" spans="1:10">
      <c r="A42" s="73">
        <v>43369</v>
      </c>
      <c r="B42" s="74" t="s">
        <v>56</v>
      </c>
      <c r="C42" s="74" t="s">
        <v>16</v>
      </c>
      <c r="D42" s="74">
        <v>800</v>
      </c>
      <c r="E42" s="74">
        <v>1410</v>
      </c>
      <c r="F42" s="74">
        <v>1405</v>
      </c>
      <c r="G42" s="85" t="s">
        <v>1154</v>
      </c>
      <c r="H42" s="74">
        <v>1418</v>
      </c>
      <c r="I42" s="74">
        <f t="shared" si="4"/>
        <v>6400</v>
      </c>
      <c r="J42" s="86"/>
    </row>
    <row r="43" spans="1:10">
      <c r="A43" s="73">
        <v>43369</v>
      </c>
      <c r="B43" s="74" t="s">
        <v>497</v>
      </c>
      <c r="C43" s="74" t="s">
        <v>16</v>
      </c>
      <c r="D43" s="74">
        <v>1100</v>
      </c>
      <c r="E43" s="74">
        <v>646</v>
      </c>
      <c r="F43" s="74">
        <v>642.20000000000005</v>
      </c>
      <c r="G43" s="85" t="s">
        <v>1155</v>
      </c>
      <c r="H43" s="74">
        <v>647.9</v>
      </c>
      <c r="I43" s="74">
        <f t="shared" si="4"/>
        <v>2089.999999999975</v>
      </c>
      <c r="J43" s="86"/>
    </row>
    <row r="44" spans="1:10">
      <c r="A44" s="73">
        <v>43370</v>
      </c>
      <c r="B44" s="74" t="s">
        <v>280</v>
      </c>
      <c r="C44" s="74" t="s">
        <v>16</v>
      </c>
      <c r="D44" s="74">
        <v>1100</v>
      </c>
      <c r="E44" s="74">
        <v>980</v>
      </c>
      <c r="F44" s="74">
        <v>976</v>
      </c>
      <c r="G44" s="85" t="s">
        <v>1156</v>
      </c>
      <c r="H44" s="74">
        <v>982</v>
      </c>
      <c r="I44" s="74">
        <f t="shared" si="4"/>
        <v>2200</v>
      </c>
      <c r="J44" s="86"/>
    </row>
    <row r="45" spans="1:10">
      <c r="A45" s="73">
        <v>43370</v>
      </c>
      <c r="B45" s="74" t="s">
        <v>649</v>
      </c>
      <c r="C45" s="74" t="s">
        <v>16</v>
      </c>
      <c r="D45" s="74">
        <v>1500</v>
      </c>
      <c r="E45" s="74">
        <v>300</v>
      </c>
      <c r="F45" s="74">
        <v>297</v>
      </c>
      <c r="G45" s="85" t="s">
        <v>1157</v>
      </c>
      <c r="H45" s="74">
        <v>304</v>
      </c>
      <c r="I45" s="74">
        <f t="shared" si="4"/>
        <v>6000</v>
      </c>
      <c r="J45" s="86"/>
    </row>
    <row r="46" spans="1:10">
      <c r="A46" s="73">
        <v>43371</v>
      </c>
      <c r="B46" s="74" t="s">
        <v>649</v>
      </c>
      <c r="C46" s="74" t="s">
        <v>23</v>
      </c>
      <c r="D46" s="74">
        <v>1500</v>
      </c>
      <c r="E46" s="74">
        <v>276</v>
      </c>
      <c r="F46" s="74">
        <v>279.2</v>
      </c>
      <c r="G46" s="85" t="s">
        <v>1158</v>
      </c>
      <c r="H46" s="74">
        <v>271</v>
      </c>
      <c r="I46" s="74">
        <f t="shared" ref="I46:I49" si="5">(E46-H46)*D46</f>
        <v>7500</v>
      </c>
      <c r="J46" s="86"/>
    </row>
    <row r="47" spans="1:10">
      <c r="A47" s="73">
        <v>43371</v>
      </c>
      <c r="B47" s="74" t="s">
        <v>649</v>
      </c>
      <c r="C47" s="74" t="s">
        <v>23</v>
      </c>
      <c r="D47" s="74">
        <v>1500</v>
      </c>
      <c r="E47" s="74">
        <v>260</v>
      </c>
      <c r="F47" s="74">
        <v>263.10000000000002</v>
      </c>
      <c r="G47" s="85" t="s">
        <v>1159</v>
      </c>
      <c r="H47" s="74">
        <v>252</v>
      </c>
      <c r="I47" s="74">
        <f t="shared" si="5"/>
        <v>12000</v>
      </c>
      <c r="J47" s="86"/>
    </row>
    <row r="48" spans="1:10">
      <c r="A48" s="73">
        <v>43371</v>
      </c>
      <c r="B48" s="74" t="s">
        <v>501</v>
      </c>
      <c r="C48" s="74" t="s">
        <v>23</v>
      </c>
      <c r="D48" s="74">
        <v>1750</v>
      </c>
      <c r="E48" s="74">
        <v>185</v>
      </c>
      <c r="F48" s="74">
        <v>188</v>
      </c>
      <c r="G48" s="85" t="s">
        <v>1160</v>
      </c>
      <c r="H48" s="74">
        <v>179.7</v>
      </c>
      <c r="I48" s="74">
        <f t="shared" si="5"/>
        <v>9275.00000000002</v>
      </c>
      <c r="J48" s="86"/>
    </row>
    <row r="49" spans="1:10">
      <c r="A49" s="73">
        <v>43371</v>
      </c>
      <c r="B49" s="74" t="s">
        <v>1060</v>
      </c>
      <c r="C49" s="74" t="s">
        <v>23</v>
      </c>
      <c r="D49" s="74">
        <v>4000</v>
      </c>
      <c r="E49" s="74">
        <v>88</v>
      </c>
      <c r="F49" s="74">
        <v>89.25</v>
      </c>
      <c r="G49" s="85" t="s">
        <v>1161</v>
      </c>
      <c r="H49" s="74">
        <v>87</v>
      </c>
      <c r="I49" s="74">
        <f t="shared" si="5"/>
        <v>4000</v>
      </c>
      <c r="J49" s="86"/>
    </row>
    <row r="50" spans="1:10">
      <c r="A50" s="73"/>
      <c r="B50" s="74"/>
      <c r="C50" s="74"/>
      <c r="D50" s="74"/>
      <c r="E50" s="74"/>
      <c r="F50" s="74"/>
      <c r="G50" s="85"/>
      <c r="H50" s="74"/>
      <c r="I50" s="74"/>
      <c r="J50" s="86"/>
    </row>
    <row r="51" spans="1:10">
      <c r="A51" s="73"/>
      <c r="B51" s="74"/>
      <c r="C51" s="74"/>
      <c r="D51" s="74"/>
      <c r="E51" s="74"/>
      <c r="F51" s="74"/>
      <c r="G51" s="111" t="s">
        <v>64</v>
      </c>
      <c r="H51" s="111"/>
      <c r="I51" s="26">
        <f>SUM(I4:I50)</f>
        <v>145224.49999999994</v>
      </c>
    </row>
    <row r="52" spans="1:10">
      <c r="A52" s="75"/>
      <c r="B52" s="76"/>
      <c r="C52" s="76"/>
      <c r="D52" s="76"/>
      <c r="E52" s="76"/>
      <c r="F52" s="76"/>
      <c r="I52" s="76"/>
    </row>
    <row r="53" spans="1:10">
      <c r="A53" s="73"/>
      <c r="B53" s="74"/>
      <c r="C53" s="74"/>
      <c r="D53" s="74"/>
      <c r="E53" s="74"/>
      <c r="F53" s="74"/>
      <c r="G53" s="111" t="s">
        <v>2</v>
      </c>
      <c r="H53" s="111"/>
      <c r="I53" s="28">
        <f>38/46</f>
        <v>0.82608695652173914</v>
      </c>
    </row>
    <row r="54" spans="1:10">
      <c r="H54" s="78"/>
      <c r="I54" s="79" t="s">
        <v>65</v>
      </c>
    </row>
  </sheetData>
  <mergeCells count="4">
    <mergeCell ref="A1:I1"/>
    <mergeCell ref="A2:I2"/>
    <mergeCell ref="G51:H51"/>
    <mergeCell ref="G53:H53"/>
  </mergeCells>
  <pageMargins left="0.75" right="0.75" top="1" bottom="1" header="0.51180555555555596" footer="0.51180555555555596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6" workbookViewId="0">
      <selection activeCell="C57" sqref="C57"/>
    </sheetView>
  </sheetViews>
  <sheetFormatPr defaultColWidth="9" defaultRowHeight="15"/>
  <cols>
    <col min="1" max="1" width="10.8554687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1162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43313</v>
      </c>
      <c r="B4" s="74" t="s">
        <v>98</v>
      </c>
      <c r="C4" s="74" t="s">
        <v>16</v>
      </c>
      <c r="D4" s="74">
        <v>1000</v>
      </c>
      <c r="E4" s="74">
        <v>1135</v>
      </c>
      <c r="F4" s="74">
        <v>1130</v>
      </c>
      <c r="G4" s="74" t="s">
        <v>1163</v>
      </c>
      <c r="H4" s="74">
        <v>1135</v>
      </c>
      <c r="I4" s="74">
        <f t="shared" ref="I4:I8" si="0">(H4-E4)*D4</f>
        <v>0</v>
      </c>
    </row>
    <row r="5" spans="1:9">
      <c r="A5" s="73">
        <v>43313</v>
      </c>
      <c r="B5" s="74" t="s">
        <v>764</v>
      </c>
      <c r="C5" s="74" t="s">
        <v>16</v>
      </c>
      <c r="D5" s="74">
        <v>700</v>
      </c>
      <c r="E5" s="74">
        <v>875</v>
      </c>
      <c r="F5" s="74">
        <v>868</v>
      </c>
      <c r="G5" s="74" t="s">
        <v>1164</v>
      </c>
      <c r="H5" s="74">
        <v>883</v>
      </c>
      <c r="I5" s="74">
        <f t="shared" si="0"/>
        <v>5600</v>
      </c>
    </row>
    <row r="6" spans="1:9">
      <c r="A6" s="73">
        <v>43313</v>
      </c>
      <c r="B6" s="74" t="s">
        <v>280</v>
      </c>
      <c r="C6" s="74" t="s">
        <v>16</v>
      </c>
      <c r="D6" s="74">
        <v>1100</v>
      </c>
      <c r="E6" s="74">
        <v>935</v>
      </c>
      <c r="F6" s="74">
        <v>930.8</v>
      </c>
      <c r="G6" s="74" t="s">
        <v>1165</v>
      </c>
      <c r="H6" s="74">
        <v>937</v>
      </c>
      <c r="I6" s="74">
        <f t="shared" si="0"/>
        <v>2200</v>
      </c>
    </row>
    <row r="7" spans="1:9">
      <c r="A7" s="73">
        <v>43314</v>
      </c>
      <c r="B7" s="74" t="s">
        <v>1166</v>
      </c>
      <c r="C7" s="74" t="s">
        <v>16</v>
      </c>
      <c r="D7" s="74">
        <v>500</v>
      </c>
      <c r="E7" s="74">
        <v>1156</v>
      </c>
      <c r="F7" s="74">
        <v>1147</v>
      </c>
      <c r="G7" s="74" t="s">
        <v>1167</v>
      </c>
      <c r="H7" s="74">
        <v>1156</v>
      </c>
      <c r="I7" s="74">
        <f t="shared" si="0"/>
        <v>0</v>
      </c>
    </row>
    <row r="8" spans="1:9">
      <c r="A8" s="73">
        <v>43314</v>
      </c>
      <c r="B8" s="74" t="s">
        <v>232</v>
      </c>
      <c r="C8" s="74" t="s">
        <v>16</v>
      </c>
      <c r="D8" s="74">
        <v>600</v>
      </c>
      <c r="E8" s="74">
        <v>944</v>
      </c>
      <c r="F8" s="74">
        <v>936</v>
      </c>
      <c r="G8" s="74" t="s">
        <v>1168</v>
      </c>
      <c r="H8" s="74">
        <v>952</v>
      </c>
      <c r="I8" s="74">
        <f t="shared" si="0"/>
        <v>4800</v>
      </c>
    </row>
    <row r="9" spans="1:9">
      <c r="A9" s="75">
        <v>43314</v>
      </c>
      <c r="B9" s="76" t="s">
        <v>98</v>
      </c>
      <c r="C9" s="76" t="s">
        <v>16</v>
      </c>
      <c r="D9" s="76">
        <v>1000</v>
      </c>
      <c r="E9" s="76">
        <v>1097</v>
      </c>
      <c r="F9" s="76">
        <v>1092</v>
      </c>
      <c r="G9" s="76" t="s">
        <v>1169</v>
      </c>
      <c r="H9" s="76">
        <v>1092</v>
      </c>
      <c r="I9" s="76">
        <f t="shared" ref="I9:I13" si="1">(H9-E9)*D9</f>
        <v>-5000</v>
      </c>
    </row>
    <row r="10" spans="1:9">
      <c r="A10" s="73">
        <v>43314</v>
      </c>
      <c r="B10" s="74" t="s">
        <v>507</v>
      </c>
      <c r="C10" s="74" t="s">
        <v>16</v>
      </c>
      <c r="D10" s="74">
        <v>302</v>
      </c>
      <c r="E10" s="74">
        <v>3000</v>
      </c>
      <c r="F10" s="74">
        <v>2985</v>
      </c>
      <c r="G10" s="74" t="s">
        <v>1170</v>
      </c>
      <c r="H10" s="74">
        <v>3024</v>
      </c>
      <c r="I10" s="74">
        <f t="shared" si="1"/>
        <v>7248</v>
      </c>
    </row>
    <row r="11" spans="1:9">
      <c r="A11" s="73">
        <v>43315</v>
      </c>
      <c r="B11" s="74" t="s">
        <v>74</v>
      </c>
      <c r="C11" s="74" t="s">
        <v>16</v>
      </c>
      <c r="D11" s="74">
        <v>500</v>
      </c>
      <c r="E11" s="74">
        <v>1450</v>
      </c>
      <c r="F11" s="74">
        <v>1441</v>
      </c>
      <c r="G11" s="74" t="s">
        <v>1171</v>
      </c>
      <c r="H11" s="74">
        <v>1454</v>
      </c>
      <c r="I11" s="74">
        <f t="shared" si="1"/>
        <v>2000</v>
      </c>
    </row>
    <row r="12" spans="1:9">
      <c r="A12" s="73">
        <v>43315</v>
      </c>
      <c r="B12" s="74" t="s">
        <v>283</v>
      </c>
      <c r="C12" s="74" t="s">
        <v>16</v>
      </c>
      <c r="D12" s="74">
        <v>500</v>
      </c>
      <c r="E12" s="74">
        <v>1025</v>
      </c>
      <c r="F12" s="74">
        <v>1016</v>
      </c>
      <c r="G12" s="74" t="s">
        <v>1172</v>
      </c>
      <c r="H12" s="74">
        <v>1029</v>
      </c>
      <c r="I12" s="74">
        <f t="shared" si="1"/>
        <v>2000</v>
      </c>
    </row>
    <row r="13" spans="1:9">
      <c r="A13" s="73">
        <v>43318</v>
      </c>
      <c r="B13" s="74" t="s">
        <v>876</v>
      </c>
      <c r="C13" s="74" t="s">
        <v>16</v>
      </c>
      <c r="D13" s="74">
        <v>2000</v>
      </c>
      <c r="E13" s="74">
        <v>372</v>
      </c>
      <c r="F13" s="74">
        <v>369.6</v>
      </c>
      <c r="G13" s="74" t="s">
        <v>1173</v>
      </c>
      <c r="H13" s="74">
        <v>372</v>
      </c>
      <c r="I13" s="74">
        <f t="shared" si="1"/>
        <v>0</v>
      </c>
    </row>
    <row r="14" spans="1:9">
      <c r="A14" s="75">
        <v>43318</v>
      </c>
      <c r="B14" s="76" t="s">
        <v>280</v>
      </c>
      <c r="C14" s="76" t="s">
        <v>23</v>
      </c>
      <c r="D14" s="76">
        <v>1100</v>
      </c>
      <c r="E14" s="76">
        <v>931</v>
      </c>
      <c r="F14" s="76">
        <v>935</v>
      </c>
      <c r="G14" s="76" t="s">
        <v>1174</v>
      </c>
      <c r="H14" s="76">
        <v>935</v>
      </c>
      <c r="I14" s="76">
        <f t="shared" ref="I14:I20" si="2">(E14-H14)*D14</f>
        <v>-4400</v>
      </c>
    </row>
    <row r="15" spans="1:9">
      <c r="A15" s="75">
        <v>43318</v>
      </c>
      <c r="B15" s="76" t="s">
        <v>483</v>
      </c>
      <c r="C15" s="76" t="s">
        <v>23</v>
      </c>
      <c r="D15" s="76">
        <v>2500</v>
      </c>
      <c r="E15" s="76">
        <v>224</v>
      </c>
      <c r="F15" s="76">
        <v>226</v>
      </c>
      <c r="G15" s="76" t="s">
        <v>1175</v>
      </c>
      <c r="H15" s="76">
        <v>226</v>
      </c>
      <c r="I15" s="76">
        <f t="shared" si="2"/>
        <v>-5000</v>
      </c>
    </row>
    <row r="16" spans="1:9">
      <c r="A16" s="73">
        <v>43318</v>
      </c>
      <c r="B16" s="74" t="s">
        <v>268</v>
      </c>
      <c r="C16" s="74" t="s">
        <v>16</v>
      </c>
      <c r="D16" s="74">
        <v>400</v>
      </c>
      <c r="E16" s="74">
        <v>1215</v>
      </c>
      <c r="F16" s="74">
        <v>1205</v>
      </c>
      <c r="G16" s="74" t="s">
        <v>1176</v>
      </c>
      <c r="H16" s="74">
        <v>1215</v>
      </c>
      <c r="I16" s="74">
        <f>(H16-E16)*D16</f>
        <v>0</v>
      </c>
    </row>
    <row r="17" spans="1:9">
      <c r="A17" s="73">
        <v>43319</v>
      </c>
      <c r="B17" s="74" t="s">
        <v>134</v>
      </c>
      <c r="C17" s="74" t="s">
        <v>23</v>
      </c>
      <c r="D17" s="74">
        <v>1200</v>
      </c>
      <c r="E17" s="74">
        <v>948</v>
      </c>
      <c r="F17" s="74">
        <v>952</v>
      </c>
      <c r="G17" s="74" t="s">
        <v>1177</v>
      </c>
      <c r="H17" s="74">
        <v>946</v>
      </c>
      <c r="I17" s="74">
        <f t="shared" si="2"/>
        <v>2400</v>
      </c>
    </row>
    <row r="18" spans="1:9">
      <c r="A18" s="73">
        <v>43319</v>
      </c>
      <c r="B18" s="74" t="s">
        <v>1178</v>
      </c>
      <c r="C18" s="74" t="s">
        <v>23</v>
      </c>
      <c r="D18" s="74">
        <v>800</v>
      </c>
      <c r="E18" s="74">
        <v>1400</v>
      </c>
      <c r="F18" s="74">
        <v>1406</v>
      </c>
      <c r="G18" s="74" t="s">
        <v>1179</v>
      </c>
      <c r="H18" s="74">
        <v>1395</v>
      </c>
      <c r="I18" s="74">
        <f t="shared" si="2"/>
        <v>4000</v>
      </c>
    </row>
    <row r="19" spans="1:9">
      <c r="A19" s="73">
        <v>43319</v>
      </c>
      <c r="B19" s="74" t="s">
        <v>467</v>
      </c>
      <c r="C19" s="74" t="s">
        <v>23</v>
      </c>
      <c r="D19" s="74">
        <v>200</v>
      </c>
      <c r="E19" s="74">
        <v>6240</v>
      </c>
      <c r="F19" s="74">
        <v>6261</v>
      </c>
      <c r="G19" s="74" t="s">
        <v>1180</v>
      </c>
      <c r="H19" s="74">
        <v>6240</v>
      </c>
      <c r="I19" s="74">
        <f t="shared" si="2"/>
        <v>0</v>
      </c>
    </row>
    <row r="20" spans="1:9">
      <c r="A20" s="73">
        <v>43320</v>
      </c>
      <c r="B20" s="74" t="s">
        <v>148</v>
      </c>
      <c r="C20" s="74" t="s">
        <v>23</v>
      </c>
      <c r="D20" s="74">
        <v>2500</v>
      </c>
      <c r="E20" s="74">
        <v>375</v>
      </c>
      <c r="F20" s="74">
        <v>377</v>
      </c>
      <c r="G20" s="74" t="s">
        <v>1181</v>
      </c>
      <c r="H20" s="74">
        <v>375</v>
      </c>
      <c r="I20" s="74">
        <f t="shared" si="2"/>
        <v>0</v>
      </c>
    </row>
    <row r="21" spans="1:9">
      <c r="A21" s="73">
        <v>43320</v>
      </c>
      <c r="B21" s="74" t="s">
        <v>22</v>
      </c>
      <c r="C21" s="74" t="s">
        <v>16</v>
      </c>
      <c r="D21" s="74">
        <v>500</v>
      </c>
      <c r="E21" s="74">
        <v>2805</v>
      </c>
      <c r="F21" s="74">
        <v>2795</v>
      </c>
      <c r="G21" s="74" t="s">
        <v>1182</v>
      </c>
      <c r="H21" s="74">
        <v>2817</v>
      </c>
      <c r="I21" s="74">
        <f t="shared" ref="I21:I25" si="3">(H21-E21)*D21</f>
        <v>6000</v>
      </c>
    </row>
    <row r="22" spans="1:9">
      <c r="A22" s="73">
        <v>43320</v>
      </c>
      <c r="B22" s="74" t="s">
        <v>876</v>
      </c>
      <c r="C22" s="74" t="s">
        <v>23</v>
      </c>
      <c r="D22" s="74">
        <v>2000</v>
      </c>
      <c r="E22" s="74">
        <v>365</v>
      </c>
      <c r="F22" s="74">
        <v>367.4</v>
      </c>
      <c r="G22" s="74" t="s">
        <v>1183</v>
      </c>
      <c r="H22" s="74">
        <v>360.5</v>
      </c>
      <c r="I22" s="74">
        <f>(E22-H22)*D22</f>
        <v>9000</v>
      </c>
    </row>
    <row r="23" spans="1:9">
      <c r="A23" s="75">
        <v>43321</v>
      </c>
      <c r="B23" s="76" t="s">
        <v>587</v>
      </c>
      <c r="C23" s="76" t="s">
        <v>16</v>
      </c>
      <c r="D23" s="76">
        <v>1500</v>
      </c>
      <c r="E23" s="76">
        <v>618</v>
      </c>
      <c r="F23" s="76">
        <v>614.5</v>
      </c>
      <c r="G23" s="76" t="s">
        <v>1184</v>
      </c>
      <c r="H23" s="76">
        <v>614.5</v>
      </c>
      <c r="I23" s="76">
        <f t="shared" si="3"/>
        <v>-5250</v>
      </c>
    </row>
    <row r="24" spans="1:9">
      <c r="A24" s="73">
        <v>43321</v>
      </c>
      <c r="B24" s="74" t="s">
        <v>90</v>
      </c>
      <c r="C24" s="74" t="s">
        <v>16</v>
      </c>
      <c r="D24" s="74">
        <v>2750</v>
      </c>
      <c r="E24" s="74">
        <v>297</v>
      </c>
      <c r="F24" s="74">
        <v>295.5</v>
      </c>
      <c r="G24" s="74" t="s">
        <v>1185</v>
      </c>
      <c r="H24" s="74">
        <v>297</v>
      </c>
      <c r="I24" s="74">
        <f t="shared" si="3"/>
        <v>0</v>
      </c>
    </row>
    <row r="25" spans="1:9">
      <c r="A25" s="73">
        <v>43322</v>
      </c>
      <c r="B25" s="74" t="s">
        <v>381</v>
      </c>
      <c r="C25" s="74" t="s">
        <v>16</v>
      </c>
      <c r="D25" s="74">
        <v>1200</v>
      </c>
      <c r="E25" s="74">
        <v>650</v>
      </c>
      <c r="F25" s="74">
        <v>646</v>
      </c>
      <c r="G25" s="74" t="s">
        <v>1186</v>
      </c>
      <c r="H25" s="74">
        <v>650</v>
      </c>
      <c r="I25" s="74">
        <f t="shared" si="3"/>
        <v>0</v>
      </c>
    </row>
    <row r="26" spans="1:9">
      <c r="A26" s="73">
        <v>43322</v>
      </c>
      <c r="B26" s="74" t="s">
        <v>764</v>
      </c>
      <c r="C26" s="74" t="s">
        <v>23</v>
      </c>
      <c r="D26" s="74">
        <v>700</v>
      </c>
      <c r="E26" s="74">
        <v>855</v>
      </c>
      <c r="F26" s="74">
        <v>862</v>
      </c>
      <c r="G26" s="74" t="s">
        <v>1187</v>
      </c>
      <c r="H26" s="74">
        <v>852</v>
      </c>
      <c r="I26" s="74">
        <f>(E26-H26)*D26</f>
        <v>2100</v>
      </c>
    </row>
    <row r="27" spans="1:9">
      <c r="A27" s="73">
        <v>43322</v>
      </c>
      <c r="B27" s="74" t="s">
        <v>114</v>
      </c>
      <c r="C27" s="74" t="s">
        <v>16</v>
      </c>
      <c r="D27" s="74">
        <v>1200</v>
      </c>
      <c r="E27" s="74">
        <v>511</v>
      </c>
      <c r="F27" s="74">
        <v>507</v>
      </c>
      <c r="G27" s="74" t="s">
        <v>1188</v>
      </c>
      <c r="H27" s="74">
        <v>511</v>
      </c>
      <c r="I27" s="74">
        <f t="shared" ref="I27:I30" si="4">(H27-E27)*D27</f>
        <v>0</v>
      </c>
    </row>
    <row r="28" spans="1:9">
      <c r="A28" s="73">
        <v>43325</v>
      </c>
      <c r="B28" s="74" t="s">
        <v>1042</v>
      </c>
      <c r="C28" s="74" t="s">
        <v>16</v>
      </c>
      <c r="D28" s="74">
        <v>800</v>
      </c>
      <c r="E28" s="74">
        <v>598</v>
      </c>
      <c r="F28" s="74">
        <v>592</v>
      </c>
      <c r="G28" s="74" t="s">
        <v>1189</v>
      </c>
      <c r="H28" s="74">
        <v>600.5</v>
      </c>
      <c r="I28" s="74">
        <f t="shared" si="4"/>
        <v>2000</v>
      </c>
    </row>
    <row r="29" spans="1:9">
      <c r="A29" s="73">
        <v>43325</v>
      </c>
      <c r="B29" s="74" t="s">
        <v>25</v>
      </c>
      <c r="C29" s="74" t="s">
        <v>23</v>
      </c>
      <c r="D29" s="74">
        <v>600</v>
      </c>
      <c r="E29" s="74">
        <v>1371</v>
      </c>
      <c r="F29" s="74">
        <v>1379</v>
      </c>
      <c r="G29" s="74" t="s">
        <v>1190</v>
      </c>
      <c r="H29" s="74">
        <v>1371</v>
      </c>
      <c r="I29" s="74">
        <f t="shared" ref="I29:I34" si="5">(E29-H29)*D29</f>
        <v>0</v>
      </c>
    </row>
    <row r="30" spans="1:9">
      <c r="A30" s="73">
        <v>43325</v>
      </c>
      <c r="B30" s="74" t="s">
        <v>467</v>
      </c>
      <c r="C30" s="74" t="s">
        <v>16</v>
      </c>
      <c r="D30" s="74">
        <v>200</v>
      </c>
      <c r="E30" s="74">
        <v>6460</v>
      </c>
      <c r="F30" s="74">
        <v>6435</v>
      </c>
      <c r="G30" s="74" t="s">
        <v>1191</v>
      </c>
      <c r="H30" s="74">
        <v>6472</v>
      </c>
      <c r="I30" s="74">
        <f t="shared" si="4"/>
        <v>2400</v>
      </c>
    </row>
    <row r="31" spans="1:9">
      <c r="A31" s="73">
        <v>43326</v>
      </c>
      <c r="B31" s="74" t="s">
        <v>25</v>
      </c>
      <c r="C31" s="74" t="s">
        <v>23</v>
      </c>
      <c r="D31" s="74">
        <v>600</v>
      </c>
      <c r="E31" s="74">
        <v>1340</v>
      </c>
      <c r="F31" s="74">
        <v>1348</v>
      </c>
      <c r="G31" s="74" t="s">
        <v>1192</v>
      </c>
      <c r="H31" s="74">
        <v>1328.4</v>
      </c>
      <c r="I31" s="74">
        <f t="shared" si="5"/>
        <v>6959.9999999999454</v>
      </c>
    </row>
    <row r="32" spans="1:9">
      <c r="A32" s="73">
        <v>43326</v>
      </c>
      <c r="B32" s="74" t="s">
        <v>134</v>
      </c>
      <c r="C32" s="74" t="s">
        <v>16</v>
      </c>
      <c r="D32" s="74">
        <v>1200</v>
      </c>
      <c r="E32" s="74">
        <v>1001</v>
      </c>
      <c r="F32" s="74">
        <v>997</v>
      </c>
      <c r="G32" s="74" t="s">
        <v>1193</v>
      </c>
      <c r="H32" s="74">
        <v>1007</v>
      </c>
      <c r="I32" s="74">
        <f t="shared" ref="I32:I42" si="6">(H32-E32)*D32</f>
        <v>7200</v>
      </c>
    </row>
    <row r="33" spans="1:10">
      <c r="A33" s="73">
        <v>43328</v>
      </c>
      <c r="B33" s="74" t="s">
        <v>74</v>
      </c>
      <c r="C33" s="74" t="s">
        <v>16</v>
      </c>
      <c r="D33" s="74">
        <v>500</v>
      </c>
      <c r="E33" s="74">
        <v>1530</v>
      </c>
      <c r="F33" s="74">
        <v>1521</v>
      </c>
      <c r="G33" s="74" t="s">
        <v>1194</v>
      </c>
      <c r="H33" s="74">
        <v>1539</v>
      </c>
      <c r="I33" s="74">
        <f t="shared" si="6"/>
        <v>4500</v>
      </c>
    </row>
    <row r="34" spans="1:10">
      <c r="A34" s="73">
        <v>43328</v>
      </c>
      <c r="B34" s="74" t="s">
        <v>308</v>
      </c>
      <c r="C34" s="74" t="s">
        <v>23</v>
      </c>
      <c r="D34" s="74">
        <v>1300</v>
      </c>
      <c r="E34" s="74">
        <v>505</v>
      </c>
      <c r="F34" s="74">
        <v>508.5</v>
      </c>
      <c r="G34" s="74" t="s">
        <v>1195</v>
      </c>
      <c r="H34" s="74">
        <v>505</v>
      </c>
      <c r="I34" s="74">
        <f t="shared" si="5"/>
        <v>0</v>
      </c>
    </row>
    <row r="35" spans="1:10">
      <c r="A35" s="75">
        <v>43329</v>
      </c>
      <c r="B35" s="76" t="s">
        <v>20</v>
      </c>
      <c r="C35" s="76" t="s">
        <v>16</v>
      </c>
      <c r="D35" s="76">
        <v>900</v>
      </c>
      <c r="E35" s="76">
        <v>610</v>
      </c>
      <c r="F35" s="76">
        <v>606.20000000000005</v>
      </c>
      <c r="G35" s="76" t="s">
        <v>1196</v>
      </c>
      <c r="H35" s="76">
        <v>606.20000000000005</v>
      </c>
      <c r="I35" s="76">
        <f t="shared" si="6"/>
        <v>-3419.9999999999591</v>
      </c>
      <c r="J35" s="86"/>
    </row>
    <row r="36" spans="1:10">
      <c r="A36" s="73">
        <v>43329</v>
      </c>
      <c r="B36" s="74" t="s">
        <v>1197</v>
      </c>
      <c r="C36" s="74" t="s">
        <v>16</v>
      </c>
      <c r="D36" s="74">
        <v>750</v>
      </c>
      <c r="E36" s="74">
        <v>1044.4000000000001</v>
      </c>
      <c r="F36" s="74">
        <v>1040.9000000000001</v>
      </c>
      <c r="G36" s="74" t="s">
        <v>1198</v>
      </c>
      <c r="H36" s="74">
        <v>1047.4000000000001</v>
      </c>
      <c r="I36" s="74">
        <f t="shared" si="6"/>
        <v>2250</v>
      </c>
      <c r="J36" s="86"/>
    </row>
    <row r="37" spans="1:10">
      <c r="A37" s="73">
        <v>43329</v>
      </c>
      <c r="B37" s="74" t="s">
        <v>509</v>
      </c>
      <c r="C37" s="74" t="s">
        <v>16</v>
      </c>
      <c r="D37" s="74">
        <v>2000</v>
      </c>
      <c r="E37" s="74">
        <v>278.5</v>
      </c>
      <c r="F37" s="74">
        <v>277.2</v>
      </c>
      <c r="G37" s="74" t="s">
        <v>1199</v>
      </c>
      <c r="H37" s="74">
        <v>278.5</v>
      </c>
      <c r="I37" s="74">
        <f t="shared" si="6"/>
        <v>0</v>
      </c>
      <c r="J37" s="86"/>
    </row>
    <row r="38" spans="1:10">
      <c r="A38" s="73">
        <v>43332</v>
      </c>
      <c r="B38" s="74" t="s">
        <v>140</v>
      </c>
      <c r="C38" s="74" t="s">
        <v>16</v>
      </c>
      <c r="D38" s="74">
        <v>700</v>
      </c>
      <c r="E38" s="74">
        <v>874.5</v>
      </c>
      <c r="F38" s="74">
        <v>870.1</v>
      </c>
      <c r="G38" s="85" t="s">
        <v>1200</v>
      </c>
      <c r="H38" s="74">
        <v>881</v>
      </c>
      <c r="I38" s="74">
        <f t="shared" si="6"/>
        <v>4550</v>
      </c>
      <c r="J38" s="86"/>
    </row>
    <row r="39" spans="1:10">
      <c r="A39" s="73">
        <v>43332</v>
      </c>
      <c r="B39" s="74" t="s">
        <v>280</v>
      </c>
      <c r="C39" s="74" t="s">
        <v>16</v>
      </c>
      <c r="D39" s="74">
        <v>1100</v>
      </c>
      <c r="E39" s="74">
        <v>1030</v>
      </c>
      <c r="F39" s="74">
        <v>1027</v>
      </c>
      <c r="G39" s="74" t="s">
        <v>1201</v>
      </c>
      <c r="H39" s="74">
        <v>1031.9000000000001</v>
      </c>
      <c r="I39" s="74">
        <f t="shared" si="6"/>
        <v>2090.0000000001</v>
      </c>
      <c r="J39" s="86"/>
    </row>
    <row r="40" spans="1:10">
      <c r="A40" s="73">
        <v>43333</v>
      </c>
      <c r="B40" s="74" t="s">
        <v>490</v>
      </c>
      <c r="C40" s="74" t="s">
        <v>16</v>
      </c>
      <c r="D40" s="74">
        <v>1000</v>
      </c>
      <c r="E40" s="74">
        <v>650.70000000000005</v>
      </c>
      <c r="F40" s="74">
        <v>647.9</v>
      </c>
      <c r="G40" s="74" t="s">
        <v>1202</v>
      </c>
      <c r="H40" s="74">
        <v>652.70000000000005</v>
      </c>
      <c r="I40" s="74">
        <f t="shared" si="6"/>
        <v>2000</v>
      </c>
      <c r="J40" s="86"/>
    </row>
    <row r="41" spans="1:10">
      <c r="A41" s="75">
        <v>43333</v>
      </c>
      <c r="B41" s="76" t="s">
        <v>337</v>
      </c>
      <c r="C41" s="76" t="s">
        <v>16</v>
      </c>
      <c r="D41" s="76">
        <v>550</v>
      </c>
      <c r="E41" s="76">
        <v>945.2</v>
      </c>
      <c r="F41" s="76">
        <v>940.7</v>
      </c>
      <c r="G41" s="76" t="s">
        <v>1203</v>
      </c>
      <c r="H41" s="76">
        <v>940.7</v>
      </c>
      <c r="I41" s="76">
        <f t="shared" si="6"/>
        <v>-2475</v>
      </c>
      <c r="J41" s="86"/>
    </row>
    <row r="42" spans="1:10">
      <c r="A42" s="73">
        <v>43335</v>
      </c>
      <c r="B42" s="74" t="s">
        <v>27</v>
      </c>
      <c r="C42" s="74" t="s">
        <v>16</v>
      </c>
      <c r="D42" s="74">
        <v>250</v>
      </c>
      <c r="E42" s="74">
        <v>2482.5</v>
      </c>
      <c r="F42" s="74">
        <v>2472</v>
      </c>
      <c r="G42" s="85" t="s">
        <v>1204</v>
      </c>
      <c r="H42" s="74">
        <v>2505</v>
      </c>
      <c r="I42" s="74">
        <f t="shared" si="6"/>
        <v>5625</v>
      </c>
      <c r="J42" s="86"/>
    </row>
    <row r="43" spans="1:10">
      <c r="A43" s="75">
        <v>43336</v>
      </c>
      <c r="B43" s="76" t="s">
        <v>1205</v>
      </c>
      <c r="C43" s="76" t="s">
        <v>23</v>
      </c>
      <c r="D43" s="76">
        <v>1250</v>
      </c>
      <c r="E43" s="76">
        <v>462</v>
      </c>
      <c r="F43" s="76">
        <v>464.2</v>
      </c>
      <c r="G43" s="87" t="s">
        <v>1206</v>
      </c>
      <c r="H43" s="76">
        <v>464.2</v>
      </c>
      <c r="I43" s="76">
        <f t="shared" ref="I43:I48" si="7">(E43-H43)*D43</f>
        <v>-2749.9999999999859</v>
      </c>
      <c r="J43" s="86"/>
    </row>
    <row r="44" spans="1:10">
      <c r="A44" s="75">
        <v>43339</v>
      </c>
      <c r="B44" s="76" t="s">
        <v>140</v>
      </c>
      <c r="C44" s="76" t="s">
        <v>16</v>
      </c>
      <c r="D44" s="76">
        <v>700</v>
      </c>
      <c r="E44" s="76">
        <v>881.9</v>
      </c>
      <c r="F44" s="76">
        <v>878.9</v>
      </c>
      <c r="G44" s="76" t="s">
        <v>1207</v>
      </c>
      <c r="H44" s="76">
        <v>878.9</v>
      </c>
      <c r="I44" s="76">
        <f t="shared" ref="I44:I51" si="8">(H44-E44)*D44</f>
        <v>-2100</v>
      </c>
      <c r="J44" s="86"/>
    </row>
    <row r="45" spans="1:10">
      <c r="A45" s="73">
        <v>43339</v>
      </c>
      <c r="B45" s="74" t="s">
        <v>134</v>
      </c>
      <c r="C45" s="74" t="s">
        <v>23</v>
      </c>
      <c r="D45" s="74">
        <v>1200</v>
      </c>
      <c r="E45" s="74">
        <v>1044</v>
      </c>
      <c r="F45" s="74">
        <v>1046.5</v>
      </c>
      <c r="G45" s="74" t="s">
        <v>1208</v>
      </c>
      <c r="H45" s="74">
        <v>1042.0999999999999</v>
      </c>
      <c r="I45" s="74">
        <f t="shared" si="7"/>
        <v>2280.0000000001091</v>
      </c>
      <c r="J45" s="86"/>
    </row>
    <row r="46" spans="1:10">
      <c r="A46" s="75">
        <v>43340</v>
      </c>
      <c r="B46" s="76" t="s">
        <v>326</v>
      </c>
      <c r="C46" s="76" t="s">
        <v>16</v>
      </c>
      <c r="D46" s="76">
        <v>1000</v>
      </c>
      <c r="E46" s="76">
        <v>571.29999999999995</v>
      </c>
      <c r="F46" s="76">
        <v>568.9</v>
      </c>
      <c r="G46" s="76" t="s">
        <v>1209</v>
      </c>
      <c r="H46" s="76">
        <v>568.9</v>
      </c>
      <c r="I46" s="76">
        <f t="shared" si="8"/>
        <v>-2399.9999999999773</v>
      </c>
      <c r="J46" s="86"/>
    </row>
    <row r="47" spans="1:10">
      <c r="A47" s="73">
        <v>43340</v>
      </c>
      <c r="B47" s="74" t="s">
        <v>81</v>
      </c>
      <c r="C47" s="74" t="s">
        <v>23</v>
      </c>
      <c r="D47" s="74">
        <v>700</v>
      </c>
      <c r="E47" s="74">
        <v>1373</v>
      </c>
      <c r="F47" s="74">
        <v>1376.3</v>
      </c>
      <c r="G47" s="74" t="s">
        <v>1210</v>
      </c>
      <c r="H47" s="74">
        <v>1371.85</v>
      </c>
      <c r="I47" s="74">
        <f t="shared" si="7"/>
        <v>805.00000000006366</v>
      </c>
      <c r="J47" s="86"/>
    </row>
    <row r="48" spans="1:10">
      <c r="A48" s="75">
        <v>43341</v>
      </c>
      <c r="B48" s="76" t="s">
        <v>100</v>
      </c>
      <c r="C48" s="76" t="s">
        <v>23</v>
      </c>
      <c r="D48" s="76">
        <v>700</v>
      </c>
      <c r="E48" s="76">
        <v>1025</v>
      </c>
      <c r="F48" s="76">
        <v>1028.2</v>
      </c>
      <c r="G48" s="76" t="s">
        <v>1211</v>
      </c>
      <c r="H48" s="76">
        <v>1028.2</v>
      </c>
      <c r="I48" s="76">
        <f t="shared" si="7"/>
        <v>-2240.0000000000318</v>
      </c>
      <c r="J48" s="86"/>
    </row>
    <row r="49" spans="1:10">
      <c r="A49" s="75">
        <v>43341</v>
      </c>
      <c r="B49" s="76" t="s">
        <v>978</v>
      </c>
      <c r="C49" s="76" t="s">
        <v>16</v>
      </c>
      <c r="D49" s="76">
        <v>1600</v>
      </c>
      <c r="E49" s="76">
        <v>313.10000000000002</v>
      </c>
      <c r="F49" s="76">
        <v>311.60000000000002</v>
      </c>
      <c r="G49" s="76" t="s">
        <v>1212</v>
      </c>
      <c r="H49" s="76">
        <v>311.60000000000002</v>
      </c>
      <c r="I49" s="76">
        <f t="shared" si="8"/>
        <v>-2400</v>
      </c>
      <c r="J49" s="86"/>
    </row>
    <row r="50" spans="1:10">
      <c r="A50" s="73">
        <v>43342</v>
      </c>
      <c r="B50" s="74" t="s">
        <v>1042</v>
      </c>
      <c r="C50" s="74" t="s">
        <v>16</v>
      </c>
      <c r="D50" s="74">
        <v>800</v>
      </c>
      <c r="E50" s="74">
        <v>655</v>
      </c>
      <c r="F50" s="74">
        <v>651.5</v>
      </c>
      <c r="G50" s="74" t="s">
        <v>1213</v>
      </c>
      <c r="H50" s="74">
        <v>656.8</v>
      </c>
      <c r="I50" s="74">
        <f t="shared" si="8"/>
        <v>1439.9999999999636</v>
      </c>
      <c r="J50" s="86"/>
    </row>
    <row r="51" spans="1:10">
      <c r="A51" s="75">
        <v>43342</v>
      </c>
      <c r="B51" s="76" t="s">
        <v>232</v>
      </c>
      <c r="C51" s="76" t="s">
        <v>16</v>
      </c>
      <c r="D51" s="76">
        <v>600</v>
      </c>
      <c r="E51" s="76">
        <v>934</v>
      </c>
      <c r="F51" s="76">
        <v>927</v>
      </c>
      <c r="G51" s="76" t="s">
        <v>1214</v>
      </c>
      <c r="H51" s="76">
        <v>927</v>
      </c>
      <c r="I51" s="76">
        <f t="shared" si="8"/>
        <v>-4200</v>
      </c>
      <c r="J51" s="86"/>
    </row>
    <row r="52" spans="1:10">
      <c r="A52" s="73">
        <v>43342</v>
      </c>
      <c r="B52" s="74" t="s">
        <v>85</v>
      </c>
      <c r="C52" s="74" t="s">
        <v>23</v>
      </c>
      <c r="D52" s="74">
        <v>3000</v>
      </c>
      <c r="E52" s="74">
        <v>405</v>
      </c>
      <c r="F52" s="74">
        <v>406.5</v>
      </c>
      <c r="G52" s="74" t="s">
        <v>1215</v>
      </c>
      <c r="H52" s="74">
        <v>404</v>
      </c>
      <c r="I52" s="74">
        <f>(E52-H52)*D52</f>
        <v>3000</v>
      </c>
      <c r="J52" s="86"/>
    </row>
    <row r="53" spans="1:10">
      <c r="A53" s="73">
        <v>43342</v>
      </c>
      <c r="B53" s="74" t="s">
        <v>85</v>
      </c>
      <c r="C53" s="74" t="s">
        <v>23</v>
      </c>
      <c r="D53" s="74">
        <v>3000</v>
      </c>
      <c r="E53" s="74">
        <v>396</v>
      </c>
      <c r="F53" s="74">
        <v>397.4</v>
      </c>
      <c r="G53" s="74" t="s">
        <v>1216</v>
      </c>
      <c r="H53" s="74">
        <v>393.3</v>
      </c>
      <c r="I53" s="74">
        <f>(E53-H53)*D53</f>
        <v>8099.9999999999654</v>
      </c>
      <c r="J53" s="86"/>
    </row>
    <row r="54" spans="1:10">
      <c r="A54" s="75">
        <v>43343</v>
      </c>
      <c r="B54" s="76" t="s">
        <v>339</v>
      </c>
      <c r="C54" s="76" t="s">
        <v>16</v>
      </c>
      <c r="D54" s="76">
        <v>800</v>
      </c>
      <c r="E54" s="76">
        <v>500</v>
      </c>
      <c r="F54" s="76">
        <v>494</v>
      </c>
      <c r="G54" s="76" t="s">
        <v>1217</v>
      </c>
      <c r="H54" s="76">
        <v>494</v>
      </c>
      <c r="I54" s="76">
        <f>(H54-E54)*D54</f>
        <v>-4800</v>
      </c>
      <c r="J54" s="86"/>
    </row>
    <row r="55" spans="1:10">
      <c r="A55" s="73">
        <v>43343</v>
      </c>
      <c r="B55" s="74" t="s">
        <v>59</v>
      </c>
      <c r="C55" s="74" t="s">
        <v>16</v>
      </c>
      <c r="D55" s="74">
        <v>750</v>
      </c>
      <c r="E55" s="74">
        <v>1370</v>
      </c>
      <c r="F55" s="74">
        <v>1364</v>
      </c>
      <c r="G55" s="74" t="s">
        <v>1218</v>
      </c>
      <c r="H55" s="74">
        <v>1376</v>
      </c>
      <c r="I55" s="74">
        <f>(H55-E55)*D55</f>
        <v>4500</v>
      </c>
      <c r="J55" s="86"/>
    </row>
    <row r="56" spans="1:10">
      <c r="A56" s="73"/>
      <c r="B56" s="74"/>
      <c r="C56" s="74"/>
      <c r="D56" s="74"/>
      <c r="E56" s="74"/>
      <c r="F56" s="74"/>
      <c r="G56" s="74"/>
      <c r="H56" s="74"/>
      <c r="I56" s="74"/>
      <c r="J56" s="86"/>
    </row>
    <row r="57" spans="1:10">
      <c r="A57" s="73"/>
      <c r="B57" s="74"/>
      <c r="C57" s="74"/>
      <c r="D57" s="74"/>
      <c r="E57" s="74"/>
      <c r="F57" s="74"/>
      <c r="G57" s="74"/>
      <c r="H57" s="74"/>
      <c r="I57" s="74"/>
      <c r="J57" s="86"/>
    </row>
    <row r="58" spans="1:10">
      <c r="A58" s="73"/>
      <c r="B58" s="74"/>
      <c r="C58" s="74"/>
      <c r="D58" s="74"/>
      <c r="E58" s="74"/>
      <c r="F58" s="74"/>
      <c r="G58" s="111" t="s">
        <v>64</v>
      </c>
      <c r="H58" s="111"/>
      <c r="I58" s="26">
        <f>SUM(I4:I57)</f>
        <v>60613.000000000196</v>
      </c>
    </row>
    <row r="59" spans="1:10">
      <c r="A59" s="75"/>
      <c r="B59" s="76"/>
      <c r="C59" s="76"/>
      <c r="D59" s="76"/>
      <c r="E59" s="76"/>
      <c r="F59" s="76"/>
      <c r="I59" s="76"/>
    </row>
    <row r="60" spans="1:10">
      <c r="A60" s="73"/>
      <c r="B60" s="74"/>
      <c r="C60" s="74"/>
      <c r="D60" s="74"/>
      <c r="E60" s="74"/>
      <c r="F60" s="74"/>
      <c r="G60" s="111" t="s">
        <v>2</v>
      </c>
      <c r="H60" s="111"/>
      <c r="I60" s="28">
        <f>39/52</f>
        <v>0.75</v>
      </c>
    </row>
    <row r="61" spans="1:10">
      <c r="H61" s="78"/>
      <c r="I61" s="79" t="s">
        <v>65</v>
      </c>
    </row>
  </sheetData>
  <mergeCells count="4">
    <mergeCell ref="A1:I1"/>
    <mergeCell ref="A2:I2"/>
    <mergeCell ref="G58:H58"/>
    <mergeCell ref="G60:H60"/>
  </mergeCells>
  <pageMargins left="0.75" right="0.75" top="1" bottom="1" header="0.51180555555555596" footer="0.51180555555555596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49" workbookViewId="0">
      <selection activeCell="K9" sqref="K9"/>
    </sheetView>
  </sheetViews>
  <sheetFormatPr defaultColWidth="9" defaultRowHeight="15"/>
  <cols>
    <col min="1" max="1" width="10.4257812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1219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43283</v>
      </c>
      <c r="B4" s="74" t="s">
        <v>1220</v>
      </c>
      <c r="C4" s="74" t="s">
        <v>16</v>
      </c>
      <c r="D4" s="74">
        <v>1500</v>
      </c>
      <c r="E4" s="74">
        <v>632</v>
      </c>
      <c r="F4" s="74">
        <v>629</v>
      </c>
      <c r="G4" s="74" t="s">
        <v>1221</v>
      </c>
      <c r="H4" s="74">
        <v>635.5</v>
      </c>
      <c r="I4" s="74">
        <f t="shared" ref="I4:I8" si="0">(H4-E4)*D4</f>
        <v>5250</v>
      </c>
    </row>
    <row r="5" spans="1:9">
      <c r="A5" s="73">
        <v>43283</v>
      </c>
      <c r="B5" s="74" t="s">
        <v>1222</v>
      </c>
      <c r="C5" s="74" t="s">
        <v>16</v>
      </c>
      <c r="D5" s="74">
        <v>4000</v>
      </c>
      <c r="E5" s="74">
        <v>260</v>
      </c>
      <c r="F5" s="74">
        <v>258.5</v>
      </c>
      <c r="G5" s="74" t="s">
        <v>1223</v>
      </c>
      <c r="H5" s="74">
        <v>260.7</v>
      </c>
      <c r="I5" s="74">
        <f t="shared" si="0"/>
        <v>2799.9999999999545</v>
      </c>
    </row>
    <row r="6" spans="1:9">
      <c r="A6" s="73">
        <v>43284</v>
      </c>
      <c r="B6" s="74" t="s">
        <v>573</v>
      </c>
      <c r="C6" s="74" t="s">
        <v>23</v>
      </c>
      <c r="D6" s="74">
        <v>1500</v>
      </c>
      <c r="E6" s="74">
        <v>370</v>
      </c>
      <c r="F6" s="74">
        <v>373.2</v>
      </c>
      <c r="G6" s="74" t="s">
        <v>1224</v>
      </c>
      <c r="H6" s="74">
        <v>368.5</v>
      </c>
      <c r="I6" s="74">
        <f t="shared" ref="I6:I11" si="1">(E6-H6)*D6</f>
        <v>2250</v>
      </c>
    </row>
    <row r="7" spans="1:9">
      <c r="A7" s="75">
        <v>43284</v>
      </c>
      <c r="B7" s="76" t="s">
        <v>800</v>
      </c>
      <c r="C7" s="76" t="s">
        <v>23</v>
      </c>
      <c r="D7" s="76">
        <v>3000</v>
      </c>
      <c r="E7" s="76">
        <v>154</v>
      </c>
      <c r="F7" s="76">
        <v>155.69999999999999</v>
      </c>
      <c r="G7" s="76" t="s">
        <v>1225</v>
      </c>
      <c r="H7" s="76">
        <v>155.69999999999999</v>
      </c>
      <c r="I7" s="76">
        <f t="shared" si="1"/>
        <v>-5099.9999999999654</v>
      </c>
    </row>
    <row r="8" spans="1:9">
      <c r="A8" s="73">
        <v>43284</v>
      </c>
      <c r="B8" s="74" t="s">
        <v>1226</v>
      </c>
      <c r="C8" s="74" t="s">
        <v>16</v>
      </c>
      <c r="D8" s="74">
        <v>500</v>
      </c>
      <c r="E8" s="74">
        <v>1013</v>
      </c>
      <c r="F8" s="74">
        <v>1004</v>
      </c>
      <c r="G8" s="74" t="s">
        <v>1227</v>
      </c>
      <c r="H8" s="74">
        <v>1016</v>
      </c>
      <c r="I8" s="74">
        <f t="shared" si="0"/>
        <v>1500</v>
      </c>
    </row>
    <row r="9" spans="1:9">
      <c r="A9" s="73">
        <v>43285</v>
      </c>
      <c r="B9" s="74" t="s">
        <v>1123</v>
      </c>
      <c r="C9" s="74" t="s">
        <v>23</v>
      </c>
      <c r="D9" s="74">
        <v>2800</v>
      </c>
      <c r="E9" s="74">
        <v>156.5</v>
      </c>
      <c r="F9" s="74">
        <v>158.30000000000001</v>
      </c>
      <c r="G9" s="74" t="s">
        <v>1228</v>
      </c>
      <c r="H9" s="74">
        <v>155.5</v>
      </c>
      <c r="I9" s="74">
        <f t="shared" si="1"/>
        <v>2800</v>
      </c>
    </row>
    <row r="10" spans="1:9">
      <c r="A10" s="73">
        <v>43285</v>
      </c>
      <c r="B10" s="74" t="s">
        <v>1229</v>
      </c>
      <c r="C10" s="74" t="s">
        <v>23</v>
      </c>
      <c r="D10" s="74">
        <v>3000</v>
      </c>
      <c r="E10" s="74">
        <v>247</v>
      </c>
      <c r="F10" s="74">
        <v>248.5</v>
      </c>
      <c r="G10" s="74" t="s">
        <v>1230</v>
      </c>
      <c r="H10" s="74">
        <v>246.4</v>
      </c>
      <c r="I10" s="74">
        <f t="shared" si="1"/>
        <v>1799.9999999999829</v>
      </c>
    </row>
    <row r="11" spans="1:9">
      <c r="A11" s="73">
        <v>43285</v>
      </c>
      <c r="B11" s="74" t="s">
        <v>1231</v>
      </c>
      <c r="C11" s="74" t="s">
        <v>23</v>
      </c>
      <c r="D11" s="74">
        <v>1300</v>
      </c>
      <c r="E11" s="74">
        <v>380</v>
      </c>
      <c r="F11" s="74">
        <v>384</v>
      </c>
      <c r="G11" s="74" t="s">
        <v>1232</v>
      </c>
      <c r="H11" s="74">
        <v>380</v>
      </c>
      <c r="I11" s="74">
        <f t="shared" si="1"/>
        <v>0</v>
      </c>
    </row>
    <row r="12" spans="1:9">
      <c r="A12" s="73">
        <v>43286</v>
      </c>
      <c r="B12" s="74" t="s">
        <v>83</v>
      </c>
      <c r="C12" s="74" t="s">
        <v>16</v>
      </c>
      <c r="D12" s="74">
        <v>500</v>
      </c>
      <c r="E12" s="74">
        <v>1630</v>
      </c>
      <c r="F12" s="74">
        <v>1620</v>
      </c>
      <c r="G12" s="74" t="s">
        <v>1233</v>
      </c>
      <c r="H12" s="74">
        <v>1634</v>
      </c>
      <c r="I12" s="74">
        <f t="shared" ref="I12:I15" si="2">(H12-E12)*D12</f>
        <v>2000</v>
      </c>
    </row>
    <row r="13" spans="1:9">
      <c r="A13" s="73">
        <v>43286</v>
      </c>
      <c r="B13" s="74" t="s">
        <v>128</v>
      </c>
      <c r="C13" s="74" t="s">
        <v>23</v>
      </c>
      <c r="D13" s="74">
        <v>1000</v>
      </c>
      <c r="E13" s="74">
        <v>777</v>
      </c>
      <c r="F13" s="74">
        <v>781</v>
      </c>
      <c r="G13" s="74" t="s">
        <v>1234</v>
      </c>
      <c r="H13" s="74">
        <v>772</v>
      </c>
      <c r="I13" s="74">
        <f>(E13-H13)*D13</f>
        <v>5000</v>
      </c>
    </row>
    <row r="14" spans="1:9">
      <c r="A14" s="73">
        <v>43287</v>
      </c>
      <c r="B14" s="74" t="s">
        <v>39</v>
      </c>
      <c r="C14" s="74" t="s">
        <v>16</v>
      </c>
      <c r="D14" s="74">
        <v>4000</v>
      </c>
      <c r="E14" s="74">
        <v>111</v>
      </c>
      <c r="F14" s="74">
        <v>109.5</v>
      </c>
      <c r="G14" s="74" t="s">
        <v>1235</v>
      </c>
      <c r="H14" s="74">
        <v>112</v>
      </c>
      <c r="I14" s="74">
        <f t="shared" si="2"/>
        <v>4000</v>
      </c>
    </row>
    <row r="15" spans="1:9">
      <c r="A15" s="73">
        <v>43287</v>
      </c>
      <c r="B15" s="74" t="s">
        <v>978</v>
      </c>
      <c r="C15" s="74" t="s">
        <v>16</v>
      </c>
      <c r="D15" s="74">
        <v>1600</v>
      </c>
      <c r="E15" s="74">
        <v>305.5</v>
      </c>
      <c r="F15" s="74">
        <v>302.5</v>
      </c>
      <c r="G15" s="74" t="s">
        <v>1236</v>
      </c>
      <c r="H15" s="74">
        <v>306.5</v>
      </c>
      <c r="I15" s="74">
        <f t="shared" si="2"/>
        <v>1600</v>
      </c>
    </row>
    <row r="16" spans="1:9">
      <c r="A16" s="75">
        <v>43290</v>
      </c>
      <c r="B16" s="76" t="s">
        <v>1220</v>
      </c>
      <c r="C16" s="76" t="s">
        <v>23</v>
      </c>
      <c r="D16" s="76">
        <v>1500</v>
      </c>
      <c r="E16" s="76">
        <v>590</v>
      </c>
      <c r="F16" s="76">
        <v>593.20000000000005</v>
      </c>
      <c r="G16" s="76" t="s">
        <v>1237</v>
      </c>
      <c r="H16" s="76">
        <v>593.20000000000005</v>
      </c>
      <c r="I16" s="76">
        <f>(E16-H16)*D16</f>
        <v>-4800.0000000000682</v>
      </c>
    </row>
    <row r="17" spans="1:9">
      <c r="A17" s="73">
        <v>43290</v>
      </c>
      <c r="B17" s="74" t="s">
        <v>1238</v>
      </c>
      <c r="C17" s="74" t="s">
        <v>16</v>
      </c>
      <c r="D17" s="74">
        <v>2200</v>
      </c>
      <c r="E17" s="74">
        <v>305</v>
      </c>
      <c r="F17" s="74">
        <v>303</v>
      </c>
      <c r="G17" s="74" t="s">
        <v>1239</v>
      </c>
      <c r="H17" s="74">
        <v>306</v>
      </c>
      <c r="I17" s="74">
        <f t="shared" ref="I17:I22" si="3">(H17-E17)*D17</f>
        <v>2200</v>
      </c>
    </row>
    <row r="18" spans="1:9">
      <c r="A18" s="75">
        <v>43290</v>
      </c>
      <c r="B18" s="76" t="s">
        <v>1240</v>
      </c>
      <c r="C18" s="76" t="s">
        <v>16</v>
      </c>
      <c r="D18" s="76">
        <v>500</v>
      </c>
      <c r="E18" s="76">
        <v>1035</v>
      </c>
      <c r="F18" s="76">
        <v>1026</v>
      </c>
      <c r="G18" s="76" t="s">
        <v>1241</v>
      </c>
      <c r="H18" s="76">
        <v>1026</v>
      </c>
      <c r="I18" s="76">
        <f t="shared" si="3"/>
        <v>-4500</v>
      </c>
    </row>
    <row r="19" spans="1:9">
      <c r="A19" s="73">
        <v>43291</v>
      </c>
      <c r="B19" s="74" t="s">
        <v>25</v>
      </c>
      <c r="C19" s="74" t="s">
        <v>16</v>
      </c>
      <c r="D19" s="74">
        <v>600</v>
      </c>
      <c r="E19" s="74">
        <v>1170</v>
      </c>
      <c r="F19" s="74">
        <v>1162</v>
      </c>
      <c r="G19" s="74" t="s">
        <v>1242</v>
      </c>
      <c r="H19" s="74">
        <v>1185</v>
      </c>
      <c r="I19" s="74">
        <f t="shared" si="3"/>
        <v>9000</v>
      </c>
    </row>
    <row r="20" spans="1:9">
      <c r="A20" s="75">
        <v>43291</v>
      </c>
      <c r="B20" s="76" t="s">
        <v>134</v>
      </c>
      <c r="C20" s="76" t="s">
        <v>16</v>
      </c>
      <c r="D20" s="76">
        <v>1200</v>
      </c>
      <c r="E20" s="76">
        <v>1055</v>
      </c>
      <c r="F20" s="76">
        <v>1051</v>
      </c>
      <c r="G20" s="76" t="s">
        <v>1243</v>
      </c>
      <c r="H20" s="76">
        <v>1051</v>
      </c>
      <c r="I20" s="76">
        <f t="shared" si="3"/>
        <v>-4800</v>
      </c>
    </row>
    <row r="21" spans="1:9">
      <c r="A21" s="75">
        <v>43291</v>
      </c>
      <c r="B21" s="76" t="s">
        <v>232</v>
      </c>
      <c r="C21" s="76" t="s">
        <v>16</v>
      </c>
      <c r="D21" s="76">
        <v>600</v>
      </c>
      <c r="E21" s="76">
        <v>1100</v>
      </c>
      <c r="F21" s="76">
        <v>1092</v>
      </c>
      <c r="G21" s="87" t="s">
        <v>1244</v>
      </c>
      <c r="H21" s="76">
        <v>1092</v>
      </c>
      <c r="I21" s="76">
        <f t="shared" si="3"/>
        <v>-4800</v>
      </c>
    </row>
    <row r="22" spans="1:9">
      <c r="A22" s="73">
        <v>43292</v>
      </c>
      <c r="B22" s="74" t="s">
        <v>98</v>
      </c>
      <c r="C22" s="74" t="s">
        <v>16</v>
      </c>
      <c r="D22" s="74">
        <v>1000</v>
      </c>
      <c r="E22" s="74">
        <v>1101</v>
      </c>
      <c r="F22" s="74">
        <v>1096</v>
      </c>
      <c r="G22" s="74" t="s">
        <v>1245</v>
      </c>
      <c r="H22" s="74">
        <v>1101</v>
      </c>
      <c r="I22" s="74">
        <f t="shared" si="3"/>
        <v>0</v>
      </c>
    </row>
    <row r="23" spans="1:9">
      <c r="A23" s="73">
        <v>43292</v>
      </c>
      <c r="B23" s="74" t="s">
        <v>735</v>
      </c>
      <c r="C23" s="74" t="s">
        <v>23</v>
      </c>
      <c r="D23" s="74">
        <v>800</v>
      </c>
      <c r="E23" s="74">
        <v>675</v>
      </c>
      <c r="F23" s="74">
        <v>681</v>
      </c>
      <c r="G23" s="74" t="s">
        <v>1246</v>
      </c>
      <c r="H23" s="74">
        <v>664.5</v>
      </c>
      <c r="I23" s="74">
        <f t="shared" ref="I23:I34" si="4">(E23-H23)*D23</f>
        <v>8400</v>
      </c>
    </row>
    <row r="24" spans="1:9">
      <c r="A24" s="75">
        <v>43292</v>
      </c>
      <c r="B24" s="76" t="s">
        <v>136</v>
      </c>
      <c r="C24" s="76" t="s">
        <v>23</v>
      </c>
      <c r="D24" s="76">
        <v>1250</v>
      </c>
      <c r="E24" s="76">
        <v>625</v>
      </c>
      <c r="F24" s="76">
        <v>629</v>
      </c>
      <c r="G24" s="76" t="s">
        <v>1247</v>
      </c>
      <c r="H24" s="76">
        <v>629</v>
      </c>
      <c r="I24" s="76">
        <f t="shared" si="4"/>
        <v>-5000</v>
      </c>
    </row>
    <row r="25" spans="1:9">
      <c r="A25" s="75">
        <v>43293</v>
      </c>
      <c r="B25" s="76" t="s">
        <v>74</v>
      </c>
      <c r="C25" s="76" t="s">
        <v>16</v>
      </c>
      <c r="D25" s="76">
        <v>500</v>
      </c>
      <c r="E25" s="76">
        <v>1445</v>
      </c>
      <c r="F25" s="76">
        <v>1440</v>
      </c>
      <c r="G25" s="76" t="s">
        <v>1248</v>
      </c>
      <c r="H25" s="76">
        <v>1440</v>
      </c>
      <c r="I25" s="76">
        <f t="shared" ref="I25:I27" si="5">(H25-E25)*D25</f>
        <v>-2500</v>
      </c>
    </row>
    <row r="26" spans="1:9">
      <c r="A26" s="75">
        <v>43293</v>
      </c>
      <c r="B26" s="76" t="s">
        <v>98</v>
      </c>
      <c r="C26" s="76" t="s">
        <v>16</v>
      </c>
      <c r="D26" s="76">
        <v>1000</v>
      </c>
      <c r="E26" s="76">
        <v>1110</v>
      </c>
      <c r="F26" s="76">
        <v>1105</v>
      </c>
      <c r="G26" s="76" t="s">
        <v>1249</v>
      </c>
      <c r="H26" s="76">
        <v>1105</v>
      </c>
      <c r="I26" s="76">
        <f t="shared" si="5"/>
        <v>-5000</v>
      </c>
    </row>
    <row r="27" spans="1:9">
      <c r="A27" s="73">
        <v>43293</v>
      </c>
      <c r="B27" s="74" t="s">
        <v>25</v>
      </c>
      <c r="C27" s="74" t="s">
        <v>16</v>
      </c>
      <c r="D27" s="74">
        <v>600</v>
      </c>
      <c r="E27" s="74">
        <v>1221</v>
      </c>
      <c r="F27" s="74">
        <v>1213</v>
      </c>
      <c r="G27" s="74" t="s">
        <v>1250</v>
      </c>
      <c r="H27" s="74">
        <v>1236</v>
      </c>
      <c r="I27" s="74">
        <f t="shared" si="5"/>
        <v>9000</v>
      </c>
    </row>
    <row r="28" spans="1:9">
      <c r="A28" s="73">
        <v>43293</v>
      </c>
      <c r="B28" s="74" t="s">
        <v>381</v>
      </c>
      <c r="C28" s="74" t="s">
        <v>23</v>
      </c>
      <c r="D28" s="74">
        <v>1200</v>
      </c>
      <c r="E28" s="74">
        <v>599</v>
      </c>
      <c r="F28" s="74">
        <v>603</v>
      </c>
      <c r="G28" s="74" t="s">
        <v>1251</v>
      </c>
      <c r="H28" s="74">
        <v>597.5</v>
      </c>
      <c r="I28" s="74">
        <f t="shared" si="4"/>
        <v>1800</v>
      </c>
    </row>
    <row r="29" spans="1:9">
      <c r="A29" s="73">
        <v>43294</v>
      </c>
      <c r="B29" s="74" t="s">
        <v>25</v>
      </c>
      <c r="C29" s="74" t="s">
        <v>23</v>
      </c>
      <c r="D29" s="74">
        <v>600</v>
      </c>
      <c r="E29" s="74">
        <v>1236</v>
      </c>
      <c r="F29" s="74">
        <v>1228</v>
      </c>
      <c r="G29" s="74" t="s">
        <v>1252</v>
      </c>
      <c r="H29" s="74">
        <v>1236</v>
      </c>
      <c r="I29" s="74">
        <f t="shared" si="4"/>
        <v>0</v>
      </c>
    </row>
    <row r="30" spans="1:9">
      <c r="A30" s="73">
        <v>43294</v>
      </c>
      <c r="B30" s="74" t="s">
        <v>804</v>
      </c>
      <c r="C30" s="74" t="s">
        <v>23</v>
      </c>
      <c r="D30" s="74">
        <v>1250</v>
      </c>
      <c r="E30" s="74">
        <v>330</v>
      </c>
      <c r="F30" s="74">
        <v>333.5</v>
      </c>
      <c r="G30" s="74" t="s">
        <v>1253</v>
      </c>
      <c r="H30" s="74">
        <v>328</v>
      </c>
      <c r="I30" s="74">
        <f t="shared" si="4"/>
        <v>2500</v>
      </c>
    </row>
    <row r="31" spans="1:9">
      <c r="A31" s="73">
        <v>43297</v>
      </c>
      <c r="B31" s="74" t="s">
        <v>83</v>
      </c>
      <c r="C31" s="74" t="s">
        <v>23</v>
      </c>
      <c r="D31" s="74">
        <v>500</v>
      </c>
      <c r="E31" s="74">
        <v>1630</v>
      </c>
      <c r="F31" s="74">
        <v>1640</v>
      </c>
      <c r="G31" s="74" t="s">
        <v>1254</v>
      </c>
      <c r="H31" s="74">
        <v>1625</v>
      </c>
      <c r="I31" s="74">
        <f t="shared" si="4"/>
        <v>2500</v>
      </c>
    </row>
    <row r="32" spans="1:9">
      <c r="A32" s="73">
        <v>43297</v>
      </c>
      <c r="B32" s="74" t="s">
        <v>655</v>
      </c>
      <c r="C32" s="74" t="s">
        <v>23</v>
      </c>
      <c r="D32" s="74">
        <v>1300</v>
      </c>
      <c r="E32" s="74">
        <v>355</v>
      </c>
      <c r="F32" s="74">
        <v>359.3</v>
      </c>
      <c r="G32" s="74" t="s">
        <v>1255</v>
      </c>
      <c r="H32" s="74">
        <v>355</v>
      </c>
      <c r="I32" s="74">
        <f t="shared" si="4"/>
        <v>0</v>
      </c>
    </row>
    <row r="33" spans="1:10">
      <c r="A33" s="73">
        <v>43297</v>
      </c>
      <c r="B33" s="74" t="s">
        <v>136</v>
      </c>
      <c r="C33" s="74" t="s">
        <v>23</v>
      </c>
      <c r="D33" s="74">
        <v>1250</v>
      </c>
      <c r="E33" s="74">
        <v>600</v>
      </c>
      <c r="F33" s="74">
        <v>604</v>
      </c>
      <c r="G33" s="74" t="s">
        <v>1256</v>
      </c>
      <c r="H33" s="74">
        <v>598</v>
      </c>
      <c r="I33" s="74">
        <f t="shared" si="4"/>
        <v>2500</v>
      </c>
    </row>
    <row r="34" spans="1:10">
      <c r="A34" s="73">
        <v>43297</v>
      </c>
      <c r="B34" s="74" t="s">
        <v>280</v>
      </c>
      <c r="C34" s="74" t="s">
        <v>23</v>
      </c>
      <c r="D34" s="74">
        <v>1100</v>
      </c>
      <c r="E34" s="74">
        <v>820</v>
      </c>
      <c r="F34" s="74">
        <v>824</v>
      </c>
      <c r="G34" s="74" t="s">
        <v>1257</v>
      </c>
      <c r="H34" s="74">
        <v>817.7</v>
      </c>
      <c r="I34" s="74">
        <f t="shared" si="4"/>
        <v>2529.99999999995</v>
      </c>
    </row>
    <row r="35" spans="1:10">
      <c r="A35" s="75">
        <v>43298</v>
      </c>
      <c r="B35" s="76" t="s">
        <v>18</v>
      </c>
      <c r="C35" s="76" t="s">
        <v>16</v>
      </c>
      <c r="D35" s="76">
        <v>1800</v>
      </c>
      <c r="E35" s="76">
        <v>393</v>
      </c>
      <c r="F35" s="76">
        <v>390.5</v>
      </c>
      <c r="G35" s="76" t="s">
        <v>1258</v>
      </c>
      <c r="H35" s="76">
        <v>390.5</v>
      </c>
      <c r="I35" s="76">
        <f>(H35-E35)*D35</f>
        <v>-4500</v>
      </c>
      <c r="J35" s="86"/>
    </row>
    <row r="36" spans="1:10">
      <c r="A36" s="73">
        <v>43298</v>
      </c>
      <c r="B36" s="74" t="s">
        <v>800</v>
      </c>
      <c r="C36" s="74" t="s">
        <v>16</v>
      </c>
      <c r="D36" s="74">
        <v>3000</v>
      </c>
      <c r="E36" s="74">
        <v>162</v>
      </c>
      <c r="F36" s="74">
        <v>160.30000000000001</v>
      </c>
      <c r="G36" s="74" t="s">
        <v>1259</v>
      </c>
      <c r="H36" s="74">
        <v>163</v>
      </c>
      <c r="I36" s="74">
        <f>(H36-E36)*D36</f>
        <v>3000</v>
      </c>
      <c r="J36" s="86"/>
    </row>
    <row r="37" spans="1:10">
      <c r="A37" s="73">
        <v>43298</v>
      </c>
      <c r="B37" s="74" t="s">
        <v>476</v>
      </c>
      <c r="C37" s="74" t="s">
        <v>23</v>
      </c>
      <c r="D37" s="74">
        <v>800</v>
      </c>
      <c r="E37" s="74">
        <v>1400</v>
      </c>
      <c r="F37" s="74">
        <v>1406</v>
      </c>
      <c r="G37" s="74" t="s">
        <v>1260</v>
      </c>
      <c r="H37" s="74">
        <v>1397</v>
      </c>
      <c r="I37" s="74">
        <f t="shared" ref="I37:I45" si="6">(E37-H37)*D37</f>
        <v>2400</v>
      </c>
      <c r="J37" s="86"/>
    </row>
    <row r="38" spans="1:10">
      <c r="A38" s="73">
        <v>43298</v>
      </c>
      <c r="B38" s="74" t="s">
        <v>883</v>
      </c>
      <c r="C38" s="74" t="s">
        <v>23</v>
      </c>
      <c r="D38" s="74">
        <v>700</v>
      </c>
      <c r="E38" s="74">
        <v>1135</v>
      </c>
      <c r="F38" s="74">
        <v>1141</v>
      </c>
      <c r="G38" s="74" t="s">
        <v>1261</v>
      </c>
      <c r="H38" s="74">
        <v>1132</v>
      </c>
      <c r="I38" s="74">
        <f t="shared" si="6"/>
        <v>2100</v>
      </c>
      <c r="J38" s="86"/>
    </row>
    <row r="39" spans="1:10">
      <c r="A39" s="73">
        <v>43299</v>
      </c>
      <c r="B39" s="74" t="s">
        <v>473</v>
      </c>
      <c r="C39" s="74" t="s">
        <v>23</v>
      </c>
      <c r="D39" s="74">
        <v>2500</v>
      </c>
      <c r="E39" s="74">
        <v>177</v>
      </c>
      <c r="F39" s="74">
        <v>179</v>
      </c>
      <c r="G39" s="74" t="s">
        <v>1262</v>
      </c>
      <c r="H39" s="74">
        <v>177</v>
      </c>
      <c r="I39" s="74">
        <f t="shared" si="6"/>
        <v>0</v>
      </c>
      <c r="J39" s="86"/>
    </row>
    <row r="40" spans="1:10">
      <c r="A40" s="73">
        <v>43299</v>
      </c>
      <c r="B40" s="74" t="s">
        <v>1263</v>
      </c>
      <c r="C40" s="74" t="s">
        <v>23</v>
      </c>
      <c r="D40" s="74">
        <v>2200</v>
      </c>
      <c r="E40" s="74">
        <v>265</v>
      </c>
      <c r="F40" s="74">
        <v>267.2</v>
      </c>
      <c r="G40" s="74" t="s">
        <v>1264</v>
      </c>
      <c r="H40" s="74">
        <v>265</v>
      </c>
      <c r="I40" s="74">
        <f t="shared" si="6"/>
        <v>0</v>
      </c>
      <c r="J40" s="86"/>
    </row>
    <row r="41" spans="1:10">
      <c r="A41" s="73">
        <v>43299</v>
      </c>
      <c r="B41" s="74" t="s">
        <v>85</v>
      </c>
      <c r="C41" s="74" t="s">
        <v>23</v>
      </c>
      <c r="D41" s="74">
        <v>3000</v>
      </c>
      <c r="E41" s="74">
        <v>306</v>
      </c>
      <c r="F41" s="74">
        <v>307.60000000000002</v>
      </c>
      <c r="G41" s="74" t="s">
        <v>1265</v>
      </c>
      <c r="H41" s="74">
        <v>306</v>
      </c>
      <c r="I41" s="74">
        <f t="shared" si="6"/>
        <v>0</v>
      </c>
      <c r="J41" s="86"/>
    </row>
    <row r="42" spans="1:10">
      <c r="A42" s="73">
        <v>43299</v>
      </c>
      <c r="B42" s="74" t="s">
        <v>268</v>
      </c>
      <c r="C42" s="74" t="s">
        <v>23</v>
      </c>
      <c r="D42" s="74">
        <v>400</v>
      </c>
      <c r="E42" s="74">
        <v>1095</v>
      </c>
      <c r="F42" s="74">
        <v>1103</v>
      </c>
      <c r="G42" s="74" t="s">
        <v>1266</v>
      </c>
      <c r="H42" s="74">
        <v>1090</v>
      </c>
      <c r="I42" s="74">
        <f t="shared" si="6"/>
        <v>2000</v>
      </c>
      <c r="J42" s="86"/>
    </row>
    <row r="43" spans="1:10">
      <c r="A43" s="75">
        <v>43299</v>
      </c>
      <c r="B43" s="76" t="s">
        <v>1267</v>
      </c>
      <c r="C43" s="76" t="s">
        <v>23</v>
      </c>
      <c r="D43" s="76">
        <v>2500</v>
      </c>
      <c r="E43" s="76">
        <v>186</v>
      </c>
      <c r="F43" s="76">
        <v>187.7</v>
      </c>
      <c r="G43" s="76" t="s">
        <v>1268</v>
      </c>
      <c r="H43" s="76">
        <v>187.7</v>
      </c>
      <c r="I43" s="76">
        <f t="shared" si="6"/>
        <v>-4249.9999999999718</v>
      </c>
      <c r="J43" s="86"/>
    </row>
    <row r="44" spans="1:10">
      <c r="A44" s="73">
        <v>43300</v>
      </c>
      <c r="B44" s="74" t="s">
        <v>381</v>
      </c>
      <c r="C44" s="74" t="s">
        <v>23</v>
      </c>
      <c r="D44" s="74">
        <v>1200</v>
      </c>
      <c r="E44" s="74">
        <v>551</v>
      </c>
      <c r="F44" s="74">
        <v>555</v>
      </c>
      <c r="G44" s="74" t="s">
        <v>1269</v>
      </c>
      <c r="H44" s="74">
        <v>545</v>
      </c>
      <c r="I44" s="74">
        <f t="shared" si="6"/>
        <v>7200</v>
      </c>
      <c r="J44" s="86"/>
    </row>
    <row r="45" spans="1:10">
      <c r="A45" s="73">
        <v>43300</v>
      </c>
      <c r="B45" s="74" t="s">
        <v>567</v>
      </c>
      <c r="C45" s="74" t="s">
        <v>23</v>
      </c>
      <c r="D45" s="74">
        <v>1200</v>
      </c>
      <c r="E45" s="74">
        <v>297</v>
      </c>
      <c r="F45" s="74">
        <v>301</v>
      </c>
      <c r="G45" s="74" t="s">
        <v>1270</v>
      </c>
      <c r="H45" s="74">
        <v>297</v>
      </c>
      <c r="I45" s="74">
        <f t="shared" si="6"/>
        <v>0</v>
      </c>
      <c r="J45" s="86"/>
    </row>
    <row r="46" spans="1:10">
      <c r="A46" s="73">
        <v>43300</v>
      </c>
      <c r="B46" s="74" t="s">
        <v>268</v>
      </c>
      <c r="C46" s="74" t="s">
        <v>16</v>
      </c>
      <c r="D46" s="74">
        <v>400</v>
      </c>
      <c r="E46" s="74">
        <v>1125</v>
      </c>
      <c r="F46" s="74">
        <v>1115</v>
      </c>
      <c r="G46" s="74" t="s">
        <v>1271</v>
      </c>
      <c r="H46" s="74">
        <v>1125</v>
      </c>
      <c r="I46" s="74">
        <f>(H46-E46)*D46</f>
        <v>0</v>
      </c>
      <c r="J46" s="86"/>
    </row>
    <row r="47" spans="1:10">
      <c r="A47" s="75">
        <v>43301</v>
      </c>
      <c r="B47" s="76" t="s">
        <v>95</v>
      </c>
      <c r="C47" s="76" t="s">
        <v>23</v>
      </c>
      <c r="D47" s="76">
        <v>750</v>
      </c>
      <c r="E47" s="76">
        <v>860</v>
      </c>
      <c r="F47" s="76">
        <v>865.5</v>
      </c>
      <c r="G47" s="76" t="s">
        <v>1272</v>
      </c>
      <c r="H47" s="76">
        <v>865.5</v>
      </c>
      <c r="I47" s="76">
        <f t="shared" ref="I47:I50" si="7">(E47-H47)*D47</f>
        <v>-4125</v>
      </c>
      <c r="J47" s="86"/>
    </row>
    <row r="48" spans="1:10">
      <c r="A48" s="73">
        <v>43301</v>
      </c>
      <c r="B48" s="74" t="s">
        <v>490</v>
      </c>
      <c r="C48" s="74" t="s">
        <v>23</v>
      </c>
      <c r="D48" s="74">
        <v>1000</v>
      </c>
      <c r="E48" s="74">
        <v>606</v>
      </c>
      <c r="F48" s="74">
        <v>610.29999999999995</v>
      </c>
      <c r="G48" s="74" t="s">
        <v>1273</v>
      </c>
      <c r="H48" s="74">
        <v>606</v>
      </c>
      <c r="I48" s="74">
        <f t="shared" si="7"/>
        <v>0</v>
      </c>
      <c r="J48" s="86"/>
    </row>
    <row r="49" spans="1:10">
      <c r="A49" s="73">
        <v>43301</v>
      </c>
      <c r="B49" s="74" t="s">
        <v>29</v>
      </c>
      <c r="C49" s="74" t="s">
        <v>23</v>
      </c>
      <c r="D49" s="74">
        <v>800</v>
      </c>
      <c r="E49" s="74">
        <v>1290</v>
      </c>
      <c r="F49" s="74">
        <v>1295</v>
      </c>
      <c r="G49" s="74" t="s">
        <v>1274</v>
      </c>
      <c r="H49" s="74">
        <v>1290</v>
      </c>
      <c r="I49" s="74">
        <f t="shared" si="7"/>
        <v>0</v>
      </c>
      <c r="J49" s="86"/>
    </row>
    <row r="50" spans="1:10">
      <c r="A50" s="73">
        <v>43301</v>
      </c>
      <c r="B50" s="74" t="s">
        <v>876</v>
      </c>
      <c r="C50" s="74" t="s">
        <v>23</v>
      </c>
      <c r="D50" s="74">
        <v>2000</v>
      </c>
      <c r="E50" s="74">
        <v>318</v>
      </c>
      <c r="F50" s="74">
        <v>320.2</v>
      </c>
      <c r="G50" s="74" t="s">
        <v>1275</v>
      </c>
      <c r="H50" s="74">
        <v>317</v>
      </c>
      <c r="I50" s="74">
        <f t="shared" si="7"/>
        <v>2000</v>
      </c>
      <c r="J50" s="86"/>
    </row>
    <row r="51" spans="1:10">
      <c r="A51" s="73">
        <v>43304</v>
      </c>
      <c r="B51" s="74" t="s">
        <v>134</v>
      </c>
      <c r="C51" s="74" t="s">
        <v>16</v>
      </c>
      <c r="D51" s="74">
        <v>1200</v>
      </c>
      <c r="E51" s="74">
        <v>952</v>
      </c>
      <c r="F51" s="74">
        <v>948.2</v>
      </c>
      <c r="G51" s="74" t="s">
        <v>1276</v>
      </c>
      <c r="H51" s="74">
        <v>957</v>
      </c>
      <c r="I51" s="74">
        <f t="shared" ref="I51:I53" si="8">(H51-E51)*D51</f>
        <v>6000</v>
      </c>
      <c r="J51" s="86"/>
    </row>
    <row r="52" spans="1:10">
      <c r="A52" s="73">
        <v>43304</v>
      </c>
      <c r="B52" s="74" t="s">
        <v>1277</v>
      </c>
      <c r="C52" s="74" t="s">
        <v>16</v>
      </c>
      <c r="D52" s="74">
        <v>300</v>
      </c>
      <c r="E52" s="74">
        <v>2400</v>
      </c>
      <c r="F52" s="74">
        <v>2385</v>
      </c>
      <c r="G52" s="74" t="s">
        <v>1278</v>
      </c>
      <c r="H52" s="74">
        <v>2420</v>
      </c>
      <c r="I52" s="74">
        <f t="shared" si="8"/>
        <v>6000</v>
      </c>
      <c r="J52" s="86"/>
    </row>
    <row r="53" spans="1:10">
      <c r="A53" s="73">
        <v>43305</v>
      </c>
      <c r="B53" s="74" t="s">
        <v>72</v>
      </c>
      <c r="C53" s="74" t="s">
        <v>16</v>
      </c>
      <c r="D53" s="74">
        <v>200</v>
      </c>
      <c r="E53" s="74">
        <v>4150</v>
      </c>
      <c r="F53" s="74">
        <v>4127</v>
      </c>
      <c r="G53" s="74" t="s">
        <v>1279</v>
      </c>
      <c r="H53" s="74">
        <v>4183</v>
      </c>
      <c r="I53" s="74">
        <f t="shared" si="8"/>
        <v>6600</v>
      </c>
      <c r="J53" s="86"/>
    </row>
    <row r="54" spans="1:10">
      <c r="A54" s="73">
        <v>43305</v>
      </c>
      <c r="B54" s="74" t="s">
        <v>287</v>
      </c>
      <c r="C54" s="74" t="s">
        <v>23</v>
      </c>
      <c r="D54" s="74">
        <v>1000</v>
      </c>
      <c r="E54" s="74">
        <v>605</v>
      </c>
      <c r="F54" s="74">
        <v>609.5</v>
      </c>
      <c r="G54" s="74" t="s">
        <v>1280</v>
      </c>
      <c r="H54" s="74">
        <v>600</v>
      </c>
      <c r="I54" s="74">
        <f t="shared" ref="I54:I56" si="9">(E54-H54)*D54</f>
        <v>5000</v>
      </c>
      <c r="J54" s="86"/>
    </row>
    <row r="55" spans="1:10">
      <c r="A55" s="73">
        <v>43306</v>
      </c>
      <c r="B55" s="74" t="s">
        <v>1281</v>
      </c>
      <c r="C55" s="74" t="s">
        <v>23</v>
      </c>
      <c r="D55" s="74">
        <v>750</v>
      </c>
      <c r="E55" s="74">
        <v>1200</v>
      </c>
      <c r="F55" s="74">
        <v>1206</v>
      </c>
      <c r="G55" s="74" t="s">
        <v>1282</v>
      </c>
      <c r="H55" s="74">
        <v>1192</v>
      </c>
      <c r="I55" s="74">
        <f t="shared" si="9"/>
        <v>6000</v>
      </c>
      <c r="J55" s="86"/>
    </row>
    <row r="56" spans="1:10">
      <c r="A56" s="73">
        <v>43306</v>
      </c>
      <c r="B56" s="74" t="s">
        <v>381</v>
      </c>
      <c r="C56" s="74" t="s">
        <v>23</v>
      </c>
      <c r="D56" s="74">
        <v>1200</v>
      </c>
      <c r="E56" s="74">
        <v>622</v>
      </c>
      <c r="F56" s="74">
        <v>626</v>
      </c>
      <c r="G56" s="74" t="s">
        <v>1283</v>
      </c>
      <c r="H56" s="74">
        <v>622</v>
      </c>
      <c r="I56" s="74">
        <f t="shared" si="9"/>
        <v>0</v>
      </c>
      <c r="J56" s="86"/>
    </row>
    <row r="57" spans="1:10">
      <c r="A57" s="73">
        <v>43307</v>
      </c>
      <c r="B57" s="74" t="s">
        <v>1284</v>
      </c>
      <c r="C57" s="74" t="s">
        <v>16</v>
      </c>
      <c r="D57" s="74">
        <v>500</v>
      </c>
      <c r="E57" s="74">
        <v>1203</v>
      </c>
      <c r="F57" s="74">
        <v>1195</v>
      </c>
      <c r="G57" s="74" t="s">
        <v>1285</v>
      </c>
      <c r="H57" s="74">
        <v>1203</v>
      </c>
      <c r="I57" s="74">
        <f t="shared" ref="I57:I65" si="10">(H57-E57)*D57</f>
        <v>0</v>
      </c>
      <c r="J57" s="86"/>
    </row>
    <row r="58" spans="1:10">
      <c r="A58" s="73">
        <v>43307</v>
      </c>
      <c r="B58" s="74" t="s">
        <v>1277</v>
      </c>
      <c r="C58" s="74" t="s">
        <v>16</v>
      </c>
      <c r="D58" s="74">
        <v>300</v>
      </c>
      <c r="E58" s="74">
        <v>2625</v>
      </c>
      <c r="F58" s="74">
        <v>2609</v>
      </c>
      <c r="G58" s="74" t="s">
        <v>1286</v>
      </c>
      <c r="H58" s="74">
        <v>2625</v>
      </c>
      <c r="I58" s="74">
        <f t="shared" si="10"/>
        <v>0</v>
      </c>
      <c r="J58" s="86"/>
    </row>
    <row r="59" spans="1:10">
      <c r="A59" s="73">
        <v>43307</v>
      </c>
      <c r="B59" s="74" t="s">
        <v>22</v>
      </c>
      <c r="C59" s="74" t="s">
        <v>23</v>
      </c>
      <c r="D59" s="74">
        <v>500</v>
      </c>
      <c r="E59" s="74">
        <v>2690</v>
      </c>
      <c r="F59" s="74">
        <v>2700</v>
      </c>
      <c r="G59" s="74" t="s">
        <v>1287</v>
      </c>
      <c r="H59" s="74">
        <v>2678</v>
      </c>
      <c r="I59" s="74">
        <f>(E59-H59)*D59</f>
        <v>6000</v>
      </c>
      <c r="J59" s="86"/>
    </row>
    <row r="60" spans="1:10">
      <c r="A60" s="73">
        <v>43307</v>
      </c>
      <c r="B60" s="74" t="s">
        <v>25</v>
      </c>
      <c r="C60" s="74" t="s">
        <v>16</v>
      </c>
      <c r="D60" s="74">
        <v>600</v>
      </c>
      <c r="E60" s="74">
        <v>1388</v>
      </c>
      <c r="F60" s="74">
        <v>1380</v>
      </c>
      <c r="G60" s="74" t="s">
        <v>1288</v>
      </c>
      <c r="H60" s="74">
        <v>1402</v>
      </c>
      <c r="I60" s="74">
        <f t="shared" si="10"/>
        <v>8400</v>
      </c>
      <c r="J60" s="86"/>
    </row>
    <row r="61" spans="1:10">
      <c r="A61" s="75">
        <v>43308</v>
      </c>
      <c r="B61" s="76" t="s">
        <v>587</v>
      </c>
      <c r="C61" s="76" t="s">
        <v>16</v>
      </c>
      <c r="D61" s="76">
        <v>1500</v>
      </c>
      <c r="E61" s="76">
        <v>615</v>
      </c>
      <c r="F61" s="76">
        <v>612</v>
      </c>
      <c r="G61" s="76" t="s">
        <v>1289</v>
      </c>
      <c r="H61" s="76">
        <v>612</v>
      </c>
      <c r="I61" s="76">
        <f t="shared" si="10"/>
        <v>-4500</v>
      </c>
      <c r="J61" s="86"/>
    </row>
    <row r="62" spans="1:10">
      <c r="A62" s="73">
        <v>43308</v>
      </c>
      <c r="B62" s="74" t="s">
        <v>645</v>
      </c>
      <c r="C62" s="74" t="s">
        <v>16</v>
      </c>
      <c r="D62" s="74">
        <v>2600</v>
      </c>
      <c r="E62" s="74">
        <v>370</v>
      </c>
      <c r="F62" s="74">
        <v>368.3</v>
      </c>
      <c r="G62" s="74" t="s">
        <v>1290</v>
      </c>
      <c r="H62" s="74">
        <v>373</v>
      </c>
      <c r="I62" s="74">
        <f t="shared" si="10"/>
        <v>7800</v>
      </c>
      <c r="J62" s="86"/>
    </row>
    <row r="63" spans="1:10">
      <c r="A63" s="73">
        <v>43308</v>
      </c>
      <c r="B63" s="74" t="s">
        <v>98</v>
      </c>
      <c r="C63" s="74" t="s">
        <v>16</v>
      </c>
      <c r="D63" s="74">
        <v>1000</v>
      </c>
      <c r="E63" s="74">
        <v>1120</v>
      </c>
      <c r="F63" s="74">
        <v>1115</v>
      </c>
      <c r="G63" s="74" t="s">
        <v>1291</v>
      </c>
      <c r="H63" s="74">
        <v>1120</v>
      </c>
      <c r="I63" s="74">
        <f t="shared" si="10"/>
        <v>0</v>
      </c>
      <c r="J63" s="86"/>
    </row>
    <row r="64" spans="1:10">
      <c r="A64" s="73">
        <v>43311</v>
      </c>
      <c r="B64" s="74" t="s">
        <v>53</v>
      </c>
      <c r="C64" s="74" t="s">
        <v>16</v>
      </c>
      <c r="D64" s="74">
        <v>1100</v>
      </c>
      <c r="E64" s="74">
        <v>932</v>
      </c>
      <c r="F64" s="74">
        <v>928</v>
      </c>
      <c r="G64" s="74" t="s">
        <v>1292</v>
      </c>
      <c r="H64" s="74">
        <v>934</v>
      </c>
      <c r="I64" s="74">
        <f t="shared" si="10"/>
        <v>2200</v>
      </c>
      <c r="J64" s="86"/>
    </row>
    <row r="65" spans="1:10">
      <c r="A65" s="73">
        <v>43311</v>
      </c>
      <c r="B65" s="74" t="s">
        <v>1166</v>
      </c>
      <c r="C65" s="74" t="s">
        <v>16</v>
      </c>
      <c r="D65" s="74">
        <v>500</v>
      </c>
      <c r="E65" s="74">
        <v>1125</v>
      </c>
      <c r="F65" s="74">
        <v>1116</v>
      </c>
      <c r="G65" s="74" t="s">
        <v>1293</v>
      </c>
      <c r="H65" s="74">
        <v>1134</v>
      </c>
      <c r="I65" s="74">
        <f t="shared" si="10"/>
        <v>4500</v>
      </c>
      <c r="J65" s="86"/>
    </row>
    <row r="66" spans="1:10">
      <c r="A66" s="73">
        <v>43312</v>
      </c>
      <c r="B66" s="74" t="s">
        <v>1240</v>
      </c>
      <c r="C66" s="74" t="s">
        <v>23</v>
      </c>
      <c r="D66" s="74">
        <v>500</v>
      </c>
      <c r="E66" s="74">
        <v>1115</v>
      </c>
      <c r="F66" s="74">
        <v>1124</v>
      </c>
      <c r="G66" s="74" t="s">
        <v>1294</v>
      </c>
      <c r="H66" s="74">
        <v>1102</v>
      </c>
      <c r="I66" s="74">
        <f>(E66-H66)*D66</f>
        <v>6500</v>
      </c>
      <c r="J66" s="86"/>
    </row>
    <row r="67" spans="1:10">
      <c r="A67" s="73"/>
      <c r="B67" s="74"/>
      <c r="C67" s="74"/>
      <c r="D67" s="74"/>
      <c r="E67" s="74"/>
      <c r="F67" s="74"/>
      <c r="G67" s="74"/>
      <c r="H67" s="74"/>
      <c r="I67" s="74"/>
      <c r="J67" s="86"/>
    </row>
    <row r="68" spans="1:10">
      <c r="A68" s="73"/>
      <c r="B68" s="74"/>
      <c r="C68" s="74"/>
      <c r="D68" s="74"/>
      <c r="E68" s="74"/>
      <c r="F68" s="74"/>
      <c r="G68" s="111" t="s">
        <v>64</v>
      </c>
      <c r="H68" s="111"/>
      <c r="I68" s="26">
        <f>SUM(I4:I67)</f>
        <v>99254.999999999884</v>
      </c>
    </row>
    <row r="69" spans="1:10">
      <c r="A69" s="75"/>
      <c r="B69" s="76"/>
      <c r="C69" s="76"/>
      <c r="D69" s="76"/>
      <c r="E69" s="76"/>
      <c r="F69" s="76"/>
      <c r="I69" s="76"/>
    </row>
    <row r="70" spans="1:10">
      <c r="A70" s="73"/>
      <c r="B70" s="74"/>
      <c r="C70" s="74"/>
      <c r="D70" s="74"/>
      <c r="E70" s="74"/>
      <c r="F70" s="74"/>
      <c r="G70" s="111" t="s">
        <v>2</v>
      </c>
      <c r="H70" s="111"/>
      <c r="I70" s="28">
        <f>51/63</f>
        <v>0.80952380952380953</v>
      </c>
    </row>
    <row r="71" spans="1:10">
      <c r="H71" s="78"/>
      <c r="I71" s="79" t="s">
        <v>65</v>
      </c>
    </row>
  </sheetData>
  <mergeCells count="4">
    <mergeCell ref="A1:I1"/>
    <mergeCell ref="A2:I2"/>
    <mergeCell ref="G68:H68"/>
    <mergeCell ref="G70:H70"/>
  </mergeCells>
  <pageMargins left="0.75" right="0.75" top="1" bottom="1" header="0.51180555555555596" footer="0.51180555555555596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3" workbookViewId="0">
      <selection activeCell="L4" sqref="A1:XFD1048576"/>
    </sheetView>
  </sheetViews>
  <sheetFormatPr defaultColWidth="9" defaultRowHeight="15"/>
  <cols>
    <col min="1" max="1" width="10.4257812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1295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5">
        <v>43252</v>
      </c>
      <c r="B4" s="76" t="s">
        <v>67</v>
      </c>
      <c r="C4" s="76" t="s">
        <v>16</v>
      </c>
      <c r="D4" s="76">
        <v>1200</v>
      </c>
      <c r="E4" s="76">
        <v>717</v>
      </c>
      <c r="F4" s="76">
        <v>713.5</v>
      </c>
      <c r="G4" s="76" t="s">
        <v>1296</v>
      </c>
      <c r="H4" s="76">
        <v>713.5</v>
      </c>
      <c r="I4" s="76">
        <f>(H4-E4)*D4</f>
        <v>-4200</v>
      </c>
    </row>
    <row r="5" spans="1:9">
      <c r="A5" s="73">
        <v>43252</v>
      </c>
      <c r="B5" s="74" t="s">
        <v>1297</v>
      </c>
      <c r="C5" s="74" t="s">
        <v>23</v>
      </c>
      <c r="D5" s="74">
        <v>1500</v>
      </c>
      <c r="E5" s="74">
        <v>162</v>
      </c>
      <c r="F5" s="74">
        <v>165</v>
      </c>
      <c r="G5" s="74" t="s">
        <v>1298</v>
      </c>
      <c r="H5" s="74">
        <v>160.5</v>
      </c>
      <c r="I5" s="74">
        <f t="shared" ref="I5:I11" si="0">(E5-H5)*D5</f>
        <v>2250</v>
      </c>
    </row>
    <row r="6" spans="1:9">
      <c r="A6" s="75">
        <v>43252</v>
      </c>
      <c r="B6" s="76" t="s">
        <v>1042</v>
      </c>
      <c r="C6" s="76" t="s">
        <v>16</v>
      </c>
      <c r="D6" s="76">
        <v>800</v>
      </c>
      <c r="E6" s="76">
        <v>580</v>
      </c>
      <c r="F6" s="76">
        <v>574</v>
      </c>
      <c r="G6" s="76" t="s">
        <v>1299</v>
      </c>
      <c r="H6" s="76">
        <v>574</v>
      </c>
      <c r="I6" s="76">
        <f>(H6-E6)*D6</f>
        <v>-4800</v>
      </c>
    </row>
    <row r="7" spans="1:9">
      <c r="A7" s="73">
        <v>43253</v>
      </c>
      <c r="B7" s="74" t="s">
        <v>1300</v>
      </c>
      <c r="C7" s="74" t="s">
        <v>23</v>
      </c>
      <c r="D7" s="74">
        <v>1500</v>
      </c>
      <c r="E7" s="74">
        <v>151</v>
      </c>
      <c r="F7" s="74">
        <v>155</v>
      </c>
      <c r="G7" s="74" t="s">
        <v>1301</v>
      </c>
      <c r="H7" s="74">
        <v>142.5</v>
      </c>
      <c r="I7" s="74">
        <f t="shared" si="0"/>
        <v>12750</v>
      </c>
    </row>
    <row r="8" spans="1:9">
      <c r="A8" s="73">
        <v>43253</v>
      </c>
      <c r="B8" s="74" t="s">
        <v>790</v>
      </c>
      <c r="C8" s="74" t="s">
        <v>23</v>
      </c>
      <c r="D8" s="74">
        <v>1200</v>
      </c>
      <c r="E8" s="74">
        <v>635</v>
      </c>
      <c r="F8" s="74">
        <v>639</v>
      </c>
      <c r="G8" s="74" t="s">
        <v>1302</v>
      </c>
      <c r="H8" s="74">
        <v>629.20000000000005</v>
      </c>
      <c r="I8" s="74">
        <f t="shared" si="0"/>
        <v>6959.9999999999454</v>
      </c>
    </row>
    <row r="9" spans="1:9">
      <c r="A9" s="73">
        <v>43256</v>
      </c>
      <c r="B9" s="74" t="s">
        <v>804</v>
      </c>
      <c r="C9" s="74" t="s">
        <v>23</v>
      </c>
      <c r="D9" s="74">
        <v>1250</v>
      </c>
      <c r="E9" s="74">
        <v>350</v>
      </c>
      <c r="F9" s="74">
        <v>354</v>
      </c>
      <c r="G9" s="74" t="s">
        <v>1303</v>
      </c>
      <c r="H9" s="74">
        <v>344.5</v>
      </c>
      <c r="I9" s="74">
        <f t="shared" si="0"/>
        <v>6875</v>
      </c>
    </row>
    <row r="10" spans="1:9">
      <c r="A10" s="73">
        <v>43256</v>
      </c>
      <c r="B10" s="74" t="s">
        <v>442</v>
      </c>
      <c r="C10" s="74" t="s">
        <v>23</v>
      </c>
      <c r="D10" s="74">
        <v>1700</v>
      </c>
      <c r="E10" s="74">
        <v>365</v>
      </c>
      <c r="F10" s="74">
        <v>367.8</v>
      </c>
      <c r="G10" s="74" t="s">
        <v>1304</v>
      </c>
      <c r="H10" s="74">
        <v>363.7</v>
      </c>
      <c r="I10" s="74">
        <f t="shared" si="0"/>
        <v>2210.0000000000191</v>
      </c>
    </row>
    <row r="11" spans="1:9">
      <c r="A11" s="73">
        <v>43257</v>
      </c>
      <c r="B11" s="74" t="s">
        <v>134</v>
      </c>
      <c r="C11" s="74" t="s">
        <v>23</v>
      </c>
      <c r="D11" s="74">
        <v>1200</v>
      </c>
      <c r="E11" s="74">
        <v>980</v>
      </c>
      <c r="F11" s="74">
        <v>984</v>
      </c>
      <c r="G11" s="74" t="s">
        <v>1305</v>
      </c>
      <c r="H11" s="74">
        <v>974.2</v>
      </c>
      <c r="I11" s="74">
        <f t="shared" si="0"/>
        <v>6959.9999999999454</v>
      </c>
    </row>
    <row r="12" spans="1:9">
      <c r="A12" s="73">
        <v>43257</v>
      </c>
      <c r="B12" s="74" t="s">
        <v>645</v>
      </c>
      <c r="C12" s="74" t="s">
        <v>16</v>
      </c>
      <c r="D12" s="74">
        <v>2600</v>
      </c>
      <c r="E12" s="74">
        <v>332</v>
      </c>
      <c r="F12" s="74">
        <v>329.8</v>
      </c>
      <c r="G12" s="74" t="s">
        <v>1306</v>
      </c>
      <c r="H12" s="74">
        <v>334</v>
      </c>
      <c r="I12" s="74">
        <f t="shared" ref="I12:I24" si="1">(H12-E12)*D12</f>
        <v>5200</v>
      </c>
    </row>
    <row r="13" spans="1:9">
      <c r="A13" s="73">
        <v>43258</v>
      </c>
      <c r="B13" s="74" t="s">
        <v>567</v>
      </c>
      <c r="C13" s="74" t="s">
        <v>16</v>
      </c>
      <c r="D13" s="74">
        <v>1200</v>
      </c>
      <c r="E13" s="74">
        <v>419</v>
      </c>
      <c r="F13" s="74">
        <v>415</v>
      </c>
      <c r="G13" s="74" t="s">
        <v>1307</v>
      </c>
      <c r="H13" s="74">
        <v>421</v>
      </c>
      <c r="I13" s="74">
        <f t="shared" si="1"/>
        <v>2400</v>
      </c>
    </row>
    <row r="14" spans="1:9">
      <c r="A14" s="73">
        <v>43258</v>
      </c>
      <c r="B14" s="74" t="s">
        <v>22</v>
      </c>
      <c r="C14" s="74" t="s">
        <v>16</v>
      </c>
      <c r="D14" s="74">
        <v>500</v>
      </c>
      <c r="E14" s="74">
        <v>2190</v>
      </c>
      <c r="F14" s="74">
        <v>2181</v>
      </c>
      <c r="G14" s="74" t="s">
        <v>1308</v>
      </c>
      <c r="H14" s="74">
        <v>2195</v>
      </c>
      <c r="I14" s="74">
        <f t="shared" si="1"/>
        <v>2500</v>
      </c>
    </row>
    <row r="15" spans="1:9">
      <c r="A15" s="73">
        <v>43259</v>
      </c>
      <c r="B15" s="74" t="s">
        <v>37</v>
      </c>
      <c r="C15" s="74" t="s">
        <v>16</v>
      </c>
      <c r="D15" s="74">
        <v>1700</v>
      </c>
      <c r="E15" s="74">
        <v>296</v>
      </c>
      <c r="F15" s="74">
        <v>293.2</v>
      </c>
      <c r="G15" s="74" t="s">
        <v>1309</v>
      </c>
      <c r="H15" s="74">
        <v>297.5</v>
      </c>
      <c r="I15" s="74">
        <f t="shared" si="1"/>
        <v>2550</v>
      </c>
    </row>
    <row r="16" spans="1:9">
      <c r="A16" s="73">
        <v>43259</v>
      </c>
      <c r="B16" s="74" t="s">
        <v>20</v>
      </c>
      <c r="C16" s="74" t="s">
        <v>16</v>
      </c>
      <c r="D16" s="74">
        <v>900</v>
      </c>
      <c r="E16" s="74">
        <v>612</v>
      </c>
      <c r="F16" s="74">
        <v>607</v>
      </c>
      <c r="G16" s="74" t="s">
        <v>1310</v>
      </c>
      <c r="H16" s="74">
        <v>620</v>
      </c>
      <c r="I16" s="74">
        <f t="shared" si="1"/>
        <v>7200</v>
      </c>
    </row>
    <row r="17" spans="1:9">
      <c r="A17" s="75">
        <v>43262</v>
      </c>
      <c r="B17" s="76" t="s">
        <v>437</v>
      </c>
      <c r="C17" s="76" t="s">
        <v>16</v>
      </c>
      <c r="D17" s="76">
        <v>1600</v>
      </c>
      <c r="E17" s="76">
        <v>372</v>
      </c>
      <c r="F17" s="76">
        <v>369</v>
      </c>
      <c r="G17" s="76" t="s">
        <v>1311</v>
      </c>
      <c r="H17" s="76">
        <v>369</v>
      </c>
      <c r="I17" s="76">
        <f t="shared" si="1"/>
        <v>-4800</v>
      </c>
    </row>
    <row r="18" spans="1:9">
      <c r="A18" s="73">
        <v>43262</v>
      </c>
      <c r="B18" s="74" t="s">
        <v>81</v>
      </c>
      <c r="C18" s="74" t="s">
        <v>16</v>
      </c>
      <c r="D18" s="74">
        <v>700</v>
      </c>
      <c r="E18" s="74">
        <v>1270</v>
      </c>
      <c r="F18" s="74">
        <v>1263</v>
      </c>
      <c r="G18" s="74" t="s">
        <v>1312</v>
      </c>
      <c r="H18" s="74">
        <v>1280</v>
      </c>
      <c r="I18" s="74">
        <f t="shared" si="1"/>
        <v>7000</v>
      </c>
    </row>
    <row r="19" spans="1:9">
      <c r="A19" s="73">
        <v>43262</v>
      </c>
      <c r="B19" s="74" t="s">
        <v>1220</v>
      </c>
      <c r="C19" s="74" t="s">
        <v>16</v>
      </c>
      <c r="D19" s="74">
        <v>1500</v>
      </c>
      <c r="E19" s="74">
        <v>608</v>
      </c>
      <c r="F19" s="74">
        <v>605</v>
      </c>
      <c r="G19" s="74" t="s">
        <v>1313</v>
      </c>
      <c r="H19" s="74">
        <v>616</v>
      </c>
      <c r="I19" s="74">
        <f t="shared" si="1"/>
        <v>12000</v>
      </c>
    </row>
    <row r="20" spans="1:9">
      <c r="A20" s="75">
        <v>43263</v>
      </c>
      <c r="B20" s="76" t="s">
        <v>1314</v>
      </c>
      <c r="C20" s="76" t="s">
        <v>16</v>
      </c>
      <c r="D20" s="76">
        <v>2500</v>
      </c>
      <c r="E20" s="76">
        <v>390</v>
      </c>
      <c r="F20" s="76">
        <v>388</v>
      </c>
      <c r="G20" s="76" t="s">
        <v>1315</v>
      </c>
      <c r="H20" s="76">
        <v>388</v>
      </c>
      <c r="I20" s="76">
        <f t="shared" si="1"/>
        <v>-5000</v>
      </c>
    </row>
    <row r="21" spans="1:9">
      <c r="A21" s="73">
        <v>43263</v>
      </c>
      <c r="B21" s="74" t="s">
        <v>655</v>
      </c>
      <c r="C21" s="74" t="s">
        <v>16</v>
      </c>
      <c r="D21" s="74">
        <v>1300</v>
      </c>
      <c r="E21" s="74">
        <v>420</v>
      </c>
      <c r="F21" s="74">
        <v>416.5</v>
      </c>
      <c r="G21" s="85" t="s">
        <v>1316</v>
      </c>
      <c r="H21" s="74">
        <v>422</v>
      </c>
      <c r="I21" s="74">
        <f t="shared" si="1"/>
        <v>2600</v>
      </c>
    </row>
    <row r="22" spans="1:9">
      <c r="A22" s="73">
        <v>43263</v>
      </c>
      <c r="B22" s="74" t="s">
        <v>20</v>
      </c>
      <c r="C22" s="74" t="s">
        <v>16</v>
      </c>
      <c r="D22" s="74">
        <v>900</v>
      </c>
      <c r="E22" s="74">
        <v>618</v>
      </c>
      <c r="F22" s="74">
        <v>613</v>
      </c>
      <c r="G22" s="74" t="s">
        <v>1317</v>
      </c>
      <c r="H22" s="74">
        <v>624</v>
      </c>
      <c r="I22" s="74">
        <f t="shared" si="1"/>
        <v>5400</v>
      </c>
    </row>
    <row r="23" spans="1:9">
      <c r="A23" s="73">
        <v>43264</v>
      </c>
      <c r="B23" s="74" t="s">
        <v>1042</v>
      </c>
      <c r="C23" s="74" t="s">
        <v>16</v>
      </c>
      <c r="D23" s="74">
        <v>800</v>
      </c>
      <c r="E23" s="74">
        <v>584</v>
      </c>
      <c r="F23" s="74">
        <v>578.5</v>
      </c>
      <c r="G23" s="74" t="s">
        <v>1318</v>
      </c>
      <c r="H23" s="74">
        <v>595</v>
      </c>
      <c r="I23" s="74">
        <f t="shared" si="1"/>
        <v>8800</v>
      </c>
    </row>
    <row r="24" spans="1:9">
      <c r="A24" s="75">
        <v>43264</v>
      </c>
      <c r="B24" s="76" t="s">
        <v>1319</v>
      </c>
      <c r="C24" s="76" t="s">
        <v>16</v>
      </c>
      <c r="D24" s="76">
        <v>2000</v>
      </c>
      <c r="E24" s="76">
        <v>367</v>
      </c>
      <c r="F24" s="76">
        <v>365</v>
      </c>
      <c r="G24" s="76" t="s">
        <v>1320</v>
      </c>
      <c r="H24" s="76">
        <v>365</v>
      </c>
      <c r="I24" s="76">
        <f t="shared" si="1"/>
        <v>-4000</v>
      </c>
    </row>
    <row r="25" spans="1:9">
      <c r="A25" s="75">
        <v>43264</v>
      </c>
      <c r="B25" s="76" t="s">
        <v>1047</v>
      </c>
      <c r="C25" s="76" t="s">
        <v>23</v>
      </c>
      <c r="D25" s="76">
        <v>1750</v>
      </c>
      <c r="E25" s="76">
        <v>242.5</v>
      </c>
      <c r="F25" s="76">
        <v>245.2</v>
      </c>
      <c r="G25" s="76" t="s">
        <v>1321</v>
      </c>
      <c r="H25" s="76">
        <v>243</v>
      </c>
      <c r="I25" s="76">
        <f t="shared" ref="I25:I27" si="2">(E25-H25)*D25</f>
        <v>-875</v>
      </c>
    </row>
    <row r="26" spans="1:9">
      <c r="A26" s="73">
        <v>43265</v>
      </c>
      <c r="B26" s="74" t="s">
        <v>134</v>
      </c>
      <c r="C26" s="74" t="s">
        <v>23</v>
      </c>
      <c r="D26" s="74">
        <v>1200</v>
      </c>
      <c r="E26" s="74">
        <v>995</v>
      </c>
      <c r="F26" s="74">
        <v>999</v>
      </c>
      <c r="G26" s="74" t="s">
        <v>1322</v>
      </c>
      <c r="H26" s="74">
        <v>993.5</v>
      </c>
      <c r="I26" s="74">
        <f t="shared" si="2"/>
        <v>1800</v>
      </c>
    </row>
    <row r="27" spans="1:9">
      <c r="A27" s="73">
        <v>43265</v>
      </c>
      <c r="B27" s="74" t="s">
        <v>67</v>
      </c>
      <c r="C27" s="74" t="s">
        <v>23</v>
      </c>
      <c r="D27" s="74">
        <v>1200</v>
      </c>
      <c r="E27" s="74">
        <v>708</v>
      </c>
      <c r="F27" s="74">
        <v>711.5</v>
      </c>
      <c r="G27" s="74" t="s">
        <v>1323</v>
      </c>
      <c r="H27" s="74">
        <v>706.5</v>
      </c>
      <c r="I27" s="74">
        <f t="shared" si="2"/>
        <v>1800</v>
      </c>
    </row>
    <row r="28" spans="1:9">
      <c r="A28" s="73">
        <v>43265</v>
      </c>
      <c r="B28" s="74" t="s">
        <v>587</v>
      </c>
      <c r="C28" s="74" t="s">
        <v>16</v>
      </c>
      <c r="D28" s="74">
        <v>1500</v>
      </c>
      <c r="E28" s="74">
        <v>571</v>
      </c>
      <c r="F28" s="74">
        <v>568</v>
      </c>
      <c r="G28" s="74" t="s">
        <v>1324</v>
      </c>
      <c r="H28" s="74">
        <v>572.5</v>
      </c>
      <c r="I28" s="74">
        <f t="shared" ref="I28:I30" si="3">(H28-E28)*D28</f>
        <v>2250</v>
      </c>
    </row>
    <row r="29" spans="1:9">
      <c r="A29" s="73">
        <v>43266</v>
      </c>
      <c r="B29" s="74" t="s">
        <v>22</v>
      </c>
      <c r="C29" s="74" t="s">
        <v>16</v>
      </c>
      <c r="D29" s="74">
        <v>500</v>
      </c>
      <c r="E29" s="74">
        <v>2270</v>
      </c>
      <c r="F29" s="74">
        <v>2261</v>
      </c>
      <c r="G29" s="74" t="s">
        <v>1325</v>
      </c>
      <c r="H29" s="74">
        <v>2275</v>
      </c>
      <c r="I29" s="74">
        <f t="shared" si="3"/>
        <v>2500</v>
      </c>
    </row>
    <row r="30" spans="1:9">
      <c r="A30" s="73">
        <v>43266</v>
      </c>
      <c r="B30" s="74" t="s">
        <v>303</v>
      </c>
      <c r="C30" s="74" t="s">
        <v>16</v>
      </c>
      <c r="D30" s="74">
        <v>500</v>
      </c>
      <c r="E30" s="74">
        <v>1630</v>
      </c>
      <c r="F30" s="74">
        <v>1622</v>
      </c>
      <c r="G30" s="74" t="s">
        <v>1233</v>
      </c>
      <c r="H30" s="74">
        <v>1635</v>
      </c>
      <c r="I30" s="74">
        <f t="shared" si="3"/>
        <v>2500</v>
      </c>
    </row>
    <row r="31" spans="1:9">
      <c r="A31" s="73">
        <v>43266</v>
      </c>
      <c r="B31" s="74" t="s">
        <v>790</v>
      </c>
      <c r="C31" s="74" t="s">
        <v>23</v>
      </c>
      <c r="D31" s="74">
        <v>1200</v>
      </c>
      <c r="E31" s="74">
        <v>645</v>
      </c>
      <c r="F31" s="74">
        <v>648</v>
      </c>
      <c r="G31" s="74" t="s">
        <v>1326</v>
      </c>
      <c r="H31" s="74">
        <v>637</v>
      </c>
      <c r="I31" s="74">
        <f t="shared" ref="I31:I35" si="4">(E31-H31)*D31</f>
        <v>9600</v>
      </c>
    </row>
    <row r="32" spans="1:9">
      <c r="A32" s="75">
        <v>43269</v>
      </c>
      <c r="B32" s="76" t="s">
        <v>287</v>
      </c>
      <c r="C32" s="76" t="s">
        <v>16</v>
      </c>
      <c r="D32" s="76">
        <v>1000</v>
      </c>
      <c r="E32" s="76">
        <v>563</v>
      </c>
      <c r="F32" s="76">
        <v>558.5</v>
      </c>
      <c r="G32" s="76" t="s">
        <v>1327</v>
      </c>
      <c r="H32" s="76">
        <v>558.5</v>
      </c>
      <c r="I32" s="76">
        <f t="shared" ref="I32:I36" si="5">(H32-E32)*D32</f>
        <v>-4500</v>
      </c>
    </row>
    <row r="33" spans="1:10">
      <c r="A33" s="73">
        <v>43269</v>
      </c>
      <c r="B33" s="74" t="s">
        <v>1102</v>
      </c>
      <c r="C33" s="74" t="s">
        <v>23</v>
      </c>
      <c r="D33" s="74">
        <v>3500</v>
      </c>
      <c r="E33" s="74">
        <v>230.5</v>
      </c>
      <c r="F33" s="74">
        <v>232.1</v>
      </c>
      <c r="G33" s="74" t="s">
        <v>1328</v>
      </c>
      <c r="H33" s="74">
        <v>230.5</v>
      </c>
      <c r="I33" s="74">
        <f t="shared" si="4"/>
        <v>0</v>
      </c>
    </row>
    <row r="34" spans="1:10">
      <c r="A34" s="75">
        <v>43269</v>
      </c>
      <c r="B34" s="76" t="s">
        <v>280</v>
      </c>
      <c r="C34" s="76" t="s">
        <v>16</v>
      </c>
      <c r="D34" s="76">
        <v>1100</v>
      </c>
      <c r="E34" s="76">
        <v>808</v>
      </c>
      <c r="F34" s="76">
        <v>804</v>
      </c>
      <c r="G34" s="76" t="s">
        <v>1329</v>
      </c>
      <c r="H34" s="76">
        <v>804</v>
      </c>
      <c r="I34" s="76">
        <f t="shared" si="5"/>
        <v>-4400</v>
      </c>
    </row>
    <row r="35" spans="1:10">
      <c r="A35" s="73">
        <v>43270</v>
      </c>
      <c r="B35" s="74" t="s">
        <v>655</v>
      </c>
      <c r="C35" s="74" t="s">
        <v>23</v>
      </c>
      <c r="D35" s="74">
        <v>1300</v>
      </c>
      <c r="E35" s="74">
        <v>396</v>
      </c>
      <c r="F35" s="74">
        <v>399.5</v>
      </c>
      <c r="G35" s="74" t="s">
        <v>1330</v>
      </c>
      <c r="H35" s="74">
        <v>388</v>
      </c>
      <c r="I35" s="74">
        <f t="shared" si="4"/>
        <v>10400</v>
      </c>
      <c r="J35" s="86"/>
    </row>
    <row r="36" spans="1:10">
      <c r="A36" s="75">
        <v>43270</v>
      </c>
      <c r="B36" s="76" t="s">
        <v>437</v>
      </c>
      <c r="C36" s="76" t="s">
        <v>16</v>
      </c>
      <c r="D36" s="76">
        <v>1600</v>
      </c>
      <c r="E36" s="76">
        <v>408</v>
      </c>
      <c r="F36" s="76">
        <v>405</v>
      </c>
      <c r="G36" s="76" t="s">
        <v>1331</v>
      </c>
      <c r="H36" s="76">
        <v>405</v>
      </c>
      <c r="I36" s="76">
        <f t="shared" si="5"/>
        <v>-4800</v>
      </c>
      <c r="J36" s="86"/>
    </row>
    <row r="37" spans="1:10">
      <c r="A37" s="73">
        <v>43270</v>
      </c>
      <c r="B37" s="74" t="s">
        <v>1332</v>
      </c>
      <c r="C37" s="74" t="s">
        <v>23</v>
      </c>
      <c r="D37" s="74">
        <v>2500</v>
      </c>
      <c r="E37" s="74">
        <v>200</v>
      </c>
      <c r="F37" s="74">
        <v>202</v>
      </c>
      <c r="G37" s="74" t="s">
        <v>1333</v>
      </c>
      <c r="H37" s="74">
        <v>199.5</v>
      </c>
      <c r="I37" s="74">
        <f t="shared" ref="I37:I41" si="6">(E37-H37)*D37</f>
        <v>1250</v>
      </c>
      <c r="J37" s="86"/>
    </row>
    <row r="38" spans="1:10">
      <c r="A38" s="73">
        <v>43270</v>
      </c>
      <c r="B38" s="74" t="s">
        <v>804</v>
      </c>
      <c r="C38" s="74" t="s">
        <v>23</v>
      </c>
      <c r="D38" s="74">
        <v>1250</v>
      </c>
      <c r="E38" s="74">
        <v>346</v>
      </c>
      <c r="F38" s="74">
        <v>349.5</v>
      </c>
      <c r="G38" s="74" t="s">
        <v>1334</v>
      </c>
      <c r="H38" s="74">
        <v>344</v>
      </c>
      <c r="I38" s="74">
        <f t="shared" si="6"/>
        <v>2500</v>
      </c>
      <c r="J38" s="86"/>
    </row>
    <row r="39" spans="1:10">
      <c r="A39" s="73">
        <v>43271</v>
      </c>
      <c r="B39" s="74" t="s">
        <v>178</v>
      </c>
      <c r="C39" s="74" t="s">
        <v>23</v>
      </c>
      <c r="D39" s="74">
        <v>1000</v>
      </c>
      <c r="E39" s="74">
        <v>847</v>
      </c>
      <c r="F39" s="74">
        <v>850.5</v>
      </c>
      <c r="G39" s="74" t="s">
        <v>1335</v>
      </c>
      <c r="H39" s="74">
        <v>847</v>
      </c>
      <c r="I39" s="74">
        <f t="shared" si="6"/>
        <v>0</v>
      </c>
      <c r="J39" s="86"/>
    </row>
    <row r="40" spans="1:10">
      <c r="A40" s="73">
        <v>43272</v>
      </c>
      <c r="B40" s="74" t="s">
        <v>232</v>
      </c>
      <c r="C40" s="74" t="s">
        <v>23</v>
      </c>
      <c r="D40" s="74">
        <v>600</v>
      </c>
      <c r="E40" s="74">
        <v>1155</v>
      </c>
      <c r="F40" s="74">
        <v>1161</v>
      </c>
      <c r="G40" s="74" t="s">
        <v>1336</v>
      </c>
      <c r="H40" s="74">
        <v>1151</v>
      </c>
      <c r="I40" s="74">
        <f t="shared" si="6"/>
        <v>2400</v>
      </c>
      <c r="J40" s="86"/>
    </row>
    <row r="41" spans="1:10">
      <c r="A41" s="73">
        <v>43273</v>
      </c>
      <c r="B41" s="74" t="s">
        <v>280</v>
      </c>
      <c r="C41" s="74" t="s">
        <v>23</v>
      </c>
      <c r="D41" s="74">
        <v>1100</v>
      </c>
      <c r="E41" s="74">
        <v>830</v>
      </c>
      <c r="F41" s="74">
        <v>834</v>
      </c>
      <c r="G41" s="74" t="s">
        <v>1337</v>
      </c>
      <c r="H41" s="74">
        <v>828.2</v>
      </c>
      <c r="I41" s="74">
        <f t="shared" si="6"/>
        <v>1979.99999999995</v>
      </c>
      <c r="J41" s="86"/>
    </row>
    <row r="42" spans="1:10">
      <c r="A42" s="73">
        <v>43273</v>
      </c>
      <c r="B42" s="74" t="s">
        <v>81</v>
      </c>
      <c r="C42" s="74" t="s">
        <v>16</v>
      </c>
      <c r="D42" s="74">
        <v>700</v>
      </c>
      <c r="E42" s="74">
        <v>1290</v>
      </c>
      <c r="F42" s="74">
        <v>1284</v>
      </c>
      <c r="G42" s="74" t="s">
        <v>1338</v>
      </c>
      <c r="H42" s="74">
        <v>1297</v>
      </c>
      <c r="I42" s="74">
        <f t="shared" ref="I42:I44" si="7">(H42-E42)*D42</f>
        <v>4900</v>
      </c>
      <c r="J42" s="86"/>
    </row>
    <row r="43" spans="1:10">
      <c r="A43" s="73">
        <v>43276</v>
      </c>
      <c r="B43" s="74" t="s">
        <v>218</v>
      </c>
      <c r="C43" s="74" t="s">
        <v>16</v>
      </c>
      <c r="D43" s="74">
        <v>800</v>
      </c>
      <c r="E43" s="74">
        <v>1335</v>
      </c>
      <c r="F43" s="74">
        <v>1329</v>
      </c>
      <c r="G43" s="74" t="s">
        <v>1339</v>
      </c>
      <c r="H43" s="74">
        <v>1343</v>
      </c>
      <c r="I43" s="74">
        <f t="shared" si="7"/>
        <v>6400</v>
      </c>
      <c r="J43" s="86"/>
    </row>
    <row r="44" spans="1:10">
      <c r="A44" s="75">
        <v>43276</v>
      </c>
      <c r="B44" s="76" t="s">
        <v>20</v>
      </c>
      <c r="C44" s="76" t="s">
        <v>16</v>
      </c>
      <c r="D44" s="76">
        <v>900</v>
      </c>
      <c r="E44" s="76">
        <v>644</v>
      </c>
      <c r="F44" s="76">
        <v>639</v>
      </c>
      <c r="G44" s="76" t="s">
        <v>1340</v>
      </c>
      <c r="H44" s="76">
        <v>639</v>
      </c>
      <c r="I44" s="76">
        <f t="shared" si="7"/>
        <v>-4500</v>
      </c>
      <c r="J44" s="86"/>
    </row>
    <row r="45" spans="1:10">
      <c r="A45" s="73">
        <v>43276</v>
      </c>
      <c r="B45" s="74" t="s">
        <v>978</v>
      </c>
      <c r="C45" s="74" t="s">
        <v>23</v>
      </c>
      <c r="D45" s="74">
        <v>1600</v>
      </c>
      <c r="E45" s="74">
        <v>297</v>
      </c>
      <c r="F45" s="74">
        <v>300</v>
      </c>
      <c r="G45" s="74" t="s">
        <v>1341</v>
      </c>
      <c r="H45" s="74">
        <v>292</v>
      </c>
      <c r="I45" s="74">
        <f t="shared" ref="I45:I47" si="8">(E45-H45)*D45</f>
        <v>8000</v>
      </c>
      <c r="J45" s="86"/>
    </row>
    <row r="46" spans="1:10">
      <c r="A46" s="73">
        <v>43277</v>
      </c>
      <c r="B46" s="74" t="s">
        <v>381</v>
      </c>
      <c r="C46" s="74" t="s">
        <v>23</v>
      </c>
      <c r="D46" s="74">
        <v>1200</v>
      </c>
      <c r="E46" s="74">
        <v>630</v>
      </c>
      <c r="F46" s="74">
        <v>634</v>
      </c>
      <c r="G46" s="74" t="s">
        <v>1342</v>
      </c>
      <c r="H46" s="74">
        <v>628</v>
      </c>
      <c r="I46" s="74">
        <f t="shared" si="8"/>
        <v>2400</v>
      </c>
      <c r="J46" s="86"/>
    </row>
    <row r="47" spans="1:10">
      <c r="A47" s="73">
        <v>43277</v>
      </c>
      <c r="B47" s="74" t="s">
        <v>848</v>
      </c>
      <c r="C47" s="74" t="s">
        <v>23</v>
      </c>
      <c r="D47" s="74">
        <v>4500</v>
      </c>
      <c r="E47" s="74">
        <v>270</v>
      </c>
      <c r="F47" s="74">
        <v>271.5</v>
      </c>
      <c r="G47" s="74" t="s">
        <v>1343</v>
      </c>
      <c r="H47" s="74">
        <v>269.2</v>
      </c>
      <c r="I47" s="74">
        <f t="shared" si="8"/>
        <v>3600.0000000000509</v>
      </c>
      <c r="J47" s="86"/>
    </row>
    <row r="48" spans="1:10">
      <c r="A48" s="75">
        <v>43278</v>
      </c>
      <c r="B48" s="76" t="s">
        <v>454</v>
      </c>
      <c r="C48" s="76" t="s">
        <v>16</v>
      </c>
      <c r="D48" s="76">
        <v>1500</v>
      </c>
      <c r="E48" s="76">
        <v>473</v>
      </c>
      <c r="F48" s="76">
        <v>470</v>
      </c>
      <c r="G48" s="76" t="s">
        <v>1344</v>
      </c>
      <c r="H48" s="76">
        <v>470</v>
      </c>
      <c r="I48" s="76">
        <f t="shared" ref="I48:I53" si="9">(H48-E48)*D48</f>
        <v>-4500</v>
      </c>
      <c r="J48" s="86"/>
    </row>
    <row r="49" spans="1:10">
      <c r="A49" s="75">
        <v>43278</v>
      </c>
      <c r="B49" s="76" t="s">
        <v>978</v>
      </c>
      <c r="C49" s="76" t="s">
        <v>16</v>
      </c>
      <c r="D49" s="76">
        <v>1600</v>
      </c>
      <c r="E49" s="76">
        <v>287</v>
      </c>
      <c r="F49" s="76">
        <v>284</v>
      </c>
      <c r="G49" s="76" t="s">
        <v>1345</v>
      </c>
      <c r="H49" s="76">
        <v>284</v>
      </c>
      <c r="I49" s="76">
        <f t="shared" si="9"/>
        <v>-4800</v>
      </c>
      <c r="J49" s="86"/>
    </row>
    <row r="50" spans="1:10">
      <c r="A50" s="73">
        <v>43278</v>
      </c>
      <c r="B50" s="74" t="s">
        <v>1346</v>
      </c>
      <c r="C50" s="74" t="s">
        <v>23</v>
      </c>
      <c r="D50" s="74">
        <v>4000</v>
      </c>
      <c r="E50" s="74">
        <v>248</v>
      </c>
      <c r="F50" s="74">
        <v>249.5</v>
      </c>
      <c r="G50" s="74" t="s">
        <v>1347</v>
      </c>
      <c r="H50" s="74">
        <v>248</v>
      </c>
      <c r="I50" s="74">
        <f t="shared" ref="I50:I52" si="10">(E50-H50)*D50</f>
        <v>0</v>
      </c>
      <c r="J50" s="86"/>
    </row>
    <row r="51" spans="1:10">
      <c r="A51" s="73">
        <v>43278</v>
      </c>
      <c r="B51" s="74" t="s">
        <v>479</v>
      </c>
      <c r="C51" s="74" t="s">
        <v>23</v>
      </c>
      <c r="D51" s="74">
        <v>2750</v>
      </c>
      <c r="E51" s="74">
        <v>280</v>
      </c>
      <c r="F51" s="74">
        <v>282</v>
      </c>
      <c r="G51" s="74" t="s">
        <v>1348</v>
      </c>
      <c r="H51" s="74">
        <v>279.5</v>
      </c>
      <c r="I51" s="74">
        <f t="shared" si="10"/>
        <v>1375</v>
      </c>
      <c r="J51" s="86"/>
    </row>
    <row r="52" spans="1:10">
      <c r="A52" s="73">
        <v>43278</v>
      </c>
      <c r="B52" s="74" t="s">
        <v>114</v>
      </c>
      <c r="C52" s="74" t="s">
        <v>23</v>
      </c>
      <c r="D52" s="74">
        <v>1000</v>
      </c>
      <c r="E52" s="74">
        <v>438</v>
      </c>
      <c r="F52" s="74">
        <v>442</v>
      </c>
      <c r="G52" s="74" t="s">
        <v>1349</v>
      </c>
      <c r="H52" s="74">
        <v>430.5</v>
      </c>
      <c r="I52" s="74">
        <f t="shared" si="10"/>
        <v>7500</v>
      </c>
      <c r="J52" s="86"/>
    </row>
    <row r="53" spans="1:10">
      <c r="A53" s="73">
        <v>43279</v>
      </c>
      <c r="B53" s="74" t="s">
        <v>1350</v>
      </c>
      <c r="C53" s="74" t="s">
        <v>16</v>
      </c>
      <c r="D53" s="74">
        <v>3000</v>
      </c>
      <c r="E53" s="74">
        <v>320</v>
      </c>
      <c r="F53" s="74">
        <v>318.75</v>
      </c>
      <c r="G53" s="74" t="s">
        <v>1351</v>
      </c>
      <c r="H53" s="74">
        <v>320</v>
      </c>
      <c r="I53" s="74">
        <f t="shared" si="9"/>
        <v>0</v>
      </c>
      <c r="J53" s="86"/>
    </row>
    <row r="54" spans="1:10">
      <c r="A54" s="75">
        <v>43279</v>
      </c>
      <c r="B54" s="76" t="s">
        <v>59</v>
      </c>
      <c r="C54" s="76" t="s">
        <v>23</v>
      </c>
      <c r="D54" s="76">
        <v>750</v>
      </c>
      <c r="E54" s="76">
        <v>1055</v>
      </c>
      <c r="F54" s="76">
        <v>1050</v>
      </c>
      <c r="G54" s="76" t="s">
        <v>1352</v>
      </c>
      <c r="H54" s="76">
        <v>1060</v>
      </c>
      <c r="I54" s="76">
        <f>(E54-H54)*D54</f>
        <v>-3750</v>
      </c>
      <c r="J54" s="86"/>
    </row>
    <row r="55" spans="1:10">
      <c r="A55" s="73">
        <v>43280</v>
      </c>
      <c r="B55" s="74" t="s">
        <v>232</v>
      </c>
      <c r="C55" s="74" t="s">
        <v>23</v>
      </c>
      <c r="D55" s="74">
        <v>600</v>
      </c>
      <c r="E55" s="74">
        <v>1080</v>
      </c>
      <c r="F55" s="74">
        <v>1086</v>
      </c>
      <c r="G55" s="74" t="s">
        <v>1353</v>
      </c>
      <c r="H55" s="74">
        <v>1065</v>
      </c>
      <c r="I55" s="74">
        <f>(E55-H55)*D55</f>
        <v>9000</v>
      </c>
      <c r="J55" s="86"/>
    </row>
    <row r="56" spans="1:10">
      <c r="A56" s="73"/>
      <c r="B56" s="74"/>
      <c r="C56" s="74"/>
      <c r="D56" s="74"/>
      <c r="E56" s="74"/>
      <c r="F56" s="74"/>
      <c r="G56" s="74"/>
      <c r="H56" s="74"/>
      <c r="I56" s="74"/>
      <c r="J56" s="86"/>
    </row>
    <row r="57" spans="1:10">
      <c r="A57" s="73"/>
      <c r="B57" s="74"/>
      <c r="C57" s="74"/>
      <c r="D57" s="74"/>
      <c r="E57" s="74"/>
      <c r="F57" s="74"/>
      <c r="G57" s="111" t="s">
        <v>64</v>
      </c>
      <c r="H57" s="111"/>
      <c r="I57" s="26">
        <f>SUM(I4:I56)</f>
        <v>120884.99999999991</v>
      </c>
    </row>
    <row r="58" spans="1:10">
      <c r="A58" s="75"/>
      <c r="B58" s="76"/>
      <c r="C58" s="76"/>
      <c r="D58" s="76"/>
      <c r="E58" s="76"/>
      <c r="F58" s="76"/>
      <c r="I58" s="76"/>
    </row>
    <row r="59" spans="1:10">
      <c r="A59" s="73"/>
      <c r="B59" s="74"/>
      <c r="C59" s="74"/>
      <c r="D59" s="74"/>
      <c r="E59" s="74"/>
      <c r="F59" s="74"/>
      <c r="G59" s="111" t="s">
        <v>2</v>
      </c>
      <c r="H59" s="111"/>
      <c r="I59" s="28">
        <f>39/52</f>
        <v>0.75</v>
      </c>
    </row>
    <row r="60" spans="1:10">
      <c r="H60" s="78"/>
      <c r="I60" s="79" t="s">
        <v>65</v>
      </c>
    </row>
  </sheetData>
  <mergeCells count="4">
    <mergeCell ref="A1:I1"/>
    <mergeCell ref="A2:I2"/>
    <mergeCell ref="G57:H57"/>
    <mergeCell ref="G59:H59"/>
  </mergeCells>
  <pageMargins left="0.75" right="0.75" top="1" bottom="1" header="0.51180555555555596" footer="0.51180555555555596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9" workbookViewId="0">
      <selection activeCell="I61" sqref="I61"/>
    </sheetView>
  </sheetViews>
  <sheetFormatPr defaultColWidth="9" defaultRowHeight="15"/>
  <cols>
    <col min="1" max="1" width="10.4257812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1354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43222</v>
      </c>
      <c r="B4" s="74" t="s">
        <v>280</v>
      </c>
      <c r="C4" s="74" t="s">
        <v>23</v>
      </c>
      <c r="D4" s="74">
        <v>1100</v>
      </c>
      <c r="E4" s="74">
        <v>805</v>
      </c>
      <c r="F4" s="74">
        <v>809</v>
      </c>
      <c r="G4" s="74" t="s">
        <v>1355</v>
      </c>
      <c r="H4" s="74">
        <v>799.1</v>
      </c>
      <c r="I4" s="74">
        <f>(E4-H4)*D4</f>
        <v>6489.9999999999745</v>
      </c>
    </row>
    <row r="5" spans="1:9">
      <c r="A5" s="73">
        <v>43222</v>
      </c>
      <c r="B5" s="74" t="s">
        <v>1039</v>
      </c>
      <c r="C5" s="74" t="s">
        <v>23</v>
      </c>
      <c r="D5" s="74">
        <v>800</v>
      </c>
      <c r="E5" s="74">
        <v>1272</v>
      </c>
      <c r="F5" s="74">
        <v>1278</v>
      </c>
      <c r="G5" s="74" t="s">
        <v>1356</v>
      </c>
      <c r="H5" s="74">
        <v>1257</v>
      </c>
      <c r="I5" s="74">
        <f t="shared" ref="I5:I11" si="0">(E5-H5)*D5</f>
        <v>12000</v>
      </c>
    </row>
    <row r="6" spans="1:9">
      <c r="A6" s="73">
        <v>43223</v>
      </c>
      <c r="B6" s="74" t="s">
        <v>804</v>
      </c>
      <c r="C6" s="74" t="s">
        <v>23</v>
      </c>
      <c r="D6" s="74">
        <v>1250</v>
      </c>
      <c r="E6" s="74">
        <v>415</v>
      </c>
      <c r="F6" s="74">
        <v>418.5</v>
      </c>
      <c r="G6" s="74" t="s">
        <v>1357</v>
      </c>
      <c r="H6" s="74">
        <v>409.5</v>
      </c>
      <c r="I6" s="74">
        <f t="shared" si="0"/>
        <v>6875</v>
      </c>
    </row>
    <row r="7" spans="1:9">
      <c r="A7" s="73">
        <v>43223</v>
      </c>
      <c r="B7" s="74" t="s">
        <v>399</v>
      </c>
      <c r="C7" s="74" t="s">
        <v>23</v>
      </c>
      <c r="D7" s="74">
        <v>1100</v>
      </c>
      <c r="E7" s="74">
        <v>536</v>
      </c>
      <c r="F7" s="74">
        <v>540.20000000000005</v>
      </c>
      <c r="G7" s="74" t="s">
        <v>1358</v>
      </c>
      <c r="H7" s="74">
        <v>524</v>
      </c>
      <c r="I7" s="74">
        <f t="shared" si="0"/>
        <v>13200</v>
      </c>
    </row>
    <row r="8" spans="1:9">
      <c r="A8" s="73">
        <v>43224</v>
      </c>
      <c r="B8" s="74" t="s">
        <v>339</v>
      </c>
      <c r="C8" s="74" t="s">
        <v>23</v>
      </c>
      <c r="D8" s="74">
        <v>600</v>
      </c>
      <c r="E8" s="74">
        <v>600</v>
      </c>
      <c r="F8" s="74">
        <v>607</v>
      </c>
      <c r="G8" s="74" t="s">
        <v>1359</v>
      </c>
      <c r="H8" s="74">
        <v>596</v>
      </c>
      <c r="I8" s="74">
        <f t="shared" si="0"/>
        <v>2400</v>
      </c>
    </row>
    <row r="9" spans="1:9">
      <c r="A9" s="73">
        <v>43224</v>
      </c>
      <c r="B9" s="74" t="s">
        <v>183</v>
      </c>
      <c r="C9" s="74" t="s">
        <v>23</v>
      </c>
      <c r="D9" s="74">
        <v>800</v>
      </c>
      <c r="E9" s="74">
        <v>614</v>
      </c>
      <c r="F9" s="74">
        <v>619</v>
      </c>
      <c r="G9" s="74" t="s">
        <v>1360</v>
      </c>
      <c r="H9" s="74">
        <v>612</v>
      </c>
      <c r="I9" s="74">
        <f t="shared" si="0"/>
        <v>1600</v>
      </c>
    </row>
    <row r="10" spans="1:9">
      <c r="A10" s="73">
        <v>43224</v>
      </c>
      <c r="B10" s="74" t="s">
        <v>326</v>
      </c>
      <c r="C10" s="74" t="s">
        <v>23</v>
      </c>
      <c r="D10" s="74">
        <v>1000</v>
      </c>
      <c r="E10" s="74">
        <v>630</v>
      </c>
      <c r="F10" s="74">
        <v>634.5</v>
      </c>
      <c r="G10" s="74" t="s">
        <v>1361</v>
      </c>
      <c r="H10" s="74">
        <v>627.5</v>
      </c>
      <c r="I10" s="74">
        <f t="shared" si="0"/>
        <v>2500</v>
      </c>
    </row>
    <row r="11" spans="1:9">
      <c r="A11" s="73">
        <v>43227</v>
      </c>
      <c r="B11" s="74" t="s">
        <v>77</v>
      </c>
      <c r="C11" s="74" t="s">
        <v>23</v>
      </c>
      <c r="D11" s="74">
        <v>1600</v>
      </c>
      <c r="E11" s="74">
        <v>392</v>
      </c>
      <c r="F11" s="74">
        <v>395.2</v>
      </c>
      <c r="G11" s="74" t="s">
        <v>1362</v>
      </c>
      <c r="H11" s="74">
        <v>388.5</v>
      </c>
      <c r="I11" s="74">
        <f t="shared" si="0"/>
        <v>5600</v>
      </c>
    </row>
    <row r="12" spans="1:9">
      <c r="A12" s="73">
        <v>43227</v>
      </c>
      <c r="B12" s="74" t="s">
        <v>954</v>
      </c>
      <c r="C12" s="74" t="s">
        <v>16</v>
      </c>
      <c r="D12" s="74">
        <v>2667</v>
      </c>
      <c r="E12" s="74">
        <v>333</v>
      </c>
      <c r="F12" s="74">
        <v>331</v>
      </c>
      <c r="G12" s="74" t="s">
        <v>1363</v>
      </c>
      <c r="H12" s="74">
        <v>333.8</v>
      </c>
      <c r="I12" s="74">
        <f t="shared" ref="I12:I17" si="1">(H12-E12)*D12</f>
        <v>2133.6000000000304</v>
      </c>
    </row>
    <row r="13" spans="1:9">
      <c r="A13" s="73">
        <v>43228</v>
      </c>
      <c r="B13" s="74" t="s">
        <v>25</v>
      </c>
      <c r="C13" s="74" t="s">
        <v>23</v>
      </c>
      <c r="D13" s="74">
        <v>600</v>
      </c>
      <c r="E13" s="74">
        <v>1557</v>
      </c>
      <c r="F13" s="74">
        <v>1565</v>
      </c>
      <c r="G13" s="74" t="s">
        <v>1364</v>
      </c>
      <c r="H13" s="74">
        <v>1550</v>
      </c>
      <c r="I13" s="74">
        <f>(E13-H13)*D13</f>
        <v>4200</v>
      </c>
    </row>
    <row r="14" spans="1:9">
      <c r="A14" s="75">
        <v>43228</v>
      </c>
      <c r="B14" s="76" t="s">
        <v>1365</v>
      </c>
      <c r="C14" s="76" t="s">
        <v>16</v>
      </c>
      <c r="D14" s="76">
        <v>1500</v>
      </c>
      <c r="E14" s="76">
        <v>310</v>
      </c>
      <c r="F14" s="76">
        <v>307</v>
      </c>
      <c r="G14" s="76" t="s">
        <v>1366</v>
      </c>
      <c r="H14" s="76">
        <v>307</v>
      </c>
      <c r="I14" s="76">
        <f t="shared" si="1"/>
        <v>-4500</v>
      </c>
    </row>
    <row r="15" spans="1:9">
      <c r="A15" s="73">
        <v>43228</v>
      </c>
      <c r="B15" s="74" t="s">
        <v>74</v>
      </c>
      <c r="C15" s="74" t="s">
        <v>16</v>
      </c>
      <c r="D15" s="74">
        <v>250</v>
      </c>
      <c r="E15" s="74">
        <v>2660</v>
      </c>
      <c r="F15" s="74">
        <v>2644</v>
      </c>
      <c r="G15" s="74" t="s">
        <v>1367</v>
      </c>
      <c r="H15" s="74">
        <v>2680</v>
      </c>
      <c r="I15" s="74">
        <f t="shared" si="1"/>
        <v>5000</v>
      </c>
    </row>
    <row r="16" spans="1:9">
      <c r="A16" s="75">
        <v>43229</v>
      </c>
      <c r="B16" s="76" t="s">
        <v>114</v>
      </c>
      <c r="C16" s="76" t="s">
        <v>16</v>
      </c>
      <c r="D16" s="76">
        <v>1000</v>
      </c>
      <c r="E16" s="76">
        <v>533</v>
      </c>
      <c r="F16" s="76">
        <v>529</v>
      </c>
      <c r="G16" s="76" t="s">
        <v>1368</v>
      </c>
      <c r="H16" s="76">
        <v>529</v>
      </c>
      <c r="I16" s="76">
        <f t="shared" si="1"/>
        <v>-4000</v>
      </c>
    </row>
    <row r="17" spans="1:9">
      <c r="A17" s="73">
        <v>43229</v>
      </c>
      <c r="B17" s="74" t="s">
        <v>280</v>
      </c>
      <c r="C17" s="74" t="s">
        <v>16</v>
      </c>
      <c r="D17" s="74">
        <v>1100</v>
      </c>
      <c r="E17" s="74">
        <v>800</v>
      </c>
      <c r="F17" s="74">
        <v>796.5</v>
      </c>
      <c r="G17" s="74" t="s">
        <v>1369</v>
      </c>
      <c r="H17" s="74">
        <v>805</v>
      </c>
      <c r="I17" s="74">
        <f t="shared" si="1"/>
        <v>5500</v>
      </c>
    </row>
    <row r="18" spans="1:9">
      <c r="A18" s="73">
        <v>43229</v>
      </c>
      <c r="B18" s="74" t="s">
        <v>31</v>
      </c>
      <c r="C18" s="74" t="s">
        <v>23</v>
      </c>
      <c r="D18" s="74">
        <v>500</v>
      </c>
      <c r="E18" s="74">
        <v>1055</v>
      </c>
      <c r="F18" s="74">
        <v>1064</v>
      </c>
      <c r="G18" s="74" t="s">
        <v>1370</v>
      </c>
      <c r="H18" s="74">
        <v>1050.5</v>
      </c>
      <c r="I18" s="74">
        <f t="shared" ref="I18:I19" si="2">(E18-H18)*D18</f>
        <v>2250</v>
      </c>
    </row>
    <row r="19" spans="1:9">
      <c r="A19" s="73">
        <v>43230</v>
      </c>
      <c r="B19" s="74" t="s">
        <v>804</v>
      </c>
      <c r="C19" s="74" t="s">
        <v>23</v>
      </c>
      <c r="D19" s="74">
        <v>1250</v>
      </c>
      <c r="E19" s="74">
        <v>401.5</v>
      </c>
      <c r="F19" s="74">
        <v>405</v>
      </c>
      <c r="G19" s="74" t="s">
        <v>1371</v>
      </c>
      <c r="H19" s="74">
        <v>392</v>
      </c>
      <c r="I19" s="74">
        <f t="shared" si="2"/>
        <v>11875</v>
      </c>
    </row>
    <row r="20" spans="1:9">
      <c r="A20" s="73">
        <v>43230</v>
      </c>
      <c r="B20" s="74" t="s">
        <v>1365</v>
      </c>
      <c r="C20" s="74" t="s">
        <v>16</v>
      </c>
      <c r="D20" s="74">
        <v>1500</v>
      </c>
      <c r="E20" s="74">
        <v>311</v>
      </c>
      <c r="F20" s="74">
        <v>308.5</v>
      </c>
      <c r="G20" s="74" t="s">
        <v>1372</v>
      </c>
      <c r="H20" s="74">
        <v>312.5</v>
      </c>
      <c r="I20" s="74">
        <f t="shared" ref="I20:I25" si="3">(H20-E20)*D20</f>
        <v>2250</v>
      </c>
    </row>
    <row r="21" spans="1:9">
      <c r="A21" s="73">
        <v>43231</v>
      </c>
      <c r="B21" s="74" t="s">
        <v>512</v>
      </c>
      <c r="C21" s="74" t="s">
        <v>23</v>
      </c>
      <c r="D21" s="74">
        <v>900</v>
      </c>
      <c r="E21" s="74">
        <v>512</v>
      </c>
      <c r="F21" s="74">
        <v>517</v>
      </c>
      <c r="G21" s="85" t="s">
        <v>1373</v>
      </c>
      <c r="H21" s="74">
        <v>509.5</v>
      </c>
      <c r="I21" s="74">
        <f t="shared" ref="I21:I23" si="4">(E21-H21)*D21</f>
        <v>2250</v>
      </c>
    </row>
    <row r="22" spans="1:9">
      <c r="A22" s="73">
        <v>43231</v>
      </c>
      <c r="B22" s="74" t="s">
        <v>90</v>
      </c>
      <c r="C22" s="74" t="s">
        <v>23</v>
      </c>
      <c r="D22" s="74">
        <v>2750</v>
      </c>
      <c r="E22" s="74">
        <v>260</v>
      </c>
      <c r="F22" s="74">
        <v>262</v>
      </c>
      <c r="G22" s="74" t="s">
        <v>1374</v>
      </c>
      <c r="H22" s="74">
        <v>259</v>
      </c>
      <c r="I22" s="74">
        <f t="shared" ref="I22:I27" si="5">(E22-H22)*D22</f>
        <v>2750</v>
      </c>
    </row>
    <row r="23" spans="1:9">
      <c r="A23" s="75">
        <v>43234</v>
      </c>
      <c r="B23" s="76" t="s">
        <v>790</v>
      </c>
      <c r="C23" s="76" t="s">
        <v>23</v>
      </c>
      <c r="D23" s="76">
        <v>1200</v>
      </c>
      <c r="E23" s="76">
        <v>724</v>
      </c>
      <c r="F23" s="76">
        <v>727.4</v>
      </c>
      <c r="G23" s="76" t="s">
        <v>1375</v>
      </c>
      <c r="H23" s="76">
        <v>727.4</v>
      </c>
      <c r="I23" s="76">
        <f t="shared" si="4"/>
        <v>-4079.9999999999727</v>
      </c>
    </row>
    <row r="24" spans="1:9">
      <c r="A24" s="73">
        <v>43234</v>
      </c>
      <c r="B24" s="74" t="s">
        <v>251</v>
      </c>
      <c r="C24" s="74" t="s">
        <v>16</v>
      </c>
      <c r="D24" s="74">
        <v>1061</v>
      </c>
      <c r="E24" s="74">
        <v>613</v>
      </c>
      <c r="F24" s="74">
        <v>609.20000000000005</v>
      </c>
      <c r="G24" s="74" t="s">
        <v>1376</v>
      </c>
      <c r="H24" s="74">
        <v>613</v>
      </c>
      <c r="I24" s="74">
        <f t="shared" si="3"/>
        <v>0</v>
      </c>
    </row>
    <row r="25" spans="1:9">
      <c r="A25" s="73">
        <v>43234</v>
      </c>
      <c r="B25" s="74" t="s">
        <v>919</v>
      </c>
      <c r="C25" s="74" t="s">
        <v>16</v>
      </c>
      <c r="D25" s="74">
        <v>1000</v>
      </c>
      <c r="E25" s="74">
        <v>1110</v>
      </c>
      <c r="F25" s="74">
        <v>1105.5</v>
      </c>
      <c r="G25" s="74" t="s">
        <v>1377</v>
      </c>
      <c r="H25" s="74">
        <v>1115</v>
      </c>
      <c r="I25" s="74">
        <f t="shared" si="3"/>
        <v>5000</v>
      </c>
    </row>
    <row r="26" spans="1:9">
      <c r="A26" s="73">
        <v>43234</v>
      </c>
      <c r="B26" s="74" t="s">
        <v>963</v>
      </c>
      <c r="C26" s="74" t="s">
        <v>23</v>
      </c>
      <c r="D26" s="74">
        <v>1250</v>
      </c>
      <c r="E26" s="74">
        <v>493</v>
      </c>
      <c r="F26" s="74">
        <v>496.5</v>
      </c>
      <c r="G26" s="74" t="s">
        <v>1378</v>
      </c>
      <c r="H26" s="74">
        <v>491</v>
      </c>
      <c r="I26" s="74">
        <f t="shared" si="5"/>
        <v>2500</v>
      </c>
    </row>
    <row r="27" spans="1:9">
      <c r="A27" s="75">
        <v>43234</v>
      </c>
      <c r="B27" s="76" t="s">
        <v>128</v>
      </c>
      <c r="C27" s="76" t="s">
        <v>23</v>
      </c>
      <c r="D27" s="76">
        <v>1000</v>
      </c>
      <c r="E27" s="76">
        <v>965</v>
      </c>
      <c r="F27" s="76">
        <v>969.5</v>
      </c>
      <c r="G27" s="76" t="s">
        <v>1379</v>
      </c>
      <c r="H27" s="76">
        <v>969.5</v>
      </c>
      <c r="I27" s="76">
        <f t="shared" si="5"/>
        <v>-4500</v>
      </c>
    </row>
    <row r="28" spans="1:9">
      <c r="A28" s="73">
        <v>43235</v>
      </c>
      <c r="B28" s="74" t="s">
        <v>1380</v>
      </c>
      <c r="C28" s="74" t="s">
        <v>16</v>
      </c>
      <c r="D28" s="74">
        <v>500</v>
      </c>
      <c r="E28" s="74">
        <v>1180</v>
      </c>
      <c r="F28" s="74">
        <v>1171</v>
      </c>
      <c r="G28" s="74" t="s">
        <v>1381</v>
      </c>
      <c r="H28" s="74">
        <v>1184</v>
      </c>
      <c r="I28" s="74">
        <f t="shared" ref="I28:I31" si="6">(H28-E28)*D28</f>
        <v>2000</v>
      </c>
    </row>
    <row r="29" spans="1:9">
      <c r="A29" s="73">
        <v>43235</v>
      </c>
      <c r="B29" s="74" t="s">
        <v>98</v>
      </c>
      <c r="C29" s="74" t="s">
        <v>16</v>
      </c>
      <c r="D29" s="74">
        <v>1000</v>
      </c>
      <c r="E29" s="74">
        <v>1120</v>
      </c>
      <c r="F29" s="74">
        <v>1115</v>
      </c>
      <c r="G29" s="74" t="s">
        <v>1382</v>
      </c>
      <c r="H29" s="74">
        <v>1120</v>
      </c>
      <c r="I29" s="74">
        <f t="shared" si="6"/>
        <v>0</v>
      </c>
    </row>
    <row r="30" spans="1:9">
      <c r="A30" s="73">
        <v>43235</v>
      </c>
      <c r="B30" s="74" t="s">
        <v>280</v>
      </c>
      <c r="C30" s="74" t="s">
        <v>16</v>
      </c>
      <c r="D30" s="74">
        <v>1100</v>
      </c>
      <c r="E30" s="74">
        <v>800</v>
      </c>
      <c r="F30" s="74">
        <v>796</v>
      </c>
      <c r="G30" s="74" t="s">
        <v>1383</v>
      </c>
      <c r="H30" s="74">
        <v>802</v>
      </c>
      <c r="I30" s="74">
        <f t="shared" si="6"/>
        <v>2200</v>
      </c>
    </row>
    <row r="31" spans="1:9">
      <c r="A31" s="73">
        <v>43235</v>
      </c>
      <c r="B31" s="74" t="s">
        <v>128</v>
      </c>
      <c r="C31" s="74" t="s">
        <v>16</v>
      </c>
      <c r="D31" s="74">
        <v>1000</v>
      </c>
      <c r="E31" s="74">
        <v>980</v>
      </c>
      <c r="F31" s="74">
        <v>975.5</v>
      </c>
      <c r="G31" s="74" t="s">
        <v>1384</v>
      </c>
      <c r="H31" s="74">
        <v>990</v>
      </c>
      <c r="I31" s="74">
        <f t="shared" si="6"/>
        <v>10000</v>
      </c>
    </row>
    <row r="32" spans="1:9">
      <c r="A32" s="73">
        <v>43236</v>
      </c>
      <c r="B32" s="74" t="s">
        <v>514</v>
      </c>
      <c r="C32" s="74" t="s">
        <v>23</v>
      </c>
      <c r="D32" s="74">
        <v>1000</v>
      </c>
      <c r="E32" s="74">
        <v>841</v>
      </c>
      <c r="F32" s="74">
        <v>845.3</v>
      </c>
      <c r="G32" s="74" t="s">
        <v>1385</v>
      </c>
      <c r="H32" s="74">
        <v>838.5</v>
      </c>
      <c r="I32" s="74">
        <f t="shared" ref="I32:I38" si="7">(E32-H32)*D32</f>
        <v>2500</v>
      </c>
    </row>
    <row r="33" spans="1:10">
      <c r="A33" s="73">
        <v>43237</v>
      </c>
      <c r="B33" s="74" t="s">
        <v>1010</v>
      </c>
      <c r="C33" s="74" t="s">
        <v>16</v>
      </c>
      <c r="D33" s="74">
        <v>2200</v>
      </c>
      <c r="E33" s="74">
        <v>285</v>
      </c>
      <c r="F33" s="74">
        <v>283</v>
      </c>
      <c r="G33" s="74" t="s">
        <v>1386</v>
      </c>
      <c r="H33" s="74">
        <v>285.39999999999998</v>
      </c>
      <c r="I33" s="74">
        <f>(H33-E33)*D33</f>
        <v>879.99999999994998</v>
      </c>
    </row>
    <row r="34" spans="1:10">
      <c r="A34" s="75">
        <v>43237</v>
      </c>
      <c r="B34" s="76" t="s">
        <v>1047</v>
      </c>
      <c r="C34" s="76" t="s">
        <v>23</v>
      </c>
      <c r="D34" s="76">
        <v>1750</v>
      </c>
      <c r="E34" s="76">
        <v>277</v>
      </c>
      <c r="F34" s="76">
        <v>279.5</v>
      </c>
      <c r="G34" s="76" t="s">
        <v>1387</v>
      </c>
      <c r="H34" s="76">
        <v>279.5</v>
      </c>
      <c r="I34" s="76">
        <f t="shared" si="7"/>
        <v>-4375</v>
      </c>
    </row>
    <row r="35" spans="1:10">
      <c r="A35" s="73">
        <v>43237</v>
      </c>
      <c r="B35" s="74" t="s">
        <v>442</v>
      </c>
      <c r="C35" s="74" t="s">
        <v>23</v>
      </c>
      <c r="D35" s="74">
        <v>1700</v>
      </c>
      <c r="E35" s="74">
        <v>370</v>
      </c>
      <c r="F35" s="74">
        <v>372.7</v>
      </c>
      <c r="G35" s="74" t="s">
        <v>1388</v>
      </c>
      <c r="H35" s="74">
        <v>368.6</v>
      </c>
      <c r="I35" s="74">
        <f t="shared" si="7"/>
        <v>2379.9999999999613</v>
      </c>
      <c r="J35" s="86"/>
    </row>
    <row r="36" spans="1:10">
      <c r="A36" s="75">
        <v>43237</v>
      </c>
      <c r="B36" s="76" t="s">
        <v>251</v>
      </c>
      <c r="C36" s="76" t="s">
        <v>16</v>
      </c>
      <c r="D36" s="76">
        <v>1061</v>
      </c>
      <c r="E36" s="76">
        <v>615</v>
      </c>
      <c r="F36" s="76">
        <v>611</v>
      </c>
      <c r="G36" s="76" t="s">
        <v>1389</v>
      </c>
      <c r="H36" s="76">
        <v>614</v>
      </c>
      <c r="I36" s="76">
        <f>(H36-E36)*D36</f>
        <v>-1061</v>
      </c>
      <c r="J36" s="86"/>
    </row>
    <row r="37" spans="1:10">
      <c r="A37" s="73">
        <v>43238</v>
      </c>
      <c r="B37" s="74" t="s">
        <v>1390</v>
      </c>
      <c r="C37" s="74" t="s">
        <v>23</v>
      </c>
      <c r="D37" s="74">
        <v>1000</v>
      </c>
      <c r="E37" s="74">
        <v>540</v>
      </c>
      <c r="F37" s="74">
        <v>544.5</v>
      </c>
      <c r="G37" s="74" t="s">
        <v>1391</v>
      </c>
      <c r="H37" s="74">
        <v>535.5</v>
      </c>
      <c r="I37" s="74">
        <f t="shared" si="7"/>
        <v>4500</v>
      </c>
      <c r="J37" s="86"/>
    </row>
    <row r="38" spans="1:10">
      <c r="A38" s="73">
        <v>43238</v>
      </c>
      <c r="B38" s="74" t="s">
        <v>442</v>
      </c>
      <c r="C38" s="74" t="s">
        <v>23</v>
      </c>
      <c r="D38" s="74">
        <v>1700</v>
      </c>
      <c r="E38" s="74">
        <v>362</v>
      </c>
      <c r="F38" s="74">
        <v>364.8</v>
      </c>
      <c r="G38" s="74" t="s">
        <v>1392</v>
      </c>
      <c r="H38" s="74">
        <v>358</v>
      </c>
      <c r="I38" s="74">
        <f t="shared" si="7"/>
        <v>6800</v>
      </c>
      <c r="J38" s="86"/>
    </row>
    <row r="39" spans="1:10">
      <c r="A39" s="73">
        <v>43241</v>
      </c>
      <c r="B39" s="74" t="s">
        <v>454</v>
      </c>
      <c r="C39" s="74" t="s">
        <v>16</v>
      </c>
      <c r="D39" s="74">
        <v>1500</v>
      </c>
      <c r="E39" s="74">
        <v>425</v>
      </c>
      <c r="F39" s="74">
        <v>423</v>
      </c>
      <c r="G39" s="74" t="s">
        <v>1393</v>
      </c>
      <c r="H39" s="74">
        <v>425.2</v>
      </c>
      <c r="I39" s="74">
        <f>(H39-E39)*D39</f>
        <v>299.99999999998295</v>
      </c>
      <c r="J39" s="86"/>
    </row>
    <row r="40" spans="1:10">
      <c r="A40" s="73">
        <v>43241</v>
      </c>
      <c r="B40" s="74" t="s">
        <v>81</v>
      </c>
      <c r="C40" s="74" t="s">
        <v>23</v>
      </c>
      <c r="D40" s="74">
        <v>700</v>
      </c>
      <c r="E40" s="74">
        <v>1153</v>
      </c>
      <c r="F40" s="74">
        <v>1158</v>
      </c>
      <c r="G40" s="85" t="s">
        <v>1394</v>
      </c>
      <c r="H40" s="74">
        <v>1138</v>
      </c>
      <c r="I40" s="74">
        <f t="shared" ref="I40:I42" si="8">(E40-H40)*D40</f>
        <v>10500</v>
      </c>
      <c r="J40" s="86"/>
    </row>
    <row r="41" spans="1:10">
      <c r="A41" s="73">
        <v>43242</v>
      </c>
      <c r="B41" s="74" t="s">
        <v>90</v>
      </c>
      <c r="C41" s="74" t="s">
        <v>23</v>
      </c>
      <c r="D41" s="74">
        <v>2750</v>
      </c>
      <c r="E41" s="74">
        <v>257.5</v>
      </c>
      <c r="F41" s="74">
        <v>259.39999999999998</v>
      </c>
      <c r="G41" s="74" t="s">
        <v>1395</v>
      </c>
      <c r="H41" s="74">
        <v>251</v>
      </c>
      <c r="I41" s="74">
        <f t="shared" si="8"/>
        <v>17875</v>
      </c>
      <c r="J41" s="86"/>
    </row>
    <row r="42" spans="1:10">
      <c r="A42" s="73">
        <v>43242</v>
      </c>
      <c r="B42" s="74" t="s">
        <v>437</v>
      </c>
      <c r="C42" s="74" t="s">
        <v>23</v>
      </c>
      <c r="D42" s="74">
        <v>1600</v>
      </c>
      <c r="E42" s="74">
        <v>350</v>
      </c>
      <c r="F42" s="74">
        <v>353.2</v>
      </c>
      <c r="G42" s="74" t="s">
        <v>1396</v>
      </c>
      <c r="H42" s="74">
        <v>343</v>
      </c>
      <c r="I42" s="74">
        <f t="shared" si="8"/>
        <v>11200</v>
      </c>
      <c r="J42" s="86"/>
    </row>
    <row r="43" spans="1:10">
      <c r="A43" s="73">
        <v>43243</v>
      </c>
      <c r="B43" s="74" t="s">
        <v>507</v>
      </c>
      <c r="C43" s="74" t="s">
        <v>16</v>
      </c>
      <c r="D43" s="74">
        <v>302</v>
      </c>
      <c r="E43" s="74">
        <v>2400</v>
      </c>
      <c r="F43" s="74">
        <v>2387</v>
      </c>
      <c r="G43" s="74" t="s">
        <v>1397</v>
      </c>
      <c r="H43" s="74">
        <v>2407</v>
      </c>
      <c r="I43" s="74">
        <f>(H43-E43)*D43</f>
        <v>2114</v>
      </c>
      <c r="J43" s="86"/>
    </row>
    <row r="44" spans="1:10">
      <c r="A44" s="73">
        <v>43243</v>
      </c>
      <c r="B44" s="74" t="s">
        <v>251</v>
      </c>
      <c r="C44" s="74" t="s">
        <v>23</v>
      </c>
      <c r="D44" s="74">
        <v>1061</v>
      </c>
      <c r="E44" s="74">
        <v>560</v>
      </c>
      <c r="F44" s="74">
        <v>564.20000000000005</v>
      </c>
      <c r="G44" s="74" t="s">
        <v>1398</v>
      </c>
      <c r="H44" s="74">
        <v>557.79999999999995</v>
      </c>
      <c r="I44" s="74">
        <f t="shared" ref="I44:I47" si="9">(E44-H44)*D44</f>
        <v>2334.200000000048</v>
      </c>
      <c r="J44" s="86"/>
    </row>
    <row r="45" spans="1:10">
      <c r="A45" s="73">
        <v>43243</v>
      </c>
      <c r="B45" s="74" t="s">
        <v>22</v>
      </c>
      <c r="C45" s="74" t="s">
        <v>23</v>
      </c>
      <c r="D45" s="74">
        <v>500</v>
      </c>
      <c r="E45" s="74">
        <v>2090</v>
      </c>
      <c r="F45" s="74">
        <v>2098</v>
      </c>
      <c r="G45" s="74" t="s">
        <v>1399</v>
      </c>
      <c r="H45" s="74">
        <v>2087</v>
      </c>
      <c r="I45" s="74">
        <f t="shared" si="9"/>
        <v>1500</v>
      </c>
      <c r="J45" s="86"/>
    </row>
    <row r="46" spans="1:10">
      <c r="A46" s="73">
        <v>43244</v>
      </c>
      <c r="B46" s="74" t="s">
        <v>954</v>
      </c>
      <c r="C46" s="74" t="s">
        <v>23</v>
      </c>
      <c r="D46" s="74">
        <v>2667</v>
      </c>
      <c r="E46" s="74">
        <v>320</v>
      </c>
      <c r="F46" s="74">
        <v>322.2</v>
      </c>
      <c r="G46" s="74" t="s">
        <v>1400</v>
      </c>
      <c r="H46" s="74">
        <v>314</v>
      </c>
      <c r="I46" s="74">
        <f t="shared" si="9"/>
        <v>16002</v>
      </c>
      <c r="J46" s="86"/>
    </row>
    <row r="47" spans="1:10">
      <c r="A47" s="73">
        <v>43244</v>
      </c>
      <c r="B47" s="74" t="s">
        <v>1401</v>
      </c>
      <c r="C47" s="74" t="s">
        <v>23</v>
      </c>
      <c r="D47" s="74">
        <v>1300</v>
      </c>
      <c r="E47" s="74">
        <v>400</v>
      </c>
      <c r="F47" s="74">
        <v>403.5</v>
      </c>
      <c r="G47" s="74" t="s">
        <v>1402</v>
      </c>
      <c r="H47" s="74">
        <v>398.5</v>
      </c>
      <c r="I47" s="74">
        <f t="shared" si="9"/>
        <v>1950</v>
      </c>
      <c r="J47" s="86"/>
    </row>
    <row r="48" spans="1:10">
      <c r="A48" s="73">
        <v>43245</v>
      </c>
      <c r="B48" s="74" t="s">
        <v>454</v>
      </c>
      <c r="C48" s="74" t="s">
        <v>16</v>
      </c>
      <c r="D48" s="74">
        <v>1500</v>
      </c>
      <c r="E48" s="74">
        <v>443</v>
      </c>
      <c r="F48" s="74">
        <v>440</v>
      </c>
      <c r="G48" s="74" t="s">
        <v>1403</v>
      </c>
      <c r="H48" s="74">
        <v>449</v>
      </c>
      <c r="I48" s="74">
        <f t="shared" ref="I48:I53" si="10">(H48-E48)*D48</f>
        <v>9000</v>
      </c>
      <c r="J48" s="86"/>
    </row>
    <row r="49" spans="1:10">
      <c r="A49" s="73">
        <v>43245</v>
      </c>
      <c r="B49" s="74" t="s">
        <v>53</v>
      </c>
      <c r="C49" s="74" t="s">
        <v>16</v>
      </c>
      <c r="D49" s="74">
        <v>1100</v>
      </c>
      <c r="E49" s="74">
        <v>909</v>
      </c>
      <c r="F49" s="74">
        <v>905</v>
      </c>
      <c r="G49" s="74" t="s">
        <v>1404</v>
      </c>
      <c r="H49" s="74">
        <v>914.5</v>
      </c>
      <c r="I49" s="74">
        <f t="shared" si="10"/>
        <v>6050</v>
      </c>
      <c r="J49" s="86"/>
    </row>
    <row r="50" spans="1:10">
      <c r="A50" s="75">
        <v>43245</v>
      </c>
      <c r="B50" s="76" t="s">
        <v>1123</v>
      </c>
      <c r="C50" s="76" t="s">
        <v>16</v>
      </c>
      <c r="D50" s="76">
        <v>2500</v>
      </c>
      <c r="E50" s="76">
        <v>170</v>
      </c>
      <c r="F50" s="76">
        <v>168.2</v>
      </c>
      <c r="G50" s="76" t="s">
        <v>1405</v>
      </c>
      <c r="H50" s="76">
        <v>168.2</v>
      </c>
      <c r="I50" s="76">
        <f t="shared" si="10"/>
        <v>-4500.0000000000282</v>
      </c>
      <c r="J50" s="86"/>
    </row>
    <row r="51" spans="1:10">
      <c r="A51" s="73">
        <v>43248</v>
      </c>
      <c r="B51" s="74" t="s">
        <v>497</v>
      </c>
      <c r="C51" s="74" t="s">
        <v>16</v>
      </c>
      <c r="D51" s="74">
        <v>1100</v>
      </c>
      <c r="E51" s="74">
        <v>492</v>
      </c>
      <c r="F51" s="74">
        <v>488</v>
      </c>
      <c r="G51" s="74" t="s">
        <v>1406</v>
      </c>
      <c r="H51" s="74">
        <v>500</v>
      </c>
      <c r="I51" s="74">
        <f t="shared" si="10"/>
        <v>8800</v>
      </c>
      <c r="J51" s="86"/>
    </row>
    <row r="52" spans="1:10">
      <c r="A52" s="73">
        <v>43248</v>
      </c>
      <c r="B52" s="74" t="s">
        <v>1267</v>
      </c>
      <c r="C52" s="74" t="s">
        <v>16</v>
      </c>
      <c r="D52" s="74">
        <v>2500</v>
      </c>
      <c r="E52" s="74">
        <v>241</v>
      </c>
      <c r="F52" s="74">
        <v>239.2</v>
      </c>
      <c r="G52" s="74" t="s">
        <v>1407</v>
      </c>
      <c r="H52" s="74">
        <v>242</v>
      </c>
      <c r="I52" s="74">
        <f t="shared" si="10"/>
        <v>2500</v>
      </c>
      <c r="J52" s="86"/>
    </row>
    <row r="53" spans="1:10">
      <c r="A53" s="75">
        <v>43249</v>
      </c>
      <c r="B53" s="76" t="s">
        <v>954</v>
      </c>
      <c r="C53" s="76" t="s">
        <v>16</v>
      </c>
      <c r="D53" s="76">
        <v>2667</v>
      </c>
      <c r="E53" s="76">
        <v>342</v>
      </c>
      <c r="F53" s="76">
        <v>340.3</v>
      </c>
      <c r="G53" s="76" t="s">
        <v>1408</v>
      </c>
      <c r="H53" s="76">
        <v>340.3</v>
      </c>
      <c r="I53" s="76">
        <f t="shared" si="10"/>
        <v>-4533.8999999999696</v>
      </c>
      <c r="J53" s="86"/>
    </row>
    <row r="54" spans="1:10">
      <c r="A54" s="73">
        <v>43249</v>
      </c>
      <c r="B54" s="74" t="s">
        <v>37</v>
      </c>
      <c r="C54" s="74" t="s">
        <v>23</v>
      </c>
      <c r="D54" s="74">
        <v>1700</v>
      </c>
      <c r="E54" s="74">
        <v>306</v>
      </c>
      <c r="F54" s="74">
        <v>308.8</v>
      </c>
      <c r="G54" s="74" t="s">
        <v>1409</v>
      </c>
      <c r="H54" s="74">
        <v>306</v>
      </c>
      <c r="I54" s="74">
        <f t="shared" ref="I54:I57" si="11">(E54-H54)*D54</f>
        <v>0</v>
      </c>
      <c r="J54" s="86"/>
    </row>
    <row r="55" spans="1:10">
      <c r="A55" s="73">
        <v>43249</v>
      </c>
      <c r="B55" s="74" t="s">
        <v>497</v>
      </c>
      <c r="C55" s="74" t="s">
        <v>16</v>
      </c>
      <c r="D55" s="74">
        <v>1100</v>
      </c>
      <c r="E55" s="74">
        <v>506</v>
      </c>
      <c r="F55" s="74">
        <v>502</v>
      </c>
      <c r="G55" s="74" t="s">
        <v>1410</v>
      </c>
      <c r="H55" s="74">
        <v>508.2</v>
      </c>
      <c r="I55" s="74">
        <f t="shared" ref="I55:I60" si="12">(H55-E55)*D55</f>
        <v>2419.9999999999873</v>
      </c>
      <c r="J55" s="86"/>
    </row>
    <row r="56" spans="1:10">
      <c r="A56" s="73">
        <v>43249</v>
      </c>
      <c r="B56" s="74" t="s">
        <v>280</v>
      </c>
      <c r="C56" s="74" t="s">
        <v>23</v>
      </c>
      <c r="D56" s="74">
        <v>1100</v>
      </c>
      <c r="E56" s="74">
        <v>766</v>
      </c>
      <c r="F56" s="74">
        <v>769.7</v>
      </c>
      <c r="G56" s="74" t="s">
        <v>1411</v>
      </c>
      <c r="H56" s="74">
        <v>764</v>
      </c>
      <c r="I56" s="74">
        <f t="shared" si="11"/>
        <v>2200</v>
      </c>
      <c r="J56" s="86"/>
    </row>
    <row r="57" spans="1:10">
      <c r="A57" s="73">
        <v>43249</v>
      </c>
      <c r="B57" s="74" t="s">
        <v>963</v>
      </c>
      <c r="C57" s="74" t="s">
        <v>23</v>
      </c>
      <c r="D57" s="74">
        <v>1250</v>
      </c>
      <c r="E57" s="74">
        <v>477</v>
      </c>
      <c r="F57" s="74">
        <v>480.2</v>
      </c>
      <c r="G57" s="74" t="s">
        <v>1412</v>
      </c>
      <c r="H57" s="74">
        <v>475.5</v>
      </c>
      <c r="I57" s="74">
        <f t="shared" si="11"/>
        <v>1875</v>
      </c>
      <c r="J57" s="86"/>
    </row>
    <row r="58" spans="1:10">
      <c r="A58" s="73">
        <v>43250</v>
      </c>
      <c r="B58" s="74" t="s">
        <v>514</v>
      </c>
      <c r="C58" s="74" t="s">
        <v>16</v>
      </c>
      <c r="D58" s="74">
        <v>1250</v>
      </c>
      <c r="E58" s="74">
        <v>890</v>
      </c>
      <c r="F58" s="74">
        <v>885</v>
      </c>
      <c r="G58" s="74" t="s">
        <v>1413</v>
      </c>
      <c r="H58" s="74">
        <v>892.5</v>
      </c>
      <c r="I58" s="74">
        <f t="shared" si="12"/>
        <v>3125</v>
      </c>
      <c r="J58" s="86"/>
    </row>
    <row r="59" spans="1:10">
      <c r="A59" s="73">
        <v>43250</v>
      </c>
      <c r="B59" s="74" t="s">
        <v>800</v>
      </c>
      <c r="C59" s="74" t="s">
        <v>23</v>
      </c>
      <c r="D59" s="74">
        <v>3000</v>
      </c>
      <c r="E59" s="74">
        <v>169</v>
      </c>
      <c r="F59" s="74">
        <v>170.5</v>
      </c>
      <c r="G59" s="74" t="s">
        <v>1414</v>
      </c>
      <c r="H59" s="74">
        <v>169</v>
      </c>
      <c r="I59" s="74">
        <f t="shared" ref="I59:I62" si="13">(E59-H59)*D59</f>
        <v>0</v>
      </c>
      <c r="J59" s="86"/>
    </row>
    <row r="60" spans="1:10">
      <c r="A60" s="73">
        <v>43250</v>
      </c>
      <c r="B60" s="74" t="s">
        <v>692</v>
      </c>
      <c r="C60" s="74" t="s">
        <v>16</v>
      </c>
      <c r="D60" s="74">
        <v>2250</v>
      </c>
      <c r="E60" s="74">
        <v>262.5</v>
      </c>
      <c r="F60" s="74">
        <v>260.3</v>
      </c>
      <c r="G60" s="74" t="s">
        <v>1415</v>
      </c>
      <c r="H60" s="74">
        <v>263.3</v>
      </c>
      <c r="I60" s="74">
        <f t="shared" si="12"/>
        <v>1800.0000000000255</v>
      </c>
      <c r="J60" s="86"/>
    </row>
    <row r="61" spans="1:10">
      <c r="A61" s="75">
        <v>43251</v>
      </c>
      <c r="B61" s="76" t="s">
        <v>148</v>
      </c>
      <c r="C61" s="76" t="s">
        <v>23</v>
      </c>
      <c r="D61" s="76">
        <v>2500</v>
      </c>
      <c r="E61" s="76">
        <v>370</v>
      </c>
      <c r="F61" s="76">
        <v>371.9</v>
      </c>
      <c r="G61" s="76" t="s">
        <v>1416</v>
      </c>
      <c r="H61" s="76">
        <v>371.9</v>
      </c>
      <c r="I61" s="76">
        <f t="shared" si="13"/>
        <v>-4749.9999999999436</v>
      </c>
      <c r="J61" s="86"/>
    </row>
    <row r="62" spans="1:10">
      <c r="A62" s="73">
        <v>43251</v>
      </c>
      <c r="B62" s="74" t="s">
        <v>497</v>
      </c>
      <c r="C62" s="74" t="s">
        <v>23</v>
      </c>
      <c r="D62" s="74">
        <v>1100</v>
      </c>
      <c r="E62" s="74">
        <v>490</v>
      </c>
      <c r="F62" s="74">
        <v>494</v>
      </c>
      <c r="G62" s="74" t="s">
        <v>1417</v>
      </c>
      <c r="H62" s="74">
        <v>480</v>
      </c>
      <c r="I62" s="74">
        <f t="shared" si="13"/>
        <v>11000</v>
      </c>
      <c r="J62" s="86"/>
    </row>
    <row r="63" spans="1:10">
      <c r="A63" s="73">
        <v>43251</v>
      </c>
      <c r="B63" s="74" t="s">
        <v>954</v>
      </c>
      <c r="C63" s="74" t="s">
        <v>16</v>
      </c>
      <c r="D63" s="74">
        <v>2667</v>
      </c>
      <c r="E63" s="74">
        <v>350</v>
      </c>
      <c r="F63" s="74">
        <v>348</v>
      </c>
      <c r="G63" s="74" t="s">
        <v>1418</v>
      </c>
      <c r="H63" s="74">
        <v>352</v>
      </c>
      <c r="I63" s="74">
        <f>(H63-E63)*D63</f>
        <v>5334</v>
      </c>
      <c r="J63" s="86"/>
    </row>
    <row r="64" spans="1:10">
      <c r="A64" s="73"/>
      <c r="B64" s="74"/>
      <c r="C64" s="74"/>
      <c r="D64" s="74"/>
      <c r="E64" s="74"/>
      <c r="F64" s="74"/>
      <c r="G64" s="74"/>
      <c r="H64" s="74"/>
      <c r="I64" s="74"/>
      <c r="J64" s="86"/>
    </row>
    <row r="65" spans="1:10">
      <c r="A65" s="73"/>
      <c r="B65" s="74"/>
      <c r="C65" s="74"/>
      <c r="D65" s="74"/>
      <c r="E65" s="74"/>
      <c r="F65" s="74"/>
      <c r="G65" s="74"/>
      <c r="H65" s="74"/>
      <c r="I65" s="74"/>
      <c r="J65" s="86"/>
    </row>
    <row r="66" spans="1:10">
      <c r="A66" s="73"/>
      <c r="B66" s="74"/>
      <c r="C66" s="74"/>
      <c r="D66" s="74"/>
      <c r="E66" s="74"/>
      <c r="F66" s="74"/>
      <c r="G66" s="111" t="s">
        <v>64</v>
      </c>
      <c r="H66" s="111"/>
      <c r="I66" s="26">
        <f>SUM(I4:I65)</f>
        <v>209212.90000000005</v>
      </c>
    </row>
    <row r="67" spans="1:10">
      <c r="A67" s="75"/>
      <c r="B67" s="76"/>
      <c r="C67" s="76"/>
      <c r="D67" s="76"/>
      <c r="E67" s="76"/>
      <c r="F67" s="76"/>
      <c r="I67" s="76"/>
    </row>
    <row r="68" spans="1:10">
      <c r="A68" s="73"/>
      <c r="B68" s="74"/>
      <c r="C68" s="74"/>
      <c r="D68" s="74"/>
      <c r="E68" s="74"/>
      <c r="F68" s="74"/>
      <c r="G68" s="111" t="s">
        <v>2</v>
      </c>
      <c r="H68" s="111"/>
      <c r="I68" s="28">
        <f>51/60</f>
        <v>0.85</v>
      </c>
    </row>
    <row r="69" spans="1:10">
      <c r="H69" s="78"/>
      <c r="I69" s="79" t="s">
        <v>65</v>
      </c>
    </row>
  </sheetData>
  <mergeCells count="4">
    <mergeCell ref="A1:I1"/>
    <mergeCell ref="A2:I2"/>
    <mergeCell ref="G66:H66"/>
    <mergeCell ref="G68:H68"/>
  </mergeCells>
  <pageMargins left="0.75" right="0.75" top="1" bottom="1" header="0.51180555555555596" footer="0.51180555555555596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3" workbookViewId="0">
      <selection activeCell="K16" sqref="A1:XFD1048576"/>
    </sheetView>
  </sheetViews>
  <sheetFormatPr defaultColWidth="9" defaultRowHeight="15"/>
  <cols>
    <col min="1" max="1" width="10.4257812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1419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43192</v>
      </c>
      <c r="B4" s="74" t="s">
        <v>454</v>
      </c>
      <c r="C4" s="74" t="s">
        <v>16</v>
      </c>
      <c r="D4" s="74">
        <v>3000</v>
      </c>
      <c r="E4" s="74">
        <v>380</v>
      </c>
      <c r="F4" s="74">
        <v>378.6</v>
      </c>
      <c r="G4" s="74" t="s">
        <v>1420</v>
      </c>
      <c r="H4" s="74">
        <v>384</v>
      </c>
      <c r="I4" s="74">
        <f t="shared" ref="I4:I9" si="0">(H4-E4)*D4</f>
        <v>12000</v>
      </c>
    </row>
    <row r="5" spans="1:9">
      <c r="A5" s="73">
        <v>43193</v>
      </c>
      <c r="B5" s="74" t="s">
        <v>978</v>
      </c>
      <c r="C5" s="74" t="s">
        <v>16</v>
      </c>
      <c r="D5" s="74">
        <v>1600</v>
      </c>
      <c r="E5" s="74">
        <v>342</v>
      </c>
      <c r="F5" s="74">
        <v>339.5</v>
      </c>
      <c r="G5" s="74" t="s">
        <v>1421</v>
      </c>
      <c r="H5" s="74">
        <v>343.5</v>
      </c>
      <c r="I5" s="74">
        <f t="shared" si="0"/>
        <v>2400</v>
      </c>
    </row>
    <row r="6" spans="1:9">
      <c r="A6" s="73">
        <v>43193</v>
      </c>
      <c r="B6" s="74" t="s">
        <v>1267</v>
      </c>
      <c r="C6" s="74" t="s">
        <v>16</v>
      </c>
      <c r="D6" s="74">
        <v>2500</v>
      </c>
      <c r="E6" s="74">
        <v>236</v>
      </c>
      <c r="F6" s="74">
        <v>234.5</v>
      </c>
      <c r="G6" s="74" t="s">
        <v>1422</v>
      </c>
      <c r="H6" s="74">
        <v>240</v>
      </c>
      <c r="I6" s="74">
        <f t="shared" si="0"/>
        <v>10000</v>
      </c>
    </row>
    <row r="7" spans="1:9">
      <c r="A7" s="73">
        <v>43194</v>
      </c>
      <c r="B7" s="74" t="s">
        <v>575</v>
      </c>
      <c r="C7" s="74" t="s">
        <v>16</v>
      </c>
      <c r="D7" s="74">
        <v>1500</v>
      </c>
      <c r="E7" s="74">
        <v>360</v>
      </c>
      <c r="F7" s="74">
        <v>357.8</v>
      </c>
      <c r="G7" s="74" t="s">
        <v>1423</v>
      </c>
      <c r="H7" s="74">
        <v>361.5</v>
      </c>
      <c r="I7" s="74">
        <f t="shared" si="0"/>
        <v>2250</v>
      </c>
    </row>
    <row r="8" spans="1:9">
      <c r="A8" s="73">
        <v>43194</v>
      </c>
      <c r="B8" s="74" t="s">
        <v>479</v>
      </c>
      <c r="C8" s="74" t="s">
        <v>16</v>
      </c>
      <c r="D8" s="74">
        <v>2750</v>
      </c>
      <c r="E8" s="74">
        <v>272</v>
      </c>
      <c r="F8" s="74">
        <v>270.39999999999998</v>
      </c>
      <c r="G8" s="74" t="s">
        <v>1424</v>
      </c>
      <c r="H8" s="74">
        <v>272</v>
      </c>
      <c r="I8" s="74">
        <f t="shared" si="0"/>
        <v>0</v>
      </c>
    </row>
    <row r="9" spans="1:9">
      <c r="A9" s="75">
        <v>43194</v>
      </c>
      <c r="B9" s="76" t="s">
        <v>1319</v>
      </c>
      <c r="C9" s="76" t="s">
        <v>16</v>
      </c>
      <c r="D9" s="76">
        <v>2000</v>
      </c>
      <c r="E9" s="76">
        <v>314</v>
      </c>
      <c r="F9" s="76">
        <v>312.3</v>
      </c>
      <c r="G9" s="76" t="s">
        <v>1425</v>
      </c>
      <c r="H9" s="76">
        <v>312.3</v>
      </c>
      <c r="I9" s="76">
        <f t="shared" si="0"/>
        <v>-3399.9999999999773</v>
      </c>
    </row>
    <row r="10" spans="1:9">
      <c r="A10" s="73">
        <v>43194</v>
      </c>
      <c r="B10" s="74" t="s">
        <v>1229</v>
      </c>
      <c r="C10" s="74" t="s">
        <v>23</v>
      </c>
      <c r="D10" s="74">
        <v>3000</v>
      </c>
      <c r="E10" s="74">
        <v>285.5</v>
      </c>
      <c r="F10" s="74">
        <v>287</v>
      </c>
      <c r="G10" s="74" t="s">
        <v>1426</v>
      </c>
      <c r="H10" s="74">
        <v>284.7</v>
      </c>
      <c r="I10" s="74">
        <f>(E10-H10)*D10</f>
        <v>2400.0000000000341</v>
      </c>
    </row>
    <row r="11" spans="1:9">
      <c r="A11" s="73">
        <v>43195</v>
      </c>
      <c r="B11" s="74" t="s">
        <v>22</v>
      </c>
      <c r="C11" s="74" t="s">
        <v>16</v>
      </c>
      <c r="D11" s="74">
        <v>500</v>
      </c>
      <c r="E11" s="74">
        <v>1900</v>
      </c>
      <c r="F11" s="74">
        <v>1892</v>
      </c>
      <c r="G11" s="74" t="s">
        <v>1427</v>
      </c>
      <c r="H11" s="74">
        <v>1900</v>
      </c>
      <c r="I11" s="74">
        <f t="shared" ref="I11:I15" si="1">(H11-E11)*D11</f>
        <v>0</v>
      </c>
    </row>
    <row r="12" spans="1:9">
      <c r="A12" s="73">
        <v>43195</v>
      </c>
      <c r="B12" s="74" t="s">
        <v>512</v>
      </c>
      <c r="C12" s="74" t="s">
        <v>16</v>
      </c>
      <c r="D12" s="74">
        <v>900</v>
      </c>
      <c r="E12" s="74">
        <v>565</v>
      </c>
      <c r="F12" s="74">
        <v>560.5</v>
      </c>
      <c r="G12" s="74" t="s">
        <v>1428</v>
      </c>
      <c r="H12" s="74">
        <v>567.70000000000005</v>
      </c>
      <c r="I12" s="74">
        <f t="shared" si="1"/>
        <v>2430.0000000000409</v>
      </c>
    </row>
    <row r="13" spans="1:9">
      <c r="A13" s="73">
        <v>43195</v>
      </c>
      <c r="B13" s="74" t="s">
        <v>1229</v>
      </c>
      <c r="C13" s="74" t="s">
        <v>16</v>
      </c>
      <c r="D13" s="74">
        <v>3000</v>
      </c>
      <c r="E13" s="74">
        <v>294</v>
      </c>
      <c r="F13" s="74">
        <v>292.5</v>
      </c>
      <c r="G13" s="74" t="s">
        <v>1429</v>
      </c>
      <c r="H13" s="74">
        <v>295</v>
      </c>
      <c r="I13" s="74">
        <f t="shared" si="1"/>
        <v>3000</v>
      </c>
    </row>
    <row r="14" spans="1:9">
      <c r="A14" s="73">
        <v>43196</v>
      </c>
      <c r="B14" s="74" t="s">
        <v>39</v>
      </c>
      <c r="C14" s="74" t="s">
        <v>16</v>
      </c>
      <c r="D14" s="74">
        <v>4000</v>
      </c>
      <c r="E14" s="74">
        <v>154.1</v>
      </c>
      <c r="F14" s="74">
        <v>152.80000000000001</v>
      </c>
      <c r="G14" s="74" t="s">
        <v>1430</v>
      </c>
      <c r="H14" s="74">
        <v>154.1</v>
      </c>
      <c r="I14" s="74">
        <f t="shared" si="1"/>
        <v>0</v>
      </c>
    </row>
    <row r="15" spans="1:9">
      <c r="A15" s="73">
        <v>43196</v>
      </c>
      <c r="B15" s="74" t="s">
        <v>454</v>
      </c>
      <c r="C15" s="74" t="s">
        <v>16</v>
      </c>
      <c r="D15" s="74">
        <v>3000</v>
      </c>
      <c r="E15" s="74">
        <v>406</v>
      </c>
      <c r="F15" s="74">
        <v>404.7</v>
      </c>
      <c r="G15" s="74" t="s">
        <v>1431</v>
      </c>
      <c r="H15" s="74">
        <v>408.4</v>
      </c>
      <c r="I15" s="74">
        <f t="shared" si="1"/>
        <v>7199.9999999999318</v>
      </c>
    </row>
    <row r="16" spans="1:9">
      <c r="A16" s="73">
        <v>43196</v>
      </c>
      <c r="B16" s="74" t="s">
        <v>59</v>
      </c>
      <c r="C16" s="74" t="s">
        <v>23</v>
      </c>
      <c r="D16" s="74">
        <v>1500</v>
      </c>
      <c r="E16" s="74">
        <v>905</v>
      </c>
      <c r="F16" s="74">
        <v>907.8</v>
      </c>
      <c r="G16" s="74" t="s">
        <v>1432</v>
      </c>
      <c r="H16" s="74">
        <v>903.4</v>
      </c>
      <c r="I16" s="74">
        <f t="shared" ref="I16:I21" si="2">(E16-H16)*D16</f>
        <v>2400.0000000000341</v>
      </c>
    </row>
    <row r="17" spans="1:9">
      <c r="A17" s="73">
        <v>43199</v>
      </c>
      <c r="B17" s="74" t="s">
        <v>95</v>
      </c>
      <c r="C17" s="74" t="s">
        <v>16</v>
      </c>
      <c r="D17" s="74">
        <v>1500</v>
      </c>
      <c r="E17" s="74">
        <v>964</v>
      </c>
      <c r="F17" s="74">
        <v>961.2</v>
      </c>
      <c r="G17" s="74" t="s">
        <v>1433</v>
      </c>
      <c r="H17" s="74">
        <v>970</v>
      </c>
      <c r="I17" s="74">
        <f t="shared" ref="I17:I19" si="3">(H17-E17)*D17</f>
        <v>9000</v>
      </c>
    </row>
    <row r="18" spans="1:9">
      <c r="A18" s="73">
        <v>43199</v>
      </c>
      <c r="B18" s="74" t="s">
        <v>53</v>
      </c>
      <c r="C18" s="74" t="s">
        <v>16</v>
      </c>
      <c r="D18" s="74">
        <v>1100</v>
      </c>
      <c r="E18" s="74">
        <v>921</v>
      </c>
      <c r="F18" s="74">
        <v>917.8</v>
      </c>
      <c r="G18" s="74" t="s">
        <v>1434</v>
      </c>
      <c r="H18" s="74">
        <v>921</v>
      </c>
      <c r="I18" s="74">
        <f t="shared" si="3"/>
        <v>0</v>
      </c>
    </row>
    <row r="19" spans="1:9">
      <c r="A19" s="73">
        <v>43200</v>
      </c>
      <c r="B19" s="74" t="s">
        <v>148</v>
      </c>
      <c r="C19" s="74" t="s">
        <v>16</v>
      </c>
      <c r="D19" s="74">
        <v>2500</v>
      </c>
      <c r="E19" s="74">
        <v>385</v>
      </c>
      <c r="F19" s="74">
        <v>383.5</v>
      </c>
      <c r="G19" s="74" t="s">
        <v>1435</v>
      </c>
      <c r="H19" s="74">
        <v>390.8</v>
      </c>
      <c r="I19" s="74">
        <f t="shared" si="3"/>
        <v>14500.000000000029</v>
      </c>
    </row>
    <row r="20" spans="1:9">
      <c r="A20" s="73">
        <v>43200</v>
      </c>
      <c r="B20" s="74" t="s">
        <v>287</v>
      </c>
      <c r="C20" s="74" t="s">
        <v>23</v>
      </c>
      <c r="D20" s="74">
        <v>2000</v>
      </c>
      <c r="E20" s="74">
        <v>530</v>
      </c>
      <c r="F20" s="74">
        <v>532</v>
      </c>
      <c r="G20" s="85" t="s">
        <v>1436</v>
      </c>
      <c r="H20" s="74">
        <v>530</v>
      </c>
      <c r="I20" s="74">
        <f t="shared" si="2"/>
        <v>0</v>
      </c>
    </row>
    <row r="21" spans="1:9">
      <c r="A21" s="73">
        <v>43201</v>
      </c>
      <c r="B21" s="74" t="s">
        <v>20</v>
      </c>
      <c r="C21" s="74" t="s">
        <v>23</v>
      </c>
      <c r="D21" s="74">
        <v>1800</v>
      </c>
      <c r="E21" s="74">
        <v>616</v>
      </c>
      <c r="F21" s="74">
        <v>618.20000000000005</v>
      </c>
      <c r="G21" s="85" t="s">
        <v>1437</v>
      </c>
      <c r="H21" s="74">
        <v>612</v>
      </c>
      <c r="I21" s="74">
        <f t="shared" si="2"/>
        <v>7200</v>
      </c>
    </row>
    <row r="22" spans="1:9">
      <c r="A22" s="73">
        <v>43201</v>
      </c>
      <c r="B22" s="74" t="s">
        <v>83</v>
      </c>
      <c r="C22" s="74" t="s">
        <v>16</v>
      </c>
      <c r="D22" s="74">
        <v>500</v>
      </c>
      <c r="E22" s="74">
        <v>2075</v>
      </c>
      <c r="F22" s="74">
        <v>2067</v>
      </c>
      <c r="G22" s="74" t="s">
        <v>1438</v>
      </c>
      <c r="H22" s="74">
        <v>2080</v>
      </c>
      <c r="I22" s="74">
        <f t="shared" ref="I22:I32" si="4">(H22-E22)*D22</f>
        <v>2500</v>
      </c>
    </row>
    <row r="23" spans="1:9">
      <c r="A23" s="73">
        <v>43202</v>
      </c>
      <c r="B23" s="74" t="s">
        <v>1439</v>
      </c>
      <c r="C23" s="74" t="s">
        <v>16</v>
      </c>
      <c r="D23" s="74">
        <v>700</v>
      </c>
      <c r="E23" s="74">
        <v>823</v>
      </c>
      <c r="F23" s="74">
        <v>818</v>
      </c>
      <c r="G23" s="74" t="s">
        <v>1440</v>
      </c>
      <c r="H23" s="74">
        <v>831</v>
      </c>
      <c r="I23" s="74">
        <f t="shared" si="4"/>
        <v>5600</v>
      </c>
    </row>
    <row r="24" spans="1:9">
      <c r="A24" s="73">
        <v>43202</v>
      </c>
      <c r="B24" s="74" t="s">
        <v>20</v>
      </c>
      <c r="C24" s="74" t="s">
        <v>16</v>
      </c>
      <c r="D24" s="74">
        <v>1800</v>
      </c>
      <c r="E24" s="74">
        <v>625</v>
      </c>
      <c r="F24" s="74">
        <v>622.9</v>
      </c>
      <c r="G24" s="74" t="s">
        <v>1441</v>
      </c>
      <c r="H24" s="74">
        <v>625</v>
      </c>
      <c r="I24" s="74">
        <f t="shared" si="4"/>
        <v>0</v>
      </c>
    </row>
    <row r="25" spans="1:9">
      <c r="A25" s="73">
        <v>43202</v>
      </c>
      <c r="B25" s="74" t="s">
        <v>59</v>
      </c>
      <c r="C25" s="74" t="s">
        <v>16</v>
      </c>
      <c r="D25" s="74">
        <v>1500</v>
      </c>
      <c r="E25" s="74">
        <v>920</v>
      </c>
      <c r="F25" s="74">
        <v>917.5</v>
      </c>
      <c r="G25" s="74" t="s">
        <v>1442</v>
      </c>
      <c r="H25" s="74">
        <v>927</v>
      </c>
      <c r="I25" s="74">
        <f t="shared" si="4"/>
        <v>10500</v>
      </c>
    </row>
    <row r="26" spans="1:9">
      <c r="A26" s="73">
        <v>43203</v>
      </c>
      <c r="B26" s="74" t="s">
        <v>1229</v>
      </c>
      <c r="C26" s="74" t="s">
        <v>16</v>
      </c>
      <c r="D26" s="74">
        <v>3000</v>
      </c>
      <c r="E26" s="74">
        <v>296.5</v>
      </c>
      <c r="F26" s="74">
        <v>295</v>
      </c>
      <c r="G26" s="74" t="s">
        <v>1443</v>
      </c>
      <c r="H26" s="74">
        <v>298.8</v>
      </c>
      <c r="I26" s="74">
        <f t="shared" si="4"/>
        <v>6900.0000000000346</v>
      </c>
    </row>
    <row r="27" spans="1:9">
      <c r="A27" s="73">
        <v>43203</v>
      </c>
      <c r="B27" s="74" t="s">
        <v>963</v>
      </c>
      <c r="C27" s="74" t="s">
        <v>16</v>
      </c>
      <c r="D27" s="74">
        <v>1250</v>
      </c>
      <c r="E27" s="74">
        <v>509</v>
      </c>
      <c r="F27" s="74">
        <v>505</v>
      </c>
      <c r="G27" s="74" t="s">
        <v>1444</v>
      </c>
      <c r="H27" s="74">
        <v>509</v>
      </c>
      <c r="I27" s="74">
        <f t="shared" si="4"/>
        <v>0</v>
      </c>
    </row>
    <row r="28" spans="1:9">
      <c r="A28" s="73">
        <v>43203</v>
      </c>
      <c r="B28" s="74" t="s">
        <v>77</v>
      </c>
      <c r="C28" s="74" t="s">
        <v>16</v>
      </c>
      <c r="D28" s="74">
        <v>1600</v>
      </c>
      <c r="E28" s="74">
        <v>385</v>
      </c>
      <c r="F28" s="74">
        <v>382.5</v>
      </c>
      <c r="G28" s="74" t="s">
        <v>1445</v>
      </c>
      <c r="H28" s="74">
        <v>386.5</v>
      </c>
      <c r="I28" s="74">
        <f t="shared" si="4"/>
        <v>2400</v>
      </c>
    </row>
    <row r="29" spans="1:9">
      <c r="A29" s="73">
        <v>43206</v>
      </c>
      <c r="B29" s="74" t="s">
        <v>1439</v>
      </c>
      <c r="C29" s="74" t="s">
        <v>16</v>
      </c>
      <c r="D29" s="74">
        <v>700</v>
      </c>
      <c r="E29" s="74">
        <v>820</v>
      </c>
      <c r="F29" s="74">
        <v>815</v>
      </c>
      <c r="G29" s="74" t="s">
        <v>1446</v>
      </c>
      <c r="H29" s="74">
        <v>822</v>
      </c>
      <c r="I29" s="74">
        <f t="shared" si="4"/>
        <v>1400</v>
      </c>
    </row>
    <row r="30" spans="1:9">
      <c r="A30" s="73">
        <v>43206</v>
      </c>
      <c r="B30" s="74" t="s">
        <v>20</v>
      </c>
      <c r="C30" s="74" t="s">
        <v>16</v>
      </c>
      <c r="D30" s="74">
        <v>1800</v>
      </c>
      <c r="E30" s="74">
        <v>628</v>
      </c>
      <c r="F30" s="74">
        <v>625.5</v>
      </c>
      <c r="G30" s="74" t="s">
        <v>1447</v>
      </c>
      <c r="H30" s="74">
        <v>635</v>
      </c>
      <c r="I30" s="74">
        <f t="shared" si="4"/>
        <v>12600</v>
      </c>
    </row>
    <row r="31" spans="1:9">
      <c r="A31" s="73">
        <v>43207</v>
      </c>
      <c r="B31" s="74" t="s">
        <v>1448</v>
      </c>
      <c r="C31" s="74" t="s">
        <v>16</v>
      </c>
      <c r="D31" s="74">
        <v>3000</v>
      </c>
      <c r="E31" s="74">
        <v>306</v>
      </c>
      <c r="F31" s="74">
        <v>304.5</v>
      </c>
      <c r="G31" s="74" t="s">
        <v>1449</v>
      </c>
      <c r="H31" s="74">
        <v>306</v>
      </c>
      <c r="I31" s="74">
        <f t="shared" si="4"/>
        <v>0</v>
      </c>
    </row>
    <row r="32" spans="1:9">
      <c r="A32" s="75">
        <v>43207</v>
      </c>
      <c r="B32" s="76" t="s">
        <v>59</v>
      </c>
      <c r="C32" s="76" t="s">
        <v>16</v>
      </c>
      <c r="D32" s="76">
        <v>1500</v>
      </c>
      <c r="E32" s="76">
        <v>925</v>
      </c>
      <c r="F32" s="76">
        <v>922.5</v>
      </c>
      <c r="G32" s="76" t="s">
        <v>1450</v>
      </c>
      <c r="H32" s="76">
        <v>922.5</v>
      </c>
      <c r="I32" s="76">
        <f t="shared" si="4"/>
        <v>-3750</v>
      </c>
    </row>
    <row r="33" spans="1:10">
      <c r="A33" s="73">
        <v>43207</v>
      </c>
      <c r="B33" s="74" t="s">
        <v>1451</v>
      </c>
      <c r="C33" s="74" t="s">
        <v>23</v>
      </c>
      <c r="D33" s="74">
        <v>600</v>
      </c>
      <c r="E33" s="74">
        <v>720</v>
      </c>
      <c r="F33" s="74">
        <v>727</v>
      </c>
      <c r="G33" s="74" t="s">
        <v>1452</v>
      </c>
      <c r="H33" s="74">
        <v>717</v>
      </c>
      <c r="I33" s="74">
        <f t="shared" ref="I33:I38" si="5">(E33-H33)*D33</f>
        <v>1800</v>
      </c>
    </row>
    <row r="34" spans="1:10">
      <c r="A34" s="73">
        <v>43207</v>
      </c>
      <c r="B34" s="74" t="s">
        <v>167</v>
      </c>
      <c r="C34" s="74" t="s">
        <v>23</v>
      </c>
      <c r="D34" s="74">
        <v>600</v>
      </c>
      <c r="E34" s="74">
        <v>910</v>
      </c>
      <c r="F34" s="74">
        <v>918</v>
      </c>
      <c r="G34" s="74" t="s">
        <v>1453</v>
      </c>
      <c r="H34" s="74">
        <v>899</v>
      </c>
      <c r="I34" s="74">
        <f t="shared" si="5"/>
        <v>6600</v>
      </c>
    </row>
    <row r="35" spans="1:10">
      <c r="A35" s="75">
        <v>43208</v>
      </c>
      <c r="B35" s="76" t="s">
        <v>448</v>
      </c>
      <c r="C35" s="76" t="s">
        <v>16</v>
      </c>
      <c r="D35" s="76">
        <v>1500</v>
      </c>
      <c r="E35" s="76">
        <v>747</v>
      </c>
      <c r="F35" s="76">
        <v>744</v>
      </c>
      <c r="G35" s="76" t="s">
        <v>1454</v>
      </c>
      <c r="H35" s="76">
        <v>744</v>
      </c>
      <c r="I35" s="76">
        <f t="shared" ref="I35:I45" si="6">(H35-E35)*D35</f>
        <v>-4500</v>
      </c>
      <c r="J35" s="86"/>
    </row>
    <row r="36" spans="1:10">
      <c r="A36" s="75">
        <v>43208</v>
      </c>
      <c r="B36" s="76" t="s">
        <v>234</v>
      </c>
      <c r="C36" s="76" t="s">
        <v>16</v>
      </c>
      <c r="D36" s="76">
        <v>1500</v>
      </c>
      <c r="E36" s="76">
        <v>446.5</v>
      </c>
      <c r="F36" s="76">
        <v>443.8</v>
      </c>
      <c r="G36" s="76" t="s">
        <v>1455</v>
      </c>
      <c r="H36" s="76">
        <v>443.8</v>
      </c>
      <c r="I36" s="76">
        <f t="shared" si="6"/>
        <v>-4049.9999999999827</v>
      </c>
      <c r="J36" s="86"/>
    </row>
    <row r="37" spans="1:10">
      <c r="A37" s="73">
        <v>43208</v>
      </c>
      <c r="B37" s="74" t="s">
        <v>876</v>
      </c>
      <c r="C37" s="74" t="s">
        <v>23</v>
      </c>
      <c r="D37" s="74">
        <v>2000</v>
      </c>
      <c r="E37" s="74">
        <v>315</v>
      </c>
      <c r="F37" s="74">
        <v>316.8</v>
      </c>
      <c r="G37" s="74" t="s">
        <v>1456</v>
      </c>
      <c r="H37" s="74">
        <v>309.5</v>
      </c>
      <c r="I37" s="74">
        <f t="shared" si="5"/>
        <v>11000</v>
      </c>
      <c r="J37" s="86"/>
    </row>
    <row r="38" spans="1:10">
      <c r="A38" s="75">
        <v>43209</v>
      </c>
      <c r="B38" s="76" t="s">
        <v>804</v>
      </c>
      <c r="C38" s="76" t="s">
        <v>23</v>
      </c>
      <c r="D38" s="76">
        <v>1250</v>
      </c>
      <c r="E38" s="76">
        <v>440</v>
      </c>
      <c r="F38" s="76">
        <v>444</v>
      </c>
      <c r="G38" s="76" t="s">
        <v>1457</v>
      </c>
      <c r="H38" s="76">
        <v>442</v>
      </c>
      <c r="I38" s="76">
        <f t="shared" si="5"/>
        <v>-2500</v>
      </c>
      <c r="J38" s="86"/>
    </row>
    <row r="39" spans="1:10">
      <c r="A39" s="73">
        <v>43209</v>
      </c>
      <c r="B39" s="74" t="s">
        <v>128</v>
      </c>
      <c r="C39" s="74" t="s">
        <v>16</v>
      </c>
      <c r="D39" s="74">
        <v>1000</v>
      </c>
      <c r="E39" s="74">
        <v>910</v>
      </c>
      <c r="F39" s="74">
        <v>906</v>
      </c>
      <c r="G39" s="74" t="s">
        <v>1458</v>
      </c>
      <c r="H39" s="74">
        <v>919</v>
      </c>
      <c r="I39" s="74">
        <f t="shared" si="6"/>
        <v>9000</v>
      </c>
      <c r="J39" s="86"/>
    </row>
    <row r="40" spans="1:10">
      <c r="A40" s="73">
        <v>43210</v>
      </c>
      <c r="B40" s="74" t="s">
        <v>287</v>
      </c>
      <c r="C40" s="74" t="s">
        <v>16</v>
      </c>
      <c r="D40" s="74">
        <v>2000</v>
      </c>
      <c r="E40" s="74">
        <v>556</v>
      </c>
      <c r="F40" s="74">
        <v>554</v>
      </c>
      <c r="G40" s="74" t="s">
        <v>1459</v>
      </c>
      <c r="H40" s="74">
        <v>558.5</v>
      </c>
      <c r="I40" s="74">
        <f t="shared" si="6"/>
        <v>5000</v>
      </c>
      <c r="J40" s="86"/>
    </row>
    <row r="41" spans="1:10">
      <c r="A41" s="73">
        <v>43210</v>
      </c>
      <c r="B41" s="74" t="s">
        <v>18</v>
      </c>
      <c r="C41" s="74" t="s">
        <v>16</v>
      </c>
      <c r="D41" s="74">
        <v>1800</v>
      </c>
      <c r="E41" s="74">
        <v>380</v>
      </c>
      <c r="F41" s="74">
        <v>377.4</v>
      </c>
      <c r="G41" s="74" t="s">
        <v>1460</v>
      </c>
      <c r="H41" s="74">
        <v>381.4</v>
      </c>
      <c r="I41" s="74">
        <f t="shared" si="6"/>
        <v>2519.9999999999591</v>
      </c>
      <c r="J41" s="86"/>
    </row>
    <row r="42" spans="1:10">
      <c r="A42" s="75">
        <v>43213</v>
      </c>
      <c r="B42" s="76" t="s">
        <v>308</v>
      </c>
      <c r="C42" s="76" t="s">
        <v>16</v>
      </c>
      <c r="D42" s="76">
        <v>1300</v>
      </c>
      <c r="E42" s="76">
        <v>600</v>
      </c>
      <c r="F42" s="76">
        <v>597</v>
      </c>
      <c r="G42" s="76" t="s">
        <v>1461</v>
      </c>
      <c r="H42" s="76">
        <v>597</v>
      </c>
      <c r="I42" s="76">
        <f t="shared" si="6"/>
        <v>-3900</v>
      </c>
      <c r="J42" s="86"/>
    </row>
    <row r="43" spans="1:10">
      <c r="A43" s="73">
        <v>43213</v>
      </c>
      <c r="B43" s="74" t="s">
        <v>303</v>
      </c>
      <c r="C43" s="74" t="s">
        <v>16</v>
      </c>
      <c r="D43" s="74">
        <v>500</v>
      </c>
      <c r="E43" s="74">
        <v>1600</v>
      </c>
      <c r="F43" s="74">
        <v>1593</v>
      </c>
      <c r="G43" s="74" t="s">
        <v>1462</v>
      </c>
      <c r="H43" s="74">
        <v>1613</v>
      </c>
      <c r="I43" s="74">
        <f t="shared" si="6"/>
        <v>6500</v>
      </c>
      <c r="J43" s="86"/>
    </row>
    <row r="44" spans="1:10">
      <c r="A44" s="75">
        <v>43213</v>
      </c>
      <c r="B44" s="76" t="s">
        <v>77</v>
      </c>
      <c r="C44" s="76" t="s">
        <v>16</v>
      </c>
      <c r="D44" s="76">
        <v>1600</v>
      </c>
      <c r="E44" s="76">
        <v>400</v>
      </c>
      <c r="F44" s="76">
        <v>398</v>
      </c>
      <c r="G44" s="76" t="s">
        <v>1463</v>
      </c>
      <c r="H44" s="76">
        <v>398</v>
      </c>
      <c r="I44" s="76">
        <f t="shared" si="6"/>
        <v>-3200</v>
      </c>
      <c r="J44" s="86"/>
    </row>
    <row r="45" spans="1:10">
      <c r="A45" s="73">
        <v>43213</v>
      </c>
      <c r="B45" s="74" t="s">
        <v>1380</v>
      </c>
      <c r="C45" s="74" t="s">
        <v>16</v>
      </c>
      <c r="D45" s="74">
        <v>1000</v>
      </c>
      <c r="E45" s="74">
        <v>1155</v>
      </c>
      <c r="F45" s="74">
        <v>1151.4000000000001</v>
      </c>
      <c r="G45" s="74" t="s">
        <v>1464</v>
      </c>
      <c r="H45" s="74">
        <v>1155</v>
      </c>
      <c r="I45" s="74">
        <f t="shared" si="6"/>
        <v>0</v>
      </c>
      <c r="J45" s="86"/>
    </row>
    <row r="46" spans="1:10">
      <c r="A46" s="73">
        <v>43214</v>
      </c>
      <c r="B46" s="74" t="s">
        <v>53</v>
      </c>
      <c r="C46" s="74" t="s">
        <v>23</v>
      </c>
      <c r="D46" s="74">
        <v>1100</v>
      </c>
      <c r="E46" s="74">
        <v>956</v>
      </c>
      <c r="F46" s="74">
        <v>960</v>
      </c>
      <c r="G46" s="74" t="s">
        <v>1465</v>
      </c>
      <c r="H46" s="74">
        <v>946</v>
      </c>
      <c r="I46" s="74">
        <f>(E46-H46)*D46</f>
        <v>11000</v>
      </c>
      <c r="J46" s="86"/>
    </row>
    <row r="47" spans="1:10">
      <c r="A47" s="73">
        <v>43214</v>
      </c>
      <c r="B47" s="74" t="s">
        <v>437</v>
      </c>
      <c r="C47" s="74" t="s">
        <v>16</v>
      </c>
      <c r="D47" s="74">
        <v>1600</v>
      </c>
      <c r="E47" s="74">
        <v>405</v>
      </c>
      <c r="F47" s="74">
        <v>402</v>
      </c>
      <c r="G47" s="74" t="s">
        <v>1466</v>
      </c>
      <c r="H47" s="74">
        <v>408</v>
      </c>
      <c r="I47" s="74">
        <f t="shared" ref="I47:I49" si="7">(H47-E47)*D47</f>
        <v>4800</v>
      </c>
      <c r="J47" s="86"/>
    </row>
    <row r="48" spans="1:10">
      <c r="A48" s="75">
        <v>43215</v>
      </c>
      <c r="B48" s="76" t="s">
        <v>655</v>
      </c>
      <c r="C48" s="76" t="s">
        <v>16</v>
      </c>
      <c r="D48" s="76">
        <v>1300</v>
      </c>
      <c r="E48" s="76">
        <v>438</v>
      </c>
      <c r="F48" s="76">
        <v>434.4</v>
      </c>
      <c r="G48" s="76" t="s">
        <v>1467</v>
      </c>
      <c r="H48" s="76">
        <v>434.4</v>
      </c>
      <c r="I48" s="76">
        <f t="shared" si="7"/>
        <v>-4680.0000000000291</v>
      </c>
      <c r="J48" s="86"/>
    </row>
    <row r="49" spans="1:10">
      <c r="A49" s="73">
        <v>43215</v>
      </c>
      <c r="B49" s="74" t="s">
        <v>567</v>
      </c>
      <c r="C49" s="74" t="s">
        <v>16</v>
      </c>
      <c r="D49" s="74">
        <v>1200</v>
      </c>
      <c r="E49" s="74">
        <v>637</v>
      </c>
      <c r="F49" s="74">
        <v>633.5</v>
      </c>
      <c r="G49" s="74" t="s">
        <v>1468</v>
      </c>
      <c r="H49" s="74">
        <v>639</v>
      </c>
      <c r="I49" s="74">
        <f t="shared" si="7"/>
        <v>2400</v>
      </c>
      <c r="J49" s="86"/>
    </row>
    <row r="50" spans="1:10">
      <c r="A50" s="73">
        <v>43215</v>
      </c>
      <c r="B50" s="74" t="s">
        <v>47</v>
      </c>
      <c r="C50" s="74" t="s">
        <v>23</v>
      </c>
      <c r="D50" s="74">
        <v>1400</v>
      </c>
      <c r="E50" s="74">
        <v>438</v>
      </c>
      <c r="F50" s="74">
        <v>441.5</v>
      </c>
      <c r="G50" s="74" t="s">
        <v>1469</v>
      </c>
      <c r="H50" s="74">
        <v>438</v>
      </c>
      <c r="I50" s="74">
        <f t="shared" ref="I50:I54" si="8">(E50-H50)*D50</f>
        <v>0</v>
      </c>
      <c r="J50" s="86"/>
    </row>
    <row r="51" spans="1:10">
      <c r="A51" s="73">
        <v>43215</v>
      </c>
      <c r="B51" s="74" t="s">
        <v>467</v>
      </c>
      <c r="C51" s="74" t="s">
        <v>16</v>
      </c>
      <c r="D51" s="74">
        <v>200</v>
      </c>
      <c r="E51" s="74">
        <v>5415</v>
      </c>
      <c r="F51" s="74">
        <v>5388</v>
      </c>
      <c r="G51" s="74" t="s">
        <v>1470</v>
      </c>
      <c r="H51" s="74">
        <v>5440</v>
      </c>
      <c r="I51" s="74">
        <f t="shared" ref="I51:I59" si="9">(H51-E51)*D51</f>
        <v>5000</v>
      </c>
      <c r="J51" s="86"/>
    </row>
    <row r="52" spans="1:10">
      <c r="A52" s="75">
        <v>43216</v>
      </c>
      <c r="B52" s="76" t="s">
        <v>20</v>
      </c>
      <c r="C52" s="76" t="s">
        <v>16</v>
      </c>
      <c r="D52" s="76">
        <v>1800</v>
      </c>
      <c r="E52" s="76">
        <v>665</v>
      </c>
      <c r="F52" s="76">
        <v>662</v>
      </c>
      <c r="G52" s="76" t="s">
        <v>1471</v>
      </c>
      <c r="H52" s="76">
        <v>662</v>
      </c>
      <c r="I52" s="76">
        <f t="shared" si="9"/>
        <v>-5400</v>
      </c>
      <c r="J52" s="86"/>
    </row>
    <row r="53" spans="1:10">
      <c r="A53" s="73">
        <v>43216</v>
      </c>
      <c r="B53" s="74" t="s">
        <v>442</v>
      </c>
      <c r="C53" s="74" t="s">
        <v>23</v>
      </c>
      <c r="D53" s="74">
        <v>1700</v>
      </c>
      <c r="E53" s="74">
        <v>415</v>
      </c>
      <c r="F53" s="74">
        <v>418</v>
      </c>
      <c r="G53" s="74" t="s">
        <v>1472</v>
      </c>
      <c r="H53" s="74">
        <v>413.7</v>
      </c>
      <c r="I53" s="74">
        <f t="shared" si="8"/>
        <v>2210.0000000000191</v>
      </c>
      <c r="J53" s="86"/>
    </row>
    <row r="54" spans="1:10">
      <c r="A54" s="75">
        <v>43216</v>
      </c>
      <c r="B54" s="76" t="s">
        <v>1267</v>
      </c>
      <c r="C54" s="76" t="s">
        <v>23</v>
      </c>
      <c r="D54" s="76">
        <v>2500</v>
      </c>
      <c r="E54" s="76">
        <v>250</v>
      </c>
      <c r="F54" s="76">
        <v>252</v>
      </c>
      <c r="G54" s="76" t="s">
        <v>1473</v>
      </c>
      <c r="H54" s="76">
        <v>252</v>
      </c>
      <c r="I54" s="76">
        <f t="shared" si="8"/>
        <v>-5000</v>
      </c>
      <c r="J54" s="86"/>
    </row>
    <row r="55" spans="1:10">
      <c r="A55" s="73">
        <v>43216</v>
      </c>
      <c r="B55" s="74" t="s">
        <v>37</v>
      </c>
      <c r="C55" s="74" t="s">
        <v>16</v>
      </c>
      <c r="D55" s="74">
        <v>1700</v>
      </c>
      <c r="E55" s="74">
        <v>316.5</v>
      </c>
      <c r="F55" s="74">
        <v>313.89999999999998</v>
      </c>
      <c r="G55" s="74" t="s">
        <v>1474</v>
      </c>
      <c r="H55" s="74">
        <v>316.5</v>
      </c>
      <c r="I55" s="74">
        <f t="shared" si="9"/>
        <v>0</v>
      </c>
      <c r="J55" s="86"/>
    </row>
    <row r="56" spans="1:10">
      <c r="A56" s="73">
        <v>43217</v>
      </c>
      <c r="B56" s="74" t="s">
        <v>280</v>
      </c>
      <c r="C56" s="74" t="s">
        <v>16</v>
      </c>
      <c r="D56" s="74">
        <v>1100</v>
      </c>
      <c r="E56" s="74">
        <v>793</v>
      </c>
      <c r="F56" s="74">
        <v>789.5</v>
      </c>
      <c r="G56" s="74" t="s">
        <v>1475</v>
      </c>
      <c r="H56" s="74">
        <v>799</v>
      </c>
      <c r="I56" s="74">
        <f t="shared" si="9"/>
        <v>6600</v>
      </c>
      <c r="J56" s="86"/>
    </row>
    <row r="57" spans="1:10">
      <c r="A57" s="73">
        <v>43217</v>
      </c>
      <c r="B57" s="74" t="s">
        <v>567</v>
      </c>
      <c r="C57" s="74" t="s">
        <v>16</v>
      </c>
      <c r="D57" s="74">
        <v>1200</v>
      </c>
      <c r="E57" s="74">
        <v>635</v>
      </c>
      <c r="F57" s="74">
        <v>632</v>
      </c>
      <c r="G57" s="74" t="s">
        <v>1476</v>
      </c>
      <c r="H57" s="74">
        <v>637</v>
      </c>
      <c r="I57" s="74">
        <f t="shared" si="9"/>
        <v>2400</v>
      </c>
      <c r="J57" s="86"/>
    </row>
    <row r="58" spans="1:10">
      <c r="A58" s="73">
        <v>43220</v>
      </c>
      <c r="B58" s="74" t="s">
        <v>959</v>
      </c>
      <c r="C58" s="74" t="s">
        <v>16</v>
      </c>
      <c r="D58" s="74">
        <v>900</v>
      </c>
      <c r="E58" s="74">
        <v>840</v>
      </c>
      <c r="F58" s="74">
        <v>835</v>
      </c>
      <c r="G58" s="74" t="s">
        <v>1477</v>
      </c>
      <c r="H58" s="74">
        <v>853</v>
      </c>
      <c r="I58" s="74">
        <f t="shared" si="9"/>
        <v>11700</v>
      </c>
      <c r="J58" s="86"/>
    </row>
    <row r="59" spans="1:10">
      <c r="A59" s="73">
        <v>43220</v>
      </c>
      <c r="B59" s="74" t="s">
        <v>280</v>
      </c>
      <c r="C59" s="74" t="s">
        <v>16</v>
      </c>
      <c r="D59" s="74">
        <v>1100</v>
      </c>
      <c r="E59" s="74">
        <v>813.5</v>
      </c>
      <c r="F59" s="74">
        <v>809.5</v>
      </c>
      <c r="G59" s="74" t="s">
        <v>1478</v>
      </c>
      <c r="H59" s="74">
        <v>819</v>
      </c>
      <c r="I59" s="74">
        <f t="shared" si="9"/>
        <v>6050</v>
      </c>
      <c r="J59" s="86"/>
    </row>
    <row r="60" spans="1:10">
      <c r="A60" s="73"/>
      <c r="B60" s="74"/>
      <c r="C60" s="74"/>
      <c r="D60" s="74"/>
      <c r="E60" s="74"/>
      <c r="F60" s="74"/>
      <c r="G60" s="74"/>
      <c r="H60" s="74"/>
      <c r="I60" s="74"/>
      <c r="J60" s="86"/>
    </row>
    <row r="61" spans="1:10">
      <c r="A61" s="73"/>
      <c r="B61" s="74"/>
      <c r="C61" s="74"/>
      <c r="D61" s="74"/>
      <c r="E61" s="74"/>
      <c r="F61" s="74"/>
      <c r="G61" s="74"/>
      <c r="H61" s="74"/>
      <c r="I61" s="74"/>
      <c r="J61" s="86"/>
    </row>
    <row r="62" spans="1:10">
      <c r="A62" s="73"/>
      <c r="B62" s="74"/>
      <c r="C62" s="74"/>
      <c r="D62" s="74"/>
      <c r="E62" s="74"/>
      <c r="F62" s="74"/>
      <c r="G62" s="111" t="s">
        <v>64</v>
      </c>
      <c r="H62" s="111"/>
      <c r="I62" s="26">
        <f>SUM(I4:I61)</f>
        <v>170880.00000000009</v>
      </c>
    </row>
    <row r="63" spans="1:10">
      <c r="A63" s="75"/>
      <c r="B63" s="76"/>
      <c r="C63" s="76"/>
      <c r="D63" s="76"/>
      <c r="E63" s="76"/>
      <c r="F63" s="76"/>
      <c r="I63" s="76"/>
    </row>
    <row r="64" spans="1:10">
      <c r="A64" s="73"/>
      <c r="B64" s="74"/>
      <c r="C64" s="74"/>
      <c r="D64" s="74"/>
      <c r="E64" s="74"/>
      <c r="F64" s="74"/>
      <c r="G64" s="111" t="s">
        <v>2</v>
      </c>
      <c r="H64" s="111"/>
      <c r="I64" s="28">
        <f>46/56</f>
        <v>0.8214285714285714</v>
      </c>
    </row>
    <row r="65" spans="8:9">
      <c r="H65" s="78"/>
      <c r="I65" s="79" t="s">
        <v>65</v>
      </c>
    </row>
  </sheetData>
  <mergeCells count="4">
    <mergeCell ref="A1:I1"/>
    <mergeCell ref="A2:I2"/>
    <mergeCell ref="G62:H62"/>
    <mergeCell ref="G64:H64"/>
  </mergeCells>
  <pageMargins left="0.75" right="0.75" top="1" bottom="1" header="0.51180555555555596" footer="0.51180555555555596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7" workbookViewId="0">
      <selection activeCell="M16" sqref="M16"/>
    </sheetView>
  </sheetViews>
  <sheetFormatPr defaultColWidth="9" defaultRowHeight="15"/>
  <cols>
    <col min="1" max="1" width="10.4257812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1479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43160</v>
      </c>
      <c r="B4" s="74" t="s">
        <v>183</v>
      </c>
      <c r="C4" s="74" t="s">
        <v>16</v>
      </c>
      <c r="D4" s="74">
        <v>800</v>
      </c>
      <c r="E4" s="74">
        <v>625</v>
      </c>
      <c r="F4" s="74">
        <v>620</v>
      </c>
      <c r="G4" s="74" t="s">
        <v>1480</v>
      </c>
      <c r="H4" s="74">
        <v>625</v>
      </c>
      <c r="I4" s="74">
        <f>(H4-E4)*D4</f>
        <v>0</v>
      </c>
    </row>
    <row r="5" spans="1:9">
      <c r="A5" s="73">
        <v>43160</v>
      </c>
      <c r="B5" s="74" t="s">
        <v>1134</v>
      </c>
      <c r="C5" s="74" t="s">
        <v>16</v>
      </c>
      <c r="D5" s="74">
        <v>900</v>
      </c>
      <c r="E5" s="74">
        <v>578</v>
      </c>
      <c r="F5" s="74">
        <v>573</v>
      </c>
      <c r="G5" s="74" t="s">
        <v>1481</v>
      </c>
      <c r="H5" s="74">
        <v>581</v>
      </c>
      <c r="I5" s="74">
        <f t="shared" ref="I5:I7" si="0">(H5-E5)*D5</f>
        <v>2700</v>
      </c>
    </row>
    <row r="6" spans="1:9">
      <c r="A6" s="73">
        <v>43160</v>
      </c>
      <c r="B6" s="74" t="s">
        <v>1482</v>
      </c>
      <c r="C6" s="74" t="s">
        <v>16</v>
      </c>
      <c r="D6" s="74">
        <v>1500</v>
      </c>
      <c r="E6" s="74">
        <v>857</v>
      </c>
      <c r="F6" s="74">
        <v>854</v>
      </c>
      <c r="G6" s="74" t="s">
        <v>1483</v>
      </c>
      <c r="H6" s="74">
        <v>858.5</v>
      </c>
      <c r="I6" s="74">
        <f t="shared" si="0"/>
        <v>2250</v>
      </c>
    </row>
    <row r="7" spans="1:9">
      <c r="A7" s="75">
        <v>43164</v>
      </c>
      <c r="B7" s="76" t="s">
        <v>59</v>
      </c>
      <c r="C7" s="76" t="s">
        <v>16</v>
      </c>
      <c r="D7" s="76">
        <v>1500</v>
      </c>
      <c r="E7" s="76">
        <v>878</v>
      </c>
      <c r="F7" s="76">
        <v>875</v>
      </c>
      <c r="G7" s="76" t="s">
        <v>1484</v>
      </c>
      <c r="H7" s="76">
        <v>875</v>
      </c>
      <c r="I7" s="76">
        <f t="shared" si="0"/>
        <v>-4500</v>
      </c>
    </row>
    <row r="8" spans="1:9">
      <c r="A8" s="73">
        <v>43164</v>
      </c>
      <c r="B8" s="74" t="s">
        <v>1485</v>
      </c>
      <c r="C8" s="74" t="s">
        <v>23</v>
      </c>
      <c r="D8" s="74">
        <v>3000</v>
      </c>
      <c r="E8" s="74">
        <v>192</v>
      </c>
      <c r="F8" s="74">
        <v>193.5</v>
      </c>
      <c r="G8" s="74" t="s">
        <v>1486</v>
      </c>
      <c r="H8" s="74">
        <v>191</v>
      </c>
      <c r="I8" s="74">
        <f t="shared" ref="I8:I10" si="1">(E8-H8)*D8</f>
        <v>3000</v>
      </c>
    </row>
    <row r="9" spans="1:9">
      <c r="A9" s="73">
        <v>43164</v>
      </c>
      <c r="B9" s="74" t="s">
        <v>655</v>
      </c>
      <c r="C9" s="74" t="s">
        <v>23</v>
      </c>
      <c r="D9" s="74">
        <v>1300</v>
      </c>
      <c r="E9" s="74">
        <v>400</v>
      </c>
      <c r="F9" s="74">
        <v>403</v>
      </c>
      <c r="G9" s="74" t="s">
        <v>1487</v>
      </c>
      <c r="H9" s="74">
        <v>398</v>
      </c>
      <c r="I9" s="74">
        <f t="shared" si="1"/>
        <v>2600</v>
      </c>
    </row>
    <row r="10" spans="1:9">
      <c r="A10" s="73">
        <v>43164</v>
      </c>
      <c r="B10" s="74" t="s">
        <v>1439</v>
      </c>
      <c r="C10" s="74" t="s">
        <v>23</v>
      </c>
      <c r="D10" s="74">
        <v>700</v>
      </c>
      <c r="E10" s="74">
        <v>800</v>
      </c>
      <c r="F10" s="74">
        <v>805</v>
      </c>
      <c r="G10" s="74" t="s">
        <v>1488</v>
      </c>
      <c r="H10" s="74">
        <v>797</v>
      </c>
      <c r="I10" s="74">
        <f t="shared" si="1"/>
        <v>2100</v>
      </c>
    </row>
    <row r="11" spans="1:9">
      <c r="A11" s="73">
        <v>43165</v>
      </c>
      <c r="B11" s="74" t="s">
        <v>90</v>
      </c>
      <c r="C11" s="74" t="s">
        <v>16</v>
      </c>
      <c r="D11" s="74">
        <v>2750</v>
      </c>
      <c r="E11" s="74">
        <v>311</v>
      </c>
      <c r="F11" s="74">
        <v>309.5</v>
      </c>
      <c r="G11" s="74" t="s">
        <v>1489</v>
      </c>
      <c r="H11" s="74">
        <v>314.5</v>
      </c>
      <c r="I11" s="74">
        <f>(H11-E11)*D11</f>
        <v>9625</v>
      </c>
    </row>
    <row r="12" spans="1:9">
      <c r="A12" s="73">
        <v>43166</v>
      </c>
      <c r="B12" s="74" t="s">
        <v>1490</v>
      </c>
      <c r="C12" s="74" t="s">
        <v>23</v>
      </c>
      <c r="D12" s="74">
        <v>1250</v>
      </c>
      <c r="E12" s="74">
        <v>530</v>
      </c>
      <c r="F12" s="74">
        <v>534</v>
      </c>
      <c r="G12" s="74" t="s">
        <v>1491</v>
      </c>
      <c r="H12" s="74">
        <v>527.5</v>
      </c>
      <c r="I12" s="74">
        <f t="shared" ref="I12:I14" si="2">(E12-H12)*D12</f>
        <v>3125</v>
      </c>
    </row>
    <row r="13" spans="1:9">
      <c r="A13" s="73">
        <v>43166</v>
      </c>
      <c r="B13" s="74" t="s">
        <v>876</v>
      </c>
      <c r="C13" s="74" t="s">
        <v>23</v>
      </c>
      <c r="D13" s="74">
        <v>2000</v>
      </c>
      <c r="E13" s="74">
        <v>286</v>
      </c>
      <c r="F13" s="74">
        <v>288</v>
      </c>
      <c r="G13" s="74" t="s">
        <v>1492</v>
      </c>
      <c r="H13" s="74">
        <v>278</v>
      </c>
      <c r="I13" s="74">
        <f t="shared" si="2"/>
        <v>16000</v>
      </c>
    </row>
    <row r="14" spans="1:9">
      <c r="A14" s="73">
        <v>43167</v>
      </c>
      <c r="B14" s="74" t="s">
        <v>20</v>
      </c>
      <c r="C14" s="74" t="s">
        <v>23</v>
      </c>
      <c r="D14" s="74">
        <v>1800</v>
      </c>
      <c r="E14" s="74">
        <v>600</v>
      </c>
      <c r="F14" s="74">
        <v>602.20000000000005</v>
      </c>
      <c r="G14" s="74" t="s">
        <v>1493</v>
      </c>
      <c r="H14" s="74">
        <v>598.6</v>
      </c>
      <c r="I14" s="74">
        <f t="shared" si="2"/>
        <v>2519.9999999999591</v>
      </c>
    </row>
    <row r="15" spans="1:9">
      <c r="A15" s="73">
        <v>43167</v>
      </c>
      <c r="B15" s="74" t="s">
        <v>978</v>
      </c>
      <c r="C15" s="74" t="s">
        <v>16</v>
      </c>
      <c r="D15" s="74">
        <v>1600</v>
      </c>
      <c r="E15" s="74">
        <v>316.5</v>
      </c>
      <c r="F15" s="74">
        <v>314</v>
      </c>
      <c r="G15" s="74" t="s">
        <v>1494</v>
      </c>
      <c r="H15" s="74">
        <v>318.39999999999998</v>
      </c>
      <c r="I15" s="74">
        <f>(H15-E15)*D15</f>
        <v>3039.9999999999636</v>
      </c>
    </row>
    <row r="16" spans="1:9">
      <c r="A16" s="73">
        <v>43168</v>
      </c>
      <c r="B16" s="74" t="s">
        <v>1495</v>
      </c>
      <c r="C16" s="74" t="s">
        <v>23</v>
      </c>
      <c r="D16" s="74">
        <v>2266</v>
      </c>
      <c r="E16" s="74">
        <v>323.5</v>
      </c>
      <c r="F16" s="74">
        <v>325.3</v>
      </c>
      <c r="G16" s="74" t="s">
        <v>1496</v>
      </c>
      <c r="H16" s="74">
        <v>322.5</v>
      </c>
      <c r="I16" s="74">
        <f t="shared" ref="I16:I21" si="3">(E16-H16)*D16</f>
        <v>2266</v>
      </c>
    </row>
    <row r="17" spans="1:9">
      <c r="A17" s="73">
        <v>43168</v>
      </c>
      <c r="B17" s="74" t="s">
        <v>509</v>
      </c>
      <c r="C17" s="74" t="s">
        <v>23</v>
      </c>
      <c r="D17" s="74">
        <v>1600</v>
      </c>
      <c r="E17" s="74">
        <v>240</v>
      </c>
      <c r="F17" s="74">
        <v>243</v>
      </c>
      <c r="G17" s="85" t="s">
        <v>1497</v>
      </c>
      <c r="H17" s="74">
        <v>238.4</v>
      </c>
      <c r="I17" s="74">
        <f t="shared" si="3"/>
        <v>2559.9999999999909</v>
      </c>
    </row>
    <row r="18" spans="1:9">
      <c r="A18" s="75">
        <v>43171</v>
      </c>
      <c r="B18" s="76" t="s">
        <v>67</v>
      </c>
      <c r="C18" s="76" t="s">
        <v>16</v>
      </c>
      <c r="D18" s="76">
        <v>1200</v>
      </c>
      <c r="E18" s="76">
        <v>635.20000000000005</v>
      </c>
      <c r="F18" s="76">
        <v>631.5</v>
      </c>
      <c r="G18" s="87" t="s">
        <v>1498</v>
      </c>
      <c r="H18" s="76">
        <v>631.5</v>
      </c>
      <c r="I18" s="76">
        <f t="shared" ref="I18:I25" si="4">(H18-E18)*D18</f>
        <v>-4440.0000000000546</v>
      </c>
    </row>
    <row r="19" spans="1:9">
      <c r="A19" s="75">
        <v>43171</v>
      </c>
      <c r="B19" s="76" t="s">
        <v>567</v>
      </c>
      <c r="C19" s="76" t="s">
        <v>23</v>
      </c>
      <c r="D19" s="76">
        <v>1200</v>
      </c>
      <c r="E19" s="76">
        <v>684</v>
      </c>
      <c r="F19" s="76">
        <v>687.5</v>
      </c>
      <c r="G19" s="87" t="s">
        <v>1499</v>
      </c>
      <c r="H19" s="76">
        <v>687.5</v>
      </c>
      <c r="I19" s="76">
        <f t="shared" si="3"/>
        <v>-4200</v>
      </c>
    </row>
    <row r="20" spans="1:9">
      <c r="A20" s="73">
        <v>43171</v>
      </c>
      <c r="B20" s="74" t="s">
        <v>1500</v>
      </c>
      <c r="C20" s="74" t="s">
        <v>23</v>
      </c>
      <c r="D20" s="74">
        <v>4000</v>
      </c>
      <c r="E20" s="74">
        <v>129</v>
      </c>
      <c r="F20" s="74">
        <v>130.5</v>
      </c>
      <c r="G20" s="85" t="s">
        <v>1501</v>
      </c>
      <c r="H20" s="74">
        <v>128.5</v>
      </c>
      <c r="I20" s="74">
        <f t="shared" si="3"/>
        <v>2000</v>
      </c>
    </row>
    <row r="21" spans="1:9">
      <c r="A21" s="73">
        <v>43171</v>
      </c>
      <c r="B21" s="74" t="s">
        <v>1502</v>
      </c>
      <c r="C21" s="74" t="s">
        <v>23</v>
      </c>
      <c r="D21" s="74">
        <v>1500</v>
      </c>
      <c r="E21" s="74">
        <v>368</v>
      </c>
      <c r="F21" s="74">
        <v>370.3</v>
      </c>
      <c r="G21" s="85" t="s">
        <v>1503</v>
      </c>
      <c r="H21" s="74">
        <v>366.2</v>
      </c>
      <c r="I21" s="74">
        <f t="shared" si="3"/>
        <v>2700.0000000000173</v>
      </c>
    </row>
    <row r="22" spans="1:9">
      <c r="A22" s="73">
        <v>43171</v>
      </c>
      <c r="B22" s="74" t="s">
        <v>1380</v>
      </c>
      <c r="C22" s="74" t="s">
        <v>16</v>
      </c>
      <c r="D22" s="74">
        <v>1000</v>
      </c>
      <c r="E22" s="74">
        <v>1059</v>
      </c>
      <c r="F22" s="74">
        <v>1055</v>
      </c>
      <c r="G22" s="74" t="s">
        <v>1504</v>
      </c>
      <c r="H22" s="74">
        <v>1067</v>
      </c>
      <c r="I22" s="74">
        <f t="shared" si="4"/>
        <v>8000</v>
      </c>
    </row>
    <row r="23" spans="1:9">
      <c r="A23" s="73">
        <v>43172</v>
      </c>
      <c r="B23" s="74" t="s">
        <v>37</v>
      </c>
      <c r="C23" s="74" t="s">
        <v>16</v>
      </c>
      <c r="D23" s="74">
        <v>1700</v>
      </c>
      <c r="E23" s="74">
        <v>345</v>
      </c>
      <c r="F23" s="74">
        <v>342.4</v>
      </c>
      <c r="G23" s="74" t="s">
        <v>1505</v>
      </c>
      <c r="H23" s="74">
        <v>346.7</v>
      </c>
      <c r="I23" s="74">
        <f t="shared" si="4"/>
        <v>2889.9999999999809</v>
      </c>
    </row>
    <row r="24" spans="1:9">
      <c r="A24" s="73">
        <v>43172</v>
      </c>
      <c r="B24" s="74" t="s">
        <v>1319</v>
      </c>
      <c r="C24" s="74" t="s">
        <v>16</v>
      </c>
      <c r="D24" s="74">
        <v>2000</v>
      </c>
      <c r="E24" s="74">
        <v>294.5</v>
      </c>
      <c r="F24" s="74">
        <v>291.8</v>
      </c>
      <c r="G24" s="74" t="s">
        <v>1506</v>
      </c>
      <c r="H24" s="74">
        <v>296</v>
      </c>
      <c r="I24" s="74">
        <f t="shared" si="4"/>
        <v>3000</v>
      </c>
    </row>
    <row r="25" spans="1:9">
      <c r="A25" s="75">
        <v>43173</v>
      </c>
      <c r="B25" s="76" t="s">
        <v>1144</v>
      </c>
      <c r="C25" s="76" t="s">
        <v>16</v>
      </c>
      <c r="D25" s="76">
        <v>4000</v>
      </c>
      <c r="E25" s="76">
        <v>145</v>
      </c>
      <c r="F25" s="76">
        <v>143.80000000000001</v>
      </c>
      <c r="G25" s="76" t="s">
        <v>1507</v>
      </c>
      <c r="H25" s="76">
        <v>143.80000000000001</v>
      </c>
      <c r="I25" s="76">
        <f t="shared" si="4"/>
        <v>-4799.9999999999545</v>
      </c>
    </row>
    <row r="26" spans="1:9">
      <c r="A26" s="75">
        <v>43173</v>
      </c>
      <c r="B26" s="76" t="s">
        <v>53</v>
      </c>
      <c r="C26" s="76" t="s">
        <v>23</v>
      </c>
      <c r="D26" s="76">
        <v>1100</v>
      </c>
      <c r="E26" s="76">
        <v>839</v>
      </c>
      <c r="F26" s="76">
        <v>843</v>
      </c>
      <c r="G26" s="76" t="s">
        <v>1508</v>
      </c>
      <c r="H26" s="76">
        <v>843</v>
      </c>
      <c r="I26" s="76">
        <f>(E26-H26)*D26</f>
        <v>-4400</v>
      </c>
    </row>
    <row r="27" spans="1:9">
      <c r="A27" s="73">
        <v>43174</v>
      </c>
      <c r="B27" s="74" t="s">
        <v>287</v>
      </c>
      <c r="C27" s="74" t="s">
        <v>16</v>
      </c>
      <c r="D27" s="74">
        <v>2000</v>
      </c>
      <c r="E27" s="74">
        <v>526</v>
      </c>
      <c r="F27" s="74">
        <v>524</v>
      </c>
      <c r="G27" s="74" t="s">
        <v>1509</v>
      </c>
      <c r="H27" s="74">
        <v>527.5</v>
      </c>
      <c r="I27" s="74">
        <f t="shared" ref="I27:I30" si="5">(H27-E27)*D27</f>
        <v>3000</v>
      </c>
    </row>
    <row r="28" spans="1:9">
      <c r="A28" s="73">
        <v>43174</v>
      </c>
      <c r="B28" s="74" t="s">
        <v>764</v>
      </c>
      <c r="C28" s="74" t="s">
        <v>16</v>
      </c>
      <c r="D28" s="74">
        <v>500</v>
      </c>
      <c r="E28" s="74">
        <v>790</v>
      </c>
      <c r="F28" s="74">
        <v>783</v>
      </c>
      <c r="G28" s="74" t="s">
        <v>1510</v>
      </c>
      <c r="H28" s="74">
        <v>808</v>
      </c>
      <c r="I28" s="74">
        <f t="shared" si="5"/>
        <v>9000</v>
      </c>
    </row>
    <row r="29" spans="1:9">
      <c r="A29" s="73">
        <v>43175</v>
      </c>
      <c r="B29" s="74" t="s">
        <v>509</v>
      </c>
      <c r="C29" s="74" t="s">
        <v>16</v>
      </c>
      <c r="D29" s="74">
        <v>1600</v>
      </c>
      <c r="E29" s="74">
        <v>267</v>
      </c>
      <c r="F29" s="74">
        <v>264.5</v>
      </c>
      <c r="G29" s="74" t="s">
        <v>1511</v>
      </c>
      <c r="H29" s="74">
        <v>272.8</v>
      </c>
      <c r="I29" s="74">
        <f t="shared" si="5"/>
        <v>9280.0000000000182</v>
      </c>
    </row>
    <row r="30" spans="1:9">
      <c r="A30" s="75">
        <v>43175</v>
      </c>
      <c r="B30" s="76" t="s">
        <v>381</v>
      </c>
      <c r="C30" s="76" t="s">
        <v>16</v>
      </c>
      <c r="D30" s="76">
        <v>1200</v>
      </c>
      <c r="E30" s="76">
        <v>734</v>
      </c>
      <c r="F30" s="76">
        <v>729.9</v>
      </c>
      <c r="G30" s="76" t="s">
        <v>1512</v>
      </c>
      <c r="H30" s="76">
        <v>729.9</v>
      </c>
      <c r="I30" s="76">
        <f t="shared" si="5"/>
        <v>-4920.0000000000273</v>
      </c>
    </row>
    <row r="31" spans="1:9">
      <c r="A31" s="73">
        <v>43175</v>
      </c>
      <c r="B31" s="74" t="s">
        <v>134</v>
      </c>
      <c r="C31" s="74" t="s">
        <v>23</v>
      </c>
      <c r="D31" s="74">
        <v>1200</v>
      </c>
      <c r="E31" s="74">
        <v>824</v>
      </c>
      <c r="F31" s="74">
        <v>827.3</v>
      </c>
      <c r="G31" s="74" t="s">
        <v>1513</v>
      </c>
      <c r="H31" s="74">
        <v>822</v>
      </c>
      <c r="I31" s="74">
        <f>(E31-H31)*D31</f>
        <v>2400</v>
      </c>
    </row>
    <row r="32" spans="1:9">
      <c r="A32" s="73">
        <v>43179</v>
      </c>
      <c r="B32" s="74" t="s">
        <v>764</v>
      </c>
      <c r="C32" s="74" t="s">
        <v>16</v>
      </c>
      <c r="D32" s="74">
        <v>500</v>
      </c>
      <c r="E32" s="74">
        <v>770</v>
      </c>
      <c r="F32" s="74">
        <v>767</v>
      </c>
      <c r="G32" s="74" t="s">
        <v>1514</v>
      </c>
      <c r="H32" s="74">
        <v>775</v>
      </c>
      <c r="I32" s="74">
        <f t="shared" ref="I32:I34" si="6">(H32-E32)*D32</f>
        <v>2500</v>
      </c>
    </row>
    <row r="33" spans="1:10">
      <c r="A33" s="73">
        <v>43179</v>
      </c>
      <c r="B33" s="74" t="s">
        <v>95</v>
      </c>
      <c r="C33" s="74" t="s">
        <v>16</v>
      </c>
      <c r="D33" s="74">
        <v>1500</v>
      </c>
      <c r="E33" s="74">
        <v>877</v>
      </c>
      <c r="F33" s="74">
        <v>874.2</v>
      </c>
      <c r="G33" s="74" t="s">
        <v>1515</v>
      </c>
      <c r="H33" s="74">
        <v>877</v>
      </c>
      <c r="I33" s="74">
        <f t="shared" si="6"/>
        <v>0</v>
      </c>
    </row>
    <row r="34" spans="1:10">
      <c r="A34" s="75">
        <v>43179</v>
      </c>
      <c r="B34" s="76" t="s">
        <v>1516</v>
      </c>
      <c r="C34" s="76" t="s">
        <v>16</v>
      </c>
      <c r="D34" s="76">
        <v>250</v>
      </c>
      <c r="E34" s="76">
        <v>2895</v>
      </c>
      <c r="F34" s="76">
        <v>2882</v>
      </c>
      <c r="G34" s="76" t="s">
        <v>1517</v>
      </c>
      <c r="H34" s="76">
        <v>2882</v>
      </c>
      <c r="I34" s="76">
        <f t="shared" si="6"/>
        <v>-3250</v>
      </c>
    </row>
    <row r="35" spans="1:10">
      <c r="A35" s="75">
        <v>43179</v>
      </c>
      <c r="B35" s="76" t="s">
        <v>483</v>
      </c>
      <c r="C35" s="76" t="s">
        <v>23</v>
      </c>
      <c r="D35" s="76">
        <v>2500</v>
      </c>
      <c r="E35" s="76">
        <v>230</v>
      </c>
      <c r="F35" s="76">
        <v>231.7</v>
      </c>
      <c r="G35" s="76" t="s">
        <v>1518</v>
      </c>
      <c r="H35" s="76">
        <v>231.7</v>
      </c>
      <c r="I35" s="76">
        <f t="shared" ref="I35:I41" si="7">(E35-H35)*D35</f>
        <v>-4249.9999999999718</v>
      </c>
      <c r="J35" s="86"/>
    </row>
    <row r="36" spans="1:10">
      <c r="A36" s="73">
        <v>43180</v>
      </c>
      <c r="B36" s="74" t="s">
        <v>134</v>
      </c>
      <c r="C36" s="74" t="s">
        <v>16</v>
      </c>
      <c r="D36" s="74">
        <v>1200</v>
      </c>
      <c r="E36" s="74">
        <v>795</v>
      </c>
      <c r="F36" s="74">
        <v>791.5</v>
      </c>
      <c r="G36" s="74" t="s">
        <v>1519</v>
      </c>
      <c r="H36" s="74">
        <v>797</v>
      </c>
      <c r="I36" s="74">
        <f>(H36-E36)*D36</f>
        <v>2400</v>
      </c>
      <c r="J36" s="86"/>
    </row>
    <row r="37" spans="1:10">
      <c r="A37" s="73">
        <v>43180</v>
      </c>
      <c r="B37" s="74" t="s">
        <v>507</v>
      </c>
      <c r="C37" s="74" t="s">
        <v>16</v>
      </c>
      <c r="D37" s="74">
        <v>302</v>
      </c>
      <c r="E37" s="74">
        <v>2525</v>
      </c>
      <c r="F37" s="74">
        <v>2510</v>
      </c>
      <c r="G37" s="74" t="s">
        <v>1520</v>
      </c>
      <c r="H37" s="74">
        <v>2534</v>
      </c>
      <c r="I37" s="74">
        <f>(H37-E37)*D37</f>
        <v>2718</v>
      </c>
      <c r="J37" s="86"/>
    </row>
    <row r="38" spans="1:10">
      <c r="A38" s="73">
        <v>43180</v>
      </c>
      <c r="B38" s="74" t="s">
        <v>268</v>
      </c>
      <c r="C38" s="74" t="s">
        <v>23</v>
      </c>
      <c r="D38" s="74">
        <v>400</v>
      </c>
      <c r="E38" s="74">
        <v>1250</v>
      </c>
      <c r="F38" s="74">
        <v>1260</v>
      </c>
      <c r="G38" s="74" t="s">
        <v>1521</v>
      </c>
      <c r="H38" s="74">
        <v>1250</v>
      </c>
      <c r="I38" s="74">
        <f t="shared" si="7"/>
        <v>0</v>
      </c>
      <c r="J38" s="86"/>
    </row>
    <row r="39" spans="1:10">
      <c r="A39" s="75">
        <v>43180</v>
      </c>
      <c r="B39" s="76" t="s">
        <v>483</v>
      </c>
      <c r="C39" s="76" t="s">
        <v>23</v>
      </c>
      <c r="D39" s="76">
        <v>2500</v>
      </c>
      <c r="E39" s="76">
        <v>229.5</v>
      </c>
      <c r="F39" s="76">
        <v>231</v>
      </c>
      <c r="G39" s="76" t="s">
        <v>1522</v>
      </c>
      <c r="H39" s="76">
        <v>231</v>
      </c>
      <c r="I39" s="76">
        <f t="shared" si="7"/>
        <v>-3750</v>
      </c>
      <c r="J39" s="86"/>
    </row>
    <row r="40" spans="1:10">
      <c r="A40" s="73">
        <v>43181</v>
      </c>
      <c r="B40" s="74" t="s">
        <v>1092</v>
      </c>
      <c r="C40" s="74" t="s">
        <v>23</v>
      </c>
      <c r="D40" s="74">
        <v>3000</v>
      </c>
      <c r="E40" s="74">
        <v>246</v>
      </c>
      <c r="F40" s="74">
        <v>247.5</v>
      </c>
      <c r="G40" s="74" t="s">
        <v>1523</v>
      </c>
      <c r="H40" s="74">
        <v>242</v>
      </c>
      <c r="I40" s="74">
        <f t="shared" si="7"/>
        <v>12000</v>
      </c>
      <c r="J40" s="86"/>
    </row>
    <row r="41" spans="1:10">
      <c r="A41" s="73">
        <v>43181</v>
      </c>
      <c r="B41" s="74" t="s">
        <v>183</v>
      </c>
      <c r="C41" s="74" t="s">
        <v>23</v>
      </c>
      <c r="D41" s="74">
        <v>800</v>
      </c>
      <c r="E41" s="74">
        <v>560</v>
      </c>
      <c r="F41" s="74">
        <v>565</v>
      </c>
      <c r="G41" s="74" t="s">
        <v>1524</v>
      </c>
      <c r="H41" s="74">
        <v>557</v>
      </c>
      <c r="I41" s="74">
        <f t="shared" si="7"/>
        <v>2400</v>
      </c>
      <c r="J41" s="86"/>
    </row>
    <row r="42" spans="1:10">
      <c r="A42" s="75">
        <v>43182</v>
      </c>
      <c r="B42" s="76" t="s">
        <v>25</v>
      </c>
      <c r="C42" s="76" t="s">
        <v>16</v>
      </c>
      <c r="D42" s="76">
        <v>600</v>
      </c>
      <c r="E42" s="76">
        <v>1410</v>
      </c>
      <c r="F42" s="76">
        <v>1404</v>
      </c>
      <c r="G42" s="76" t="s">
        <v>1525</v>
      </c>
      <c r="H42" s="76">
        <v>1404</v>
      </c>
      <c r="I42" s="76">
        <f t="shared" ref="I42:I47" si="8">(H42-E42)*D42</f>
        <v>-3600</v>
      </c>
      <c r="J42" s="86"/>
    </row>
    <row r="43" spans="1:10">
      <c r="A43" s="73">
        <v>43182</v>
      </c>
      <c r="B43" s="74" t="s">
        <v>1526</v>
      </c>
      <c r="C43" s="74" t="s">
        <v>23</v>
      </c>
      <c r="D43" s="74">
        <v>3500</v>
      </c>
      <c r="E43" s="74">
        <v>145.5</v>
      </c>
      <c r="F43" s="74">
        <v>147</v>
      </c>
      <c r="G43" s="74" t="s">
        <v>1527</v>
      </c>
      <c r="H43" s="74">
        <v>138.9</v>
      </c>
      <c r="I43" s="74">
        <f>(E43-H43)*D43</f>
        <v>23099.999999999982</v>
      </c>
      <c r="J43" s="86"/>
    </row>
    <row r="44" spans="1:10">
      <c r="A44" s="73">
        <v>43185</v>
      </c>
      <c r="B44" s="74" t="s">
        <v>74</v>
      </c>
      <c r="C44" s="74" t="s">
        <v>16</v>
      </c>
      <c r="D44" s="74">
        <v>500</v>
      </c>
      <c r="E44" s="74">
        <v>2300</v>
      </c>
      <c r="F44" s="74">
        <v>2292</v>
      </c>
      <c r="G44" s="74" t="s">
        <v>1528</v>
      </c>
      <c r="H44" s="74">
        <v>2320</v>
      </c>
      <c r="I44" s="74">
        <f t="shared" si="8"/>
        <v>10000</v>
      </c>
      <c r="J44" s="86"/>
    </row>
    <row r="45" spans="1:10">
      <c r="A45" s="73">
        <v>43185</v>
      </c>
      <c r="B45" s="74" t="s">
        <v>399</v>
      </c>
      <c r="C45" s="74" t="s">
        <v>16</v>
      </c>
      <c r="D45" s="74">
        <v>1100</v>
      </c>
      <c r="E45" s="74">
        <v>530</v>
      </c>
      <c r="F45" s="74">
        <v>526</v>
      </c>
      <c r="G45" s="74" t="s">
        <v>1529</v>
      </c>
      <c r="H45" s="74">
        <v>530</v>
      </c>
      <c r="I45" s="74">
        <f t="shared" si="8"/>
        <v>0</v>
      </c>
      <c r="J45" s="86"/>
    </row>
    <row r="46" spans="1:10">
      <c r="A46" s="73">
        <v>43185</v>
      </c>
      <c r="B46" s="74" t="s">
        <v>29</v>
      </c>
      <c r="C46" s="74" t="s">
        <v>16</v>
      </c>
      <c r="D46" s="74">
        <v>800</v>
      </c>
      <c r="E46" s="74">
        <v>1125</v>
      </c>
      <c r="F46" s="74">
        <v>1120</v>
      </c>
      <c r="G46" s="74" t="s">
        <v>1530</v>
      </c>
      <c r="H46" s="74">
        <v>1125</v>
      </c>
      <c r="I46" s="74">
        <f t="shared" si="8"/>
        <v>0</v>
      </c>
      <c r="J46" s="86"/>
    </row>
    <row r="47" spans="1:10">
      <c r="A47" s="73">
        <v>43186</v>
      </c>
      <c r="B47" s="74" t="s">
        <v>20</v>
      </c>
      <c r="C47" s="74" t="s">
        <v>16</v>
      </c>
      <c r="D47" s="74">
        <v>1800</v>
      </c>
      <c r="E47" s="74">
        <v>590</v>
      </c>
      <c r="F47" s="74">
        <v>587.79999999999995</v>
      </c>
      <c r="G47" s="74" t="s">
        <v>1531</v>
      </c>
      <c r="H47" s="74">
        <v>598</v>
      </c>
      <c r="I47" s="74">
        <f t="shared" si="8"/>
        <v>14400</v>
      </c>
      <c r="J47" s="86"/>
    </row>
    <row r="48" spans="1:10">
      <c r="A48" s="73">
        <v>43187</v>
      </c>
      <c r="B48" s="74" t="s">
        <v>764</v>
      </c>
      <c r="C48" s="74" t="s">
        <v>23</v>
      </c>
      <c r="D48" s="74">
        <v>500</v>
      </c>
      <c r="E48" s="74">
        <v>669</v>
      </c>
      <c r="F48" s="74">
        <v>677</v>
      </c>
      <c r="G48" s="74" t="s">
        <v>1532</v>
      </c>
      <c r="H48" s="74">
        <v>669</v>
      </c>
      <c r="I48" s="74">
        <f>(E48-H48)*D48</f>
        <v>0</v>
      </c>
      <c r="J48" s="86"/>
    </row>
    <row r="49" spans="1:10">
      <c r="A49" s="75">
        <v>43187</v>
      </c>
      <c r="B49" s="76" t="s">
        <v>1526</v>
      </c>
      <c r="C49" s="76" t="s">
        <v>16</v>
      </c>
      <c r="D49" s="76">
        <v>3500</v>
      </c>
      <c r="E49" s="76">
        <v>133</v>
      </c>
      <c r="F49" s="76">
        <v>131.4</v>
      </c>
      <c r="G49" s="76" t="s">
        <v>1533</v>
      </c>
      <c r="H49" s="76">
        <v>131.4</v>
      </c>
      <c r="I49" s="76">
        <f t="shared" ref="I49:I51" si="9">(H49-E49)*D49</f>
        <v>-5599.99999999998</v>
      </c>
      <c r="J49" s="86"/>
    </row>
    <row r="50" spans="1:10">
      <c r="A50" s="73">
        <v>43187</v>
      </c>
      <c r="B50" s="74" t="s">
        <v>381</v>
      </c>
      <c r="C50" s="74" t="s">
        <v>16</v>
      </c>
      <c r="D50" s="74">
        <v>1200</v>
      </c>
      <c r="E50" s="74">
        <v>743</v>
      </c>
      <c r="F50" s="74">
        <v>739.4</v>
      </c>
      <c r="G50" s="74" t="s">
        <v>1534</v>
      </c>
      <c r="H50" s="74">
        <v>744.5</v>
      </c>
      <c r="I50" s="74">
        <f t="shared" si="9"/>
        <v>1800</v>
      </c>
      <c r="J50" s="86"/>
    </row>
    <row r="51" spans="1:10">
      <c r="A51" s="73">
        <v>43187</v>
      </c>
      <c r="B51" s="74" t="s">
        <v>1439</v>
      </c>
      <c r="C51" s="74" t="s">
        <v>16</v>
      </c>
      <c r="D51" s="74">
        <v>700</v>
      </c>
      <c r="E51" s="74">
        <v>800</v>
      </c>
      <c r="F51" s="74">
        <v>795</v>
      </c>
      <c r="G51" s="74" t="s">
        <v>1535</v>
      </c>
      <c r="H51" s="74">
        <v>803</v>
      </c>
      <c r="I51" s="74">
        <f t="shared" si="9"/>
        <v>2100</v>
      </c>
      <c r="J51" s="86"/>
    </row>
    <row r="52" spans="1:10">
      <c r="A52" s="73">
        <v>43187</v>
      </c>
      <c r="B52" s="74" t="s">
        <v>20</v>
      </c>
      <c r="C52" s="74" t="s">
        <v>23</v>
      </c>
      <c r="D52" s="74">
        <v>1800</v>
      </c>
      <c r="E52" s="74">
        <v>595</v>
      </c>
      <c r="F52" s="74">
        <v>597.20000000000005</v>
      </c>
      <c r="G52" s="74" t="s">
        <v>1536</v>
      </c>
      <c r="H52" s="74">
        <v>592</v>
      </c>
      <c r="I52" s="74">
        <f>(E52-H52)*D52</f>
        <v>5400</v>
      </c>
      <c r="J52" s="86"/>
    </row>
    <row r="53" spans="1:10">
      <c r="A53" s="73"/>
      <c r="B53" s="74"/>
      <c r="C53" s="74"/>
      <c r="D53" s="74"/>
      <c r="E53" s="74"/>
      <c r="F53" s="74"/>
      <c r="G53" s="74"/>
      <c r="H53" s="74"/>
      <c r="I53" s="74"/>
      <c r="J53" s="86"/>
    </row>
    <row r="54" spans="1:10">
      <c r="A54" s="73"/>
      <c r="B54" s="74"/>
      <c r="C54" s="74"/>
      <c r="D54" s="74"/>
      <c r="E54" s="74"/>
      <c r="F54" s="74"/>
      <c r="G54" s="111" t="s">
        <v>64</v>
      </c>
      <c r="H54" s="111"/>
      <c r="I54" s="26">
        <f>SUM(I4:I53)</f>
        <v>125163.99999999991</v>
      </c>
    </row>
    <row r="55" spans="1:10">
      <c r="A55" s="75"/>
      <c r="B55" s="76"/>
      <c r="C55" s="76"/>
      <c r="D55" s="76"/>
      <c r="E55" s="76"/>
      <c r="F55" s="76"/>
      <c r="I55" s="76"/>
    </row>
    <row r="56" spans="1:10">
      <c r="A56" s="73"/>
      <c r="B56" s="74"/>
      <c r="C56" s="74"/>
      <c r="D56" s="74"/>
      <c r="E56" s="74"/>
      <c r="F56" s="74"/>
      <c r="G56" s="111" t="s">
        <v>2</v>
      </c>
      <c r="H56" s="111"/>
      <c r="I56" s="28">
        <f>38/49</f>
        <v>0.77551020408163263</v>
      </c>
    </row>
    <row r="57" spans="1:10">
      <c r="H57" s="78"/>
      <c r="I57" s="79" t="s">
        <v>65</v>
      </c>
    </row>
  </sheetData>
  <mergeCells count="4">
    <mergeCell ref="A1:I1"/>
    <mergeCell ref="A2:I2"/>
    <mergeCell ref="G54:H54"/>
    <mergeCell ref="G56:H56"/>
  </mergeCells>
  <pageMargins left="0.75" right="0.75" top="1" bottom="1" header="0.51180555555555596" footer="0.51180555555555596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6" workbookViewId="0">
      <selection activeCell="K20" sqref="K20"/>
    </sheetView>
  </sheetViews>
  <sheetFormatPr defaultColWidth="9" defaultRowHeight="15"/>
  <cols>
    <col min="1" max="1" width="10.4257812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1537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43132</v>
      </c>
      <c r="B4" s="74" t="s">
        <v>339</v>
      </c>
      <c r="C4" s="74" t="s">
        <v>23</v>
      </c>
      <c r="D4" s="74">
        <v>600</v>
      </c>
      <c r="E4" s="74">
        <v>755</v>
      </c>
      <c r="F4" s="74">
        <v>761</v>
      </c>
      <c r="G4" s="74" t="s">
        <v>1538</v>
      </c>
      <c r="H4" s="74">
        <v>752</v>
      </c>
      <c r="I4" s="74">
        <f>(E4-H4)*D4</f>
        <v>1800</v>
      </c>
    </row>
    <row r="5" spans="1:9">
      <c r="A5" s="73">
        <v>43132</v>
      </c>
      <c r="B5" s="74" t="s">
        <v>56</v>
      </c>
      <c r="C5" s="74" t="s">
        <v>16</v>
      </c>
      <c r="D5" s="74">
        <v>800</v>
      </c>
      <c r="E5" s="74">
        <v>1053</v>
      </c>
      <c r="F5" s="74">
        <v>1047.5</v>
      </c>
      <c r="G5" s="74" t="s">
        <v>1539</v>
      </c>
      <c r="H5" s="74">
        <v>1056.75</v>
      </c>
      <c r="I5" s="74">
        <f t="shared" ref="I5:I12" si="0">(H5-E5)*D5</f>
        <v>3000</v>
      </c>
    </row>
    <row r="6" spans="1:9">
      <c r="A6" s="73">
        <v>43132</v>
      </c>
      <c r="B6" s="74" t="s">
        <v>339</v>
      </c>
      <c r="C6" s="74" t="s">
        <v>23</v>
      </c>
      <c r="D6" s="74">
        <v>600</v>
      </c>
      <c r="E6" s="74">
        <v>752</v>
      </c>
      <c r="F6" s="74">
        <v>758</v>
      </c>
      <c r="G6" s="74" t="s">
        <v>1540</v>
      </c>
      <c r="H6" s="74">
        <v>739</v>
      </c>
      <c r="I6" s="74">
        <f t="shared" ref="I6:I8" si="1">(E6-H6)*D6</f>
        <v>7800</v>
      </c>
    </row>
    <row r="7" spans="1:9">
      <c r="A7" s="73">
        <v>43133</v>
      </c>
      <c r="B7" s="74" t="s">
        <v>1541</v>
      </c>
      <c r="C7" s="74" t="s">
        <v>23</v>
      </c>
      <c r="D7" s="74">
        <v>1500</v>
      </c>
      <c r="E7" s="74">
        <v>322</v>
      </c>
      <c r="F7" s="74">
        <v>324.5</v>
      </c>
      <c r="G7" s="74" t="s">
        <v>1542</v>
      </c>
      <c r="H7" s="74">
        <v>310</v>
      </c>
      <c r="I7" s="74">
        <f t="shared" si="1"/>
        <v>18000</v>
      </c>
    </row>
    <row r="8" spans="1:9">
      <c r="A8" s="73">
        <v>43133</v>
      </c>
      <c r="B8" s="74" t="s">
        <v>1541</v>
      </c>
      <c r="C8" s="74" t="s">
        <v>23</v>
      </c>
      <c r="D8" s="74">
        <v>1500</v>
      </c>
      <c r="E8" s="74">
        <v>295</v>
      </c>
      <c r="F8" s="74">
        <v>297.5</v>
      </c>
      <c r="G8" s="74" t="s">
        <v>1543</v>
      </c>
      <c r="H8" s="74">
        <v>285</v>
      </c>
      <c r="I8" s="74">
        <f t="shared" si="1"/>
        <v>15000</v>
      </c>
    </row>
    <row r="9" spans="1:9">
      <c r="A9" s="73">
        <v>43133</v>
      </c>
      <c r="B9" s="74" t="s">
        <v>1541</v>
      </c>
      <c r="C9" s="74" t="s">
        <v>16</v>
      </c>
      <c r="D9" s="74">
        <v>1500</v>
      </c>
      <c r="E9" s="74">
        <v>351</v>
      </c>
      <c r="F9" s="74">
        <v>348.5</v>
      </c>
      <c r="G9" s="74" t="s">
        <v>1544</v>
      </c>
      <c r="H9" s="74">
        <v>362</v>
      </c>
      <c r="I9" s="74">
        <f t="shared" si="0"/>
        <v>16500</v>
      </c>
    </row>
    <row r="10" spans="1:9">
      <c r="A10" s="73">
        <v>43136</v>
      </c>
      <c r="B10" s="74" t="s">
        <v>381</v>
      </c>
      <c r="C10" s="74" t="s">
        <v>16</v>
      </c>
      <c r="D10" s="74">
        <v>1200</v>
      </c>
      <c r="E10" s="74">
        <v>721.5</v>
      </c>
      <c r="F10" s="74">
        <v>718.5</v>
      </c>
      <c r="G10" s="74" t="s">
        <v>1545</v>
      </c>
      <c r="H10" s="74">
        <v>723</v>
      </c>
      <c r="I10" s="74">
        <f t="shared" si="0"/>
        <v>1800</v>
      </c>
    </row>
    <row r="11" spans="1:9">
      <c r="A11" s="73">
        <v>43136</v>
      </c>
      <c r="B11" s="74" t="s">
        <v>886</v>
      </c>
      <c r="C11" s="74" t="s">
        <v>16</v>
      </c>
      <c r="D11" s="74">
        <v>300</v>
      </c>
      <c r="E11" s="74">
        <v>1250</v>
      </c>
      <c r="F11" s="74">
        <v>1238</v>
      </c>
      <c r="G11" s="74" t="s">
        <v>1546</v>
      </c>
      <c r="H11" s="74">
        <v>1250</v>
      </c>
      <c r="I11" s="74">
        <f t="shared" si="0"/>
        <v>0</v>
      </c>
    </row>
    <row r="12" spans="1:9">
      <c r="A12" s="75">
        <v>43136</v>
      </c>
      <c r="B12" s="76" t="s">
        <v>649</v>
      </c>
      <c r="C12" s="76" t="s">
        <v>16</v>
      </c>
      <c r="D12" s="76">
        <v>1500</v>
      </c>
      <c r="E12" s="76">
        <v>521.5</v>
      </c>
      <c r="F12" s="76">
        <v>519</v>
      </c>
      <c r="G12" s="76" t="s">
        <v>1547</v>
      </c>
      <c r="H12" s="76">
        <v>519</v>
      </c>
      <c r="I12" s="76">
        <f t="shared" si="0"/>
        <v>-3750</v>
      </c>
    </row>
    <row r="13" spans="1:9">
      <c r="A13" s="73">
        <v>43137</v>
      </c>
      <c r="B13" s="74" t="s">
        <v>649</v>
      </c>
      <c r="C13" s="74" t="s">
        <v>23</v>
      </c>
      <c r="D13" s="74">
        <v>1500</v>
      </c>
      <c r="E13" s="74">
        <v>480</v>
      </c>
      <c r="F13" s="74">
        <v>482.5</v>
      </c>
      <c r="G13" s="85" t="s">
        <v>1548</v>
      </c>
      <c r="H13" s="74">
        <v>477.5</v>
      </c>
      <c r="I13" s="74">
        <f>(E13-H13)*D13</f>
        <v>3750</v>
      </c>
    </row>
    <row r="14" spans="1:9">
      <c r="A14" s="75">
        <v>43137</v>
      </c>
      <c r="B14" s="76" t="s">
        <v>1549</v>
      </c>
      <c r="C14" s="76" t="s">
        <v>16</v>
      </c>
      <c r="D14" s="76">
        <v>350</v>
      </c>
      <c r="E14" s="76">
        <v>1508</v>
      </c>
      <c r="F14" s="76">
        <v>1497</v>
      </c>
      <c r="G14" s="87" t="s">
        <v>1550</v>
      </c>
      <c r="H14" s="76">
        <v>1497</v>
      </c>
      <c r="I14" s="76">
        <f t="shared" ref="I14:I29" si="2">(H14-E14)*D14</f>
        <v>-3850</v>
      </c>
    </row>
    <row r="15" spans="1:9">
      <c r="A15" s="73">
        <v>43137</v>
      </c>
      <c r="B15" s="74" t="s">
        <v>1551</v>
      </c>
      <c r="C15" s="74" t="s">
        <v>16</v>
      </c>
      <c r="D15" s="74">
        <v>1500</v>
      </c>
      <c r="E15" s="74">
        <v>375</v>
      </c>
      <c r="F15" s="74">
        <v>377.5</v>
      </c>
      <c r="G15" s="85" t="s">
        <v>1552</v>
      </c>
      <c r="H15" s="74">
        <v>380</v>
      </c>
      <c r="I15" s="74">
        <f t="shared" si="2"/>
        <v>7500</v>
      </c>
    </row>
    <row r="16" spans="1:9">
      <c r="A16" s="73">
        <v>43138</v>
      </c>
      <c r="B16" s="74" t="s">
        <v>954</v>
      </c>
      <c r="C16" s="74" t="s">
        <v>16</v>
      </c>
      <c r="D16" s="74">
        <v>2000</v>
      </c>
      <c r="E16" s="74">
        <v>457</v>
      </c>
      <c r="F16" s="74">
        <v>455.25</v>
      </c>
      <c r="G16" s="85" t="s">
        <v>1553</v>
      </c>
      <c r="H16" s="74">
        <v>458</v>
      </c>
      <c r="I16" s="74">
        <f t="shared" si="2"/>
        <v>2000</v>
      </c>
    </row>
    <row r="17" spans="1:9">
      <c r="A17" s="73">
        <v>43138</v>
      </c>
      <c r="B17" s="74" t="s">
        <v>954</v>
      </c>
      <c r="C17" s="74" t="s">
        <v>16</v>
      </c>
      <c r="D17" s="74">
        <v>2000</v>
      </c>
      <c r="E17" s="74">
        <v>458</v>
      </c>
      <c r="F17" s="74">
        <v>456.25</v>
      </c>
      <c r="G17" s="85" t="s">
        <v>1554</v>
      </c>
      <c r="H17" s="74">
        <v>460</v>
      </c>
      <c r="I17" s="74">
        <f t="shared" si="2"/>
        <v>4000</v>
      </c>
    </row>
    <row r="18" spans="1:9">
      <c r="A18" s="73">
        <v>43140</v>
      </c>
      <c r="B18" s="74" t="s">
        <v>1555</v>
      </c>
      <c r="C18" s="74" t="s">
        <v>16</v>
      </c>
      <c r="D18" s="74">
        <v>750</v>
      </c>
      <c r="E18" s="74">
        <v>462</v>
      </c>
      <c r="F18" s="74">
        <v>457</v>
      </c>
      <c r="G18" s="85" t="s">
        <v>1556</v>
      </c>
      <c r="H18" s="74">
        <v>467</v>
      </c>
      <c r="I18" s="74">
        <f t="shared" si="2"/>
        <v>3750</v>
      </c>
    </row>
    <row r="19" spans="1:9">
      <c r="A19" s="73">
        <v>43140</v>
      </c>
      <c r="B19" s="74" t="s">
        <v>1557</v>
      </c>
      <c r="C19" s="74" t="s">
        <v>16</v>
      </c>
      <c r="D19" s="74">
        <v>1200</v>
      </c>
      <c r="E19" s="74">
        <v>793.5</v>
      </c>
      <c r="F19" s="74">
        <v>790.5</v>
      </c>
      <c r="G19" s="85" t="s">
        <v>1558</v>
      </c>
      <c r="H19" s="74">
        <v>793.5</v>
      </c>
      <c r="I19" s="74">
        <f t="shared" si="2"/>
        <v>0</v>
      </c>
    </row>
    <row r="20" spans="1:9">
      <c r="A20" s="73">
        <v>43140</v>
      </c>
      <c r="B20" s="74" t="s">
        <v>1559</v>
      </c>
      <c r="C20" s="74" t="s">
        <v>16</v>
      </c>
      <c r="D20" s="74">
        <v>500</v>
      </c>
      <c r="E20" s="74">
        <v>1383</v>
      </c>
      <c r="F20" s="74">
        <v>1376</v>
      </c>
      <c r="G20" s="85" t="s">
        <v>1560</v>
      </c>
      <c r="H20" s="74">
        <v>1383</v>
      </c>
      <c r="I20" s="74">
        <f t="shared" si="2"/>
        <v>0</v>
      </c>
    </row>
    <row r="21" spans="1:9">
      <c r="A21" s="75">
        <v>43140</v>
      </c>
      <c r="B21" s="76" t="s">
        <v>83</v>
      </c>
      <c r="C21" s="76" t="s">
        <v>16</v>
      </c>
      <c r="D21" s="76">
        <v>500</v>
      </c>
      <c r="E21" s="76">
        <v>1865</v>
      </c>
      <c r="F21" s="76">
        <v>1858</v>
      </c>
      <c r="G21" s="87" t="s">
        <v>1561</v>
      </c>
      <c r="H21" s="76">
        <v>1858</v>
      </c>
      <c r="I21" s="76">
        <f t="shared" si="2"/>
        <v>-3500</v>
      </c>
    </row>
    <row r="22" spans="1:9">
      <c r="A22" s="73">
        <v>43140</v>
      </c>
      <c r="B22" s="74" t="s">
        <v>1562</v>
      </c>
      <c r="C22" s="74" t="s">
        <v>16</v>
      </c>
      <c r="D22" s="74">
        <v>1300</v>
      </c>
      <c r="E22" s="74">
        <v>460</v>
      </c>
      <c r="F22" s="74">
        <v>457.1</v>
      </c>
      <c r="G22" s="74" t="s">
        <v>1563</v>
      </c>
      <c r="H22" s="74">
        <v>463</v>
      </c>
      <c r="I22" s="74">
        <f t="shared" si="2"/>
        <v>3900</v>
      </c>
    </row>
    <row r="23" spans="1:9">
      <c r="A23" s="73">
        <v>43141</v>
      </c>
      <c r="B23" s="74" t="s">
        <v>764</v>
      </c>
      <c r="C23" s="74" t="s">
        <v>16</v>
      </c>
      <c r="D23" s="74">
        <v>500</v>
      </c>
      <c r="E23" s="74">
        <v>740</v>
      </c>
      <c r="F23" s="74">
        <v>733</v>
      </c>
      <c r="G23" s="74" t="s">
        <v>1564</v>
      </c>
      <c r="H23" s="74">
        <v>751.75</v>
      </c>
      <c r="I23" s="74">
        <f t="shared" si="2"/>
        <v>5875</v>
      </c>
    </row>
    <row r="24" spans="1:9">
      <c r="A24" s="75">
        <v>43141</v>
      </c>
      <c r="B24" s="76" t="s">
        <v>1565</v>
      </c>
      <c r="C24" s="76" t="s">
        <v>16</v>
      </c>
      <c r="D24" s="76">
        <v>1061</v>
      </c>
      <c r="E24" s="76">
        <v>715</v>
      </c>
      <c r="F24" s="76">
        <v>711.6</v>
      </c>
      <c r="G24" s="76" t="s">
        <v>1566</v>
      </c>
      <c r="H24" s="76">
        <v>714.3</v>
      </c>
      <c r="I24" s="76">
        <f t="shared" si="2"/>
        <v>-742.70000000004825</v>
      </c>
    </row>
    <row r="25" spans="1:9">
      <c r="A25" s="73">
        <v>43145</v>
      </c>
      <c r="B25" s="74" t="s">
        <v>128</v>
      </c>
      <c r="C25" s="74" t="s">
        <v>16</v>
      </c>
      <c r="D25" s="74">
        <v>1000</v>
      </c>
      <c r="E25" s="74">
        <v>1002</v>
      </c>
      <c r="F25" s="74">
        <v>997</v>
      </c>
      <c r="G25" s="74" t="s">
        <v>1567</v>
      </c>
      <c r="H25" s="74">
        <v>1013</v>
      </c>
      <c r="I25" s="74">
        <f t="shared" si="2"/>
        <v>11000</v>
      </c>
    </row>
    <row r="26" spans="1:9">
      <c r="A26" s="73">
        <v>43146</v>
      </c>
      <c r="B26" s="74" t="s">
        <v>1060</v>
      </c>
      <c r="C26" s="74" t="s">
        <v>16</v>
      </c>
      <c r="D26" s="74">
        <v>4000</v>
      </c>
      <c r="E26" s="74">
        <v>166</v>
      </c>
      <c r="F26" s="74">
        <v>164.5</v>
      </c>
      <c r="G26" s="74" t="s">
        <v>1568</v>
      </c>
      <c r="H26" s="74">
        <v>168</v>
      </c>
      <c r="I26" s="74">
        <f t="shared" si="2"/>
        <v>8000</v>
      </c>
    </row>
    <row r="27" spans="1:9">
      <c r="A27" s="73">
        <v>43146</v>
      </c>
      <c r="B27" s="74" t="s">
        <v>399</v>
      </c>
      <c r="C27" s="74" t="s">
        <v>16</v>
      </c>
      <c r="D27" s="74">
        <v>1100</v>
      </c>
      <c r="E27" s="74">
        <v>532.1</v>
      </c>
      <c r="F27" s="74">
        <v>527</v>
      </c>
      <c r="G27" s="74" t="s">
        <v>1569</v>
      </c>
      <c r="H27" s="74">
        <v>534.5</v>
      </c>
      <c r="I27" s="74">
        <f t="shared" si="2"/>
        <v>2639.999999999975</v>
      </c>
    </row>
    <row r="28" spans="1:9">
      <c r="A28" s="75">
        <v>43146</v>
      </c>
      <c r="B28" s="76" t="s">
        <v>287</v>
      </c>
      <c r="C28" s="76" t="s">
        <v>16</v>
      </c>
      <c r="D28" s="76">
        <v>2000</v>
      </c>
      <c r="E28" s="76">
        <v>525</v>
      </c>
      <c r="F28" s="76">
        <v>523</v>
      </c>
      <c r="G28" s="76" t="s">
        <v>1570</v>
      </c>
      <c r="H28" s="76">
        <v>524</v>
      </c>
      <c r="I28" s="76">
        <f t="shared" si="2"/>
        <v>-2000</v>
      </c>
    </row>
    <row r="29" spans="1:9">
      <c r="A29" s="75">
        <v>43147</v>
      </c>
      <c r="B29" s="76" t="s">
        <v>567</v>
      </c>
      <c r="C29" s="76" t="s">
        <v>16</v>
      </c>
      <c r="D29" s="76">
        <v>1200</v>
      </c>
      <c r="E29" s="76">
        <v>779</v>
      </c>
      <c r="F29" s="76">
        <v>774.4</v>
      </c>
      <c r="G29" s="76" t="s">
        <v>1571</v>
      </c>
      <c r="H29" s="76">
        <v>774.4</v>
      </c>
      <c r="I29" s="76">
        <f t="shared" si="2"/>
        <v>-5520.0000000000273</v>
      </c>
    </row>
    <row r="30" spans="1:9">
      <c r="A30" s="73">
        <v>43147</v>
      </c>
      <c r="B30" s="74" t="s">
        <v>287</v>
      </c>
      <c r="C30" s="74" t="s">
        <v>23</v>
      </c>
      <c r="D30" s="74">
        <v>2000</v>
      </c>
      <c r="E30" s="74">
        <v>513.5</v>
      </c>
      <c r="F30" s="74">
        <v>515.9</v>
      </c>
      <c r="G30" s="74" t="s">
        <v>1572</v>
      </c>
      <c r="H30" s="74">
        <v>506</v>
      </c>
      <c r="I30" s="74">
        <f t="shared" ref="I30:I33" si="3">(E30-H30)*D30</f>
        <v>15000</v>
      </c>
    </row>
    <row r="31" spans="1:9">
      <c r="A31" s="73">
        <v>43147</v>
      </c>
      <c r="B31" s="74" t="s">
        <v>1102</v>
      </c>
      <c r="C31" s="74" t="s">
        <v>23</v>
      </c>
      <c r="D31" s="74">
        <v>3500</v>
      </c>
      <c r="E31" s="74">
        <v>250</v>
      </c>
      <c r="F31" s="74">
        <v>251.5</v>
      </c>
      <c r="G31" s="74" t="s">
        <v>1573</v>
      </c>
      <c r="H31" s="74">
        <v>247.5</v>
      </c>
      <c r="I31" s="74">
        <f t="shared" si="3"/>
        <v>8750</v>
      </c>
    </row>
    <row r="32" spans="1:9">
      <c r="A32" s="75">
        <v>43147</v>
      </c>
      <c r="B32" s="76" t="s">
        <v>67</v>
      </c>
      <c r="C32" s="76" t="s">
        <v>23</v>
      </c>
      <c r="D32" s="76">
        <v>1200</v>
      </c>
      <c r="E32" s="76">
        <v>588</v>
      </c>
      <c r="F32" s="76">
        <v>592.5</v>
      </c>
      <c r="G32" s="76" t="s">
        <v>1574</v>
      </c>
      <c r="H32" s="76">
        <v>590</v>
      </c>
      <c r="I32" s="76">
        <f t="shared" si="3"/>
        <v>-2400</v>
      </c>
    </row>
    <row r="33" spans="1:10">
      <c r="A33" s="73">
        <v>43150</v>
      </c>
      <c r="B33" s="74" t="s">
        <v>442</v>
      </c>
      <c r="C33" s="74" t="s">
        <v>23</v>
      </c>
      <c r="D33" s="74">
        <v>1700</v>
      </c>
      <c r="E33" s="74">
        <v>412</v>
      </c>
      <c r="F33" s="74">
        <v>414.7</v>
      </c>
      <c r="G33" s="74" t="s">
        <v>1575</v>
      </c>
      <c r="H33" s="74">
        <v>410.3</v>
      </c>
      <c r="I33" s="74">
        <f t="shared" si="3"/>
        <v>2889.9999999999809</v>
      </c>
    </row>
    <row r="34" spans="1:10">
      <c r="A34" s="73">
        <v>43150</v>
      </c>
      <c r="B34" s="74" t="s">
        <v>53</v>
      </c>
      <c r="C34" s="74" t="s">
        <v>16</v>
      </c>
      <c r="D34" s="74">
        <v>1100</v>
      </c>
      <c r="E34" s="74">
        <v>895</v>
      </c>
      <c r="F34" s="74">
        <v>891.5</v>
      </c>
      <c r="G34" s="74" t="s">
        <v>1576</v>
      </c>
      <c r="H34" s="74">
        <v>897</v>
      </c>
      <c r="I34" s="74">
        <f t="shared" ref="I34:I40" si="4">(H34-E34)*D34</f>
        <v>2200</v>
      </c>
    </row>
    <row r="35" spans="1:10">
      <c r="A35" s="73">
        <v>43150</v>
      </c>
      <c r="B35" s="74" t="s">
        <v>1577</v>
      </c>
      <c r="C35" s="74" t="s">
        <v>16</v>
      </c>
      <c r="D35" s="74">
        <v>500</v>
      </c>
      <c r="E35" s="74">
        <v>1165</v>
      </c>
      <c r="F35" s="74">
        <v>1159</v>
      </c>
      <c r="G35" s="74" t="s">
        <v>1578</v>
      </c>
      <c r="H35" s="74">
        <v>1176</v>
      </c>
      <c r="I35" s="74">
        <f t="shared" si="4"/>
        <v>5500</v>
      </c>
      <c r="J35" s="86"/>
    </row>
    <row r="36" spans="1:10">
      <c r="A36" s="73">
        <v>43151</v>
      </c>
      <c r="B36" s="74" t="s">
        <v>287</v>
      </c>
      <c r="C36" s="74" t="s">
        <v>16</v>
      </c>
      <c r="D36" s="74">
        <v>2000</v>
      </c>
      <c r="E36" s="74">
        <v>508</v>
      </c>
      <c r="F36" s="74">
        <v>505.3</v>
      </c>
      <c r="G36" s="74" t="s">
        <v>1579</v>
      </c>
      <c r="H36" s="74">
        <v>509.7</v>
      </c>
      <c r="I36" s="74">
        <f t="shared" si="4"/>
        <v>3399.9999999999773</v>
      </c>
      <c r="J36" s="86"/>
    </row>
    <row r="37" spans="1:10">
      <c r="A37" s="73">
        <v>43151</v>
      </c>
      <c r="B37" s="74" t="s">
        <v>148</v>
      </c>
      <c r="C37" s="74" t="s">
        <v>16</v>
      </c>
      <c r="D37" s="74">
        <v>2500</v>
      </c>
      <c r="E37" s="74">
        <v>396</v>
      </c>
      <c r="F37" s="74">
        <v>394</v>
      </c>
      <c r="G37" s="74" t="s">
        <v>1580</v>
      </c>
      <c r="H37" s="74">
        <v>397.5</v>
      </c>
      <c r="I37" s="74">
        <f t="shared" si="4"/>
        <v>3750</v>
      </c>
      <c r="J37" s="86"/>
    </row>
    <row r="38" spans="1:10">
      <c r="A38" s="75">
        <v>43152</v>
      </c>
      <c r="B38" s="76" t="s">
        <v>59</v>
      </c>
      <c r="C38" s="76" t="s">
        <v>16</v>
      </c>
      <c r="D38" s="76">
        <v>1500</v>
      </c>
      <c r="E38" s="76">
        <v>790</v>
      </c>
      <c r="F38" s="76">
        <v>787.5</v>
      </c>
      <c r="G38" s="76" t="s">
        <v>1581</v>
      </c>
      <c r="H38" s="76">
        <v>787.5</v>
      </c>
      <c r="I38" s="76">
        <f t="shared" si="4"/>
        <v>-3750</v>
      </c>
      <c r="J38" s="86"/>
    </row>
    <row r="39" spans="1:10">
      <c r="A39" s="73">
        <v>43152</v>
      </c>
      <c r="B39" s="74" t="s">
        <v>134</v>
      </c>
      <c r="C39" s="74" t="s">
        <v>16</v>
      </c>
      <c r="D39" s="74">
        <v>1200</v>
      </c>
      <c r="E39" s="74">
        <v>722</v>
      </c>
      <c r="F39" s="74">
        <v>719</v>
      </c>
      <c r="G39" s="74" t="s">
        <v>1582</v>
      </c>
      <c r="H39" s="74">
        <v>729</v>
      </c>
      <c r="I39" s="74">
        <f t="shared" si="4"/>
        <v>8400</v>
      </c>
      <c r="J39" s="86"/>
    </row>
    <row r="40" spans="1:10">
      <c r="A40" s="73">
        <v>43152</v>
      </c>
      <c r="B40" s="74" t="s">
        <v>31</v>
      </c>
      <c r="C40" s="74" t="s">
        <v>16</v>
      </c>
      <c r="D40" s="74">
        <v>500</v>
      </c>
      <c r="E40" s="74">
        <v>1210</v>
      </c>
      <c r="F40" s="74">
        <v>1203</v>
      </c>
      <c r="G40" s="74" t="s">
        <v>1583</v>
      </c>
      <c r="H40" s="74">
        <v>1210</v>
      </c>
      <c r="I40" s="74">
        <f t="shared" si="4"/>
        <v>0</v>
      </c>
      <c r="J40" s="86"/>
    </row>
    <row r="41" spans="1:10">
      <c r="A41" s="73">
        <v>43152</v>
      </c>
      <c r="B41" s="74" t="s">
        <v>22</v>
      </c>
      <c r="C41" s="74" t="s">
        <v>23</v>
      </c>
      <c r="D41" s="74">
        <v>500</v>
      </c>
      <c r="E41" s="74">
        <v>1595</v>
      </c>
      <c r="F41" s="74">
        <v>1601.7</v>
      </c>
      <c r="G41" s="74" t="s">
        <v>1584</v>
      </c>
      <c r="H41" s="74">
        <v>1591</v>
      </c>
      <c r="I41" s="74">
        <f t="shared" ref="I41:I43" si="5">(E41-H41)*D41</f>
        <v>2000</v>
      </c>
      <c r="J41" s="86"/>
    </row>
    <row r="42" spans="1:10">
      <c r="A42" s="73">
        <v>43153</v>
      </c>
      <c r="B42" s="74" t="s">
        <v>287</v>
      </c>
      <c r="C42" s="74" t="s">
        <v>23</v>
      </c>
      <c r="D42" s="74">
        <v>2000</v>
      </c>
      <c r="E42" s="74">
        <v>500</v>
      </c>
      <c r="F42" s="74">
        <v>502</v>
      </c>
      <c r="G42" s="74" t="s">
        <v>1585</v>
      </c>
      <c r="H42" s="74">
        <v>498.5</v>
      </c>
      <c r="I42" s="74">
        <f t="shared" si="5"/>
        <v>3000</v>
      </c>
      <c r="J42" s="86"/>
    </row>
    <row r="43" spans="1:10">
      <c r="A43" s="73">
        <v>43153</v>
      </c>
      <c r="B43" s="74" t="s">
        <v>134</v>
      </c>
      <c r="C43" s="74" t="s">
        <v>23</v>
      </c>
      <c r="D43" s="74">
        <v>1200</v>
      </c>
      <c r="E43" s="74">
        <v>736</v>
      </c>
      <c r="F43" s="74">
        <v>740.2</v>
      </c>
      <c r="G43" s="74" t="s">
        <v>1586</v>
      </c>
      <c r="H43" s="74">
        <v>736</v>
      </c>
      <c r="I43" s="74">
        <f t="shared" si="5"/>
        <v>0</v>
      </c>
      <c r="J43" s="86"/>
    </row>
    <row r="44" spans="1:10">
      <c r="A44" s="75">
        <v>43154</v>
      </c>
      <c r="B44" s="76" t="s">
        <v>20</v>
      </c>
      <c r="C44" s="76" t="s">
        <v>16</v>
      </c>
      <c r="D44" s="76">
        <v>1800</v>
      </c>
      <c r="E44" s="76">
        <v>630.5</v>
      </c>
      <c r="F44" s="76">
        <v>628</v>
      </c>
      <c r="G44" s="76" t="s">
        <v>1587</v>
      </c>
      <c r="H44" s="76">
        <v>628</v>
      </c>
      <c r="I44" s="76">
        <f t="shared" ref="I44:I57" si="6">(H44-E44)*D44</f>
        <v>-4500</v>
      </c>
      <c r="J44" s="86"/>
    </row>
    <row r="45" spans="1:10">
      <c r="A45" s="73">
        <v>43154</v>
      </c>
      <c r="B45" s="74" t="s">
        <v>134</v>
      </c>
      <c r="C45" s="74" t="s">
        <v>16</v>
      </c>
      <c r="D45" s="74">
        <v>1200</v>
      </c>
      <c r="E45" s="74">
        <v>780</v>
      </c>
      <c r="F45" s="74">
        <v>777</v>
      </c>
      <c r="G45" s="74" t="s">
        <v>1588</v>
      </c>
      <c r="H45" s="74">
        <v>782.5</v>
      </c>
      <c r="I45" s="74">
        <f t="shared" si="6"/>
        <v>3000</v>
      </c>
      <c r="J45" s="86"/>
    </row>
    <row r="46" spans="1:10">
      <c r="A46" s="75">
        <v>43154</v>
      </c>
      <c r="B46" s="76" t="s">
        <v>1526</v>
      </c>
      <c r="C46" s="76" t="s">
        <v>16</v>
      </c>
      <c r="D46" s="76">
        <v>3500</v>
      </c>
      <c r="E46" s="76">
        <v>154.5</v>
      </c>
      <c r="F46" s="76">
        <v>153.19999999999999</v>
      </c>
      <c r="G46" s="76" t="s">
        <v>1589</v>
      </c>
      <c r="H46" s="76">
        <v>154</v>
      </c>
      <c r="I46" s="76">
        <f t="shared" si="6"/>
        <v>-1750</v>
      </c>
      <c r="J46" s="86"/>
    </row>
    <row r="47" spans="1:10">
      <c r="A47" s="73">
        <v>43154</v>
      </c>
      <c r="B47" s="74" t="s">
        <v>587</v>
      </c>
      <c r="C47" s="74" t="s">
        <v>16</v>
      </c>
      <c r="D47" s="74">
        <v>1500</v>
      </c>
      <c r="E47" s="74">
        <v>487</v>
      </c>
      <c r="F47" s="74">
        <v>484</v>
      </c>
      <c r="G47" s="74" t="s">
        <v>1590</v>
      </c>
      <c r="H47" s="74">
        <v>495</v>
      </c>
      <c r="I47" s="74">
        <f t="shared" si="6"/>
        <v>12000</v>
      </c>
      <c r="J47" s="86"/>
    </row>
    <row r="48" spans="1:10">
      <c r="A48" s="73">
        <v>43157</v>
      </c>
      <c r="B48" s="74" t="s">
        <v>218</v>
      </c>
      <c r="C48" s="74" t="s">
        <v>16</v>
      </c>
      <c r="D48" s="74">
        <v>800</v>
      </c>
      <c r="E48" s="74">
        <v>1040</v>
      </c>
      <c r="F48" s="74">
        <v>1034</v>
      </c>
      <c r="G48" s="74" t="s">
        <v>1591</v>
      </c>
      <c r="H48" s="74">
        <v>1048</v>
      </c>
      <c r="I48" s="74">
        <f t="shared" si="6"/>
        <v>6400</v>
      </c>
      <c r="J48" s="86"/>
    </row>
    <row r="49" spans="1:10">
      <c r="A49" s="73">
        <v>43157</v>
      </c>
      <c r="B49" s="74" t="s">
        <v>128</v>
      </c>
      <c r="C49" s="74" t="s">
        <v>16</v>
      </c>
      <c r="D49" s="74">
        <v>1000</v>
      </c>
      <c r="E49" s="74">
        <v>944</v>
      </c>
      <c r="F49" s="74">
        <v>940</v>
      </c>
      <c r="G49" s="74" t="s">
        <v>1592</v>
      </c>
      <c r="H49" s="74">
        <v>946</v>
      </c>
      <c r="I49" s="74">
        <f t="shared" si="6"/>
        <v>2000</v>
      </c>
      <c r="J49" s="86"/>
    </row>
    <row r="50" spans="1:10">
      <c r="A50" s="73">
        <v>43158</v>
      </c>
      <c r="B50" s="74" t="s">
        <v>95</v>
      </c>
      <c r="C50" s="74" t="s">
        <v>16</v>
      </c>
      <c r="D50" s="74">
        <v>1500</v>
      </c>
      <c r="E50" s="74">
        <v>830</v>
      </c>
      <c r="F50" s="74">
        <v>827</v>
      </c>
      <c r="G50" s="74" t="s">
        <v>1593</v>
      </c>
      <c r="H50" s="74">
        <v>836</v>
      </c>
      <c r="I50" s="74">
        <f t="shared" si="6"/>
        <v>9000</v>
      </c>
      <c r="J50" s="86"/>
    </row>
    <row r="51" spans="1:10">
      <c r="A51" s="73">
        <v>43158</v>
      </c>
      <c r="B51" s="74" t="s">
        <v>20</v>
      </c>
      <c r="C51" s="74" t="s">
        <v>16</v>
      </c>
      <c r="D51" s="74">
        <v>1800</v>
      </c>
      <c r="E51" s="74">
        <v>631</v>
      </c>
      <c r="F51" s="74">
        <v>628.5</v>
      </c>
      <c r="G51" s="74" t="s">
        <v>1594</v>
      </c>
      <c r="H51" s="74">
        <v>631</v>
      </c>
      <c r="I51" s="74">
        <f t="shared" si="6"/>
        <v>0</v>
      </c>
      <c r="J51" s="86"/>
    </row>
    <row r="52" spans="1:10">
      <c r="A52" s="73">
        <v>43158</v>
      </c>
      <c r="B52" s="74" t="s">
        <v>1380</v>
      </c>
      <c r="C52" s="74" t="s">
        <v>16</v>
      </c>
      <c r="D52" s="74">
        <v>1000</v>
      </c>
      <c r="E52" s="74">
        <v>1038</v>
      </c>
      <c r="F52" s="74">
        <v>1034</v>
      </c>
      <c r="G52" s="74" t="s">
        <v>1595</v>
      </c>
      <c r="H52" s="74">
        <v>1041</v>
      </c>
      <c r="I52" s="74">
        <f t="shared" si="6"/>
        <v>3000</v>
      </c>
      <c r="J52" s="86"/>
    </row>
    <row r="53" spans="1:10">
      <c r="A53" s="73">
        <v>43158</v>
      </c>
      <c r="B53" s="74" t="s">
        <v>764</v>
      </c>
      <c r="C53" s="74" t="s">
        <v>16</v>
      </c>
      <c r="D53" s="74">
        <v>500</v>
      </c>
      <c r="E53" s="74">
        <v>770</v>
      </c>
      <c r="F53" s="74">
        <v>764</v>
      </c>
      <c r="G53" s="74" t="s">
        <v>1596</v>
      </c>
      <c r="H53" s="74">
        <v>775</v>
      </c>
      <c r="I53" s="74">
        <f t="shared" si="6"/>
        <v>2500</v>
      </c>
      <c r="J53" s="86"/>
    </row>
    <row r="54" spans="1:10">
      <c r="A54" s="73">
        <v>43159</v>
      </c>
      <c r="B54" s="74" t="s">
        <v>512</v>
      </c>
      <c r="C54" s="74" t="s">
        <v>16</v>
      </c>
      <c r="D54" s="74">
        <v>900</v>
      </c>
      <c r="E54" s="74">
        <v>545</v>
      </c>
      <c r="F54" s="74">
        <v>539.70000000000005</v>
      </c>
      <c r="G54" s="74" t="s">
        <v>1597</v>
      </c>
      <c r="H54" s="74">
        <v>548.5</v>
      </c>
      <c r="I54" s="74">
        <f t="shared" si="6"/>
        <v>3150</v>
      </c>
      <c r="J54" s="86"/>
    </row>
    <row r="55" spans="1:10">
      <c r="A55" s="75">
        <v>43159</v>
      </c>
      <c r="B55" s="76" t="s">
        <v>128</v>
      </c>
      <c r="C55" s="76" t="s">
        <v>16</v>
      </c>
      <c r="D55" s="76">
        <v>1000</v>
      </c>
      <c r="E55" s="76">
        <v>938</v>
      </c>
      <c r="F55" s="76">
        <v>934</v>
      </c>
      <c r="G55" s="76" t="s">
        <v>1598</v>
      </c>
      <c r="H55" s="76">
        <v>934</v>
      </c>
      <c r="I55" s="76">
        <f t="shared" si="6"/>
        <v>-4000</v>
      </c>
      <c r="J55" s="86"/>
    </row>
    <row r="56" spans="1:10">
      <c r="A56" s="73">
        <v>43159</v>
      </c>
      <c r="B56" s="74" t="s">
        <v>848</v>
      </c>
      <c r="C56" s="74" t="s">
        <v>16</v>
      </c>
      <c r="D56" s="74">
        <v>4500</v>
      </c>
      <c r="E56" s="74">
        <v>217</v>
      </c>
      <c r="F56" s="74">
        <v>215.8</v>
      </c>
      <c r="G56" s="74" t="s">
        <v>1599</v>
      </c>
      <c r="H56" s="74">
        <v>217.7</v>
      </c>
      <c r="I56" s="74">
        <f t="shared" si="6"/>
        <v>3149.9999999999491</v>
      </c>
      <c r="J56" s="86"/>
    </row>
    <row r="57" spans="1:10">
      <c r="A57" s="73">
        <v>43159</v>
      </c>
      <c r="B57" s="74" t="s">
        <v>303</v>
      </c>
      <c r="C57" s="74" t="s">
        <v>16</v>
      </c>
      <c r="D57" s="74">
        <v>500</v>
      </c>
      <c r="E57" s="74">
        <v>1467</v>
      </c>
      <c r="F57" s="74">
        <v>1460</v>
      </c>
      <c r="G57" s="74" t="s">
        <v>1600</v>
      </c>
      <c r="H57" s="74">
        <v>1467</v>
      </c>
      <c r="I57" s="74">
        <f t="shared" si="6"/>
        <v>0</v>
      </c>
      <c r="J57" s="86"/>
    </row>
    <row r="58" spans="1:10">
      <c r="A58" s="73"/>
      <c r="B58" s="74"/>
      <c r="C58" s="74"/>
      <c r="D58" s="74"/>
      <c r="E58" s="74"/>
      <c r="F58" s="74"/>
      <c r="G58" s="74"/>
      <c r="H58" s="74"/>
      <c r="I58" s="74"/>
      <c r="J58" s="86"/>
    </row>
    <row r="59" spans="1:10">
      <c r="A59" s="73"/>
      <c r="B59" s="74"/>
      <c r="C59" s="74"/>
      <c r="D59" s="74"/>
      <c r="E59" s="74"/>
      <c r="F59" s="74"/>
      <c r="G59" s="111" t="s">
        <v>64</v>
      </c>
      <c r="H59" s="111"/>
      <c r="I59" s="26">
        <f>SUM(I4:I58)</f>
        <v>179642.29999999978</v>
      </c>
    </row>
    <row r="60" spans="1:10">
      <c r="A60" s="75"/>
      <c r="B60" s="76"/>
      <c r="C60" s="76"/>
      <c r="D60" s="76"/>
      <c r="E60" s="76"/>
      <c r="F60" s="76"/>
      <c r="I60" s="76"/>
    </row>
    <row r="61" spans="1:10">
      <c r="A61" s="73"/>
      <c r="B61" s="74"/>
      <c r="C61" s="74"/>
      <c r="D61" s="74"/>
      <c r="E61" s="74"/>
      <c r="F61" s="74"/>
      <c r="G61" s="111" t="s">
        <v>2</v>
      </c>
      <c r="H61" s="111"/>
      <c r="I61" s="28">
        <f>43/54</f>
        <v>0.79629629629629628</v>
      </c>
    </row>
    <row r="62" spans="1:10">
      <c r="H62" s="78"/>
      <c r="I62" s="79"/>
    </row>
  </sheetData>
  <mergeCells count="4">
    <mergeCell ref="A1:I1"/>
    <mergeCell ref="A2:I2"/>
    <mergeCell ref="G59:H59"/>
    <mergeCell ref="G61:H61"/>
  </mergeCells>
  <pageMargins left="0.75" right="0.75" top="1" bottom="1" header="0.51180555555555596" footer="0.51180555555555596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9" workbookViewId="0">
      <selection activeCell="M14" sqref="M14"/>
    </sheetView>
  </sheetViews>
  <sheetFormatPr defaultColWidth="9" defaultRowHeight="15"/>
  <cols>
    <col min="1" max="1" width="10.4257812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1601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43101</v>
      </c>
      <c r="B4" s="74" t="s">
        <v>512</v>
      </c>
      <c r="C4" s="74" t="s">
        <v>16</v>
      </c>
      <c r="D4" s="74">
        <v>900</v>
      </c>
      <c r="E4" s="74">
        <v>604.5</v>
      </c>
      <c r="F4" s="74">
        <v>600.5</v>
      </c>
      <c r="G4" s="74" t="s">
        <v>1602</v>
      </c>
      <c r="H4" s="74">
        <v>606.5</v>
      </c>
      <c r="I4" s="74">
        <f>(H4-E4)*D4</f>
        <v>1800</v>
      </c>
    </row>
    <row r="5" spans="1:9">
      <c r="A5" s="73">
        <v>43101</v>
      </c>
      <c r="B5" s="74" t="s">
        <v>53</v>
      </c>
      <c r="C5" s="74" t="s">
        <v>16</v>
      </c>
      <c r="D5" s="74">
        <v>1100</v>
      </c>
      <c r="E5" s="74">
        <v>795.5</v>
      </c>
      <c r="F5" s="74">
        <v>792</v>
      </c>
      <c r="G5" s="74" t="s">
        <v>1603</v>
      </c>
      <c r="H5" s="74">
        <v>799</v>
      </c>
      <c r="I5" s="74">
        <f t="shared" ref="I5:I7" si="0">(H5-E5)*D5</f>
        <v>3850</v>
      </c>
    </row>
    <row r="6" spans="1:9">
      <c r="A6" s="73">
        <v>43132</v>
      </c>
      <c r="B6" s="74" t="s">
        <v>957</v>
      </c>
      <c r="C6" s="74" t="s">
        <v>23</v>
      </c>
      <c r="D6" s="74">
        <v>2000</v>
      </c>
      <c r="E6" s="74">
        <v>443</v>
      </c>
      <c r="F6" s="74">
        <v>444.75</v>
      </c>
      <c r="G6" s="74" t="s">
        <v>1604</v>
      </c>
      <c r="H6" s="74">
        <v>442</v>
      </c>
      <c r="I6" s="74">
        <f>(E6-H6)*D6</f>
        <v>2000</v>
      </c>
    </row>
    <row r="7" spans="1:9">
      <c r="A7" s="75">
        <v>43132</v>
      </c>
      <c r="B7" s="76" t="s">
        <v>1562</v>
      </c>
      <c r="C7" s="76" t="s">
        <v>16</v>
      </c>
      <c r="D7" s="76">
        <v>1300</v>
      </c>
      <c r="E7" s="76">
        <v>568.5</v>
      </c>
      <c r="F7" s="76">
        <v>565.75</v>
      </c>
      <c r="G7" s="76" t="s">
        <v>1605</v>
      </c>
      <c r="H7" s="76">
        <v>565.75</v>
      </c>
      <c r="I7" s="76">
        <f t="shared" si="0"/>
        <v>-3575</v>
      </c>
    </row>
    <row r="8" spans="1:9">
      <c r="A8" s="73">
        <v>43132</v>
      </c>
      <c r="B8" s="74" t="s">
        <v>18</v>
      </c>
      <c r="C8" s="74" t="s">
        <v>23</v>
      </c>
      <c r="D8" s="74">
        <v>1800</v>
      </c>
      <c r="E8" s="74">
        <v>500</v>
      </c>
      <c r="F8" s="74">
        <v>502</v>
      </c>
      <c r="G8" s="74" t="s">
        <v>1606</v>
      </c>
      <c r="H8" s="74">
        <v>500</v>
      </c>
      <c r="I8" s="74">
        <f>(E8-H8)*D8</f>
        <v>0</v>
      </c>
    </row>
    <row r="9" spans="1:9">
      <c r="A9" s="73">
        <v>43132</v>
      </c>
      <c r="B9" s="74" t="s">
        <v>381</v>
      </c>
      <c r="C9" s="74" t="s">
        <v>16</v>
      </c>
      <c r="D9" s="74">
        <v>1200</v>
      </c>
      <c r="E9" s="74">
        <v>775</v>
      </c>
      <c r="F9" s="74">
        <v>772</v>
      </c>
      <c r="G9" s="74" t="s">
        <v>1607</v>
      </c>
      <c r="H9" s="74">
        <v>779.5</v>
      </c>
      <c r="I9" s="74">
        <f t="shared" ref="I9:I18" si="1">(H9-E9)*D9</f>
        <v>5400</v>
      </c>
    </row>
    <row r="10" spans="1:9">
      <c r="A10" s="73">
        <v>43160</v>
      </c>
      <c r="B10" s="74" t="s">
        <v>1608</v>
      </c>
      <c r="C10" s="74" t="s">
        <v>16</v>
      </c>
      <c r="D10" s="74">
        <v>1500</v>
      </c>
      <c r="E10" s="74">
        <v>477</v>
      </c>
      <c r="F10" s="74">
        <v>474.5</v>
      </c>
      <c r="G10" s="74" t="s">
        <v>1609</v>
      </c>
      <c r="H10" s="74">
        <v>481</v>
      </c>
      <c r="I10" s="74">
        <f t="shared" si="1"/>
        <v>6000</v>
      </c>
    </row>
    <row r="11" spans="1:9">
      <c r="A11" s="73">
        <v>43160</v>
      </c>
      <c r="B11" s="74" t="s">
        <v>1610</v>
      </c>
      <c r="C11" s="74" t="s">
        <v>16</v>
      </c>
      <c r="D11" s="74">
        <v>900</v>
      </c>
      <c r="E11" s="74">
        <v>926</v>
      </c>
      <c r="F11" s="74">
        <v>922</v>
      </c>
      <c r="G11" s="74" t="s">
        <v>1611</v>
      </c>
      <c r="H11" s="74">
        <v>928</v>
      </c>
      <c r="I11" s="74">
        <f t="shared" si="1"/>
        <v>1800</v>
      </c>
    </row>
    <row r="12" spans="1:9">
      <c r="A12" s="73">
        <v>43191</v>
      </c>
      <c r="B12" s="74" t="s">
        <v>1612</v>
      </c>
      <c r="C12" s="74" t="s">
        <v>16</v>
      </c>
      <c r="D12" s="74">
        <v>500</v>
      </c>
      <c r="E12" s="74">
        <v>1486</v>
      </c>
      <c r="F12" s="74">
        <v>1479</v>
      </c>
      <c r="G12" s="74" t="s">
        <v>1613</v>
      </c>
      <c r="H12" s="74">
        <v>1493.95</v>
      </c>
      <c r="I12" s="74">
        <f t="shared" si="1"/>
        <v>3975.0000000000227</v>
      </c>
    </row>
    <row r="13" spans="1:9">
      <c r="A13" s="73">
        <v>43221</v>
      </c>
      <c r="B13" s="74" t="s">
        <v>1614</v>
      </c>
      <c r="C13" s="74" t="s">
        <v>16</v>
      </c>
      <c r="D13" s="74">
        <v>1000</v>
      </c>
      <c r="E13" s="74">
        <v>774</v>
      </c>
      <c r="F13" s="74">
        <v>770.5</v>
      </c>
      <c r="G13" s="74" t="s">
        <v>1615</v>
      </c>
      <c r="H13" s="74">
        <v>774</v>
      </c>
      <c r="I13" s="74">
        <f t="shared" si="1"/>
        <v>0</v>
      </c>
    </row>
    <row r="14" spans="1:9">
      <c r="A14" s="73">
        <v>43221</v>
      </c>
      <c r="B14" s="74" t="s">
        <v>1612</v>
      </c>
      <c r="C14" s="74" t="s">
        <v>16</v>
      </c>
      <c r="D14" s="74">
        <v>500</v>
      </c>
      <c r="E14" s="74">
        <v>1499</v>
      </c>
      <c r="F14" s="74">
        <v>1492</v>
      </c>
      <c r="G14" s="74" t="s">
        <v>1616</v>
      </c>
      <c r="H14" s="74">
        <v>1502</v>
      </c>
      <c r="I14" s="74">
        <f t="shared" si="1"/>
        <v>1500</v>
      </c>
    </row>
    <row r="15" spans="1:9">
      <c r="A15" s="73">
        <v>43221</v>
      </c>
      <c r="B15" s="74" t="s">
        <v>1617</v>
      </c>
      <c r="C15" s="74" t="s">
        <v>16</v>
      </c>
      <c r="D15" s="74">
        <v>800</v>
      </c>
      <c r="E15" s="74">
        <v>1015</v>
      </c>
      <c r="F15" s="74">
        <v>1010.5</v>
      </c>
      <c r="G15" s="74" t="s">
        <v>1618</v>
      </c>
      <c r="H15" s="74">
        <v>1015</v>
      </c>
      <c r="I15" s="74">
        <f t="shared" si="1"/>
        <v>0</v>
      </c>
    </row>
    <row r="16" spans="1:9">
      <c r="A16" s="75">
        <v>43221</v>
      </c>
      <c r="B16" s="76" t="s">
        <v>47</v>
      </c>
      <c r="C16" s="76" t="s">
        <v>16</v>
      </c>
      <c r="D16" s="76">
        <v>1400</v>
      </c>
      <c r="E16" s="76">
        <v>545</v>
      </c>
      <c r="F16" s="76">
        <v>542.5</v>
      </c>
      <c r="G16" s="76" t="s">
        <v>1619</v>
      </c>
      <c r="H16" s="76">
        <v>542.5</v>
      </c>
      <c r="I16" s="76">
        <f t="shared" si="1"/>
        <v>-3500</v>
      </c>
    </row>
    <row r="17" spans="1:9">
      <c r="A17" s="75">
        <v>43313</v>
      </c>
      <c r="B17" s="76" t="s">
        <v>1610</v>
      </c>
      <c r="C17" s="76" t="s">
        <v>16</v>
      </c>
      <c r="D17" s="76">
        <v>900</v>
      </c>
      <c r="E17" s="76">
        <v>1016.5</v>
      </c>
      <c r="F17" s="76">
        <v>1012</v>
      </c>
      <c r="G17" s="76" t="s">
        <v>1620</v>
      </c>
      <c r="H17" s="76">
        <v>1012</v>
      </c>
      <c r="I17" s="76">
        <f t="shared" si="1"/>
        <v>-4050</v>
      </c>
    </row>
    <row r="18" spans="1:9">
      <c r="A18" s="73">
        <v>43313</v>
      </c>
      <c r="B18" s="74" t="s">
        <v>1621</v>
      </c>
      <c r="C18" s="74" t="s">
        <v>16</v>
      </c>
      <c r="D18" s="74">
        <v>750</v>
      </c>
      <c r="E18" s="74">
        <v>612.5</v>
      </c>
      <c r="F18" s="74">
        <v>607.9</v>
      </c>
      <c r="G18" s="74" t="s">
        <v>1622</v>
      </c>
      <c r="H18" s="74">
        <v>623</v>
      </c>
      <c r="I18" s="74">
        <f t="shared" si="1"/>
        <v>7875</v>
      </c>
    </row>
    <row r="19" spans="1:9">
      <c r="A19" s="73">
        <v>43344</v>
      </c>
      <c r="B19" s="74" t="s">
        <v>1557</v>
      </c>
      <c r="C19" s="74" t="s">
        <v>23</v>
      </c>
      <c r="D19" s="74">
        <v>1200</v>
      </c>
      <c r="E19" s="74">
        <v>844</v>
      </c>
      <c r="F19" s="74">
        <v>847</v>
      </c>
      <c r="G19" s="74" t="s">
        <v>1623</v>
      </c>
      <c r="H19" s="74">
        <v>840</v>
      </c>
      <c r="I19" s="74">
        <f t="shared" ref="I19:I24" si="2">(E19-H19)*D19</f>
        <v>4800</v>
      </c>
    </row>
    <row r="20" spans="1:9">
      <c r="A20" s="73">
        <v>43344</v>
      </c>
      <c r="B20" s="74" t="s">
        <v>1557</v>
      </c>
      <c r="C20" s="74" t="s">
        <v>23</v>
      </c>
      <c r="D20" s="74">
        <v>1200</v>
      </c>
      <c r="E20" s="74">
        <v>839</v>
      </c>
      <c r="F20" s="74">
        <v>842</v>
      </c>
      <c r="G20" s="74" t="s">
        <v>1624</v>
      </c>
      <c r="H20" s="74">
        <v>837.5</v>
      </c>
      <c r="I20" s="74">
        <f t="shared" si="2"/>
        <v>1800</v>
      </c>
    </row>
    <row r="21" spans="1:9">
      <c r="A21" s="73">
        <v>43344</v>
      </c>
      <c r="B21" s="74" t="s">
        <v>1197</v>
      </c>
      <c r="C21" s="74" t="s">
        <v>16</v>
      </c>
      <c r="D21" s="74">
        <v>750</v>
      </c>
      <c r="E21" s="74">
        <v>1227.5</v>
      </c>
      <c r="F21" s="74">
        <v>1222.9000000000001</v>
      </c>
      <c r="G21" s="74" t="s">
        <v>1625</v>
      </c>
      <c r="H21" s="74">
        <v>1238.75</v>
      </c>
      <c r="I21" s="74">
        <f t="shared" ref="I21:I23" si="3">(H21-E21)*D21</f>
        <v>8437.5</v>
      </c>
    </row>
    <row r="22" spans="1:9">
      <c r="A22" s="73">
        <v>43374</v>
      </c>
      <c r="B22" s="74" t="s">
        <v>254</v>
      </c>
      <c r="C22" s="74" t="s">
        <v>16</v>
      </c>
      <c r="D22" s="74">
        <v>2200</v>
      </c>
      <c r="E22" s="74">
        <v>273.95</v>
      </c>
      <c r="F22" s="74">
        <v>272.5</v>
      </c>
      <c r="G22" s="74" t="s">
        <v>1626</v>
      </c>
      <c r="H22" s="74">
        <v>273.95</v>
      </c>
      <c r="I22" s="74">
        <f t="shared" si="3"/>
        <v>0</v>
      </c>
    </row>
    <row r="23" spans="1:9">
      <c r="A23" s="73">
        <v>43374</v>
      </c>
      <c r="B23" s="74" t="s">
        <v>1557</v>
      </c>
      <c r="C23" s="74" t="s">
        <v>16</v>
      </c>
      <c r="D23" s="74">
        <v>1200</v>
      </c>
      <c r="E23" s="74">
        <v>869</v>
      </c>
      <c r="F23" s="74">
        <v>869</v>
      </c>
      <c r="G23" s="74" t="s">
        <v>1627</v>
      </c>
      <c r="H23" s="74">
        <v>870.5</v>
      </c>
      <c r="I23" s="74">
        <f t="shared" si="3"/>
        <v>1800</v>
      </c>
    </row>
    <row r="24" spans="1:9">
      <c r="A24" s="73">
        <v>43374</v>
      </c>
      <c r="B24" s="74" t="s">
        <v>83</v>
      </c>
      <c r="C24" s="74" t="s">
        <v>23</v>
      </c>
      <c r="D24" s="74">
        <v>500</v>
      </c>
      <c r="E24" s="74">
        <v>1950</v>
      </c>
      <c r="F24" s="74">
        <v>1957</v>
      </c>
      <c r="G24" s="74" t="s">
        <v>1628</v>
      </c>
      <c r="H24" s="74">
        <v>1942</v>
      </c>
      <c r="I24" s="74">
        <f t="shared" si="2"/>
        <v>4000</v>
      </c>
    </row>
    <row r="25" spans="1:9">
      <c r="A25" s="73">
        <v>43405</v>
      </c>
      <c r="B25" s="74" t="s">
        <v>1629</v>
      </c>
      <c r="C25" s="74" t="s">
        <v>16</v>
      </c>
      <c r="D25" s="74">
        <v>1500</v>
      </c>
      <c r="E25" s="74">
        <v>541.5</v>
      </c>
      <c r="F25" s="74">
        <v>539</v>
      </c>
      <c r="G25" s="74" t="s">
        <v>1630</v>
      </c>
      <c r="H25" s="74">
        <v>542.79999999999995</v>
      </c>
      <c r="I25" s="74">
        <f t="shared" ref="I25:I29" si="4">(H25-E25)*D25</f>
        <v>1949.9999999999318</v>
      </c>
    </row>
    <row r="26" spans="1:9">
      <c r="A26" s="73">
        <v>43405</v>
      </c>
      <c r="B26" s="74" t="s">
        <v>1629</v>
      </c>
      <c r="C26" s="74" t="s">
        <v>16</v>
      </c>
      <c r="D26" s="74">
        <v>1500</v>
      </c>
      <c r="E26" s="74">
        <v>543.5</v>
      </c>
      <c r="F26" s="74">
        <v>541</v>
      </c>
      <c r="G26" s="74" t="s">
        <v>1631</v>
      </c>
      <c r="H26" s="74">
        <v>544.79999999999995</v>
      </c>
      <c r="I26" s="74">
        <f t="shared" si="4"/>
        <v>1949.9999999999318</v>
      </c>
    </row>
    <row r="27" spans="1:9">
      <c r="A27" s="73">
        <v>43405</v>
      </c>
      <c r="B27" s="74" t="s">
        <v>47</v>
      </c>
      <c r="C27" s="74" t="s">
        <v>16</v>
      </c>
      <c r="D27" s="74">
        <v>1400</v>
      </c>
      <c r="E27" s="74">
        <v>589</v>
      </c>
      <c r="F27" s="74">
        <v>586.5</v>
      </c>
      <c r="G27" s="74" t="s">
        <v>1632</v>
      </c>
      <c r="H27" s="74">
        <v>590.5</v>
      </c>
      <c r="I27" s="74">
        <f t="shared" si="4"/>
        <v>2100</v>
      </c>
    </row>
    <row r="28" spans="1:9">
      <c r="A28" s="73">
        <v>43405</v>
      </c>
      <c r="B28" s="74" t="s">
        <v>53</v>
      </c>
      <c r="C28" s="74" t="s">
        <v>16</v>
      </c>
      <c r="D28" s="74">
        <v>1100</v>
      </c>
      <c r="E28" s="74">
        <v>809</v>
      </c>
      <c r="F28" s="74">
        <v>805.5</v>
      </c>
      <c r="G28" s="74" t="s">
        <v>1633</v>
      </c>
      <c r="H28" s="74">
        <v>812.8</v>
      </c>
      <c r="I28" s="74">
        <f t="shared" si="4"/>
        <v>4179.99999999995</v>
      </c>
    </row>
    <row r="29" spans="1:9">
      <c r="A29" s="73" t="s">
        <v>1634</v>
      </c>
      <c r="B29" s="74" t="s">
        <v>1565</v>
      </c>
      <c r="C29" s="74" t="s">
        <v>16</v>
      </c>
      <c r="D29" s="74">
        <v>1000</v>
      </c>
      <c r="E29" s="74">
        <v>784.5</v>
      </c>
      <c r="F29" s="74">
        <v>780.9</v>
      </c>
      <c r="G29" s="74" t="s">
        <v>1635</v>
      </c>
      <c r="H29" s="74">
        <v>792</v>
      </c>
      <c r="I29" s="74">
        <f t="shared" si="4"/>
        <v>7500</v>
      </c>
    </row>
    <row r="30" spans="1:9">
      <c r="A30" s="73" t="s">
        <v>1634</v>
      </c>
      <c r="B30" s="74" t="s">
        <v>1042</v>
      </c>
      <c r="C30" s="74" t="s">
        <v>23</v>
      </c>
      <c r="D30" s="74">
        <v>800</v>
      </c>
      <c r="E30" s="74">
        <v>880</v>
      </c>
      <c r="F30" s="74">
        <v>884.5</v>
      </c>
      <c r="G30" s="74" t="s">
        <v>1636</v>
      </c>
      <c r="H30" s="74">
        <v>875</v>
      </c>
      <c r="I30" s="74">
        <f t="shared" ref="I30:I38" si="5">(E30-H30)*D30</f>
        <v>4000</v>
      </c>
    </row>
    <row r="31" spans="1:9">
      <c r="A31" s="73" t="s">
        <v>1637</v>
      </c>
      <c r="B31" s="74" t="s">
        <v>1638</v>
      </c>
      <c r="C31" s="74" t="s">
        <v>23</v>
      </c>
      <c r="D31" s="74">
        <v>1000</v>
      </c>
      <c r="E31" s="74">
        <v>735</v>
      </c>
      <c r="F31" s="74">
        <v>738.5</v>
      </c>
      <c r="G31" s="74" t="s">
        <v>1639</v>
      </c>
      <c r="H31" s="74">
        <v>727</v>
      </c>
      <c r="I31" s="74">
        <f t="shared" si="5"/>
        <v>8000</v>
      </c>
    </row>
    <row r="32" spans="1:9">
      <c r="A32" s="73" t="s">
        <v>1637</v>
      </c>
      <c r="B32" s="74" t="s">
        <v>1640</v>
      </c>
      <c r="C32" s="74" t="s">
        <v>23</v>
      </c>
      <c r="D32" s="74">
        <v>1300</v>
      </c>
      <c r="E32" s="74">
        <v>549</v>
      </c>
      <c r="F32" s="74">
        <v>551.75</v>
      </c>
      <c r="G32" s="74" t="s">
        <v>1641</v>
      </c>
      <c r="H32" s="74">
        <v>542</v>
      </c>
      <c r="I32" s="74">
        <f t="shared" si="5"/>
        <v>9100</v>
      </c>
    </row>
    <row r="33" spans="1:10">
      <c r="A33" s="73" t="s">
        <v>1642</v>
      </c>
      <c r="B33" s="74" t="s">
        <v>764</v>
      </c>
      <c r="C33" s="74" t="s">
        <v>23</v>
      </c>
      <c r="D33" s="74">
        <v>500</v>
      </c>
      <c r="E33" s="74">
        <v>845</v>
      </c>
      <c r="F33" s="74">
        <v>852</v>
      </c>
      <c r="G33" s="74" t="s">
        <v>1643</v>
      </c>
      <c r="H33" s="74">
        <v>841.5</v>
      </c>
      <c r="I33" s="74">
        <f t="shared" si="5"/>
        <v>1750</v>
      </c>
    </row>
    <row r="34" spans="1:10">
      <c r="A34" s="73" t="s">
        <v>1642</v>
      </c>
      <c r="B34" s="74" t="s">
        <v>764</v>
      </c>
      <c r="C34" s="74" t="s">
        <v>23</v>
      </c>
      <c r="D34" s="74">
        <v>500</v>
      </c>
      <c r="E34" s="74">
        <v>840</v>
      </c>
      <c r="F34" s="74">
        <v>847</v>
      </c>
      <c r="G34" s="74" t="s">
        <v>1644</v>
      </c>
      <c r="H34" s="74">
        <v>837.2</v>
      </c>
      <c r="I34" s="74">
        <f t="shared" si="5"/>
        <v>1399.9999999999773</v>
      </c>
    </row>
    <row r="35" spans="1:10">
      <c r="A35" s="73" t="s">
        <v>1645</v>
      </c>
      <c r="B35" s="74" t="s">
        <v>77</v>
      </c>
      <c r="C35" s="74" t="s">
        <v>23</v>
      </c>
      <c r="D35" s="74">
        <v>1600</v>
      </c>
      <c r="E35" s="74">
        <v>412</v>
      </c>
      <c r="F35" s="74">
        <v>414.25</v>
      </c>
      <c r="G35" s="74" t="s">
        <v>1646</v>
      </c>
      <c r="H35" s="74">
        <v>410.25</v>
      </c>
      <c r="I35" s="74">
        <f t="shared" si="5"/>
        <v>2800</v>
      </c>
      <c r="J35" s="86"/>
    </row>
    <row r="36" spans="1:10">
      <c r="A36" s="73" t="s">
        <v>1645</v>
      </c>
      <c r="B36" s="74" t="s">
        <v>77</v>
      </c>
      <c r="C36" s="74" t="s">
        <v>23</v>
      </c>
      <c r="D36" s="74">
        <v>1600</v>
      </c>
      <c r="E36" s="74">
        <v>410</v>
      </c>
      <c r="F36" s="74">
        <v>412.5</v>
      </c>
      <c r="G36" s="74" t="s">
        <v>1647</v>
      </c>
      <c r="H36" s="74">
        <v>405.8</v>
      </c>
      <c r="I36" s="74">
        <f t="shared" si="5"/>
        <v>6719.9999999999818</v>
      </c>
      <c r="J36" s="86"/>
    </row>
    <row r="37" spans="1:10">
      <c r="A37" s="73" t="s">
        <v>1645</v>
      </c>
      <c r="B37" s="74" t="s">
        <v>381</v>
      </c>
      <c r="C37" s="74" t="s">
        <v>23</v>
      </c>
      <c r="D37" s="74">
        <v>1200</v>
      </c>
      <c r="E37" s="74">
        <v>806.25</v>
      </c>
      <c r="F37" s="74">
        <v>809.25</v>
      </c>
      <c r="G37" s="74" t="s">
        <v>1648</v>
      </c>
      <c r="H37" s="74">
        <v>802</v>
      </c>
      <c r="I37" s="74">
        <f t="shared" si="5"/>
        <v>5100</v>
      </c>
      <c r="J37" s="86"/>
    </row>
    <row r="38" spans="1:10">
      <c r="A38" s="75" t="s">
        <v>1649</v>
      </c>
      <c r="B38" s="76" t="s">
        <v>954</v>
      </c>
      <c r="C38" s="76" t="s">
        <v>23</v>
      </c>
      <c r="D38" s="76">
        <v>2000</v>
      </c>
      <c r="E38" s="76">
        <v>461.15</v>
      </c>
      <c r="F38" s="76">
        <v>463</v>
      </c>
      <c r="G38" s="76" t="s">
        <v>1650</v>
      </c>
      <c r="H38" s="76">
        <v>463</v>
      </c>
      <c r="I38" s="76">
        <f t="shared" si="5"/>
        <v>-3700.0000000000455</v>
      </c>
      <c r="J38" s="86"/>
    </row>
    <row r="39" spans="1:10">
      <c r="A39" s="73" t="s">
        <v>1649</v>
      </c>
      <c r="B39" s="74" t="s">
        <v>1651</v>
      </c>
      <c r="C39" s="74" t="s">
        <v>16</v>
      </c>
      <c r="D39" s="74">
        <v>1400</v>
      </c>
      <c r="E39" s="74">
        <v>560</v>
      </c>
      <c r="F39" s="74">
        <v>557.5</v>
      </c>
      <c r="G39" s="74" t="s">
        <v>1652</v>
      </c>
      <c r="H39" s="74">
        <v>562.5</v>
      </c>
      <c r="I39" s="74">
        <f t="shared" ref="I39:I41" si="6">(H39-E39)*D39</f>
        <v>3500</v>
      </c>
      <c r="J39" s="86"/>
    </row>
    <row r="40" spans="1:10">
      <c r="A40" s="73" t="s">
        <v>1653</v>
      </c>
      <c r="B40" s="74" t="s">
        <v>1654</v>
      </c>
      <c r="C40" s="74" t="s">
        <v>16</v>
      </c>
      <c r="D40" s="74">
        <v>500</v>
      </c>
      <c r="E40" s="74">
        <v>2200</v>
      </c>
      <c r="F40" s="74">
        <v>2193</v>
      </c>
      <c r="G40" s="74" t="s">
        <v>1655</v>
      </c>
      <c r="H40" s="74">
        <v>2207</v>
      </c>
      <c r="I40" s="74">
        <f t="shared" si="6"/>
        <v>3500</v>
      </c>
      <c r="J40" s="86"/>
    </row>
    <row r="41" spans="1:10">
      <c r="A41" s="73" t="s">
        <v>1653</v>
      </c>
      <c r="B41" s="74" t="s">
        <v>1654</v>
      </c>
      <c r="C41" s="74" t="s">
        <v>16</v>
      </c>
      <c r="D41" s="74">
        <v>500</v>
      </c>
      <c r="E41" s="74">
        <v>2193</v>
      </c>
      <c r="F41" s="74">
        <v>2186</v>
      </c>
      <c r="G41" s="74" t="s">
        <v>1656</v>
      </c>
      <c r="H41" s="74">
        <v>2196.5</v>
      </c>
      <c r="I41" s="74">
        <f t="shared" si="6"/>
        <v>1750</v>
      </c>
      <c r="J41" s="86"/>
    </row>
    <row r="42" spans="1:10">
      <c r="A42" s="73" t="s">
        <v>1653</v>
      </c>
      <c r="B42" s="74" t="s">
        <v>18</v>
      </c>
      <c r="C42" s="74" t="s">
        <v>23</v>
      </c>
      <c r="D42" s="74">
        <v>1800</v>
      </c>
      <c r="E42" s="74">
        <v>470</v>
      </c>
      <c r="F42" s="74">
        <v>472.1</v>
      </c>
      <c r="G42" s="74" t="s">
        <v>1657</v>
      </c>
      <c r="H42" s="74">
        <v>470</v>
      </c>
      <c r="I42" s="74">
        <f>(E42-H42)*D42</f>
        <v>0</v>
      </c>
      <c r="J42" s="86"/>
    </row>
    <row r="43" spans="1:10">
      <c r="A43" s="73" t="s">
        <v>1653</v>
      </c>
      <c r="B43" s="74" t="s">
        <v>1654</v>
      </c>
      <c r="C43" s="74" t="s">
        <v>16</v>
      </c>
      <c r="D43" s="74">
        <v>500</v>
      </c>
      <c r="E43" s="74">
        <v>2200</v>
      </c>
      <c r="F43" s="74">
        <v>2193</v>
      </c>
      <c r="G43" s="74" t="s">
        <v>1658</v>
      </c>
      <c r="H43" s="74">
        <v>2212</v>
      </c>
      <c r="I43" s="74">
        <f t="shared" ref="I43:I48" si="7">(H43-E43)*D43</f>
        <v>6000</v>
      </c>
      <c r="J43" s="86"/>
    </row>
    <row r="44" spans="1:10">
      <c r="A44" s="73" t="s">
        <v>1653</v>
      </c>
      <c r="B44" s="74" t="s">
        <v>1654</v>
      </c>
      <c r="C44" s="74" t="s">
        <v>16</v>
      </c>
      <c r="D44" s="74">
        <v>500</v>
      </c>
      <c r="E44" s="74">
        <v>2212</v>
      </c>
      <c r="F44" s="74">
        <v>2205</v>
      </c>
      <c r="G44" s="74" t="s">
        <v>1659</v>
      </c>
      <c r="H44" s="74">
        <v>2212</v>
      </c>
      <c r="I44" s="74">
        <f t="shared" si="7"/>
        <v>0</v>
      </c>
      <c r="J44" s="86"/>
    </row>
    <row r="45" spans="1:10">
      <c r="A45" s="73" t="s">
        <v>1660</v>
      </c>
      <c r="B45" s="74" t="s">
        <v>232</v>
      </c>
      <c r="C45" s="74" t="s">
        <v>23</v>
      </c>
      <c r="D45" s="74">
        <v>600</v>
      </c>
      <c r="E45" s="74">
        <v>1230</v>
      </c>
      <c r="F45" s="74">
        <v>1236</v>
      </c>
      <c r="G45" s="74" t="s">
        <v>1661</v>
      </c>
      <c r="H45" s="74">
        <v>1221</v>
      </c>
      <c r="I45" s="74">
        <f t="shared" ref="I45:I51" si="8">(E45-H45)*D45</f>
        <v>5400</v>
      </c>
      <c r="J45" s="86"/>
    </row>
    <row r="46" spans="1:10">
      <c r="A46" s="73" t="s">
        <v>1660</v>
      </c>
      <c r="B46" s="74" t="s">
        <v>20</v>
      </c>
      <c r="C46" s="74" t="s">
        <v>16</v>
      </c>
      <c r="D46" s="74">
        <v>1800</v>
      </c>
      <c r="E46" s="74">
        <v>612</v>
      </c>
      <c r="F46" s="74">
        <v>609.9</v>
      </c>
      <c r="G46" s="74" t="s">
        <v>1662</v>
      </c>
      <c r="H46" s="74">
        <v>615.5</v>
      </c>
      <c r="I46" s="74">
        <f t="shared" si="7"/>
        <v>6300</v>
      </c>
      <c r="J46" s="86"/>
    </row>
    <row r="47" spans="1:10">
      <c r="A47" s="73" t="s">
        <v>1660</v>
      </c>
      <c r="B47" s="74" t="s">
        <v>20</v>
      </c>
      <c r="C47" s="74" t="s">
        <v>16</v>
      </c>
      <c r="D47" s="74">
        <v>1800</v>
      </c>
      <c r="E47" s="74">
        <v>616.75</v>
      </c>
      <c r="F47" s="74">
        <v>615.75</v>
      </c>
      <c r="G47" s="74" t="s">
        <v>1663</v>
      </c>
      <c r="H47" s="74">
        <v>619.5</v>
      </c>
      <c r="I47" s="74">
        <f t="shared" si="7"/>
        <v>4950</v>
      </c>
      <c r="J47" s="86"/>
    </row>
    <row r="48" spans="1:10">
      <c r="A48" s="73" t="s">
        <v>1664</v>
      </c>
      <c r="B48" s="74" t="s">
        <v>20</v>
      </c>
      <c r="C48" s="74" t="s">
        <v>16</v>
      </c>
      <c r="D48" s="74">
        <v>1800</v>
      </c>
      <c r="E48" s="74">
        <v>651.5</v>
      </c>
      <c r="F48" s="74">
        <v>649.5</v>
      </c>
      <c r="G48" s="74" t="s">
        <v>1665</v>
      </c>
      <c r="H48" s="74">
        <v>652.5</v>
      </c>
      <c r="I48" s="74">
        <f t="shared" si="7"/>
        <v>1800</v>
      </c>
      <c r="J48" s="86"/>
    </row>
    <row r="49" spans="1:10">
      <c r="A49" s="73" t="s">
        <v>1664</v>
      </c>
      <c r="B49" s="74" t="s">
        <v>1541</v>
      </c>
      <c r="C49" s="74" t="s">
        <v>23</v>
      </c>
      <c r="D49" s="74">
        <v>1500</v>
      </c>
      <c r="E49" s="74">
        <v>566</v>
      </c>
      <c r="F49" s="74">
        <v>568.5</v>
      </c>
      <c r="G49" s="74" t="s">
        <v>1666</v>
      </c>
      <c r="H49" s="74">
        <v>564.79999999999995</v>
      </c>
      <c r="I49" s="74">
        <f t="shared" si="8"/>
        <v>1800.0000000000682</v>
      </c>
      <c r="J49" s="86"/>
    </row>
    <row r="50" spans="1:10">
      <c r="A50" s="73" t="s">
        <v>1664</v>
      </c>
      <c r="B50" s="74" t="s">
        <v>1541</v>
      </c>
      <c r="C50" s="74" t="s">
        <v>23</v>
      </c>
      <c r="D50" s="74">
        <v>1500</v>
      </c>
      <c r="E50" s="74">
        <v>564.25</v>
      </c>
      <c r="F50" s="74">
        <v>566.75</v>
      </c>
      <c r="G50" s="74" t="s">
        <v>1667</v>
      </c>
      <c r="H50" s="74">
        <v>560</v>
      </c>
      <c r="I50" s="74">
        <f t="shared" si="8"/>
        <v>6375</v>
      </c>
      <c r="J50" s="86"/>
    </row>
    <row r="51" spans="1:10">
      <c r="A51" s="73" t="s">
        <v>1664</v>
      </c>
      <c r="B51" s="74" t="s">
        <v>1668</v>
      </c>
      <c r="C51" s="74" t="s">
        <v>23</v>
      </c>
      <c r="D51" s="74">
        <v>750</v>
      </c>
      <c r="E51" s="74">
        <v>512.25</v>
      </c>
      <c r="F51" s="74">
        <v>517</v>
      </c>
      <c r="G51" s="74" t="s">
        <v>1669</v>
      </c>
      <c r="H51" s="74">
        <v>508.25</v>
      </c>
      <c r="I51" s="74">
        <f t="shared" si="8"/>
        <v>3000</v>
      </c>
      <c r="J51" s="86"/>
    </row>
    <row r="52" spans="1:10">
      <c r="A52" s="73" t="s">
        <v>1664</v>
      </c>
      <c r="B52" s="74" t="s">
        <v>134</v>
      </c>
      <c r="C52" s="74" t="s">
        <v>16</v>
      </c>
      <c r="D52" s="74">
        <v>1200</v>
      </c>
      <c r="E52" s="74">
        <v>776</v>
      </c>
      <c r="F52" s="74">
        <v>773</v>
      </c>
      <c r="G52" s="74" t="s">
        <v>1670</v>
      </c>
      <c r="H52" s="74">
        <v>776</v>
      </c>
      <c r="I52" s="74">
        <f t="shared" ref="I52:I54" si="9">(H52-E52)*D52</f>
        <v>0</v>
      </c>
      <c r="J52" s="86"/>
    </row>
    <row r="53" spans="1:10">
      <c r="A53" s="73" t="s">
        <v>1671</v>
      </c>
      <c r="B53" s="74" t="s">
        <v>232</v>
      </c>
      <c r="C53" s="74" t="s">
        <v>16</v>
      </c>
      <c r="D53" s="74">
        <v>600</v>
      </c>
      <c r="E53" s="74">
        <v>1250</v>
      </c>
      <c r="F53" s="74">
        <v>1244</v>
      </c>
      <c r="G53" s="74" t="s">
        <v>1672</v>
      </c>
      <c r="H53" s="74">
        <v>1253</v>
      </c>
      <c r="I53" s="74">
        <f t="shared" si="9"/>
        <v>1800</v>
      </c>
      <c r="J53" s="86"/>
    </row>
    <row r="54" spans="1:10">
      <c r="A54" s="73" t="s">
        <v>1671</v>
      </c>
      <c r="B54" s="74" t="s">
        <v>1629</v>
      </c>
      <c r="C54" s="74" t="s">
        <v>16</v>
      </c>
      <c r="D54" s="74">
        <v>1500</v>
      </c>
      <c r="E54" s="74">
        <v>570</v>
      </c>
      <c r="F54" s="74">
        <v>567.5</v>
      </c>
      <c r="G54" s="74" t="s">
        <v>1673</v>
      </c>
      <c r="H54" s="74">
        <v>571.20000000000005</v>
      </c>
      <c r="I54" s="74">
        <f t="shared" si="9"/>
        <v>1800.0000000000682</v>
      </c>
      <c r="J54" s="86"/>
    </row>
    <row r="55" spans="1:10">
      <c r="A55" s="73" t="s">
        <v>1671</v>
      </c>
      <c r="B55" s="74" t="s">
        <v>136</v>
      </c>
      <c r="C55" s="74" t="s">
        <v>23</v>
      </c>
      <c r="D55" s="74">
        <v>250</v>
      </c>
      <c r="E55" s="74">
        <v>3420</v>
      </c>
      <c r="F55" s="74">
        <v>3434</v>
      </c>
      <c r="G55" s="74" t="s">
        <v>1674</v>
      </c>
      <c r="H55" s="74">
        <v>3413</v>
      </c>
      <c r="I55" s="74">
        <f t="shared" ref="I55:I58" si="10">(E55-H55)*D55</f>
        <v>1750</v>
      </c>
      <c r="J55" s="86"/>
    </row>
    <row r="56" spans="1:10">
      <c r="A56" s="73" t="s">
        <v>1671</v>
      </c>
      <c r="B56" s="74" t="s">
        <v>1042</v>
      </c>
      <c r="C56" s="74" t="s">
        <v>23</v>
      </c>
      <c r="D56" s="74">
        <v>800</v>
      </c>
      <c r="E56" s="74">
        <v>764</v>
      </c>
      <c r="F56" s="74">
        <v>768.5</v>
      </c>
      <c r="G56" s="74" t="s">
        <v>1675</v>
      </c>
      <c r="H56" s="74">
        <v>764</v>
      </c>
      <c r="I56" s="74">
        <f t="shared" si="10"/>
        <v>0</v>
      </c>
      <c r="J56" s="86"/>
    </row>
    <row r="57" spans="1:10">
      <c r="A57" s="73" t="s">
        <v>1676</v>
      </c>
      <c r="B57" s="74" t="s">
        <v>381</v>
      </c>
      <c r="C57" s="74" t="s">
        <v>16</v>
      </c>
      <c r="D57" s="74">
        <v>1200</v>
      </c>
      <c r="E57" s="74">
        <v>785</v>
      </c>
      <c r="F57" s="74">
        <v>781.9</v>
      </c>
      <c r="G57" s="74" t="s">
        <v>1677</v>
      </c>
      <c r="H57" s="74">
        <v>792.4</v>
      </c>
      <c r="I57" s="74">
        <f>(H57-E57)*D57</f>
        <v>8879.9999999999727</v>
      </c>
      <c r="J57" s="86"/>
    </row>
    <row r="58" spans="1:10">
      <c r="A58" s="73" t="s">
        <v>1676</v>
      </c>
      <c r="B58" s="74" t="s">
        <v>155</v>
      </c>
      <c r="C58" s="74" t="s">
        <v>23</v>
      </c>
      <c r="D58" s="74">
        <v>500</v>
      </c>
      <c r="E58" s="74">
        <v>2176</v>
      </c>
      <c r="F58" s="74">
        <v>2183</v>
      </c>
      <c r="G58" s="74" t="s">
        <v>1678</v>
      </c>
      <c r="H58" s="74">
        <v>2176</v>
      </c>
      <c r="I58" s="74">
        <f t="shared" si="10"/>
        <v>0</v>
      </c>
      <c r="J58" s="86"/>
    </row>
    <row r="59" spans="1:10">
      <c r="A59" s="73" t="s">
        <v>1679</v>
      </c>
      <c r="B59" s="74" t="s">
        <v>83</v>
      </c>
      <c r="C59" s="74" t="s">
        <v>16</v>
      </c>
      <c r="D59" s="74">
        <v>500</v>
      </c>
      <c r="E59" s="74">
        <v>1820</v>
      </c>
      <c r="F59" s="74">
        <v>1813</v>
      </c>
      <c r="G59" s="74" t="s">
        <v>1680</v>
      </c>
      <c r="H59" s="74">
        <v>1823.5</v>
      </c>
      <c r="I59" s="74">
        <f>(H59-E59)*D59</f>
        <v>1750</v>
      </c>
      <c r="J59" s="86"/>
    </row>
    <row r="60" spans="1:10">
      <c r="A60" s="73" t="s">
        <v>1679</v>
      </c>
      <c r="B60" s="74" t="s">
        <v>1610</v>
      </c>
      <c r="C60" s="74" t="s">
        <v>23</v>
      </c>
      <c r="D60" s="74">
        <v>900</v>
      </c>
      <c r="E60" s="74">
        <v>850</v>
      </c>
      <c r="F60" s="74">
        <v>854.5</v>
      </c>
      <c r="G60" s="74" t="s">
        <v>1681</v>
      </c>
      <c r="H60" s="74">
        <v>848</v>
      </c>
      <c r="I60" s="74">
        <f t="shared" ref="I60:I64" si="11">(E60-H60)*D60</f>
        <v>1800</v>
      </c>
      <c r="J60" s="86"/>
    </row>
    <row r="61" spans="1:10">
      <c r="A61" s="73" t="s">
        <v>1679</v>
      </c>
      <c r="B61" s="74" t="s">
        <v>1610</v>
      </c>
      <c r="C61" s="74" t="s">
        <v>23</v>
      </c>
      <c r="D61" s="74">
        <v>900</v>
      </c>
      <c r="E61" s="74">
        <v>855</v>
      </c>
      <c r="F61" s="74">
        <v>859</v>
      </c>
      <c r="G61" s="74" t="s">
        <v>1682</v>
      </c>
      <c r="H61" s="74">
        <v>855</v>
      </c>
      <c r="I61" s="74">
        <f t="shared" si="11"/>
        <v>0</v>
      </c>
      <c r="J61" s="86"/>
    </row>
    <row r="62" spans="1:10">
      <c r="A62" s="73" t="s">
        <v>1679</v>
      </c>
      <c r="B62" s="74" t="s">
        <v>764</v>
      </c>
      <c r="C62" s="74" t="s">
        <v>23</v>
      </c>
      <c r="D62" s="74">
        <v>500</v>
      </c>
      <c r="E62" s="74">
        <v>780</v>
      </c>
      <c r="F62" s="74">
        <v>787</v>
      </c>
      <c r="G62" s="74" t="s">
        <v>1683</v>
      </c>
      <c r="H62" s="74">
        <v>776.5</v>
      </c>
      <c r="I62" s="74">
        <f t="shared" si="11"/>
        <v>1750</v>
      </c>
      <c r="J62" s="86"/>
    </row>
    <row r="63" spans="1:10">
      <c r="A63" s="73" t="s">
        <v>1684</v>
      </c>
      <c r="B63" s="74" t="s">
        <v>56</v>
      </c>
      <c r="C63" s="74" t="s">
        <v>23</v>
      </c>
      <c r="D63" s="74">
        <v>800</v>
      </c>
      <c r="E63" s="74">
        <v>1068</v>
      </c>
      <c r="F63" s="74">
        <v>1072.5</v>
      </c>
      <c r="G63" s="74" t="s">
        <v>1685</v>
      </c>
      <c r="H63" s="74">
        <v>1062</v>
      </c>
      <c r="I63" s="74">
        <f t="shared" si="11"/>
        <v>4800</v>
      </c>
      <c r="J63" s="86"/>
    </row>
    <row r="64" spans="1:10">
      <c r="A64" s="73" t="s">
        <v>1684</v>
      </c>
      <c r="B64" s="74" t="s">
        <v>1654</v>
      </c>
      <c r="C64" s="74" t="s">
        <v>23</v>
      </c>
      <c r="D64" s="74">
        <v>500</v>
      </c>
      <c r="E64" s="74">
        <v>2080</v>
      </c>
      <c r="F64" s="74">
        <v>2087</v>
      </c>
      <c r="G64" s="74" t="s">
        <v>1686</v>
      </c>
      <c r="H64" s="74">
        <v>2069</v>
      </c>
      <c r="I64" s="74">
        <f t="shared" si="11"/>
        <v>5500</v>
      </c>
      <c r="J64" s="86"/>
    </row>
    <row r="65" spans="1:10">
      <c r="A65" s="73"/>
      <c r="B65" s="74"/>
      <c r="C65" s="74"/>
      <c r="D65" s="74"/>
      <c r="E65" s="74"/>
      <c r="F65" s="74"/>
      <c r="G65" s="74"/>
      <c r="H65" s="74"/>
      <c r="I65" s="74"/>
      <c r="J65" s="86"/>
    </row>
    <row r="66" spans="1:10">
      <c r="A66" s="73"/>
      <c r="B66" s="74"/>
      <c r="C66" s="74"/>
      <c r="D66" s="74"/>
      <c r="E66" s="74"/>
      <c r="F66" s="74"/>
      <c r="G66" s="111" t="s">
        <v>64</v>
      </c>
      <c r="H66" s="111"/>
      <c r="I66" s="26">
        <f>SUM(I4:I65)</f>
        <v>170967.49999999985</v>
      </c>
    </row>
    <row r="67" spans="1:10">
      <c r="A67" s="75"/>
      <c r="B67" s="76"/>
      <c r="C67" s="76"/>
      <c r="D67" s="76"/>
      <c r="E67" s="76"/>
      <c r="F67" s="76"/>
      <c r="I67" s="76"/>
    </row>
    <row r="68" spans="1:10">
      <c r="A68" s="73"/>
      <c r="B68" s="74"/>
      <c r="C68" s="74"/>
      <c r="D68" s="74"/>
      <c r="E68" s="74"/>
      <c r="F68" s="74"/>
      <c r="G68" s="111" t="s">
        <v>2</v>
      </c>
      <c r="H68" s="111"/>
      <c r="I68" s="28">
        <f>57/61</f>
        <v>0.93442622950819676</v>
      </c>
    </row>
    <row r="69" spans="1:10">
      <c r="H69" s="78"/>
      <c r="I69" s="79"/>
    </row>
  </sheetData>
  <mergeCells count="4">
    <mergeCell ref="A1:I1"/>
    <mergeCell ref="A2:I2"/>
    <mergeCell ref="G66:H66"/>
    <mergeCell ref="G68:H68"/>
  </mergeCells>
  <pageMargins left="0.75" right="0.75" top="1" bottom="1" header="0.51180555555555596" footer="0.51180555555555596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L15" sqref="L15"/>
    </sheetView>
  </sheetViews>
  <sheetFormatPr defaultColWidth="9" defaultRowHeight="15"/>
  <cols>
    <col min="1" max="1" width="10.4257812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1687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42747</v>
      </c>
      <c r="B4" s="74" t="s">
        <v>1688</v>
      </c>
      <c r="C4" s="74" t="s">
        <v>16</v>
      </c>
      <c r="D4" s="74">
        <v>1500</v>
      </c>
      <c r="E4" s="74">
        <v>411.5</v>
      </c>
      <c r="F4" s="74">
        <v>419</v>
      </c>
      <c r="G4" s="74" t="s">
        <v>1689</v>
      </c>
      <c r="H4" s="74">
        <v>412.5</v>
      </c>
      <c r="I4" s="74">
        <f t="shared" ref="I4:I8" si="0">(H4-E4)*D4</f>
        <v>1500</v>
      </c>
    </row>
    <row r="5" spans="1:9">
      <c r="A5" s="75">
        <v>42747</v>
      </c>
      <c r="B5" s="76" t="s">
        <v>51</v>
      </c>
      <c r="C5" s="76" t="s">
        <v>23</v>
      </c>
      <c r="D5" s="76">
        <v>625</v>
      </c>
      <c r="E5" s="76">
        <v>1295.5</v>
      </c>
      <c r="F5" s="76">
        <v>1301</v>
      </c>
      <c r="G5" s="76" t="s">
        <v>1690</v>
      </c>
      <c r="H5" s="76">
        <v>1301</v>
      </c>
      <c r="I5" s="76">
        <f t="shared" ref="I5:I9" si="1">(E5-H5)*D5</f>
        <v>-3437.5</v>
      </c>
    </row>
    <row r="6" spans="1:9">
      <c r="A6" s="73">
        <v>42747</v>
      </c>
      <c r="B6" s="74" t="s">
        <v>81</v>
      </c>
      <c r="C6" s="74" t="s">
        <v>23</v>
      </c>
      <c r="D6" s="74">
        <v>700</v>
      </c>
      <c r="E6" s="74">
        <v>1080</v>
      </c>
      <c r="F6" s="74">
        <v>1085</v>
      </c>
      <c r="G6" s="74" t="s">
        <v>1691</v>
      </c>
      <c r="H6" s="74">
        <v>1080</v>
      </c>
      <c r="I6" s="74">
        <f t="shared" si="1"/>
        <v>0</v>
      </c>
    </row>
    <row r="7" spans="1:9">
      <c r="A7" s="73">
        <v>42837</v>
      </c>
      <c r="B7" s="74" t="s">
        <v>81</v>
      </c>
      <c r="C7" s="74" t="s">
        <v>16</v>
      </c>
      <c r="D7" s="74">
        <v>700</v>
      </c>
      <c r="E7" s="74">
        <v>1060</v>
      </c>
      <c r="F7" s="74">
        <v>1054.9000000000001</v>
      </c>
      <c r="G7" s="74" t="s">
        <v>1692</v>
      </c>
      <c r="H7" s="74">
        <v>1062.5</v>
      </c>
      <c r="I7" s="74">
        <f t="shared" si="0"/>
        <v>1750</v>
      </c>
    </row>
    <row r="8" spans="1:9">
      <c r="A8" s="73">
        <v>42837</v>
      </c>
      <c r="B8" s="74" t="s">
        <v>1693</v>
      </c>
      <c r="C8" s="74" t="s">
        <v>16</v>
      </c>
      <c r="D8" s="74">
        <v>1000</v>
      </c>
      <c r="E8" s="74">
        <v>850</v>
      </c>
      <c r="F8" s="74">
        <v>846.5</v>
      </c>
      <c r="G8" s="74" t="s">
        <v>1694</v>
      </c>
      <c r="H8" s="74">
        <v>855.5</v>
      </c>
      <c r="I8" s="74">
        <f t="shared" si="0"/>
        <v>5500</v>
      </c>
    </row>
    <row r="9" spans="1:9">
      <c r="A9" s="73">
        <v>42867</v>
      </c>
      <c r="B9" s="74" t="s">
        <v>764</v>
      </c>
      <c r="C9" s="74" t="s">
        <v>23</v>
      </c>
      <c r="D9" s="74">
        <v>500</v>
      </c>
      <c r="E9" s="74">
        <v>928</v>
      </c>
      <c r="F9" s="74">
        <v>935</v>
      </c>
      <c r="G9" s="74" t="s">
        <v>1695</v>
      </c>
      <c r="H9" s="74">
        <v>925</v>
      </c>
      <c r="I9" s="74">
        <f t="shared" si="1"/>
        <v>1500</v>
      </c>
    </row>
    <row r="10" spans="1:9">
      <c r="A10" s="73">
        <v>42867</v>
      </c>
      <c r="B10" s="74" t="s">
        <v>1696</v>
      </c>
      <c r="C10" s="74" t="s">
        <v>16</v>
      </c>
      <c r="D10" s="74">
        <v>500</v>
      </c>
      <c r="E10" s="74">
        <v>1160</v>
      </c>
      <c r="F10" s="74">
        <v>1153</v>
      </c>
      <c r="G10" s="74" t="s">
        <v>1697</v>
      </c>
      <c r="H10" s="74">
        <v>1166</v>
      </c>
      <c r="I10" s="74">
        <f t="shared" ref="I10:I13" si="2">(H10-E10)*D10</f>
        <v>3000</v>
      </c>
    </row>
    <row r="11" spans="1:9">
      <c r="A11" s="73">
        <v>42867</v>
      </c>
      <c r="B11" s="74" t="s">
        <v>1696</v>
      </c>
      <c r="C11" s="74" t="s">
        <v>16</v>
      </c>
      <c r="D11" s="74">
        <v>500</v>
      </c>
      <c r="E11" s="74">
        <v>1166</v>
      </c>
      <c r="F11" s="74">
        <v>1159</v>
      </c>
      <c r="G11" s="74" t="s">
        <v>1698</v>
      </c>
      <c r="H11" s="74">
        <v>1166</v>
      </c>
      <c r="I11" s="74">
        <f t="shared" si="2"/>
        <v>0</v>
      </c>
    </row>
    <row r="12" spans="1:9">
      <c r="A12" s="73">
        <v>42898</v>
      </c>
      <c r="B12" s="74" t="s">
        <v>1699</v>
      </c>
      <c r="C12" s="74" t="s">
        <v>16</v>
      </c>
      <c r="D12" s="74">
        <v>1500</v>
      </c>
      <c r="E12" s="74">
        <v>401</v>
      </c>
      <c r="F12" s="74">
        <v>398.5</v>
      </c>
      <c r="G12" s="74" t="s">
        <v>1700</v>
      </c>
      <c r="H12" s="74">
        <v>405.75</v>
      </c>
      <c r="I12" s="74">
        <f t="shared" si="2"/>
        <v>7125</v>
      </c>
    </row>
    <row r="13" spans="1:9">
      <c r="A13" s="73">
        <v>42898</v>
      </c>
      <c r="B13" s="74" t="s">
        <v>100</v>
      </c>
      <c r="C13" s="74" t="s">
        <v>16</v>
      </c>
      <c r="D13" s="74">
        <v>700</v>
      </c>
      <c r="E13" s="74">
        <v>855.5</v>
      </c>
      <c r="F13" s="74">
        <v>850</v>
      </c>
      <c r="G13" s="74" t="s">
        <v>1701</v>
      </c>
      <c r="H13" s="74">
        <v>855.5</v>
      </c>
      <c r="I13" s="74">
        <f t="shared" si="2"/>
        <v>0</v>
      </c>
    </row>
    <row r="14" spans="1:9">
      <c r="A14" s="73">
        <v>42898</v>
      </c>
      <c r="B14" s="74" t="s">
        <v>157</v>
      </c>
      <c r="C14" s="74" t="s">
        <v>23</v>
      </c>
      <c r="D14" s="74">
        <v>200</v>
      </c>
      <c r="E14" s="74">
        <v>4073</v>
      </c>
      <c r="F14" s="74">
        <v>4091</v>
      </c>
      <c r="G14" s="74" t="s">
        <v>1702</v>
      </c>
      <c r="H14" s="74">
        <v>4043</v>
      </c>
      <c r="I14" s="74">
        <f>(E14-H14)*D14</f>
        <v>6000</v>
      </c>
    </row>
    <row r="15" spans="1:9">
      <c r="A15" s="73">
        <v>42928</v>
      </c>
      <c r="B15" s="74" t="s">
        <v>1654</v>
      </c>
      <c r="C15" s="74" t="s">
        <v>23</v>
      </c>
      <c r="D15" s="74">
        <v>500</v>
      </c>
      <c r="E15" s="74">
        <v>1690</v>
      </c>
      <c r="F15" s="74">
        <v>1697</v>
      </c>
      <c r="G15" s="74" t="s">
        <v>1703</v>
      </c>
      <c r="H15" s="74">
        <v>1680.5</v>
      </c>
      <c r="I15" s="74">
        <f>(E15-H15)*D15</f>
        <v>4750</v>
      </c>
    </row>
    <row r="16" spans="1:9">
      <c r="A16" s="73">
        <v>42959</v>
      </c>
      <c r="B16" s="74" t="s">
        <v>1704</v>
      </c>
      <c r="C16" s="74" t="s">
        <v>16</v>
      </c>
      <c r="D16" s="74">
        <v>1500</v>
      </c>
      <c r="E16" s="74">
        <v>413</v>
      </c>
      <c r="F16" s="74">
        <v>410.5</v>
      </c>
      <c r="G16" s="74" t="s">
        <v>1705</v>
      </c>
      <c r="H16" s="74">
        <v>415</v>
      </c>
      <c r="I16" s="74">
        <f>(H16-E16)*D16</f>
        <v>3000</v>
      </c>
    </row>
    <row r="17" spans="1:9">
      <c r="A17" s="75">
        <v>42959</v>
      </c>
      <c r="B17" s="76" t="s">
        <v>134</v>
      </c>
      <c r="C17" s="76" t="s">
        <v>16</v>
      </c>
      <c r="D17" s="76">
        <v>1200</v>
      </c>
      <c r="E17" s="76">
        <v>570</v>
      </c>
      <c r="F17" s="76">
        <v>567</v>
      </c>
      <c r="G17" s="87" t="s">
        <v>1706</v>
      </c>
      <c r="H17" s="76">
        <v>567</v>
      </c>
      <c r="I17" s="76">
        <f t="shared" ref="I17:I23" si="3">(H17-E17)*D17</f>
        <v>-3600</v>
      </c>
    </row>
    <row r="18" spans="1:9">
      <c r="A18" s="73">
        <v>42959</v>
      </c>
      <c r="B18" s="74" t="s">
        <v>134</v>
      </c>
      <c r="C18" s="74" t="s">
        <v>16</v>
      </c>
      <c r="D18" s="74">
        <v>1200</v>
      </c>
      <c r="E18" s="74">
        <v>571</v>
      </c>
      <c r="F18" s="74">
        <v>568</v>
      </c>
      <c r="G18" s="85" t="s">
        <v>1707</v>
      </c>
      <c r="H18" s="74">
        <v>577.79999999999995</v>
      </c>
      <c r="I18" s="74">
        <f t="shared" si="3"/>
        <v>8159.9999999999454</v>
      </c>
    </row>
    <row r="19" spans="1:9">
      <c r="A19" s="73">
        <v>42959</v>
      </c>
      <c r="B19" s="74" t="s">
        <v>1699</v>
      </c>
      <c r="C19" s="74" t="s">
        <v>16</v>
      </c>
      <c r="D19" s="74">
        <v>1500</v>
      </c>
      <c r="E19" s="74">
        <v>416</v>
      </c>
      <c r="F19" s="74">
        <v>413.5</v>
      </c>
      <c r="G19" s="74" t="s">
        <v>1708</v>
      </c>
      <c r="H19" s="74">
        <v>421.5</v>
      </c>
      <c r="I19" s="74">
        <f t="shared" si="3"/>
        <v>8250</v>
      </c>
    </row>
    <row r="20" spans="1:9">
      <c r="A20" s="73">
        <v>43051</v>
      </c>
      <c r="B20" s="74" t="s">
        <v>1704</v>
      </c>
      <c r="C20" s="74" t="s">
        <v>16</v>
      </c>
      <c r="D20" s="74">
        <v>1500</v>
      </c>
      <c r="E20" s="74">
        <v>431.5</v>
      </c>
      <c r="F20" s="74">
        <v>429</v>
      </c>
      <c r="G20" s="74" t="s">
        <v>1709</v>
      </c>
      <c r="H20" s="74">
        <v>432.5</v>
      </c>
      <c r="I20" s="74">
        <f t="shared" si="3"/>
        <v>1500</v>
      </c>
    </row>
    <row r="21" spans="1:9">
      <c r="A21" s="75">
        <v>43051</v>
      </c>
      <c r="B21" s="76" t="s">
        <v>1612</v>
      </c>
      <c r="C21" s="76" t="s">
        <v>16</v>
      </c>
      <c r="D21" s="76">
        <v>400</v>
      </c>
      <c r="E21" s="76">
        <v>1460</v>
      </c>
      <c r="F21" s="76">
        <v>1451</v>
      </c>
      <c r="G21" s="76" t="s">
        <v>1710</v>
      </c>
      <c r="H21" s="76">
        <v>1451</v>
      </c>
      <c r="I21" s="76">
        <f t="shared" si="3"/>
        <v>-3600</v>
      </c>
    </row>
    <row r="22" spans="1:9">
      <c r="A22" s="73">
        <v>43051</v>
      </c>
      <c r="B22" s="74" t="s">
        <v>1608</v>
      </c>
      <c r="C22" s="74" t="s">
        <v>16</v>
      </c>
      <c r="D22" s="74">
        <v>1500</v>
      </c>
      <c r="E22" s="74">
        <v>433.5</v>
      </c>
      <c r="F22" s="74">
        <v>431</v>
      </c>
      <c r="G22" s="74" t="s">
        <v>1711</v>
      </c>
      <c r="H22" s="74">
        <v>434.5</v>
      </c>
      <c r="I22" s="74">
        <f t="shared" si="3"/>
        <v>1500</v>
      </c>
    </row>
    <row r="23" spans="1:9">
      <c r="A23" s="73">
        <v>43051</v>
      </c>
      <c r="B23" s="74" t="s">
        <v>1608</v>
      </c>
      <c r="C23" s="74" t="s">
        <v>16</v>
      </c>
      <c r="D23" s="74">
        <v>1500</v>
      </c>
      <c r="E23" s="74">
        <v>434.5</v>
      </c>
      <c r="F23" s="74">
        <v>432</v>
      </c>
      <c r="G23" s="74" t="s">
        <v>1712</v>
      </c>
      <c r="H23" s="74">
        <v>435.5</v>
      </c>
      <c r="I23" s="74">
        <f t="shared" si="3"/>
        <v>1500</v>
      </c>
    </row>
    <row r="24" spans="1:9">
      <c r="A24" s="73">
        <v>43051</v>
      </c>
      <c r="B24" s="74" t="s">
        <v>1713</v>
      </c>
      <c r="C24" s="74" t="s">
        <v>23</v>
      </c>
      <c r="D24" s="74">
        <v>4000</v>
      </c>
      <c r="E24" s="74">
        <v>154.25</v>
      </c>
      <c r="F24" s="74">
        <v>155.15</v>
      </c>
      <c r="G24" s="74" t="s">
        <v>1714</v>
      </c>
      <c r="H24" s="74">
        <v>153.85</v>
      </c>
      <c r="I24" s="74">
        <f>(E24-H24)*D24</f>
        <v>1600.0000000000227</v>
      </c>
    </row>
    <row r="25" spans="1:9">
      <c r="A25" s="73">
        <v>43081</v>
      </c>
      <c r="B25" s="74" t="s">
        <v>1715</v>
      </c>
      <c r="C25" s="74" t="s">
        <v>23</v>
      </c>
      <c r="D25" s="74">
        <v>600</v>
      </c>
      <c r="E25" s="74">
        <v>1379</v>
      </c>
      <c r="F25" s="74">
        <v>1385</v>
      </c>
      <c r="G25" s="74" t="s">
        <v>1716</v>
      </c>
      <c r="H25" s="74">
        <v>1371.25</v>
      </c>
      <c r="I25" s="74">
        <f>(E25-H25)*D25</f>
        <v>4650</v>
      </c>
    </row>
    <row r="26" spans="1:9">
      <c r="A26" s="73">
        <v>43081</v>
      </c>
      <c r="B26" s="74" t="s">
        <v>1699</v>
      </c>
      <c r="C26" s="74" t="s">
        <v>16</v>
      </c>
      <c r="D26" s="74">
        <v>1500</v>
      </c>
      <c r="E26" s="74">
        <v>437</v>
      </c>
      <c r="F26" s="74">
        <v>434.5</v>
      </c>
      <c r="G26" s="74" t="s">
        <v>1717</v>
      </c>
      <c r="H26" s="74">
        <v>442.2</v>
      </c>
      <c r="I26" s="74">
        <f t="shared" ref="I26:I29" si="4">(H26-E26)*D26</f>
        <v>7799.9999999999827</v>
      </c>
    </row>
    <row r="27" spans="1:9">
      <c r="A27" s="73" t="s">
        <v>1718</v>
      </c>
      <c r="B27" s="74" t="s">
        <v>954</v>
      </c>
      <c r="C27" s="74" t="s">
        <v>16</v>
      </c>
      <c r="D27" s="74">
        <v>2000</v>
      </c>
      <c r="E27" s="74">
        <v>500</v>
      </c>
      <c r="F27" s="74">
        <v>498.25</v>
      </c>
      <c r="G27" s="74" t="s">
        <v>1719</v>
      </c>
      <c r="H27" s="74">
        <v>500</v>
      </c>
      <c r="I27" s="74">
        <f t="shared" si="4"/>
        <v>0</v>
      </c>
    </row>
    <row r="28" spans="1:9">
      <c r="A28" s="73" t="s">
        <v>1718</v>
      </c>
      <c r="B28" s="74" t="s">
        <v>628</v>
      </c>
      <c r="C28" s="74" t="s">
        <v>16</v>
      </c>
      <c r="D28" s="74">
        <v>1575</v>
      </c>
      <c r="E28" s="74">
        <v>425.5</v>
      </c>
      <c r="F28" s="74">
        <v>423</v>
      </c>
      <c r="G28" s="74" t="s">
        <v>1720</v>
      </c>
      <c r="H28" s="74">
        <v>426.5</v>
      </c>
      <c r="I28" s="74">
        <f t="shared" si="4"/>
        <v>1575</v>
      </c>
    </row>
    <row r="29" spans="1:9">
      <c r="A29" s="73" t="s">
        <v>1718</v>
      </c>
      <c r="B29" s="74" t="s">
        <v>1715</v>
      </c>
      <c r="C29" s="74" t="s">
        <v>16</v>
      </c>
      <c r="D29" s="74">
        <v>600</v>
      </c>
      <c r="E29" s="74">
        <v>1394</v>
      </c>
      <c r="F29" s="74">
        <v>1388</v>
      </c>
      <c r="G29" s="74" t="s">
        <v>1721</v>
      </c>
      <c r="H29" s="74">
        <v>1397</v>
      </c>
      <c r="I29" s="74">
        <f t="shared" si="4"/>
        <v>1800</v>
      </c>
    </row>
    <row r="30" spans="1:9">
      <c r="A30" s="73" t="s">
        <v>1722</v>
      </c>
      <c r="B30" s="74" t="s">
        <v>1723</v>
      </c>
      <c r="C30" s="74" t="s">
        <v>23</v>
      </c>
      <c r="D30" s="74">
        <v>500</v>
      </c>
      <c r="E30" s="74">
        <v>1700</v>
      </c>
      <c r="F30" s="74">
        <v>1707</v>
      </c>
      <c r="G30" s="74" t="s">
        <v>1724</v>
      </c>
      <c r="H30" s="74">
        <v>1689</v>
      </c>
      <c r="I30" s="74">
        <f>(E30-H30)*D30</f>
        <v>5500</v>
      </c>
    </row>
    <row r="31" spans="1:9">
      <c r="A31" s="73" t="s">
        <v>1722</v>
      </c>
      <c r="B31" s="74" t="s">
        <v>1725</v>
      </c>
      <c r="C31" s="74" t="s">
        <v>16</v>
      </c>
      <c r="D31" s="74">
        <v>1500</v>
      </c>
      <c r="E31" s="74">
        <v>420</v>
      </c>
      <c r="F31" s="74">
        <v>417.5</v>
      </c>
      <c r="G31" s="74" t="s">
        <v>1726</v>
      </c>
      <c r="H31" s="74">
        <v>425</v>
      </c>
      <c r="I31" s="74">
        <f t="shared" ref="I31:I50" si="5">(H31-E31)*D31</f>
        <v>7500</v>
      </c>
    </row>
    <row r="32" spans="1:9">
      <c r="A32" s="73" t="s">
        <v>1727</v>
      </c>
      <c r="B32" s="74" t="s">
        <v>1728</v>
      </c>
      <c r="C32" s="74" t="s">
        <v>16</v>
      </c>
      <c r="D32" s="74">
        <v>2000</v>
      </c>
      <c r="E32" s="74">
        <v>386</v>
      </c>
      <c r="F32" s="74">
        <v>383.5</v>
      </c>
      <c r="G32" s="74" t="s">
        <v>1729</v>
      </c>
      <c r="H32" s="74">
        <v>387</v>
      </c>
      <c r="I32" s="74">
        <f t="shared" si="5"/>
        <v>2000</v>
      </c>
    </row>
    <row r="33" spans="1:10">
      <c r="A33" s="75" t="s">
        <v>1727</v>
      </c>
      <c r="B33" s="76" t="s">
        <v>1608</v>
      </c>
      <c r="C33" s="76" t="s">
        <v>16</v>
      </c>
      <c r="D33" s="76">
        <v>1500</v>
      </c>
      <c r="E33" s="76">
        <v>448.5</v>
      </c>
      <c r="F33" s="76">
        <v>446</v>
      </c>
      <c r="G33" s="76" t="s">
        <v>1730</v>
      </c>
      <c r="H33" s="76">
        <v>447.5</v>
      </c>
      <c r="I33" s="76">
        <f t="shared" si="5"/>
        <v>-1500</v>
      </c>
    </row>
    <row r="34" spans="1:10">
      <c r="A34" s="73" t="s">
        <v>1731</v>
      </c>
      <c r="B34" s="74" t="s">
        <v>1629</v>
      </c>
      <c r="C34" s="74" t="s">
        <v>16</v>
      </c>
      <c r="D34" s="74">
        <v>1500</v>
      </c>
      <c r="E34" s="74">
        <v>453.4</v>
      </c>
      <c r="F34" s="74">
        <v>452.5</v>
      </c>
      <c r="G34" s="74" t="s">
        <v>1732</v>
      </c>
      <c r="H34" s="74">
        <v>457.5</v>
      </c>
      <c r="I34" s="74">
        <f t="shared" si="5"/>
        <v>6150.0000000000346</v>
      </c>
    </row>
    <row r="35" spans="1:10">
      <c r="A35" s="75" t="s">
        <v>1733</v>
      </c>
      <c r="B35" s="76" t="s">
        <v>649</v>
      </c>
      <c r="C35" s="76" t="s">
        <v>16</v>
      </c>
      <c r="D35" s="76">
        <v>1500</v>
      </c>
      <c r="E35" s="76">
        <v>625</v>
      </c>
      <c r="F35" s="76">
        <v>622.5</v>
      </c>
      <c r="G35" s="76" t="s">
        <v>1734</v>
      </c>
      <c r="H35" s="76">
        <v>622.5</v>
      </c>
      <c r="I35" s="76">
        <f t="shared" si="5"/>
        <v>-3750</v>
      </c>
      <c r="J35" s="86"/>
    </row>
    <row r="36" spans="1:10">
      <c r="A36" s="75" t="s">
        <v>1733</v>
      </c>
      <c r="B36" s="76" t="s">
        <v>95</v>
      </c>
      <c r="C36" s="76" t="s">
        <v>16</v>
      </c>
      <c r="D36" s="76">
        <v>1500</v>
      </c>
      <c r="E36" s="76">
        <v>867</v>
      </c>
      <c r="F36" s="76">
        <v>864.5</v>
      </c>
      <c r="G36" s="76" t="s">
        <v>1735</v>
      </c>
      <c r="H36" s="76">
        <v>866</v>
      </c>
      <c r="I36" s="76">
        <f t="shared" si="5"/>
        <v>-1500</v>
      </c>
      <c r="J36" s="86"/>
    </row>
    <row r="37" spans="1:10">
      <c r="A37" s="73" t="s">
        <v>1733</v>
      </c>
      <c r="B37" s="74" t="s">
        <v>1736</v>
      </c>
      <c r="C37" s="74" t="s">
        <v>16</v>
      </c>
      <c r="D37" s="74">
        <v>2000</v>
      </c>
      <c r="E37" s="74">
        <v>395</v>
      </c>
      <c r="F37" s="74">
        <v>393.25</v>
      </c>
      <c r="G37" s="74" t="s">
        <v>1737</v>
      </c>
      <c r="H37" s="74">
        <v>399.3</v>
      </c>
      <c r="I37" s="74">
        <f t="shared" si="5"/>
        <v>8600.0000000000218</v>
      </c>
      <c r="J37" s="86"/>
    </row>
    <row r="38" spans="1:10">
      <c r="A38" s="73" t="s">
        <v>1738</v>
      </c>
      <c r="B38" s="74" t="s">
        <v>1610</v>
      </c>
      <c r="C38" s="74" t="s">
        <v>16</v>
      </c>
      <c r="D38" s="74">
        <v>800</v>
      </c>
      <c r="E38" s="74">
        <v>850</v>
      </c>
      <c r="F38" s="74">
        <v>845.5</v>
      </c>
      <c r="G38" s="74" t="s">
        <v>1739</v>
      </c>
      <c r="H38" s="74">
        <v>852</v>
      </c>
      <c r="I38" s="74">
        <f t="shared" si="5"/>
        <v>1600</v>
      </c>
      <c r="J38" s="86"/>
    </row>
    <row r="39" spans="1:10">
      <c r="A39" s="73" t="s">
        <v>1738</v>
      </c>
      <c r="B39" s="74" t="s">
        <v>1610</v>
      </c>
      <c r="C39" s="74" t="s">
        <v>16</v>
      </c>
      <c r="D39" s="74">
        <v>800</v>
      </c>
      <c r="E39" s="74">
        <v>852</v>
      </c>
      <c r="F39" s="74">
        <v>847.5</v>
      </c>
      <c r="G39" s="74" t="s">
        <v>1740</v>
      </c>
      <c r="H39" s="74">
        <v>854</v>
      </c>
      <c r="I39" s="74">
        <f t="shared" si="5"/>
        <v>1600</v>
      </c>
      <c r="J39" s="86"/>
    </row>
    <row r="40" spans="1:10">
      <c r="A40" s="73" t="s">
        <v>1738</v>
      </c>
      <c r="B40" s="74" t="s">
        <v>954</v>
      </c>
      <c r="C40" s="74" t="s">
        <v>16</v>
      </c>
      <c r="D40" s="74">
        <v>2000</v>
      </c>
      <c r="E40" s="74">
        <v>505</v>
      </c>
      <c r="F40" s="74">
        <v>503.25</v>
      </c>
      <c r="G40" s="74" t="s">
        <v>1741</v>
      </c>
      <c r="H40" s="74">
        <v>505.9</v>
      </c>
      <c r="I40" s="74">
        <f t="shared" si="5"/>
        <v>1799.9999999999545</v>
      </c>
      <c r="J40" s="86"/>
    </row>
    <row r="41" spans="1:10">
      <c r="A41" s="73" t="s">
        <v>1742</v>
      </c>
      <c r="B41" s="74" t="s">
        <v>954</v>
      </c>
      <c r="C41" s="74" t="s">
        <v>16</v>
      </c>
      <c r="D41" s="74">
        <v>2000</v>
      </c>
      <c r="E41" s="74">
        <v>507.3</v>
      </c>
      <c r="F41" s="74">
        <v>505.55</v>
      </c>
      <c r="G41" s="74" t="s">
        <v>1743</v>
      </c>
      <c r="H41" s="74">
        <v>508.15</v>
      </c>
      <c r="I41" s="74">
        <f t="shared" si="5"/>
        <v>1699.9999999999318</v>
      </c>
      <c r="J41" s="86"/>
    </row>
    <row r="42" spans="1:10">
      <c r="A42" s="73" t="s">
        <v>1742</v>
      </c>
      <c r="B42" s="74" t="s">
        <v>1744</v>
      </c>
      <c r="C42" s="74" t="s">
        <v>16</v>
      </c>
      <c r="D42" s="74">
        <v>1000</v>
      </c>
      <c r="E42" s="74">
        <v>936</v>
      </c>
      <c r="F42" s="74">
        <v>932.5</v>
      </c>
      <c r="G42" s="74" t="s">
        <v>1745</v>
      </c>
      <c r="H42" s="74">
        <v>941</v>
      </c>
      <c r="I42" s="74">
        <f t="shared" si="5"/>
        <v>5000</v>
      </c>
      <c r="J42" s="86"/>
    </row>
    <row r="43" spans="1:10">
      <c r="A43" s="73" t="s">
        <v>1746</v>
      </c>
      <c r="B43" s="74" t="s">
        <v>232</v>
      </c>
      <c r="C43" s="74" t="s">
        <v>16</v>
      </c>
      <c r="D43" s="74">
        <v>600</v>
      </c>
      <c r="E43" s="74">
        <v>1207</v>
      </c>
      <c r="F43" s="74">
        <v>1201</v>
      </c>
      <c r="G43" s="74" t="s">
        <v>1747</v>
      </c>
      <c r="H43" s="74">
        <v>1213</v>
      </c>
      <c r="I43" s="74">
        <f t="shared" si="5"/>
        <v>3600</v>
      </c>
      <c r="J43" s="86"/>
    </row>
    <row r="44" spans="1:10">
      <c r="A44" s="75" t="s">
        <v>1746</v>
      </c>
      <c r="B44" s="76" t="s">
        <v>232</v>
      </c>
      <c r="C44" s="76" t="s">
        <v>16</v>
      </c>
      <c r="D44" s="76">
        <v>600</v>
      </c>
      <c r="E44" s="76">
        <v>1214</v>
      </c>
      <c r="F44" s="76">
        <v>1208</v>
      </c>
      <c r="G44" s="76" t="s">
        <v>1748</v>
      </c>
      <c r="H44" s="76">
        <v>1211</v>
      </c>
      <c r="I44" s="76">
        <f t="shared" si="5"/>
        <v>-1800</v>
      </c>
      <c r="J44" s="86"/>
    </row>
    <row r="45" spans="1:10">
      <c r="A45" s="73" t="s">
        <v>1746</v>
      </c>
      <c r="B45" s="74" t="s">
        <v>1608</v>
      </c>
      <c r="C45" s="74" t="s">
        <v>16</v>
      </c>
      <c r="D45" s="74">
        <v>1500</v>
      </c>
      <c r="E45" s="74">
        <v>463.5</v>
      </c>
      <c r="F45" s="74">
        <v>461</v>
      </c>
      <c r="G45" s="74" t="s">
        <v>1749</v>
      </c>
      <c r="H45" s="74">
        <v>464.4</v>
      </c>
      <c r="I45" s="74">
        <f t="shared" si="5"/>
        <v>1349.9999999999659</v>
      </c>
      <c r="J45" s="86"/>
    </row>
    <row r="46" spans="1:10">
      <c r="A46" s="73" t="s">
        <v>1750</v>
      </c>
      <c r="B46" s="74" t="s">
        <v>134</v>
      </c>
      <c r="C46" s="74" t="s">
        <v>16</v>
      </c>
      <c r="D46" s="74">
        <v>1200</v>
      </c>
      <c r="E46" s="74">
        <v>603.6</v>
      </c>
      <c r="F46" s="74">
        <v>600.5</v>
      </c>
      <c r="G46" s="74" t="s">
        <v>1751</v>
      </c>
      <c r="H46" s="74">
        <v>605</v>
      </c>
      <c r="I46" s="74">
        <f t="shared" si="5"/>
        <v>1679.9999999999727</v>
      </c>
      <c r="J46" s="86"/>
    </row>
    <row r="47" spans="1:10">
      <c r="A47" s="73" t="s">
        <v>1750</v>
      </c>
      <c r="B47" s="74" t="s">
        <v>232</v>
      </c>
      <c r="C47" s="74" t="s">
        <v>16</v>
      </c>
      <c r="D47" s="74">
        <v>600</v>
      </c>
      <c r="E47" s="74">
        <v>1221</v>
      </c>
      <c r="F47" s="74">
        <v>1215</v>
      </c>
      <c r="G47" s="74" t="s">
        <v>1752</v>
      </c>
      <c r="H47" s="74">
        <v>1228.25</v>
      </c>
      <c r="I47" s="74">
        <f t="shared" si="5"/>
        <v>4350</v>
      </c>
      <c r="J47" s="86"/>
    </row>
    <row r="48" spans="1:10">
      <c r="A48" s="73" t="s">
        <v>1753</v>
      </c>
      <c r="B48" s="74" t="s">
        <v>1608</v>
      </c>
      <c r="C48" s="74" t="s">
        <v>16</v>
      </c>
      <c r="D48" s="74">
        <v>1500</v>
      </c>
      <c r="E48" s="74">
        <v>463.5</v>
      </c>
      <c r="F48" s="74">
        <v>461</v>
      </c>
      <c r="G48" s="74" t="s">
        <v>1754</v>
      </c>
      <c r="H48" s="74">
        <v>464.5</v>
      </c>
      <c r="I48" s="74">
        <f t="shared" si="5"/>
        <v>1500</v>
      </c>
      <c r="J48" s="86"/>
    </row>
    <row r="49" spans="1:10">
      <c r="A49" s="73" t="s">
        <v>1753</v>
      </c>
      <c r="B49" s="74" t="s">
        <v>53</v>
      </c>
      <c r="C49" s="74" t="s">
        <v>16</v>
      </c>
      <c r="D49" s="74">
        <v>1100</v>
      </c>
      <c r="E49" s="74">
        <v>755.8</v>
      </c>
      <c r="F49" s="74">
        <v>752.5</v>
      </c>
      <c r="G49" s="74" t="s">
        <v>1755</v>
      </c>
      <c r="H49" s="74">
        <v>763</v>
      </c>
      <c r="I49" s="74">
        <f t="shared" si="5"/>
        <v>7920.00000000005</v>
      </c>
      <c r="J49" s="86"/>
    </row>
    <row r="50" spans="1:10">
      <c r="A50" s="73" t="s">
        <v>1756</v>
      </c>
      <c r="B50" s="74" t="s">
        <v>1060</v>
      </c>
      <c r="C50" s="74" t="s">
        <v>16</v>
      </c>
      <c r="D50" s="74">
        <v>4000</v>
      </c>
      <c r="E50" s="74">
        <v>115</v>
      </c>
      <c r="F50" s="74">
        <v>114</v>
      </c>
      <c r="G50" s="74" t="s">
        <v>1757</v>
      </c>
      <c r="H50" s="74">
        <v>120</v>
      </c>
      <c r="I50" s="74">
        <f t="shared" si="5"/>
        <v>20000</v>
      </c>
      <c r="J50" s="86"/>
    </row>
    <row r="51" spans="1:10">
      <c r="A51" s="75"/>
      <c r="B51" s="76"/>
      <c r="C51" s="76"/>
      <c r="D51" s="76"/>
      <c r="E51" s="76"/>
      <c r="F51" s="76"/>
      <c r="G51" s="76"/>
      <c r="H51" s="76"/>
      <c r="I51" s="76"/>
    </row>
    <row r="52" spans="1:10">
      <c r="A52" s="73"/>
      <c r="B52" s="74"/>
      <c r="C52" s="74"/>
      <c r="D52" s="74"/>
      <c r="E52" s="74"/>
      <c r="F52" s="74"/>
      <c r="G52" s="111" t="s">
        <v>64</v>
      </c>
      <c r="H52" s="111"/>
      <c r="I52" s="26">
        <f>SUM(I4:I51)</f>
        <v>135122.49999999988</v>
      </c>
    </row>
    <row r="53" spans="1:10">
      <c r="A53" s="75"/>
      <c r="B53" s="76"/>
      <c r="C53" s="76"/>
      <c r="D53" s="76"/>
      <c r="E53" s="76"/>
      <c r="F53" s="76"/>
      <c r="I53" s="76"/>
    </row>
    <row r="54" spans="1:10">
      <c r="A54" s="73"/>
      <c r="B54" s="74"/>
      <c r="C54" s="74"/>
      <c r="D54" s="74"/>
      <c r="E54" s="74"/>
      <c r="F54" s="74"/>
      <c r="G54" s="111" t="s">
        <v>2</v>
      </c>
      <c r="H54" s="111"/>
      <c r="I54" s="28">
        <f>40/47</f>
        <v>0.85106382978723405</v>
      </c>
    </row>
    <row r="55" spans="1:10">
      <c r="H55" s="78"/>
      <c r="I55" s="79"/>
    </row>
  </sheetData>
  <mergeCells count="4">
    <mergeCell ref="A1:I1"/>
    <mergeCell ref="A2:I2"/>
    <mergeCell ref="G52:H52"/>
    <mergeCell ref="G54:H54"/>
  </mergeCells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6" workbookViewId="0">
      <selection activeCell="L10" sqref="L10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10" ht="22.5">
      <c r="A1" s="107" t="s">
        <v>4</v>
      </c>
      <c r="B1" s="108"/>
      <c r="C1" s="108"/>
      <c r="D1" s="108"/>
      <c r="E1" s="108"/>
      <c r="F1" s="108"/>
      <c r="G1" s="108"/>
      <c r="H1" s="108"/>
      <c r="I1" s="108"/>
    </row>
    <row r="2" spans="1:10">
      <c r="A2" s="109" t="s">
        <v>66</v>
      </c>
      <c r="B2" s="110"/>
      <c r="C2" s="110"/>
      <c r="D2" s="110"/>
      <c r="E2" s="110"/>
      <c r="F2" s="110"/>
      <c r="G2" s="110"/>
      <c r="H2" s="110"/>
      <c r="I2" s="110"/>
    </row>
    <row r="3" spans="1:10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94" t="s">
        <v>14</v>
      </c>
    </row>
    <row r="4" spans="1:10">
      <c r="A4" s="92">
        <v>43832</v>
      </c>
      <c r="B4" s="74" t="s">
        <v>67</v>
      </c>
      <c r="C4" s="74" t="s">
        <v>16</v>
      </c>
      <c r="D4" s="74">
        <v>1200</v>
      </c>
      <c r="E4" s="74">
        <v>783</v>
      </c>
      <c r="F4" s="74">
        <v>780.5</v>
      </c>
      <c r="G4" s="85" t="s">
        <v>68</v>
      </c>
      <c r="H4" s="74">
        <v>784.3</v>
      </c>
      <c r="I4" s="74">
        <f t="shared" ref="I4:I12" si="0">(H4-E4)*D4</f>
        <v>1559.9999999999454</v>
      </c>
    </row>
    <row r="5" spans="1:10">
      <c r="A5" s="92">
        <v>43892</v>
      </c>
      <c r="B5" s="74" t="s">
        <v>62</v>
      </c>
      <c r="C5" s="74" t="s">
        <v>16</v>
      </c>
      <c r="D5" s="74">
        <v>125</v>
      </c>
      <c r="E5" s="74">
        <v>9120</v>
      </c>
      <c r="F5" s="74">
        <v>9096</v>
      </c>
      <c r="G5" s="85" t="s">
        <v>69</v>
      </c>
      <c r="H5" s="74">
        <v>9160</v>
      </c>
      <c r="I5" s="74">
        <f t="shared" si="0"/>
        <v>5000</v>
      </c>
    </row>
    <row r="6" spans="1:10">
      <c r="A6" s="92">
        <v>43923</v>
      </c>
      <c r="B6" s="74" t="s">
        <v>70</v>
      </c>
      <c r="C6" s="74" t="s">
        <v>16</v>
      </c>
      <c r="D6" s="74">
        <v>300</v>
      </c>
      <c r="E6" s="74">
        <v>2197</v>
      </c>
      <c r="F6" s="74">
        <v>2187</v>
      </c>
      <c r="G6" s="85" t="s">
        <v>71</v>
      </c>
      <c r="H6" s="74">
        <v>2197</v>
      </c>
      <c r="I6" s="74">
        <f t="shared" si="0"/>
        <v>0</v>
      </c>
      <c r="J6" s="86"/>
    </row>
    <row r="7" spans="1:10">
      <c r="A7" s="92">
        <v>43923</v>
      </c>
      <c r="B7" s="74" t="s">
        <v>72</v>
      </c>
      <c r="C7" s="74" t="s">
        <v>16</v>
      </c>
      <c r="D7" s="74">
        <v>200</v>
      </c>
      <c r="E7" s="74">
        <v>4478</v>
      </c>
      <c r="F7" s="74">
        <v>4473</v>
      </c>
      <c r="G7" s="85" t="s">
        <v>73</v>
      </c>
      <c r="H7" s="74">
        <v>4487</v>
      </c>
      <c r="I7" s="74">
        <f t="shared" si="0"/>
        <v>1800</v>
      </c>
      <c r="J7" s="86"/>
    </row>
    <row r="8" spans="1:10">
      <c r="A8" s="92">
        <v>43923</v>
      </c>
      <c r="B8" s="74" t="s">
        <v>74</v>
      </c>
      <c r="C8" s="74" t="s">
        <v>16</v>
      </c>
      <c r="D8" s="74">
        <v>500</v>
      </c>
      <c r="E8" s="74">
        <v>1936</v>
      </c>
      <c r="F8" s="74">
        <v>1934</v>
      </c>
      <c r="G8" s="85" t="s">
        <v>75</v>
      </c>
      <c r="H8" s="74">
        <v>1944</v>
      </c>
      <c r="I8" s="74">
        <f t="shared" si="0"/>
        <v>4000</v>
      </c>
      <c r="J8" s="86"/>
    </row>
    <row r="9" spans="1:10">
      <c r="A9" s="92">
        <v>43953</v>
      </c>
      <c r="B9" s="74" t="s">
        <v>74</v>
      </c>
      <c r="C9" s="74" t="s">
        <v>16</v>
      </c>
      <c r="D9" s="74">
        <v>500</v>
      </c>
      <c r="E9" s="74">
        <v>1947</v>
      </c>
      <c r="F9" s="74">
        <v>1941</v>
      </c>
      <c r="G9" s="85" t="s">
        <v>76</v>
      </c>
      <c r="H9" s="74">
        <v>1956.8</v>
      </c>
      <c r="I9" s="74">
        <f t="shared" si="0"/>
        <v>4899.9999999999773</v>
      </c>
      <c r="J9" s="86"/>
    </row>
    <row r="10" spans="1:10">
      <c r="A10" s="92">
        <v>43953</v>
      </c>
      <c r="B10" s="74" t="s">
        <v>77</v>
      </c>
      <c r="C10" s="74" t="s">
        <v>23</v>
      </c>
      <c r="D10" s="74">
        <v>1700</v>
      </c>
      <c r="E10" s="74">
        <v>407.25</v>
      </c>
      <c r="F10" s="74">
        <v>409</v>
      </c>
      <c r="G10" s="85" t="s">
        <v>78</v>
      </c>
      <c r="H10" s="74">
        <v>407.25</v>
      </c>
      <c r="I10" s="74">
        <f t="shared" ref="I10:I16" si="1">(E10-H10)*D10</f>
        <v>0</v>
      </c>
      <c r="J10" s="86"/>
    </row>
    <row r="11" spans="1:10">
      <c r="A11" s="93">
        <v>43984</v>
      </c>
      <c r="B11" s="76" t="s">
        <v>79</v>
      </c>
      <c r="C11" s="76" t="s">
        <v>16</v>
      </c>
      <c r="D11" s="76">
        <v>400</v>
      </c>
      <c r="E11" s="76">
        <v>1288</v>
      </c>
      <c r="F11" s="76">
        <v>1280</v>
      </c>
      <c r="G11" s="87" t="s">
        <v>80</v>
      </c>
      <c r="H11" s="76">
        <v>1280</v>
      </c>
      <c r="I11" s="76">
        <f t="shared" si="0"/>
        <v>-3200</v>
      </c>
      <c r="J11" s="86"/>
    </row>
    <row r="12" spans="1:10">
      <c r="A12" s="92">
        <v>43984</v>
      </c>
      <c r="B12" s="74" t="s">
        <v>81</v>
      </c>
      <c r="C12" s="74" t="s">
        <v>16</v>
      </c>
      <c r="D12" s="74">
        <v>700</v>
      </c>
      <c r="E12" s="74">
        <v>1345</v>
      </c>
      <c r="F12" s="74">
        <v>1340</v>
      </c>
      <c r="G12" s="85" t="s">
        <v>82</v>
      </c>
      <c r="H12" s="74">
        <v>1345</v>
      </c>
      <c r="I12" s="74">
        <f t="shared" si="0"/>
        <v>0</v>
      </c>
      <c r="J12" s="86"/>
    </row>
    <row r="13" spans="1:10">
      <c r="A13" s="92">
        <v>43984</v>
      </c>
      <c r="B13" s="74" t="s">
        <v>83</v>
      </c>
      <c r="C13" s="74" t="s">
        <v>23</v>
      </c>
      <c r="D13" s="74">
        <v>250</v>
      </c>
      <c r="E13" s="74">
        <v>4014</v>
      </c>
      <c r="F13" s="74">
        <v>4026</v>
      </c>
      <c r="G13" s="85" t="s">
        <v>84</v>
      </c>
      <c r="H13" s="74">
        <v>3995</v>
      </c>
      <c r="I13" s="74">
        <f t="shared" si="1"/>
        <v>4750</v>
      </c>
      <c r="J13" s="86"/>
    </row>
    <row r="14" spans="1:10">
      <c r="A14" s="92">
        <v>44014</v>
      </c>
      <c r="B14" s="74" t="s">
        <v>85</v>
      </c>
      <c r="C14" s="74" t="s">
        <v>16</v>
      </c>
      <c r="D14" s="74">
        <v>2300</v>
      </c>
      <c r="E14" s="74">
        <v>280</v>
      </c>
      <c r="F14" s="74">
        <v>278.64999999999998</v>
      </c>
      <c r="G14" s="85" t="s">
        <v>86</v>
      </c>
      <c r="H14" s="74">
        <v>280</v>
      </c>
      <c r="I14" s="74">
        <f t="shared" ref="I14:I22" si="2">(H14-E14)*D14</f>
        <v>0</v>
      </c>
      <c r="J14" s="86"/>
    </row>
    <row r="15" spans="1:10">
      <c r="A15" s="92">
        <v>44106</v>
      </c>
      <c r="B15" s="74" t="s">
        <v>74</v>
      </c>
      <c r="C15" s="74" t="s">
        <v>23</v>
      </c>
      <c r="D15" s="74">
        <v>500</v>
      </c>
      <c r="E15" s="74">
        <v>1860</v>
      </c>
      <c r="F15" s="74">
        <v>1866</v>
      </c>
      <c r="G15" s="85" t="s">
        <v>87</v>
      </c>
      <c r="H15" s="74">
        <v>1856</v>
      </c>
      <c r="I15" s="74">
        <f t="shared" si="1"/>
        <v>2000</v>
      </c>
      <c r="J15" s="86"/>
    </row>
    <row r="16" spans="1:10">
      <c r="A16" s="92">
        <v>44106</v>
      </c>
      <c r="B16" s="74" t="s">
        <v>47</v>
      </c>
      <c r="C16" s="74" t="s">
        <v>23</v>
      </c>
      <c r="D16" s="74">
        <v>1400</v>
      </c>
      <c r="E16" s="74">
        <v>511.5</v>
      </c>
      <c r="F16" s="74">
        <v>513.70000000000005</v>
      </c>
      <c r="G16" s="85" t="s">
        <v>88</v>
      </c>
      <c r="H16" s="74">
        <v>508.6</v>
      </c>
      <c r="I16" s="74">
        <f t="shared" si="1"/>
        <v>4059.9999999999682</v>
      </c>
      <c r="J16" s="86"/>
    </row>
    <row r="17" spans="1:10">
      <c r="A17" s="92">
        <v>44137</v>
      </c>
      <c r="B17" s="74" t="s">
        <v>56</v>
      </c>
      <c r="C17" s="74" t="s">
        <v>16</v>
      </c>
      <c r="D17" s="74">
        <v>400</v>
      </c>
      <c r="E17" s="74">
        <v>2117</v>
      </c>
      <c r="F17" s="74">
        <v>2109</v>
      </c>
      <c r="G17" s="85" t="s">
        <v>89</v>
      </c>
      <c r="H17" s="74">
        <v>2128.5</v>
      </c>
      <c r="I17" s="74">
        <f t="shared" si="2"/>
        <v>4600</v>
      </c>
      <c r="J17" s="86"/>
    </row>
    <row r="18" spans="1:10">
      <c r="A18" s="93">
        <v>44167</v>
      </c>
      <c r="B18" s="76" t="s">
        <v>90</v>
      </c>
      <c r="C18" s="76" t="s">
        <v>16</v>
      </c>
      <c r="D18" s="76">
        <v>2750</v>
      </c>
      <c r="E18" s="76">
        <v>518</v>
      </c>
      <c r="F18" s="76">
        <v>517.85</v>
      </c>
      <c r="G18" s="87" t="s">
        <v>91</v>
      </c>
      <c r="H18" s="76">
        <v>517.85</v>
      </c>
      <c r="I18" s="76">
        <f t="shared" si="2"/>
        <v>-412.49999999993747</v>
      </c>
      <c r="J18" s="86"/>
    </row>
    <row r="19" spans="1:10">
      <c r="A19" s="92">
        <v>44167</v>
      </c>
      <c r="B19" s="74" t="s">
        <v>92</v>
      </c>
      <c r="C19" s="74" t="s">
        <v>16</v>
      </c>
      <c r="D19" s="74">
        <v>600</v>
      </c>
      <c r="E19" s="74">
        <v>1916</v>
      </c>
      <c r="F19" s="74">
        <v>1911</v>
      </c>
      <c r="G19" s="85" t="s">
        <v>93</v>
      </c>
      <c r="H19" s="74">
        <v>1916</v>
      </c>
      <c r="I19" s="74">
        <f t="shared" si="2"/>
        <v>0</v>
      </c>
    </row>
    <row r="20" spans="1:10">
      <c r="A20" s="92" t="s">
        <v>94</v>
      </c>
      <c r="B20" s="74" t="s">
        <v>95</v>
      </c>
      <c r="C20" s="74" t="s">
        <v>16</v>
      </c>
      <c r="D20" s="74">
        <v>750</v>
      </c>
      <c r="E20" s="74">
        <v>1305.5</v>
      </c>
      <c r="F20" s="74">
        <v>1301.5</v>
      </c>
      <c r="G20" s="85" t="s">
        <v>96</v>
      </c>
      <c r="H20" s="74">
        <v>1308.1500000000001</v>
      </c>
      <c r="I20" s="74">
        <f t="shared" si="2"/>
        <v>1987.5000000000682</v>
      </c>
    </row>
    <row r="21" spans="1:10">
      <c r="A21" s="92" t="s">
        <v>97</v>
      </c>
      <c r="B21" s="74" t="s">
        <v>98</v>
      </c>
      <c r="C21" s="74" t="s">
        <v>16</v>
      </c>
      <c r="D21" s="74">
        <v>500</v>
      </c>
      <c r="E21" s="74">
        <v>1600</v>
      </c>
      <c r="F21" s="74">
        <v>1594</v>
      </c>
      <c r="G21" s="85" t="s">
        <v>99</v>
      </c>
      <c r="H21" s="74">
        <v>1608.5</v>
      </c>
      <c r="I21" s="74">
        <f t="shared" si="2"/>
        <v>4250</v>
      </c>
    </row>
    <row r="22" spans="1:10">
      <c r="A22" s="92" t="s">
        <v>97</v>
      </c>
      <c r="B22" s="74" t="s">
        <v>100</v>
      </c>
      <c r="C22" s="74" t="s">
        <v>16</v>
      </c>
      <c r="D22" s="74">
        <v>1400</v>
      </c>
      <c r="E22" s="74">
        <v>620.6</v>
      </c>
      <c r="F22" s="74">
        <v>618.5</v>
      </c>
      <c r="G22" s="85" t="s">
        <v>101</v>
      </c>
      <c r="H22" s="74">
        <v>620.6</v>
      </c>
      <c r="I22" s="74">
        <f t="shared" si="2"/>
        <v>0</v>
      </c>
    </row>
    <row r="23" spans="1:10">
      <c r="A23" s="92" t="s">
        <v>102</v>
      </c>
      <c r="B23" s="74" t="s">
        <v>62</v>
      </c>
      <c r="C23" s="74" t="s">
        <v>23</v>
      </c>
      <c r="D23" s="74">
        <v>125</v>
      </c>
      <c r="E23" s="74">
        <v>9589</v>
      </c>
      <c r="F23" s="74">
        <v>9615</v>
      </c>
      <c r="G23" s="85" t="s">
        <v>103</v>
      </c>
      <c r="H23" s="74">
        <v>9562</v>
      </c>
      <c r="I23" s="74">
        <f t="shared" ref="I23:I27" si="3">(E23-H23)*D23</f>
        <v>3375</v>
      </c>
      <c r="J23" s="86"/>
    </row>
    <row r="24" spans="1:10">
      <c r="A24" s="93" t="s">
        <v>104</v>
      </c>
      <c r="B24" s="76" t="s">
        <v>90</v>
      </c>
      <c r="C24" s="76" t="s">
        <v>23</v>
      </c>
      <c r="D24" s="76">
        <v>2750</v>
      </c>
      <c r="E24" s="76">
        <v>467</v>
      </c>
      <c r="F24" s="76">
        <v>468.2</v>
      </c>
      <c r="G24" s="87" t="s">
        <v>105</v>
      </c>
      <c r="H24" s="76">
        <v>468.2</v>
      </c>
      <c r="I24" s="76">
        <f t="shared" si="3"/>
        <v>-3299.9999999999686</v>
      </c>
      <c r="J24" s="86"/>
    </row>
    <row r="25" spans="1:10">
      <c r="A25" s="92" t="s">
        <v>106</v>
      </c>
      <c r="B25" s="74" t="s">
        <v>22</v>
      </c>
      <c r="C25" s="74" t="s">
        <v>16</v>
      </c>
      <c r="D25" s="74">
        <v>250</v>
      </c>
      <c r="E25" s="74">
        <v>4850</v>
      </c>
      <c r="F25" s="74">
        <v>4838</v>
      </c>
      <c r="G25" s="85" t="s">
        <v>107</v>
      </c>
      <c r="H25" s="74">
        <v>4850</v>
      </c>
      <c r="I25" s="74">
        <f t="shared" ref="I25:I29" si="4">(H25-E25)*D25</f>
        <v>0</v>
      </c>
      <c r="J25" s="86"/>
    </row>
    <row r="26" spans="1:10">
      <c r="A26" s="92" t="s">
        <v>108</v>
      </c>
      <c r="B26" s="74" t="s">
        <v>79</v>
      </c>
      <c r="C26" s="74" t="s">
        <v>23</v>
      </c>
      <c r="D26" s="74">
        <v>400</v>
      </c>
      <c r="E26" s="74">
        <v>1187</v>
      </c>
      <c r="F26" s="74">
        <v>1195</v>
      </c>
      <c r="G26" s="85" t="s">
        <v>109</v>
      </c>
      <c r="H26" s="74">
        <v>1183</v>
      </c>
      <c r="I26" s="74">
        <f t="shared" si="3"/>
        <v>1600</v>
      </c>
      <c r="J26" s="86"/>
    </row>
    <row r="27" spans="1:10">
      <c r="A27" s="92" t="s">
        <v>108</v>
      </c>
      <c r="B27" s="74" t="s">
        <v>83</v>
      </c>
      <c r="C27" s="74" t="s">
        <v>23</v>
      </c>
      <c r="D27" s="74">
        <v>250</v>
      </c>
      <c r="E27" s="74">
        <v>4207</v>
      </c>
      <c r="F27" s="74">
        <v>4219</v>
      </c>
      <c r="G27" s="85" t="s">
        <v>110</v>
      </c>
      <c r="H27" s="74">
        <v>4207</v>
      </c>
      <c r="I27" s="74">
        <f t="shared" si="3"/>
        <v>0</v>
      </c>
      <c r="J27" s="86"/>
    </row>
    <row r="28" spans="1:10">
      <c r="A28" s="93" t="s">
        <v>111</v>
      </c>
      <c r="B28" s="76" t="s">
        <v>112</v>
      </c>
      <c r="C28" s="76" t="s">
        <v>16</v>
      </c>
      <c r="D28" s="76">
        <v>100</v>
      </c>
      <c r="E28" s="76">
        <v>6640</v>
      </c>
      <c r="F28" s="76">
        <v>6630</v>
      </c>
      <c r="G28" s="87" t="s">
        <v>113</v>
      </c>
      <c r="H28" s="76">
        <v>6630</v>
      </c>
      <c r="I28" s="76">
        <f t="shared" si="4"/>
        <v>-1000</v>
      </c>
      <c r="J28" s="86"/>
    </row>
    <row r="29" spans="1:10">
      <c r="A29" s="92" t="s">
        <v>111</v>
      </c>
      <c r="B29" s="74" t="s">
        <v>114</v>
      </c>
      <c r="C29" s="74" t="s">
        <v>16</v>
      </c>
      <c r="D29" s="74">
        <v>1300</v>
      </c>
      <c r="E29" s="74">
        <v>594</v>
      </c>
      <c r="F29" s="74">
        <v>591.5</v>
      </c>
      <c r="G29" s="85" t="s">
        <v>115</v>
      </c>
      <c r="H29" s="74">
        <v>597.75</v>
      </c>
      <c r="I29" s="74">
        <f t="shared" si="4"/>
        <v>4875</v>
      </c>
      <c r="J29" s="86"/>
    </row>
    <row r="30" spans="1:10">
      <c r="A30" s="93" t="s">
        <v>111</v>
      </c>
      <c r="B30" s="76" t="s">
        <v>62</v>
      </c>
      <c r="C30" s="76" t="s">
        <v>23</v>
      </c>
      <c r="D30" s="76">
        <v>125</v>
      </c>
      <c r="E30" s="76">
        <v>9550</v>
      </c>
      <c r="F30" s="76">
        <v>9575</v>
      </c>
      <c r="G30" s="87" t="s">
        <v>116</v>
      </c>
      <c r="H30" s="76">
        <v>9575</v>
      </c>
      <c r="I30" s="76">
        <f t="shared" ref="I30:I34" si="5">(E30-H30)*D30</f>
        <v>-3125</v>
      </c>
      <c r="J30" s="86"/>
    </row>
    <row r="31" spans="1:10">
      <c r="A31" s="92" t="s">
        <v>117</v>
      </c>
      <c r="B31" s="74" t="s">
        <v>18</v>
      </c>
      <c r="C31" s="74" t="s">
        <v>23</v>
      </c>
      <c r="D31" s="74">
        <v>1800</v>
      </c>
      <c r="E31" s="74">
        <v>463.45</v>
      </c>
      <c r="F31" s="74">
        <v>465.2</v>
      </c>
      <c r="G31" s="85" t="s">
        <v>118</v>
      </c>
      <c r="H31" s="74">
        <v>462.35</v>
      </c>
      <c r="I31" s="74">
        <f t="shared" si="5"/>
        <v>1979.9999999999386</v>
      </c>
      <c r="J31" s="86"/>
    </row>
    <row r="32" spans="1:10">
      <c r="A32" s="92" t="s">
        <v>117</v>
      </c>
      <c r="B32" s="74" t="s">
        <v>27</v>
      </c>
      <c r="C32" s="74" t="s">
        <v>23</v>
      </c>
      <c r="D32" s="74">
        <v>250</v>
      </c>
      <c r="E32" s="74">
        <v>3120</v>
      </c>
      <c r="F32" s="74">
        <v>3132</v>
      </c>
      <c r="G32" s="85" t="s">
        <v>119</v>
      </c>
      <c r="H32" s="74">
        <v>3107</v>
      </c>
      <c r="I32" s="74">
        <f t="shared" si="5"/>
        <v>3250</v>
      </c>
      <c r="J32" s="86"/>
    </row>
    <row r="33" spans="1:10">
      <c r="A33" s="93" t="s">
        <v>120</v>
      </c>
      <c r="B33" s="76" t="s">
        <v>121</v>
      </c>
      <c r="C33" s="76" t="s">
        <v>23</v>
      </c>
      <c r="D33" s="76">
        <v>200</v>
      </c>
      <c r="E33" s="76">
        <v>2165</v>
      </c>
      <c r="F33" s="76">
        <v>2181</v>
      </c>
      <c r="G33" s="87" t="s">
        <v>122</v>
      </c>
      <c r="H33" s="76">
        <v>2173</v>
      </c>
      <c r="I33" s="76">
        <f t="shared" si="5"/>
        <v>-1600</v>
      </c>
      <c r="J33" s="86"/>
    </row>
    <row r="34" spans="1:10">
      <c r="A34" s="92" t="s">
        <v>123</v>
      </c>
      <c r="B34" s="74" t="s">
        <v>25</v>
      </c>
      <c r="C34" s="74" t="s">
        <v>23</v>
      </c>
      <c r="D34" s="74">
        <v>600</v>
      </c>
      <c r="E34" s="74">
        <v>1233</v>
      </c>
      <c r="F34" s="74">
        <v>1238</v>
      </c>
      <c r="G34" s="85" t="s">
        <v>124</v>
      </c>
      <c r="H34" s="74">
        <v>1229.7</v>
      </c>
      <c r="I34" s="74">
        <f t="shared" si="5"/>
        <v>1979.9999999999727</v>
      </c>
      <c r="J34" s="86"/>
    </row>
    <row r="35" spans="1:10">
      <c r="A35" s="92" t="s">
        <v>125</v>
      </c>
      <c r="B35" s="74" t="s">
        <v>62</v>
      </c>
      <c r="C35" s="74" t="s">
        <v>16</v>
      </c>
      <c r="D35" s="74">
        <v>125</v>
      </c>
      <c r="E35" s="74">
        <v>9096</v>
      </c>
      <c r="F35" s="74">
        <v>9070</v>
      </c>
      <c r="G35" s="85" t="s">
        <v>126</v>
      </c>
      <c r="H35" s="74">
        <v>9112</v>
      </c>
      <c r="I35" s="74">
        <f>(H35-E35)*D35</f>
        <v>2000</v>
      </c>
      <c r="J35" s="86"/>
    </row>
    <row r="36" spans="1:10">
      <c r="A36" s="92"/>
      <c r="B36" s="74"/>
      <c r="C36" s="74"/>
      <c r="D36" s="74"/>
      <c r="E36" s="74"/>
      <c r="F36" s="74"/>
      <c r="G36" s="85"/>
      <c r="H36" s="74"/>
      <c r="I36" s="74"/>
      <c r="J36" s="86"/>
    </row>
    <row r="37" spans="1:10">
      <c r="A37" s="92"/>
      <c r="B37" s="74"/>
      <c r="C37" s="74"/>
      <c r="D37" s="74"/>
      <c r="E37" s="74"/>
      <c r="F37" s="74"/>
      <c r="G37" s="111" t="s">
        <v>64</v>
      </c>
      <c r="H37" s="111"/>
      <c r="I37" s="26">
        <f>SUM(I4:I36)</f>
        <v>45329.999999999964</v>
      </c>
    </row>
    <row r="38" spans="1:10">
      <c r="A38" s="93"/>
      <c r="B38" s="76"/>
      <c r="C38" s="76"/>
      <c r="D38" s="76"/>
      <c r="E38" s="76"/>
      <c r="F38" s="76"/>
      <c r="I38" s="76"/>
    </row>
    <row r="39" spans="1:10">
      <c r="A39" s="92"/>
      <c r="B39" s="74"/>
      <c r="C39" s="74"/>
      <c r="D39" s="74"/>
      <c r="E39" s="74"/>
      <c r="F39" s="74"/>
      <c r="G39" s="111" t="s">
        <v>2</v>
      </c>
      <c r="H39" s="111"/>
      <c r="I39" s="28">
        <f>26/32</f>
        <v>0.8125</v>
      </c>
    </row>
    <row r="40" spans="1:10">
      <c r="H40" s="78"/>
      <c r="I40" s="79" t="s">
        <v>65</v>
      </c>
    </row>
  </sheetData>
  <mergeCells count="4">
    <mergeCell ref="A1:I1"/>
    <mergeCell ref="A2:I2"/>
    <mergeCell ref="G37:H37"/>
    <mergeCell ref="G39:H39"/>
  </mergeCells>
  <pageMargins left="0.75" right="0.75" top="1" bottom="1" header="0.51180555555555596" footer="0.51180555555555596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N16" sqref="N16"/>
    </sheetView>
  </sheetViews>
  <sheetFormatPr defaultColWidth="9" defaultRowHeight="15"/>
  <cols>
    <col min="1" max="1" width="10.42578125" style="70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1758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5">
        <v>42746</v>
      </c>
      <c r="B4" s="76" t="s">
        <v>56</v>
      </c>
      <c r="C4" s="76" t="s">
        <v>23</v>
      </c>
      <c r="D4" s="76">
        <v>800</v>
      </c>
      <c r="E4" s="76">
        <v>926</v>
      </c>
      <c r="F4" s="76">
        <v>930.5</v>
      </c>
      <c r="G4" s="76" t="s">
        <v>1759</v>
      </c>
      <c r="H4" s="76">
        <v>927.5</v>
      </c>
      <c r="I4" s="76">
        <f t="shared" ref="I4:I8" si="0">(E4-H4)*D4</f>
        <v>-1200</v>
      </c>
    </row>
    <row r="5" spans="1:9">
      <c r="A5" s="73">
        <v>42746</v>
      </c>
      <c r="B5" s="74" t="s">
        <v>303</v>
      </c>
      <c r="C5" s="74" t="s">
        <v>16</v>
      </c>
      <c r="D5" s="74">
        <v>500</v>
      </c>
      <c r="E5" s="74">
        <v>1260</v>
      </c>
      <c r="F5" s="74">
        <v>1253</v>
      </c>
      <c r="G5" s="74" t="s">
        <v>1760</v>
      </c>
      <c r="H5" s="74">
        <v>1273</v>
      </c>
      <c r="I5" s="74">
        <f t="shared" ref="I5:I7" si="1">(H5-E5)*D5</f>
        <v>6500</v>
      </c>
    </row>
    <row r="6" spans="1:9">
      <c r="A6" s="75">
        <v>42746</v>
      </c>
      <c r="B6" s="76" t="s">
        <v>303</v>
      </c>
      <c r="C6" s="76" t="s">
        <v>23</v>
      </c>
      <c r="D6" s="76">
        <v>500</v>
      </c>
      <c r="E6" s="76">
        <v>1242</v>
      </c>
      <c r="F6" s="76">
        <v>1249</v>
      </c>
      <c r="G6" s="76" t="s">
        <v>1761</v>
      </c>
      <c r="H6" s="76">
        <v>1245</v>
      </c>
      <c r="I6" s="76">
        <f t="shared" si="0"/>
        <v>-1500</v>
      </c>
    </row>
    <row r="7" spans="1:9">
      <c r="A7" s="73">
        <v>42777</v>
      </c>
      <c r="B7" s="74" t="s">
        <v>303</v>
      </c>
      <c r="C7" s="74" t="s">
        <v>16</v>
      </c>
      <c r="D7" s="74">
        <v>500</v>
      </c>
      <c r="E7" s="74">
        <v>1257</v>
      </c>
      <c r="F7" s="74">
        <v>1250</v>
      </c>
      <c r="G7" s="74" t="s">
        <v>1762</v>
      </c>
      <c r="H7" s="74">
        <v>1257</v>
      </c>
      <c r="I7" s="74">
        <f t="shared" si="1"/>
        <v>0</v>
      </c>
    </row>
    <row r="8" spans="1:9">
      <c r="A8" s="73">
        <v>42777</v>
      </c>
      <c r="B8" s="76" t="s">
        <v>56</v>
      </c>
      <c r="C8" s="76" t="s">
        <v>23</v>
      </c>
      <c r="D8" s="76">
        <v>800</v>
      </c>
      <c r="E8" s="76">
        <v>1057.5</v>
      </c>
      <c r="F8" s="76">
        <v>1062</v>
      </c>
      <c r="G8" s="76" t="s">
        <v>1763</v>
      </c>
      <c r="H8" s="76">
        <v>1062</v>
      </c>
      <c r="I8" s="76">
        <f t="shared" si="0"/>
        <v>-3600</v>
      </c>
    </row>
    <row r="9" spans="1:9">
      <c r="A9" s="73">
        <v>42805</v>
      </c>
      <c r="B9" s="74" t="s">
        <v>1060</v>
      </c>
      <c r="C9" s="74" t="s">
        <v>16</v>
      </c>
      <c r="D9" s="74">
        <v>4000</v>
      </c>
      <c r="E9" s="74">
        <v>162</v>
      </c>
      <c r="F9" s="74">
        <v>161.1</v>
      </c>
      <c r="G9" s="74" t="s">
        <v>1764</v>
      </c>
      <c r="H9" s="74">
        <v>162.5</v>
      </c>
      <c r="I9" s="74">
        <f>(H9-E9)*D9</f>
        <v>2000</v>
      </c>
    </row>
    <row r="10" spans="1:9">
      <c r="A10" s="73">
        <v>42805</v>
      </c>
      <c r="B10" s="74" t="s">
        <v>764</v>
      </c>
      <c r="C10" s="74" t="s">
        <v>23</v>
      </c>
      <c r="D10" s="74">
        <v>500</v>
      </c>
      <c r="E10" s="74">
        <v>1020</v>
      </c>
      <c r="F10" s="74">
        <v>1027</v>
      </c>
      <c r="G10" s="74" t="s">
        <v>1765</v>
      </c>
      <c r="H10" s="74">
        <v>1015.1</v>
      </c>
      <c r="I10" s="74">
        <f t="shared" ref="I10:I14" si="2">(E10-H10)*D10</f>
        <v>2449.9999999999886</v>
      </c>
    </row>
    <row r="11" spans="1:9">
      <c r="A11" s="73">
        <v>42805</v>
      </c>
      <c r="B11" s="74" t="s">
        <v>764</v>
      </c>
      <c r="C11" s="74" t="s">
        <v>23</v>
      </c>
      <c r="D11" s="74">
        <v>500</v>
      </c>
      <c r="E11" s="74">
        <v>1015</v>
      </c>
      <c r="F11" s="74">
        <v>1022</v>
      </c>
      <c r="G11" s="74" t="s">
        <v>1766</v>
      </c>
      <c r="H11" s="74">
        <v>1015</v>
      </c>
      <c r="I11" s="74">
        <f t="shared" si="2"/>
        <v>0</v>
      </c>
    </row>
    <row r="12" spans="1:9">
      <c r="A12" s="73">
        <v>42805</v>
      </c>
      <c r="B12" s="74" t="s">
        <v>473</v>
      </c>
      <c r="C12" s="74" t="s">
        <v>16</v>
      </c>
      <c r="D12" s="74">
        <v>5000</v>
      </c>
      <c r="E12" s="74">
        <v>215</v>
      </c>
      <c r="F12" s="74">
        <v>214.35</v>
      </c>
      <c r="G12" s="74" t="s">
        <v>1767</v>
      </c>
      <c r="H12" s="74">
        <v>215.6</v>
      </c>
      <c r="I12" s="74">
        <f t="shared" ref="I12:I17" si="3">(H12-E12)*D12</f>
        <v>2999.9999999999718</v>
      </c>
    </row>
    <row r="13" spans="1:9">
      <c r="A13" s="73">
        <v>42805</v>
      </c>
      <c r="B13" s="74" t="s">
        <v>150</v>
      </c>
      <c r="C13" s="74" t="s">
        <v>23</v>
      </c>
      <c r="D13" s="74">
        <v>1200</v>
      </c>
      <c r="E13" s="74">
        <v>712.5</v>
      </c>
      <c r="F13" s="74">
        <v>715.5</v>
      </c>
      <c r="G13" s="74" t="s">
        <v>1768</v>
      </c>
      <c r="H13" s="74">
        <v>708.25</v>
      </c>
      <c r="I13" s="74">
        <f t="shared" si="2"/>
        <v>5100</v>
      </c>
    </row>
    <row r="14" spans="1:9">
      <c r="A14" s="73">
        <v>42897</v>
      </c>
      <c r="B14" s="74" t="s">
        <v>1704</v>
      </c>
      <c r="C14" s="74" t="s">
        <v>23</v>
      </c>
      <c r="D14" s="74">
        <v>1500</v>
      </c>
      <c r="E14" s="74">
        <v>373.5</v>
      </c>
      <c r="F14" s="74">
        <v>376.1</v>
      </c>
      <c r="G14" s="74" t="s">
        <v>1769</v>
      </c>
      <c r="H14" s="74">
        <v>372.5</v>
      </c>
      <c r="I14" s="74">
        <f t="shared" si="2"/>
        <v>1500</v>
      </c>
    </row>
    <row r="15" spans="1:9">
      <c r="A15" s="73">
        <v>42897</v>
      </c>
      <c r="B15" s="74" t="s">
        <v>957</v>
      </c>
      <c r="C15" s="74" t="s">
        <v>16</v>
      </c>
      <c r="D15" s="74">
        <v>2000</v>
      </c>
      <c r="E15" s="74">
        <v>443</v>
      </c>
      <c r="F15" s="74">
        <v>441.25</v>
      </c>
      <c r="G15" s="74" t="s">
        <v>1770</v>
      </c>
      <c r="H15" s="74">
        <v>447</v>
      </c>
      <c r="I15" s="74">
        <f t="shared" si="3"/>
        <v>8000</v>
      </c>
    </row>
    <row r="16" spans="1:9">
      <c r="A16" s="73">
        <v>42927</v>
      </c>
      <c r="B16" s="74" t="s">
        <v>18</v>
      </c>
      <c r="C16" s="74" t="s">
        <v>23</v>
      </c>
      <c r="D16" s="74">
        <v>1800</v>
      </c>
      <c r="E16" s="74">
        <v>517.1</v>
      </c>
      <c r="F16" s="74">
        <v>519.1</v>
      </c>
      <c r="G16" s="74" t="s">
        <v>1771</v>
      </c>
      <c r="H16" s="74">
        <v>516.15</v>
      </c>
      <c r="I16" s="74">
        <f t="shared" ref="I16:I22" si="4">(E16-H16)*D16</f>
        <v>1710.0000000000819</v>
      </c>
    </row>
    <row r="17" spans="1:9">
      <c r="A17" s="73">
        <v>42927</v>
      </c>
      <c r="B17" s="74" t="s">
        <v>1772</v>
      </c>
      <c r="C17" s="74" t="s">
        <v>16</v>
      </c>
      <c r="D17" s="74">
        <v>1200</v>
      </c>
      <c r="E17" s="74">
        <v>461</v>
      </c>
      <c r="F17" s="74">
        <v>458</v>
      </c>
      <c r="G17" s="85" t="s">
        <v>1773</v>
      </c>
      <c r="H17" s="74">
        <v>463.5</v>
      </c>
      <c r="I17" s="74">
        <f t="shared" si="3"/>
        <v>3000</v>
      </c>
    </row>
    <row r="18" spans="1:9">
      <c r="A18" s="73">
        <v>42927</v>
      </c>
      <c r="B18" s="74" t="s">
        <v>18</v>
      </c>
      <c r="C18" s="74" t="s">
        <v>23</v>
      </c>
      <c r="D18" s="74">
        <v>1800</v>
      </c>
      <c r="E18" s="74">
        <v>515</v>
      </c>
      <c r="F18" s="74">
        <v>517</v>
      </c>
      <c r="G18" s="85" t="s">
        <v>1774</v>
      </c>
      <c r="H18" s="74">
        <v>515</v>
      </c>
      <c r="I18" s="74">
        <f t="shared" si="4"/>
        <v>0</v>
      </c>
    </row>
    <row r="19" spans="1:9">
      <c r="A19" s="75">
        <v>42958</v>
      </c>
      <c r="B19" s="76" t="s">
        <v>232</v>
      </c>
      <c r="C19" s="76" t="s">
        <v>16</v>
      </c>
      <c r="D19" s="76">
        <v>600</v>
      </c>
      <c r="E19" s="76">
        <v>1204.5</v>
      </c>
      <c r="F19" s="76">
        <v>1198.5</v>
      </c>
      <c r="G19" s="76" t="s">
        <v>1775</v>
      </c>
      <c r="H19" s="76">
        <v>1198.5</v>
      </c>
      <c r="I19" s="76">
        <f t="shared" ref="I19:I23" si="5">(H19-E19)*D19</f>
        <v>-3600</v>
      </c>
    </row>
    <row r="20" spans="1:9">
      <c r="A20" s="73">
        <v>42958</v>
      </c>
      <c r="B20" s="74" t="s">
        <v>47</v>
      </c>
      <c r="C20" s="74" t="s">
        <v>16</v>
      </c>
      <c r="D20" s="74">
        <v>1200</v>
      </c>
      <c r="E20" s="74">
        <v>460</v>
      </c>
      <c r="F20" s="74">
        <v>457</v>
      </c>
      <c r="G20" s="74" t="s">
        <v>1776</v>
      </c>
      <c r="H20" s="74">
        <v>461.3</v>
      </c>
      <c r="I20" s="74">
        <f t="shared" si="5"/>
        <v>1560.0000000000136</v>
      </c>
    </row>
    <row r="21" spans="1:9">
      <c r="A21" s="73">
        <v>42958</v>
      </c>
      <c r="B21" s="74" t="s">
        <v>18</v>
      </c>
      <c r="C21" s="74" t="s">
        <v>23</v>
      </c>
      <c r="D21" s="74">
        <v>1800</v>
      </c>
      <c r="E21" s="74">
        <v>515</v>
      </c>
      <c r="F21" s="74">
        <v>517</v>
      </c>
      <c r="G21" s="74" t="s">
        <v>1777</v>
      </c>
      <c r="H21" s="74">
        <v>514.1</v>
      </c>
      <c r="I21" s="74">
        <f t="shared" si="4"/>
        <v>1619.9999999999591</v>
      </c>
    </row>
    <row r="22" spans="1:9">
      <c r="A22" s="73">
        <v>42958</v>
      </c>
      <c r="B22" s="74" t="s">
        <v>95</v>
      </c>
      <c r="C22" s="74" t="s">
        <v>23</v>
      </c>
      <c r="D22" s="74">
        <v>1500</v>
      </c>
      <c r="E22" s="74">
        <v>747.6</v>
      </c>
      <c r="F22" s="74">
        <v>750.1</v>
      </c>
      <c r="G22" s="74" t="s">
        <v>1778</v>
      </c>
      <c r="H22" s="74">
        <v>746.6</v>
      </c>
      <c r="I22" s="74">
        <f t="shared" si="4"/>
        <v>1500</v>
      </c>
    </row>
    <row r="23" spans="1:9">
      <c r="A23" s="73">
        <v>42989</v>
      </c>
      <c r="B23" s="74" t="s">
        <v>1779</v>
      </c>
      <c r="C23" s="74" t="s">
        <v>16</v>
      </c>
      <c r="D23" s="74">
        <v>400</v>
      </c>
      <c r="E23" s="74">
        <v>1230</v>
      </c>
      <c r="F23" s="74">
        <v>1221</v>
      </c>
      <c r="G23" s="74" t="s">
        <v>1780</v>
      </c>
      <c r="H23" s="74">
        <v>1233</v>
      </c>
      <c r="I23" s="74">
        <f t="shared" si="5"/>
        <v>1200</v>
      </c>
    </row>
    <row r="24" spans="1:9">
      <c r="A24" s="73">
        <v>42989</v>
      </c>
      <c r="B24" s="74" t="s">
        <v>1781</v>
      </c>
      <c r="C24" s="74" t="s">
        <v>23</v>
      </c>
      <c r="D24" s="74">
        <v>750</v>
      </c>
      <c r="E24" s="74">
        <v>492</v>
      </c>
      <c r="F24" s="74">
        <v>497</v>
      </c>
      <c r="G24" s="74" t="s">
        <v>1782</v>
      </c>
      <c r="H24" s="74">
        <v>490</v>
      </c>
      <c r="I24" s="74">
        <f t="shared" ref="I24:I30" si="6">(E24-H24)*D24</f>
        <v>1500</v>
      </c>
    </row>
    <row r="25" spans="1:9">
      <c r="A25" s="73">
        <v>42989</v>
      </c>
      <c r="B25" s="74" t="s">
        <v>1621</v>
      </c>
      <c r="C25" s="74" t="s">
        <v>23</v>
      </c>
      <c r="D25" s="74">
        <v>750</v>
      </c>
      <c r="E25" s="74">
        <v>490</v>
      </c>
      <c r="F25" s="74">
        <v>495</v>
      </c>
      <c r="G25" s="74" t="s">
        <v>1783</v>
      </c>
      <c r="H25" s="74">
        <v>488</v>
      </c>
      <c r="I25" s="74">
        <f t="shared" si="6"/>
        <v>1500</v>
      </c>
    </row>
    <row r="26" spans="1:9">
      <c r="A26" s="73">
        <v>43019</v>
      </c>
      <c r="B26" s="74" t="s">
        <v>232</v>
      </c>
      <c r="C26" s="74" t="s">
        <v>16</v>
      </c>
      <c r="D26" s="74">
        <v>600</v>
      </c>
      <c r="E26" s="74">
        <v>1220</v>
      </c>
      <c r="F26" s="74">
        <v>1214</v>
      </c>
      <c r="G26" s="74" t="s">
        <v>1784</v>
      </c>
      <c r="H26" s="74">
        <v>1226</v>
      </c>
      <c r="I26" s="74">
        <f t="shared" ref="I26:I32" si="7">(H26-E26)*D26</f>
        <v>3600</v>
      </c>
    </row>
    <row r="27" spans="1:9">
      <c r="A27" s="73">
        <v>43019</v>
      </c>
      <c r="B27" s="74" t="s">
        <v>47</v>
      </c>
      <c r="C27" s="74" t="s">
        <v>16</v>
      </c>
      <c r="D27" s="74">
        <v>1200</v>
      </c>
      <c r="E27" s="74">
        <v>531</v>
      </c>
      <c r="F27" s="74">
        <v>528</v>
      </c>
      <c r="G27" s="74" t="s">
        <v>1785</v>
      </c>
      <c r="H27" s="74">
        <v>535.5</v>
      </c>
      <c r="I27" s="74">
        <f t="shared" si="7"/>
        <v>5400</v>
      </c>
    </row>
    <row r="28" spans="1:9">
      <c r="A28" s="73">
        <v>43019</v>
      </c>
      <c r="B28" s="74" t="s">
        <v>381</v>
      </c>
      <c r="C28" s="74" t="s">
        <v>23</v>
      </c>
      <c r="D28" s="74">
        <v>1200</v>
      </c>
      <c r="E28" s="74">
        <v>740</v>
      </c>
      <c r="F28" s="74">
        <v>743</v>
      </c>
      <c r="G28" s="74" t="s">
        <v>1786</v>
      </c>
      <c r="H28" s="74">
        <v>740</v>
      </c>
      <c r="I28" s="74">
        <f t="shared" si="6"/>
        <v>0</v>
      </c>
    </row>
    <row r="29" spans="1:9">
      <c r="A29" s="73" t="s">
        <v>1787</v>
      </c>
      <c r="B29" s="74" t="s">
        <v>56</v>
      </c>
      <c r="C29" s="74" t="s">
        <v>23</v>
      </c>
      <c r="D29" s="74">
        <v>800</v>
      </c>
      <c r="E29" s="74">
        <v>1000</v>
      </c>
      <c r="F29" s="74">
        <v>1004.5</v>
      </c>
      <c r="G29" s="74" t="s">
        <v>1788</v>
      </c>
      <c r="H29" s="74">
        <v>996.35</v>
      </c>
      <c r="I29" s="74">
        <f t="shared" si="6"/>
        <v>2919.9999999999818</v>
      </c>
    </row>
    <row r="30" spans="1:9">
      <c r="A30" s="73" t="s">
        <v>1787</v>
      </c>
      <c r="B30" s="74" t="s">
        <v>56</v>
      </c>
      <c r="C30" s="74" t="s">
        <v>23</v>
      </c>
      <c r="D30" s="74">
        <v>800</v>
      </c>
      <c r="E30" s="74">
        <v>996</v>
      </c>
      <c r="F30" s="74">
        <v>1000.5</v>
      </c>
      <c r="G30" s="74" t="s">
        <v>1789</v>
      </c>
      <c r="H30" s="74">
        <v>996</v>
      </c>
      <c r="I30" s="74">
        <f t="shared" si="6"/>
        <v>0</v>
      </c>
    </row>
    <row r="31" spans="1:9">
      <c r="A31" s="73" t="s">
        <v>1787</v>
      </c>
      <c r="B31" s="74" t="s">
        <v>1790</v>
      </c>
      <c r="C31" s="74" t="s">
        <v>16</v>
      </c>
      <c r="D31" s="74">
        <v>2000</v>
      </c>
      <c r="E31" s="74">
        <v>410.5</v>
      </c>
      <c r="F31" s="74">
        <v>408</v>
      </c>
      <c r="G31" s="74" t="s">
        <v>1791</v>
      </c>
      <c r="H31" s="74">
        <v>413.5</v>
      </c>
      <c r="I31" s="74">
        <f t="shared" si="7"/>
        <v>6000</v>
      </c>
    </row>
    <row r="32" spans="1:9">
      <c r="A32" s="73" t="s">
        <v>1787</v>
      </c>
      <c r="B32" s="74" t="s">
        <v>1728</v>
      </c>
      <c r="C32" s="74" t="s">
        <v>16</v>
      </c>
      <c r="D32" s="74">
        <v>2000</v>
      </c>
      <c r="E32" s="74">
        <v>413.5</v>
      </c>
      <c r="F32" s="74">
        <v>411</v>
      </c>
      <c r="G32" s="74" t="s">
        <v>1792</v>
      </c>
      <c r="H32" s="74">
        <v>415.5</v>
      </c>
      <c r="I32" s="74">
        <f t="shared" si="7"/>
        <v>4000</v>
      </c>
    </row>
    <row r="33" spans="1:10">
      <c r="A33" s="73" t="s">
        <v>1793</v>
      </c>
      <c r="B33" s="74" t="s">
        <v>1728</v>
      </c>
      <c r="C33" s="74" t="s">
        <v>23</v>
      </c>
      <c r="D33" s="74">
        <v>2000</v>
      </c>
      <c r="E33" s="74">
        <v>399.15</v>
      </c>
      <c r="F33" s="74">
        <v>400.9</v>
      </c>
      <c r="G33" s="74" t="s">
        <v>1794</v>
      </c>
      <c r="H33" s="74">
        <v>399.15</v>
      </c>
      <c r="I33" s="74">
        <f>(E33-H33)*D33</f>
        <v>0</v>
      </c>
    </row>
    <row r="34" spans="1:10">
      <c r="A34" s="73" t="s">
        <v>1793</v>
      </c>
      <c r="B34" s="74" t="s">
        <v>1795</v>
      </c>
      <c r="C34" s="74" t="s">
        <v>16</v>
      </c>
      <c r="D34" s="74">
        <v>600</v>
      </c>
      <c r="E34" s="74">
        <v>800</v>
      </c>
      <c r="F34" s="74">
        <v>794</v>
      </c>
      <c r="G34" s="74" t="s">
        <v>1796</v>
      </c>
      <c r="H34" s="74">
        <v>806</v>
      </c>
      <c r="I34" s="74">
        <f t="shared" ref="I34:I38" si="8">(H34-E34)*D34</f>
        <v>3600</v>
      </c>
    </row>
    <row r="35" spans="1:10">
      <c r="A35" s="73" t="s">
        <v>1793</v>
      </c>
      <c r="B35" s="74" t="s">
        <v>56</v>
      </c>
      <c r="C35" s="74" t="s">
        <v>16</v>
      </c>
      <c r="D35" s="74">
        <v>800</v>
      </c>
      <c r="E35" s="74">
        <v>1017.5</v>
      </c>
      <c r="F35" s="74">
        <v>1013</v>
      </c>
      <c r="G35" s="74" t="s">
        <v>1797</v>
      </c>
      <c r="H35" s="74">
        <v>1022</v>
      </c>
      <c r="I35" s="74">
        <f t="shared" si="8"/>
        <v>3600</v>
      </c>
      <c r="J35" s="86"/>
    </row>
    <row r="36" spans="1:10">
      <c r="A36" s="73" t="s">
        <v>1798</v>
      </c>
      <c r="B36" s="74" t="s">
        <v>1047</v>
      </c>
      <c r="C36" s="74" t="s">
        <v>23</v>
      </c>
      <c r="D36" s="74">
        <v>1750</v>
      </c>
      <c r="E36" s="74">
        <v>300</v>
      </c>
      <c r="F36" s="74">
        <v>302</v>
      </c>
      <c r="G36" s="74" t="s">
        <v>1799</v>
      </c>
      <c r="H36" s="74">
        <v>299</v>
      </c>
      <c r="I36" s="74">
        <f t="shared" ref="I36:I40" si="9">(E36-H36)*D36</f>
        <v>1750</v>
      </c>
      <c r="J36" s="86"/>
    </row>
    <row r="37" spans="1:10">
      <c r="A37" s="73" t="s">
        <v>1798</v>
      </c>
      <c r="B37" s="74" t="s">
        <v>1728</v>
      </c>
      <c r="C37" s="74" t="s">
        <v>16</v>
      </c>
      <c r="D37" s="74">
        <v>2000</v>
      </c>
      <c r="E37" s="74">
        <v>406</v>
      </c>
      <c r="F37" s="74">
        <v>404.25</v>
      </c>
      <c r="G37" s="74" t="s">
        <v>1800</v>
      </c>
      <c r="H37" s="74">
        <v>409.6</v>
      </c>
      <c r="I37" s="74">
        <f t="shared" si="8"/>
        <v>7200.0000000000455</v>
      </c>
      <c r="J37" s="86"/>
    </row>
    <row r="38" spans="1:10">
      <c r="A38" s="73" t="s">
        <v>1801</v>
      </c>
      <c r="B38" s="74" t="s">
        <v>1795</v>
      </c>
      <c r="C38" s="74" t="s">
        <v>16</v>
      </c>
      <c r="D38" s="74">
        <v>600</v>
      </c>
      <c r="E38" s="74">
        <v>800</v>
      </c>
      <c r="F38" s="74">
        <v>794</v>
      </c>
      <c r="G38" s="74" t="s">
        <v>1796</v>
      </c>
      <c r="H38" s="74">
        <v>805.8</v>
      </c>
      <c r="I38" s="74">
        <f t="shared" si="8"/>
        <v>3479.9999999999727</v>
      </c>
      <c r="J38" s="86"/>
    </row>
    <row r="39" spans="1:10">
      <c r="A39" s="73" t="s">
        <v>1801</v>
      </c>
      <c r="B39" s="74" t="s">
        <v>1802</v>
      </c>
      <c r="C39" s="74" t="s">
        <v>23</v>
      </c>
      <c r="D39" s="74">
        <v>600</v>
      </c>
      <c r="E39" s="74">
        <v>1221</v>
      </c>
      <c r="F39" s="74">
        <v>1227</v>
      </c>
      <c r="G39" s="74" t="s">
        <v>1803</v>
      </c>
      <c r="H39" s="74">
        <v>1216.55</v>
      </c>
      <c r="I39" s="74">
        <f t="shared" si="9"/>
        <v>2670.0000000000273</v>
      </c>
      <c r="J39" s="86"/>
    </row>
    <row r="40" spans="1:10">
      <c r="A40" s="73" t="s">
        <v>1801</v>
      </c>
      <c r="B40" s="74" t="s">
        <v>1804</v>
      </c>
      <c r="C40" s="74" t="s">
        <v>23</v>
      </c>
      <c r="D40" s="74">
        <v>2000</v>
      </c>
      <c r="E40" s="74">
        <v>388</v>
      </c>
      <c r="F40" s="74">
        <v>389.75</v>
      </c>
      <c r="G40" s="74" t="s">
        <v>1805</v>
      </c>
      <c r="H40" s="74">
        <v>387</v>
      </c>
      <c r="I40" s="74">
        <f t="shared" si="9"/>
        <v>2000</v>
      </c>
      <c r="J40" s="86"/>
    </row>
    <row r="41" spans="1:10">
      <c r="A41" s="73" t="s">
        <v>1801</v>
      </c>
      <c r="B41" s="74" t="s">
        <v>1806</v>
      </c>
      <c r="C41" s="74" t="s">
        <v>16</v>
      </c>
      <c r="D41" s="74">
        <v>550</v>
      </c>
      <c r="E41" s="74">
        <v>1288</v>
      </c>
      <c r="F41" s="74">
        <v>1281.5</v>
      </c>
      <c r="G41" s="74" t="s">
        <v>1807</v>
      </c>
      <c r="H41" s="74">
        <v>1288</v>
      </c>
      <c r="I41" s="74">
        <f t="shared" ref="I41:I43" si="10">(H41-E41)*D41</f>
        <v>0</v>
      </c>
      <c r="J41" s="86"/>
    </row>
    <row r="42" spans="1:10">
      <c r="A42" s="73" t="s">
        <v>1808</v>
      </c>
      <c r="B42" s="74" t="s">
        <v>1197</v>
      </c>
      <c r="C42" s="74" t="s">
        <v>16</v>
      </c>
      <c r="D42" s="74">
        <v>750</v>
      </c>
      <c r="E42" s="74">
        <v>1192</v>
      </c>
      <c r="F42" s="74">
        <v>1187.5</v>
      </c>
      <c r="G42" s="74" t="s">
        <v>1809</v>
      </c>
      <c r="H42" s="74">
        <v>1199</v>
      </c>
      <c r="I42" s="74">
        <f t="shared" si="10"/>
        <v>5250</v>
      </c>
      <c r="J42" s="86"/>
    </row>
    <row r="43" spans="1:10">
      <c r="A43" s="73" t="s">
        <v>1808</v>
      </c>
      <c r="B43" s="74" t="s">
        <v>1699</v>
      </c>
      <c r="C43" s="74" t="s">
        <v>16</v>
      </c>
      <c r="D43" s="74">
        <v>1500</v>
      </c>
      <c r="E43" s="74">
        <v>360</v>
      </c>
      <c r="F43" s="74">
        <v>357.5</v>
      </c>
      <c r="G43" s="74" t="s">
        <v>1810</v>
      </c>
      <c r="H43" s="74">
        <v>360</v>
      </c>
      <c r="I43" s="74">
        <f t="shared" si="10"/>
        <v>0</v>
      </c>
      <c r="J43" s="86"/>
    </row>
    <row r="44" spans="1:10">
      <c r="A44" s="75" t="s">
        <v>1808</v>
      </c>
      <c r="B44" s="76" t="s">
        <v>1790</v>
      </c>
      <c r="C44" s="76" t="s">
        <v>23</v>
      </c>
      <c r="D44" s="76">
        <v>2000</v>
      </c>
      <c r="E44" s="76">
        <v>420</v>
      </c>
      <c r="F44" s="76">
        <v>421.75</v>
      </c>
      <c r="G44" s="76" t="s">
        <v>1811</v>
      </c>
      <c r="H44" s="76">
        <v>421.75</v>
      </c>
      <c r="I44" s="76">
        <f>(E44-H44)*D44</f>
        <v>-3500</v>
      </c>
      <c r="J44" s="86"/>
    </row>
    <row r="45" spans="1:10">
      <c r="A45" s="75" t="s">
        <v>1808</v>
      </c>
      <c r="B45" s="76" t="s">
        <v>1654</v>
      </c>
      <c r="C45" s="76" t="s">
        <v>16</v>
      </c>
      <c r="D45" s="76">
        <v>500</v>
      </c>
      <c r="E45" s="76">
        <v>1781</v>
      </c>
      <c r="F45" s="76">
        <v>1774</v>
      </c>
      <c r="G45" s="76" t="s">
        <v>1812</v>
      </c>
      <c r="H45" s="76">
        <v>1778</v>
      </c>
      <c r="I45" s="76">
        <f t="shared" ref="I45:I47" si="11">(H45-E45)*D45</f>
        <v>-1500</v>
      </c>
      <c r="J45" s="86"/>
    </row>
    <row r="46" spans="1:10">
      <c r="A46" s="73" t="s">
        <v>1813</v>
      </c>
      <c r="B46" s="74" t="s">
        <v>37</v>
      </c>
      <c r="C46" s="74" t="s">
        <v>16</v>
      </c>
      <c r="D46" s="74">
        <v>1700</v>
      </c>
      <c r="E46" s="74">
        <v>390</v>
      </c>
      <c r="F46" s="74">
        <v>387.9</v>
      </c>
      <c r="G46" s="74" t="s">
        <v>1814</v>
      </c>
      <c r="H46" s="74">
        <v>393.3</v>
      </c>
      <c r="I46" s="74">
        <f t="shared" si="11"/>
        <v>5610.0000000000191</v>
      </c>
      <c r="J46" s="86"/>
    </row>
    <row r="47" spans="1:10">
      <c r="A47" s="73" t="s">
        <v>1815</v>
      </c>
      <c r="B47" s="74" t="s">
        <v>1816</v>
      </c>
      <c r="C47" s="74" t="s">
        <v>16</v>
      </c>
      <c r="D47" s="74">
        <v>550</v>
      </c>
      <c r="E47" s="74">
        <v>1340</v>
      </c>
      <c r="F47" s="74">
        <v>1333</v>
      </c>
      <c r="G47" s="74" t="s">
        <v>1817</v>
      </c>
      <c r="H47" s="74">
        <v>1348</v>
      </c>
      <c r="I47" s="74">
        <f t="shared" si="11"/>
        <v>4400</v>
      </c>
      <c r="J47" s="86"/>
    </row>
    <row r="48" spans="1:10">
      <c r="A48" s="73" t="s">
        <v>1815</v>
      </c>
      <c r="B48" s="74" t="s">
        <v>1818</v>
      </c>
      <c r="C48" s="74" t="s">
        <v>16</v>
      </c>
      <c r="D48" s="74">
        <v>1200</v>
      </c>
      <c r="E48" s="74">
        <v>714</v>
      </c>
      <c r="F48" s="74">
        <v>711</v>
      </c>
      <c r="G48" s="74" t="s">
        <v>1819</v>
      </c>
      <c r="H48" s="74">
        <v>715.5</v>
      </c>
      <c r="I48" s="74">
        <f t="shared" ref="I48:I53" si="12">(H48-E48)*D48</f>
        <v>1800</v>
      </c>
      <c r="J48" s="86"/>
    </row>
    <row r="49" spans="1:10">
      <c r="A49" s="73" t="s">
        <v>1820</v>
      </c>
      <c r="B49" s="74" t="s">
        <v>1790</v>
      </c>
      <c r="C49" s="74" t="s">
        <v>23</v>
      </c>
      <c r="D49" s="74">
        <v>2000</v>
      </c>
      <c r="E49" s="74">
        <v>408.2</v>
      </c>
      <c r="F49" s="74">
        <v>410</v>
      </c>
      <c r="G49" s="74" t="s">
        <v>1821</v>
      </c>
      <c r="H49" s="74">
        <v>408.2</v>
      </c>
      <c r="I49" s="74">
        <f t="shared" ref="I49:I54" si="13">(E49-H49)*D49</f>
        <v>0</v>
      </c>
      <c r="J49" s="86"/>
    </row>
    <row r="50" spans="1:10">
      <c r="A50" s="73" t="s">
        <v>1820</v>
      </c>
      <c r="B50" s="74" t="s">
        <v>37</v>
      </c>
      <c r="C50" s="74" t="s">
        <v>23</v>
      </c>
      <c r="D50" s="74">
        <v>1700</v>
      </c>
      <c r="E50" s="74">
        <v>378.35</v>
      </c>
      <c r="F50" s="74">
        <v>380.5</v>
      </c>
      <c r="G50" s="74" t="s">
        <v>1822</v>
      </c>
      <c r="H50" s="74">
        <v>375.35</v>
      </c>
      <c r="I50" s="74">
        <f t="shared" si="13"/>
        <v>5100</v>
      </c>
      <c r="J50" s="86"/>
    </row>
    <row r="51" spans="1:10">
      <c r="A51" s="75" t="s">
        <v>1823</v>
      </c>
      <c r="B51" s="76" t="s">
        <v>83</v>
      </c>
      <c r="C51" s="76" t="s">
        <v>16</v>
      </c>
      <c r="D51" s="76">
        <v>500</v>
      </c>
      <c r="E51" s="76">
        <v>1839</v>
      </c>
      <c r="F51" s="76">
        <v>1832</v>
      </c>
      <c r="G51" s="76" t="s">
        <v>1824</v>
      </c>
      <c r="H51" s="76">
        <v>1832</v>
      </c>
      <c r="I51" s="76">
        <f t="shared" si="12"/>
        <v>-3500</v>
      </c>
    </row>
    <row r="52" spans="1:10">
      <c r="A52" s="73" t="s">
        <v>1823</v>
      </c>
      <c r="B52" s="74" t="s">
        <v>1638</v>
      </c>
      <c r="C52" s="74" t="s">
        <v>16</v>
      </c>
      <c r="D52" s="74">
        <v>1000</v>
      </c>
      <c r="E52" s="74">
        <v>726</v>
      </c>
      <c r="F52" s="74">
        <v>722.5</v>
      </c>
      <c r="G52" s="74" t="s">
        <v>1825</v>
      </c>
      <c r="H52" s="74">
        <v>731.25</v>
      </c>
      <c r="I52" s="74">
        <f t="shared" si="12"/>
        <v>5250</v>
      </c>
    </row>
    <row r="53" spans="1:10">
      <c r="A53" s="73" t="s">
        <v>1826</v>
      </c>
      <c r="B53" s="74" t="s">
        <v>1197</v>
      </c>
      <c r="C53" s="74" t="s">
        <v>16</v>
      </c>
      <c r="D53" s="74">
        <v>750</v>
      </c>
      <c r="E53" s="74">
        <v>1220</v>
      </c>
      <c r="F53" s="74">
        <v>1215.5</v>
      </c>
      <c r="G53" s="74" t="s">
        <v>1827</v>
      </c>
      <c r="H53" s="74">
        <v>1222.4000000000001</v>
      </c>
      <c r="I53" s="74">
        <f t="shared" si="12"/>
        <v>1800.0000000000682</v>
      </c>
    </row>
    <row r="54" spans="1:10">
      <c r="A54" s="73" t="s">
        <v>1826</v>
      </c>
      <c r="B54" s="74" t="s">
        <v>254</v>
      </c>
      <c r="C54" s="74" t="s">
        <v>23</v>
      </c>
      <c r="D54" s="74">
        <v>2200</v>
      </c>
      <c r="E54" s="74">
        <v>255</v>
      </c>
      <c r="F54" s="74">
        <v>256.75</v>
      </c>
      <c r="G54" s="74" t="s">
        <v>1828</v>
      </c>
      <c r="H54" s="74">
        <v>255</v>
      </c>
      <c r="I54" s="74">
        <f t="shared" si="13"/>
        <v>0</v>
      </c>
    </row>
    <row r="55" spans="1:10">
      <c r="A55" s="73" t="s">
        <v>1829</v>
      </c>
      <c r="B55" s="74" t="s">
        <v>1608</v>
      </c>
      <c r="C55" s="74" t="s">
        <v>16</v>
      </c>
      <c r="D55" s="74">
        <v>1500</v>
      </c>
      <c r="E55" s="74">
        <v>392</v>
      </c>
      <c r="F55" s="74">
        <v>389.5</v>
      </c>
      <c r="G55" s="74" t="s">
        <v>1830</v>
      </c>
      <c r="H55" s="74">
        <v>398.25</v>
      </c>
      <c r="I55" s="74">
        <f t="shared" ref="I55:I58" si="14">(H55-E55)*D55</f>
        <v>9375</v>
      </c>
    </row>
    <row r="56" spans="1:10">
      <c r="A56" s="73" t="s">
        <v>1831</v>
      </c>
      <c r="B56" s="74" t="s">
        <v>83</v>
      </c>
      <c r="C56" s="74" t="s">
        <v>16</v>
      </c>
      <c r="D56" s="74">
        <v>500</v>
      </c>
      <c r="E56" s="74">
        <v>1890</v>
      </c>
      <c r="F56" s="74">
        <v>1883</v>
      </c>
      <c r="G56" s="74" t="s">
        <v>1832</v>
      </c>
      <c r="H56" s="74">
        <v>1895.5</v>
      </c>
      <c r="I56" s="74">
        <f t="shared" si="14"/>
        <v>2750</v>
      </c>
    </row>
    <row r="57" spans="1:10">
      <c r="A57" s="73" t="s">
        <v>1831</v>
      </c>
      <c r="B57" s="74" t="s">
        <v>20</v>
      </c>
      <c r="C57" s="74" t="s">
        <v>16</v>
      </c>
      <c r="D57" s="74">
        <v>1800</v>
      </c>
      <c r="E57" s="74">
        <v>429</v>
      </c>
      <c r="F57" s="74">
        <v>427.9</v>
      </c>
      <c r="G57" s="74" t="s">
        <v>1833</v>
      </c>
      <c r="H57" s="74">
        <v>429.85</v>
      </c>
      <c r="I57" s="74">
        <f t="shared" si="14"/>
        <v>1530.0000000000409</v>
      </c>
    </row>
    <row r="58" spans="1:10">
      <c r="A58" s="73" t="s">
        <v>1831</v>
      </c>
      <c r="B58" s="74" t="s">
        <v>83</v>
      </c>
      <c r="C58" s="74" t="s">
        <v>16</v>
      </c>
      <c r="D58" s="74">
        <v>500</v>
      </c>
      <c r="E58" s="74">
        <v>1900</v>
      </c>
      <c r="F58" s="74">
        <v>1893</v>
      </c>
      <c r="G58" s="74" t="s">
        <v>1834</v>
      </c>
      <c r="H58" s="74">
        <v>1900</v>
      </c>
      <c r="I58" s="74">
        <f t="shared" si="14"/>
        <v>0</v>
      </c>
    </row>
    <row r="59" spans="1:10">
      <c r="A59" s="73" t="s">
        <v>1835</v>
      </c>
      <c r="B59" s="74" t="s">
        <v>1608</v>
      </c>
      <c r="C59" s="74" t="s">
        <v>23</v>
      </c>
      <c r="D59" s="74">
        <v>1500</v>
      </c>
      <c r="E59" s="74">
        <v>400</v>
      </c>
      <c r="F59" s="74">
        <v>402.5</v>
      </c>
      <c r="G59" s="74" t="s">
        <v>1836</v>
      </c>
      <c r="H59" s="74">
        <v>399</v>
      </c>
      <c r="I59" s="74">
        <f t="shared" ref="I59:I63" si="15">(E59-H59)*D59</f>
        <v>1500</v>
      </c>
    </row>
    <row r="60" spans="1:10">
      <c r="A60" s="73" t="s">
        <v>1835</v>
      </c>
      <c r="B60" s="74" t="s">
        <v>18</v>
      </c>
      <c r="C60" s="74" t="s">
        <v>16</v>
      </c>
      <c r="D60" s="74">
        <v>1800</v>
      </c>
      <c r="E60" s="74">
        <v>513.75</v>
      </c>
      <c r="F60" s="74">
        <v>511.75</v>
      </c>
      <c r="G60" s="74" t="s">
        <v>1837</v>
      </c>
      <c r="H60" s="74">
        <v>515.5</v>
      </c>
      <c r="I60" s="74">
        <f>(H60-E60)*D60</f>
        <v>3150</v>
      </c>
    </row>
    <row r="61" spans="1:10">
      <c r="A61" s="73" t="s">
        <v>1838</v>
      </c>
      <c r="B61" s="74" t="s">
        <v>1197</v>
      </c>
      <c r="C61" s="74" t="s">
        <v>23</v>
      </c>
      <c r="D61" s="74">
        <v>750</v>
      </c>
      <c r="E61" s="74">
        <v>1171.5</v>
      </c>
      <c r="F61" s="74">
        <v>1176.25</v>
      </c>
      <c r="G61" s="74" t="s">
        <v>1839</v>
      </c>
      <c r="H61" s="74">
        <v>1171.5</v>
      </c>
      <c r="I61" s="74">
        <f t="shared" si="15"/>
        <v>0</v>
      </c>
    </row>
    <row r="62" spans="1:10">
      <c r="A62" s="73" t="s">
        <v>1838</v>
      </c>
      <c r="B62" s="74" t="s">
        <v>1608</v>
      </c>
      <c r="C62" s="74" t="s">
        <v>23</v>
      </c>
      <c r="D62" s="74">
        <v>1500</v>
      </c>
      <c r="E62" s="74">
        <v>390</v>
      </c>
      <c r="F62" s="74">
        <v>392.5</v>
      </c>
      <c r="G62" s="74" t="s">
        <v>1840</v>
      </c>
      <c r="H62" s="74">
        <v>389</v>
      </c>
      <c r="I62" s="74">
        <f t="shared" si="15"/>
        <v>1500</v>
      </c>
    </row>
    <row r="63" spans="1:10">
      <c r="A63" s="73" t="s">
        <v>1838</v>
      </c>
      <c r="B63" s="74" t="s">
        <v>1841</v>
      </c>
      <c r="C63" s="74" t="s">
        <v>23</v>
      </c>
      <c r="D63" s="74">
        <v>1500</v>
      </c>
      <c r="E63" s="74">
        <v>408.6</v>
      </c>
      <c r="F63" s="74">
        <v>411.25</v>
      </c>
      <c r="G63" s="74" t="s">
        <v>1842</v>
      </c>
      <c r="H63" s="74">
        <v>406.3</v>
      </c>
      <c r="I63" s="74">
        <f t="shared" si="15"/>
        <v>3450.0000000000173</v>
      </c>
    </row>
    <row r="64" spans="1:10">
      <c r="A64" s="73"/>
      <c r="B64" s="74"/>
      <c r="C64" s="74"/>
      <c r="D64" s="74"/>
      <c r="E64" s="74"/>
      <c r="F64" s="74"/>
      <c r="G64" s="74"/>
      <c r="H64" s="74"/>
      <c r="I64" s="74"/>
    </row>
    <row r="65" spans="1:9">
      <c r="A65" s="73"/>
      <c r="B65" s="74"/>
      <c r="C65" s="74"/>
      <c r="D65" s="74"/>
      <c r="E65" s="74"/>
      <c r="F65" s="74"/>
      <c r="G65" s="111" t="s">
        <v>64</v>
      </c>
      <c r="H65" s="111"/>
      <c r="I65" s="26">
        <f>SUM(I4:I64)</f>
        <v>122425.00000000019</v>
      </c>
    </row>
    <row r="66" spans="1:9">
      <c r="A66" s="75"/>
      <c r="B66" s="76"/>
      <c r="C66" s="76"/>
      <c r="D66" s="76"/>
      <c r="E66" s="76"/>
      <c r="F66" s="76"/>
      <c r="I66" s="76"/>
    </row>
    <row r="67" spans="1:9">
      <c r="A67" s="73"/>
      <c r="B67" s="74"/>
      <c r="C67" s="74"/>
      <c r="D67" s="74"/>
      <c r="E67" s="74"/>
      <c r="F67" s="74"/>
      <c r="G67" s="111" t="s">
        <v>2</v>
      </c>
      <c r="H67" s="111"/>
      <c r="I67" s="28">
        <f>53/60</f>
        <v>0.8833333333333333</v>
      </c>
    </row>
    <row r="68" spans="1:9">
      <c r="H68" s="78"/>
      <c r="I68" s="79"/>
    </row>
  </sheetData>
  <mergeCells count="4">
    <mergeCell ref="A1:I1"/>
    <mergeCell ref="A2:I2"/>
    <mergeCell ref="G65:H65"/>
    <mergeCell ref="G67:H67"/>
  </mergeCells>
  <pageMargins left="0.75" right="0.75" top="1" bottom="1" header="0.51180555555555596" footer="0.51180555555555596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E66" sqref="E66"/>
    </sheetView>
  </sheetViews>
  <sheetFormatPr defaultColWidth="9" defaultRowHeight="15"/>
  <cols>
    <col min="1" max="1" width="10.42578125" style="70"/>
    <col min="2" max="2" width="16.4257812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1843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42835</v>
      </c>
      <c r="B4" s="74" t="s">
        <v>257</v>
      </c>
      <c r="C4" s="74" t="s">
        <v>16</v>
      </c>
      <c r="D4" s="74">
        <v>800</v>
      </c>
      <c r="E4" s="74">
        <v>1261</v>
      </c>
      <c r="F4" s="74">
        <v>1256.5</v>
      </c>
      <c r="G4" s="74" t="s">
        <v>1844</v>
      </c>
      <c r="H4" s="74">
        <v>1263</v>
      </c>
      <c r="I4" s="74">
        <f t="shared" ref="I4:I11" si="0">(H4-E4)*D4</f>
        <v>1600</v>
      </c>
    </row>
    <row r="5" spans="1:9">
      <c r="A5" s="73">
        <v>42835</v>
      </c>
      <c r="B5" s="74" t="s">
        <v>1779</v>
      </c>
      <c r="C5" s="74" t="s">
        <v>16</v>
      </c>
      <c r="D5" s="74">
        <v>800</v>
      </c>
      <c r="E5" s="74">
        <v>1264</v>
      </c>
      <c r="F5" s="74">
        <v>1259.5</v>
      </c>
      <c r="G5" s="74" t="s">
        <v>1845</v>
      </c>
      <c r="H5" s="74">
        <v>1264</v>
      </c>
      <c r="I5" s="74">
        <f t="shared" si="0"/>
        <v>0</v>
      </c>
    </row>
    <row r="6" spans="1:9">
      <c r="A6" s="73">
        <v>42835</v>
      </c>
      <c r="B6" s="74" t="s">
        <v>18</v>
      </c>
      <c r="C6" s="74" t="s">
        <v>16</v>
      </c>
      <c r="D6" s="74">
        <v>1800</v>
      </c>
      <c r="E6" s="74">
        <v>482</v>
      </c>
      <c r="F6" s="74">
        <v>479.9</v>
      </c>
      <c r="G6" s="74" t="s">
        <v>1846</v>
      </c>
      <c r="H6" s="74">
        <v>486</v>
      </c>
      <c r="I6" s="74">
        <f t="shared" si="0"/>
        <v>7200</v>
      </c>
    </row>
    <row r="7" spans="1:9">
      <c r="A7" s="73">
        <v>42865</v>
      </c>
      <c r="B7" s="74" t="s">
        <v>1847</v>
      </c>
      <c r="C7" s="74" t="s">
        <v>16</v>
      </c>
      <c r="D7" s="74">
        <v>550</v>
      </c>
      <c r="E7" s="74">
        <v>1252.8</v>
      </c>
      <c r="F7" s="74">
        <v>1246.45</v>
      </c>
      <c r="G7" s="74" t="s">
        <v>1848</v>
      </c>
      <c r="H7" s="74">
        <v>1261</v>
      </c>
      <c r="I7" s="74">
        <f t="shared" si="0"/>
        <v>4510.0000000000255</v>
      </c>
    </row>
    <row r="8" spans="1:9">
      <c r="A8" s="73">
        <v>42865</v>
      </c>
      <c r="B8" s="74" t="s">
        <v>886</v>
      </c>
      <c r="C8" s="74" t="s">
        <v>16</v>
      </c>
      <c r="D8" s="74">
        <v>600</v>
      </c>
      <c r="E8" s="74">
        <v>1729</v>
      </c>
      <c r="F8" s="74">
        <v>1723</v>
      </c>
      <c r="G8" s="74" t="s">
        <v>1849</v>
      </c>
      <c r="H8" s="74">
        <v>1731.5</v>
      </c>
      <c r="I8" s="74">
        <f t="shared" si="0"/>
        <v>1500</v>
      </c>
    </row>
    <row r="9" spans="1:9">
      <c r="A9" s="73">
        <v>42896</v>
      </c>
      <c r="B9" s="74" t="s">
        <v>1781</v>
      </c>
      <c r="C9" s="74" t="s">
        <v>16</v>
      </c>
      <c r="D9" s="74">
        <v>1500</v>
      </c>
      <c r="E9" s="74">
        <v>571.5</v>
      </c>
      <c r="F9" s="74">
        <v>568.9</v>
      </c>
      <c r="G9" s="74" t="s">
        <v>1707</v>
      </c>
      <c r="H9" s="74">
        <v>572.5</v>
      </c>
      <c r="I9" s="74">
        <f t="shared" si="0"/>
        <v>1500</v>
      </c>
    </row>
    <row r="10" spans="1:9">
      <c r="A10" s="73">
        <v>42896</v>
      </c>
      <c r="B10" s="74" t="s">
        <v>1555</v>
      </c>
      <c r="C10" s="74" t="s">
        <v>16</v>
      </c>
      <c r="D10" s="74">
        <v>1500</v>
      </c>
      <c r="E10" s="74">
        <v>572.5</v>
      </c>
      <c r="F10" s="74">
        <v>569.9</v>
      </c>
      <c r="G10" s="74" t="s">
        <v>1850</v>
      </c>
      <c r="H10" s="74">
        <v>575</v>
      </c>
      <c r="I10" s="74">
        <f t="shared" si="0"/>
        <v>3750</v>
      </c>
    </row>
    <row r="11" spans="1:9">
      <c r="A11" s="73">
        <v>42896</v>
      </c>
      <c r="B11" s="74" t="s">
        <v>1565</v>
      </c>
      <c r="C11" s="74" t="s">
        <v>16</v>
      </c>
      <c r="D11" s="74">
        <v>2000</v>
      </c>
      <c r="E11" s="74">
        <v>680</v>
      </c>
      <c r="F11" s="74">
        <v>678.25</v>
      </c>
      <c r="G11" s="74" t="s">
        <v>1851</v>
      </c>
      <c r="H11" s="74">
        <v>681</v>
      </c>
      <c r="I11" s="74">
        <f t="shared" si="0"/>
        <v>2000</v>
      </c>
    </row>
    <row r="12" spans="1:9">
      <c r="A12" s="75">
        <v>42896</v>
      </c>
      <c r="B12" s="76" t="s">
        <v>1555</v>
      </c>
      <c r="C12" s="76" t="s">
        <v>23</v>
      </c>
      <c r="D12" s="76">
        <v>1500</v>
      </c>
      <c r="E12" s="76">
        <v>565.5</v>
      </c>
      <c r="F12" s="76">
        <v>568.04999999999995</v>
      </c>
      <c r="G12" s="76" t="s">
        <v>1852</v>
      </c>
      <c r="H12" s="76">
        <v>566.5</v>
      </c>
      <c r="I12" s="76">
        <f t="shared" ref="I12:I15" si="1">(E12-H12)*D12</f>
        <v>-1500</v>
      </c>
    </row>
    <row r="13" spans="1:9">
      <c r="A13" s="75">
        <v>42988</v>
      </c>
      <c r="B13" s="76" t="s">
        <v>18</v>
      </c>
      <c r="C13" s="76" t="s">
        <v>16</v>
      </c>
      <c r="D13" s="76">
        <v>1800</v>
      </c>
      <c r="E13" s="76">
        <v>493</v>
      </c>
      <c r="F13" s="76">
        <v>490.95</v>
      </c>
      <c r="G13" s="76" t="s">
        <v>1853</v>
      </c>
      <c r="H13" s="76">
        <v>490.95</v>
      </c>
      <c r="I13" s="76">
        <f t="shared" ref="I13:I17" si="2">(H13-E13)*D13</f>
        <v>-3690.0000000000205</v>
      </c>
    </row>
    <row r="14" spans="1:9">
      <c r="A14" s="73">
        <v>42988</v>
      </c>
      <c r="B14" s="74" t="s">
        <v>1854</v>
      </c>
      <c r="C14" s="74" t="s">
        <v>16</v>
      </c>
      <c r="D14" s="74">
        <v>1200</v>
      </c>
      <c r="E14" s="74">
        <v>426.5</v>
      </c>
      <c r="F14" s="74">
        <v>423.5</v>
      </c>
      <c r="G14" s="74" t="s">
        <v>1855</v>
      </c>
      <c r="H14" s="74">
        <v>426.5</v>
      </c>
      <c r="I14" s="74">
        <f t="shared" si="2"/>
        <v>0</v>
      </c>
    </row>
    <row r="15" spans="1:9">
      <c r="A15" s="73">
        <v>42988</v>
      </c>
      <c r="B15" s="74" t="s">
        <v>1795</v>
      </c>
      <c r="C15" s="74" t="s">
        <v>23</v>
      </c>
      <c r="D15" s="74">
        <v>600</v>
      </c>
      <c r="E15" s="74">
        <v>695</v>
      </c>
      <c r="F15" s="74">
        <v>701</v>
      </c>
      <c r="G15" s="74" t="s">
        <v>1856</v>
      </c>
      <c r="H15" s="74">
        <v>692.5</v>
      </c>
      <c r="I15" s="74">
        <f t="shared" si="1"/>
        <v>1500</v>
      </c>
    </row>
    <row r="16" spans="1:9">
      <c r="A16" s="73">
        <v>42988</v>
      </c>
      <c r="B16" s="74" t="s">
        <v>83</v>
      </c>
      <c r="C16" s="74" t="s">
        <v>16</v>
      </c>
      <c r="D16" s="74">
        <v>500</v>
      </c>
      <c r="E16" s="74">
        <v>1732</v>
      </c>
      <c r="F16" s="74">
        <v>1724.9</v>
      </c>
      <c r="G16" s="74" t="s">
        <v>1857</v>
      </c>
      <c r="H16" s="74">
        <v>1739</v>
      </c>
      <c r="I16" s="74">
        <f t="shared" si="2"/>
        <v>3500</v>
      </c>
    </row>
    <row r="17" spans="1:9">
      <c r="A17" s="73">
        <v>43018</v>
      </c>
      <c r="B17" s="74" t="s">
        <v>142</v>
      </c>
      <c r="C17" s="74" t="s">
        <v>16</v>
      </c>
      <c r="D17" s="74">
        <v>500</v>
      </c>
      <c r="E17" s="74">
        <v>1485.5</v>
      </c>
      <c r="F17" s="74">
        <v>1478.5</v>
      </c>
      <c r="G17" s="85" t="s">
        <v>1858</v>
      </c>
      <c r="H17" s="74">
        <v>1488.55</v>
      </c>
      <c r="I17" s="74">
        <f t="shared" si="2"/>
        <v>1524.9999999999773</v>
      </c>
    </row>
    <row r="18" spans="1:9">
      <c r="A18" s="73">
        <v>43018</v>
      </c>
      <c r="B18" s="74" t="s">
        <v>1608</v>
      </c>
      <c r="C18" s="74" t="s">
        <v>23</v>
      </c>
      <c r="D18" s="74">
        <v>3000</v>
      </c>
      <c r="E18" s="74">
        <v>372.5</v>
      </c>
      <c r="F18" s="74">
        <v>373.65</v>
      </c>
      <c r="G18" s="85" t="s">
        <v>1859</v>
      </c>
      <c r="H18" s="74">
        <v>371.5</v>
      </c>
      <c r="I18" s="74">
        <f t="shared" ref="I18:I22" si="3">(E18-H18)*D18</f>
        <v>3000</v>
      </c>
    </row>
    <row r="19" spans="1:9">
      <c r="A19" s="73">
        <v>43049</v>
      </c>
      <c r="B19" s="74" t="s">
        <v>1860</v>
      </c>
      <c r="C19" s="74" t="s">
        <v>16</v>
      </c>
      <c r="D19" s="74">
        <v>2000</v>
      </c>
      <c r="E19" s="74">
        <v>535</v>
      </c>
      <c r="F19" s="74">
        <v>533.25</v>
      </c>
      <c r="G19" s="74" t="s">
        <v>1861</v>
      </c>
      <c r="H19" s="74">
        <v>539</v>
      </c>
      <c r="I19" s="74">
        <f t="shared" ref="I19:I23" si="4">(H19-E19)*D19</f>
        <v>8000</v>
      </c>
    </row>
    <row r="20" spans="1:9">
      <c r="A20" s="73">
        <v>43079</v>
      </c>
      <c r="B20" s="74" t="s">
        <v>136</v>
      </c>
      <c r="C20" s="74" t="s">
        <v>16</v>
      </c>
      <c r="D20" s="74">
        <v>250</v>
      </c>
      <c r="E20" s="74">
        <v>2450</v>
      </c>
      <c r="F20" s="74">
        <v>2436</v>
      </c>
      <c r="G20" s="74" t="s">
        <v>1862</v>
      </c>
      <c r="H20" s="74">
        <v>2460</v>
      </c>
      <c r="I20" s="74">
        <f t="shared" si="4"/>
        <v>2500</v>
      </c>
    </row>
    <row r="21" spans="1:9">
      <c r="A21" s="73">
        <v>43079</v>
      </c>
      <c r="B21" s="74" t="s">
        <v>1723</v>
      </c>
      <c r="C21" s="74" t="s">
        <v>23</v>
      </c>
      <c r="D21" s="74">
        <v>500</v>
      </c>
      <c r="E21" s="74">
        <v>1500</v>
      </c>
      <c r="F21" s="74">
        <v>1507</v>
      </c>
      <c r="G21" s="74" t="s">
        <v>1863</v>
      </c>
      <c r="H21" s="74">
        <v>1495.1</v>
      </c>
      <c r="I21" s="74">
        <f t="shared" si="3"/>
        <v>2450.0000000000455</v>
      </c>
    </row>
    <row r="22" spans="1:9">
      <c r="A22" s="75" t="s">
        <v>1864</v>
      </c>
      <c r="B22" s="76" t="s">
        <v>954</v>
      </c>
      <c r="C22" s="76" t="s">
        <v>23</v>
      </c>
      <c r="D22" s="76">
        <v>2000</v>
      </c>
      <c r="E22" s="76">
        <v>442.5</v>
      </c>
      <c r="F22" s="76">
        <v>444.25</v>
      </c>
      <c r="G22" s="76" t="s">
        <v>1865</v>
      </c>
      <c r="H22" s="76">
        <v>443</v>
      </c>
      <c r="I22" s="76">
        <f t="shared" si="3"/>
        <v>-1000</v>
      </c>
    </row>
    <row r="23" spans="1:9">
      <c r="A23" s="73" t="s">
        <v>1864</v>
      </c>
      <c r="B23" s="74" t="s">
        <v>1638</v>
      </c>
      <c r="C23" s="74" t="s">
        <v>16</v>
      </c>
      <c r="D23" s="74">
        <v>2000</v>
      </c>
      <c r="E23" s="74">
        <v>696.45</v>
      </c>
      <c r="F23" s="74">
        <v>694.7</v>
      </c>
      <c r="G23" s="74" t="s">
        <v>1866</v>
      </c>
      <c r="H23" s="74">
        <v>697.2</v>
      </c>
      <c r="I23" s="74">
        <f t="shared" si="4"/>
        <v>1500</v>
      </c>
    </row>
    <row r="24" spans="1:9">
      <c r="A24" s="73" t="s">
        <v>1864</v>
      </c>
      <c r="B24" s="74" t="s">
        <v>37</v>
      </c>
      <c r="C24" s="74" t="s">
        <v>23</v>
      </c>
      <c r="D24" s="74">
        <v>1700</v>
      </c>
      <c r="E24" s="74">
        <v>447.25</v>
      </c>
      <c r="F24" s="74">
        <v>449.5</v>
      </c>
      <c r="G24" s="74" t="s">
        <v>1867</v>
      </c>
      <c r="H24" s="74">
        <v>446.5</v>
      </c>
      <c r="I24" s="74">
        <f>(E24-H24)*D24</f>
        <v>1275</v>
      </c>
    </row>
    <row r="25" spans="1:9">
      <c r="A25" s="73" t="s">
        <v>1864</v>
      </c>
      <c r="B25" s="74" t="s">
        <v>1565</v>
      </c>
      <c r="C25" s="74" t="s">
        <v>16</v>
      </c>
      <c r="D25" s="74">
        <v>2000</v>
      </c>
      <c r="E25" s="74">
        <v>708.5</v>
      </c>
      <c r="F25" s="74">
        <v>706.75</v>
      </c>
      <c r="G25" s="74" t="s">
        <v>1868</v>
      </c>
      <c r="H25" s="74">
        <v>710.45</v>
      </c>
      <c r="I25" s="74">
        <f t="shared" ref="I25:I29" si="5">(H25-E25)*D25</f>
        <v>3900.0000000000909</v>
      </c>
    </row>
    <row r="26" spans="1:9">
      <c r="A26" s="73" t="s">
        <v>1869</v>
      </c>
      <c r="B26" s="74" t="s">
        <v>1047</v>
      </c>
      <c r="C26" s="74" t="s">
        <v>16</v>
      </c>
      <c r="D26" s="74">
        <v>3500</v>
      </c>
      <c r="E26" s="74">
        <v>330.5</v>
      </c>
      <c r="F26" s="74">
        <v>329.45</v>
      </c>
      <c r="G26" s="74" t="s">
        <v>1870</v>
      </c>
      <c r="H26" s="74">
        <v>330.5</v>
      </c>
      <c r="I26" s="74">
        <f t="shared" si="5"/>
        <v>0</v>
      </c>
    </row>
    <row r="27" spans="1:9">
      <c r="A27" s="73" t="s">
        <v>1871</v>
      </c>
      <c r="B27" s="74" t="s">
        <v>18</v>
      </c>
      <c r="C27" s="74" t="s">
        <v>16</v>
      </c>
      <c r="D27" s="74">
        <v>1800</v>
      </c>
      <c r="E27" s="74">
        <v>506.5</v>
      </c>
      <c r="F27" s="74">
        <v>504.45</v>
      </c>
      <c r="G27" s="74" t="s">
        <v>1872</v>
      </c>
      <c r="H27" s="74">
        <v>507.5</v>
      </c>
      <c r="I27" s="74">
        <f t="shared" si="5"/>
        <v>1800</v>
      </c>
    </row>
    <row r="28" spans="1:9">
      <c r="A28" s="73" t="s">
        <v>1871</v>
      </c>
      <c r="B28" s="74" t="s">
        <v>257</v>
      </c>
      <c r="C28" s="74" t="s">
        <v>16</v>
      </c>
      <c r="D28" s="74">
        <v>800</v>
      </c>
      <c r="E28" s="74">
        <v>1330</v>
      </c>
      <c r="F28" s="74">
        <v>1225.5</v>
      </c>
      <c r="G28" s="74" t="s">
        <v>1873</v>
      </c>
      <c r="H28" s="74">
        <v>1340</v>
      </c>
      <c r="I28" s="74">
        <f t="shared" si="5"/>
        <v>8000</v>
      </c>
    </row>
    <row r="29" spans="1:9">
      <c r="A29" s="73" t="s">
        <v>1874</v>
      </c>
      <c r="B29" s="74" t="s">
        <v>1781</v>
      </c>
      <c r="C29" s="74" t="s">
        <v>16</v>
      </c>
      <c r="D29" s="74">
        <v>1500</v>
      </c>
      <c r="E29" s="74">
        <v>577.5</v>
      </c>
      <c r="F29" s="74">
        <v>574.95000000000005</v>
      </c>
      <c r="G29" s="74" t="s">
        <v>1875</v>
      </c>
      <c r="H29" s="74">
        <v>578.5</v>
      </c>
      <c r="I29" s="74">
        <f t="shared" si="5"/>
        <v>1500</v>
      </c>
    </row>
    <row r="30" spans="1:9">
      <c r="A30" s="73" t="s">
        <v>1874</v>
      </c>
      <c r="B30" s="74" t="s">
        <v>1047</v>
      </c>
      <c r="C30" s="74" t="s">
        <v>23</v>
      </c>
      <c r="D30" s="74">
        <v>3500</v>
      </c>
      <c r="E30" s="74">
        <v>330</v>
      </c>
      <c r="F30" s="74">
        <v>331.05</v>
      </c>
      <c r="G30" s="74" t="s">
        <v>1876</v>
      </c>
      <c r="H30" s="74">
        <v>329.25</v>
      </c>
      <c r="I30" s="74">
        <f>(E30-H30)*D30</f>
        <v>2625</v>
      </c>
    </row>
    <row r="31" spans="1:9">
      <c r="A31" s="73" t="s">
        <v>1877</v>
      </c>
      <c r="B31" s="74" t="s">
        <v>339</v>
      </c>
      <c r="C31" s="74" t="s">
        <v>16</v>
      </c>
      <c r="D31" s="74">
        <v>500</v>
      </c>
      <c r="E31" s="74">
        <v>850</v>
      </c>
      <c r="F31" s="74">
        <v>843</v>
      </c>
      <c r="G31" s="74" t="s">
        <v>1878</v>
      </c>
      <c r="H31" s="74">
        <v>853</v>
      </c>
      <c r="I31" s="74">
        <f t="shared" ref="I31:I35" si="6">(H31-E31)*D31</f>
        <v>1500</v>
      </c>
    </row>
    <row r="32" spans="1:9">
      <c r="A32" s="73" t="s">
        <v>1877</v>
      </c>
      <c r="B32" s="74" t="s">
        <v>1608</v>
      </c>
      <c r="C32" s="74" t="s">
        <v>23</v>
      </c>
      <c r="D32" s="74">
        <v>3000</v>
      </c>
      <c r="E32" s="74">
        <v>350</v>
      </c>
      <c r="F32" s="74">
        <v>351.2</v>
      </c>
      <c r="G32" s="74" t="s">
        <v>1879</v>
      </c>
      <c r="H32" s="74">
        <v>347</v>
      </c>
      <c r="I32" s="74">
        <f t="shared" ref="I32:I37" si="7">(E32-H32)*D32</f>
        <v>9000</v>
      </c>
    </row>
    <row r="33" spans="1:9">
      <c r="A33" s="73" t="s">
        <v>1880</v>
      </c>
      <c r="B33" s="74" t="s">
        <v>1881</v>
      </c>
      <c r="C33" s="74" t="s">
        <v>16</v>
      </c>
      <c r="D33" s="74">
        <v>2000</v>
      </c>
      <c r="E33" s="74">
        <v>720.5</v>
      </c>
      <c r="F33" s="74">
        <v>718.75</v>
      </c>
      <c r="G33" s="74" t="s">
        <v>1882</v>
      </c>
      <c r="H33" s="74">
        <v>725</v>
      </c>
      <c r="I33" s="74">
        <f t="shared" si="6"/>
        <v>9000</v>
      </c>
    </row>
    <row r="34" spans="1:9">
      <c r="A34" s="73" t="s">
        <v>1880</v>
      </c>
      <c r="B34" s="74" t="s">
        <v>1565</v>
      </c>
      <c r="C34" s="74" t="s">
        <v>16</v>
      </c>
      <c r="D34" s="74">
        <v>2000</v>
      </c>
      <c r="E34" s="74">
        <v>726.9</v>
      </c>
      <c r="F34" s="74">
        <v>725.15</v>
      </c>
      <c r="G34" s="74" t="s">
        <v>1883</v>
      </c>
      <c r="H34" s="74">
        <v>728.9</v>
      </c>
      <c r="I34" s="74">
        <f t="shared" si="6"/>
        <v>4000</v>
      </c>
    </row>
    <row r="35" spans="1:9">
      <c r="A35" s="75" t="s">
        <v>1884</v>
      </c>
      <c r="B35" s="76" t="s">
        <v>1885</v>
      </c>
      <c r="C35" s="76" t="s">
        <v>16</v>
      </c>
      <c r="D35" s="76">
        <v>1750</v>
      </c>
      <c r="E35" s="76">
        <v>337</v>
      </c>
      <c r="F35" s="76">
        <v>335.9</v>
      </c>
      <c r="G35" s="76" t="s">
        <v>1886</v>
      </c>
      <c r="H35" s="76">
        <v>335.9</v>
      </c>
      <c r="I35" s="76">
        <f t="shared" si="6"/>
        <v>-1925.0000000000398</v>
      </c>
    </row>
    <row r="36" spans="1:9">
      <c r="A36" s="73" t="s">
        <v>1884</v>
      </c>
      <c r="B36" s="74" t="s">
        <v>1887</v>
      </c>
      <c r="C36" s="74" t="s">
        <v>23</v>
      </c>
      <c r="D36" s="74">
        <v>400</v>
      </c>
      <c r="E36" s="74">
        <v>1350</v>
      </c>
      <c r="F36" s="74">
        <v>1359</v>
      </c>
      <c r="G36" s="74" t="s">
        <v>1888</v>
      </c>
      <c r="H36" s="74">
        <v>1350</v>
      </c>
      <c r="I36" s="74">
        <f t="shared" si="7"/>
        <v>0</v>
      </c>
    </row>
    <row r="37" spans="1:9">
      <c r="A37" s="73" t="s">
        <v>1889</v>
      </c>
      <c r="B37" s="74" t="s">
        <v>1541</v>
      </c>
      <c r="C37" s="74" t="s">
        <v>23</v>
      </c>
      <c r="D37" s="74">
        <v>3000</v>
      </c>
      <c r="E37" s="74">
        <v>340</v>
      </c>
      <c r="F37" s="74">
        <v>341.25</v>
      </c>
      <c r="G37" s="74" t="s">
        <v>1890</v>
      </c>
      <c r="H37" s="74">
        <v>340</v>
      </c>
      <c r="I37" s="74">
        <f t="shared" si="7"/>
        <v>0</v>
      </c>
    </row>
    <row r="38" spans="1:9">
      <c r="A38" s="75" t="s">
        <v>1889</v>
      </c>
      <c r="B38" s="76" t="s">
        <v>1638</v>
      </c>
      <c r="C38" s="76" t="s">
        <v>16</v>
      </c>
      <c r="D38" s="76">
        <v>2000</v>
      </c>
      <c r="E38" s="76">
        <v>702</v>
      </c>
      <c r="F38" s="76">
        <v>700.25</v>
      </c>
      <c r="G38" s="76" t="s">
        <v>1891</v>
      </c>
      <c r="H38" s="76">
        <v>700.25</v>
      </c>
      <c r="I38" s="76">
        <f t="shared" ref="I38:I41" si="8">(H38-E38)*D38</f>
        <v>-3500</v>
      </c>
    </row>
    <row r="39" spans="1:9">
      <c r="A39" s="73" t="s">
        <v>1889</v>
      </c>
      <c r="B39" s="74" t="s">
        <v>1892</v>
      </c>
      <c r="C39" s="74" t="s">
        <v>16</v>
      </c>
      <c r="D39" s="74">
        <v>1500</v>
      </c>
      <c r="E39" s="74">
        <v>560</v>
      </c>
      <c r="F39" s="74">
        <v>557.5</v>
      </c>
      <c r="G39" s="74" t="s">
        <v>1893</v>
      </c>
      <c r="H39" s="74">
        <v>563.85</v>
      </c>
      <c r="I39" s="74">
        <f t="shared" si="8"/>
        <v>5775.0000000000346</v>
      </c>
    </row>
    <row r="40" spans="1:9">
      <c r="A40" s="73" t="s">
        <v>1889</v>
      </c>
      <c r="B40" s="74" t="s">
        <v>1779</v>
      </c>
      <c r="C40" s="74" t="s">
        <v>16</v>
      </c>
      <c r="D40" s="74">
        <v>800</v>
      </c>
      <c r="E40" s="74">
        <v>1240</v>
      </c>
      <c r="F40" s="74">
        <v>1235.5</v>
      </c>
      <c r="G40" s="74" t="s">
        <v>1894</v>
      </c>
      <c r="H40" s="74">
        <v>1241.95</v>
      </c>
      <c r="I40" s="74">
        <f t="shared" si="8"/>
        <v>1560.0000000000364</v>
      </c>
    </row>
    <row r="41" spans="1:9">
      <c r="A41" s="75" t="s">
        <v>1895</v>
      </c>
      <c r="B41" s="76" t="s">
        <v>1896</v>
      </c>
      <c r="C41" s="76" t="s">
        <v>16</v>
      </c>
      <c r="D41" s="76">
        <v>200</v>
      </c>
      <c r="E41" s="76">
        <v>4515</v>
      </c>
      <c r="F41" s="76">
        <v>4497</v>
      </c>
      <c r="G41" s="76" t="s">
        <v>1897</v>
      </c>
      <c r="H41" s="76">
        <v>4497</v>
      </c>
      <c r="I41" s="76">
        <f t="shared" si="8"/>
        <v>-3600</v>
      </c>
    </row>
    <row r="42" spans="1:9">
      <c r="A42" s="73" t="s">
        <v>1895</v>
      </c>
      <c r="B42" s="74" t="s">
        <v>1898</v>
      </c>
      <c r="C42" s="74" t="s">
        <v>23</v>
      </c>
      <c r="D42" s="74">
        <v>1750</v>
      </c>
      <c r="E42" s="74">
        <v>307.60000000000002</v>
      </c>
      <c r="F42" s="74">
        <v>309.75</v>
      </c>
      <c r="G42" s="74" t="s">
        <v>1899</v>
      </c>
      <c r="H42" s="74">
        <v>307.60000000000002</v>
      </c>
      <c r="I42" s="74">
        <f>(E42-H42)*D42</f>
        <v>0</v>
      </c>
    </row>
    <row r="43" spans="1:9">
      <c r="A43" s="73" t="s">
        <v>1895</v>
      </c>
      <c r="B43" s="74" t="s">
        <v>1900</v>
      </c>
      <c r="C43" s="74" t="s">
        <v>16</v>
      </c>
      <c r="D43" s="74">
        <v>800</v>
      </c>
      <c r="E43" s="74">
        <v>775</v>
      </c>
      <c r="F43" s="74">
        <v>770.5</v>
      </c>
      <c r="G43" s="74" t="s">
        <v>1901</v>
      </c>
      <c r="H43" s="74">
        <v>776.4</v>
      </c>
      <c r="I43" s="74">
        <f t="shared" ref="I43:I47" si="9">(H43-E43)*D43</f>
        <v>1119.9999999999818</v>
      </c>
    </row>
    <row r="44" spans="1:9">
      <c r="A44" s="73" t="s">
        <v>1895</v>
      </c>
      <c r="B44" s="74" t="s">
        <v>587</v>
      </c>
      <c r="C44" s="74" t="s">
        <v>16</v>
      </c>
      <c r="D44" s="74">
        <v>1500</v>
      </c>
      <c r="E44" s="74">
        <v>588</v>
      </c>
      <c r="F44" s="74">
        <v>585.5</v>
      </c>
      <c r="G44" s="74" t="s">
        <v>1902</v>
      </c>
      <c r="H44" s="74">
        <v>593</v>
      </c>
      <c r="I44" s="74">
        <f t="shared" si="9"/>
        <v>7500</v>
      </c>
    </row>
    <row r="45" spans="1:9">
      <c r="A45" s="73" t="s">
        <v>1895</v>
      </c>
      <c r="B45" s="74" t="s">
        <v>1610</v>
      </c>
      <c r="C45" s="74" t="s">
        <v>23</v>
      </c>
      <c r="D45" s="74">
        <v>800</v>
      </c>
      <c r="E45" s="74">
        <v>660</v>
      </c>
      <c r="F45" s="74">
        <v>664.5</v>
      </c>
      <c r="G45" s="74" t="s">
        <v>1903</v>
      </c>
      <c r="H45" s="74">
        <v>656.5</v>
      </c>
      <c r="I45" s="74">
        <f>(E45-H45)*D45</f>
        <v>2800</v>
      </c>
    </row>
    <row r="46" spans="1:9">
      <c r="A46" s="73" t="s">
        <v>1904</v>
      </c>
      <c r="B46" s="74" t="s">
        <v>90</v>
      </c>
      <c r="C46" s="74" t="s">
        <v>16</v>
      </c>
      <c r="D46" s="74">
        <v>550</v>
      </c>
      <c r="E46" s="74">
        <v>1622.4</v>
      </c>
      <c r="F46" s="74">
        <v>1615.9</v>
      </c>
      <c r="G46" s="74" t="s">
        <v>1905</v>
      </c>
      <c r="H46" s="74">
        <v>1628</v>
      </c>
      <c r="I46" s="74">
        <f t="shared" si="9"/>
        <v>3079.99999999995</v>
      </c>
    </row>
    <row r="47" spans="1:9">
      <c r="A47" s="73" t="s">
        <v>1904</v>
      </c>
      <c r="B47" s="74" t="s">
        <v>90</v>
      </c>
      <c r="C47" s="74" t="s">
        <v>16</v>
      </c>
      <c r="D47" s="74">
        <v>550</v>
      </c>
      <c r="E47" s="74">
        <v>1628</v>
      </c>
      <c r="F47" s="74">
        <v>1621</v>
      </c>
      <c r="G47" s="74" t="s">
        <v>1906</v>
      </c>
      <c r="H47" s="74">
        <v>1628</v>
      </c>
      <c r="I47" s="74">
        <f t="shared" si="9"/>
        <v>0</v>
      </c>
    </row>
    <row r="48" spans="1:9">
      <c r="A48" s="73" t="s">
        <v>1904</v>
      </c>
      <c r="B48" s="74" t="s">
        <v>47</v>
      </c>
      <c r="C48" s="74" t="s">
        <v>23</v>
      </c>
      <c r="D48" s="74">
        <v>1200</v>
      </c>
      <c r="E48" s="74">
        <v>430</v>
      </c>
      <c r="F48" s="74">
        <v>433.1</v>
      </c>
      <c r="G48" s="74" t="s">
        <v>1907</v>
      </c>
      <c r="H48" s="74">
        <v>430</v>
      </c>
      <c r="I48" s="74">
        <f>(E48-H48)*D48</f>
        <v>0</v>
      </c>
    </row>
    <row r="49" spans="1:9">
      <c r="A49" s="73" t="s">
        <v>1904</v>
      </c>
      <c r="B49" s="74" t="s">
        <v>467</v>
      </c>
      <c r="C49" s="74" t="s">
        <v>16</v>
      </c>
      <c r="D49" s="74">
        <v>200</v>
      </c>
      <c r="E49" s="74">
        <v>4738</v>
      </c>
      <c r="F49" s="74">
        <v>4719.8999999999996</v>
      </c>
      <c r="G49" s="74" t="s">
        <v>1908</v>
      </c>
      <c r="H49" s="74">
        <v>4795</v>
      </c>
      <c r="I49" s="74">
        <f t="shared" ref="I49:I51" si="10">(H49-E49)*D49</f>
        <v>11400</v>
      </c>
    </row>
    <row r="50" spans="1:9">
      <c r="A50" s="73" t="s">
        <v>1904</v>
      </c>
      <c r="B50" s="74" t="s">
        <v>1638</v>
      </c>
      <c r="C50" s="74" t="s">
        <v>16</v>
      </c>
      <c r="D50" s="74">
        <v>1000</v>
      </c>
      <c r="E50" s="74">
        <v>722.5</v>
      </c>
      <c r="F50" s="74">
        <v>718.9</v>
      </c>
      <c r="G50" s="74" t="s">
        <v>1909</v>
      </c>
      <c r="H50" s="74">
        <v>723.5</v>
      </c>
      <c r="I50" s="74">
        <f t="shared" si="10"/>
        <v>1000</v>
      </c>
    </row>
    <row r="51" spans="1:9">
      <c r="A51" s="73" t="s">
        <v>1910</v>
      </c>
      <c r="B51" s="74" t="s">
        <v>1638</v>
      </c>
      <c r="C51" s="74" t="s">
        <v>16</v>
      </c>
      <c r="D51" s="74">
        <v>1000</v>
      </c>
      <c r="E51" s="74">
        <v>723.5</v>
      </c>
      <c r="F51" s="74">
        <v>719.9</v>
      </c>
      <c r="G51" s="74" t="s">
        <v>1911</v>
      </c>
      <c r="H51" s="74">
        <v>729.75</v>
      </c>
      <c r="I51" s="74">
        <f t="shared" si="10"/>
        <v>6250</v>
      </c>
    </row>
    <row r="52" spans="1:9">
      <c r="A52" s="73"/>
      <c r="B52" s="74"/>
      <c r="C52" s="74"/>
      <c r="D52" s="74"/>
      <c r="E52" s="74"/>
      <c r="F52" s="74"/>
      <c r="G52" s="74"/>
      <c r="H52" s="74"/>
      <c r="I52" s="74"/>
    </row>
    <row r="53" spans="1:9">
      <c r="A53" s="73"/>
      <c r="B53" s="74"/>
      <c r="C53" s="74"/>
      <c r="D53" s="74"/>
      <c r="E53" s="74"/>
      <c r="F53" s="74"/>
      <c r="G53" s="111" t="s">
        <v>64</v>
      </c>
      <c r="H53" s="111"/>
      <c r="I53" s="26">
        <f>SUM(I4:I52)</f>
        <v>113905.00000000009</v>
      </c>
    </row>
    <row r="54" spans="1:9">
      <c r="A54" s="75"/>
      <c r="B54" s="76"/>
      <c r="C54" s="76"/>
      <c r="D54" s="76"/>
      <c r="E54" s="76"/>
      <c r="F54" s="76"/>
      <c r="I54" s="76"/>
    </row>
    <row r="55" spans="1:9">
      <c r="A55" s="73"/>
      <c r="B55" s="74"/>
      <c r="C55" s="74"/>
      <c r="D55" s="74"/>
      <c r="E55" s="74"/>
      <c r="F55" s="74"/>
      <c r="G55" s="111" t="s">
        <v>2</v>
      </c>
      <c r="H55" s="111"/>
      <c r="I55" s="28">
        <f>42/48</f>
        <v>0.875</v>
      </c>
    </row>
    <row r="56" spans="1:9">
      <c r="H56" s="78"/>
      <c r="I56" s="79"/>
    </row>
  </sheetData>
  <mergeCells count="4">
    <mergeCell ref="A1:I1"/>
    <mergeCell ref="A2:I2"/>
    <mergeCell ref="G53:H53"/>
    <mergeCell ref="G55:H55"/>
  </mergeCells>
  <pageMargins left="0.75" right="0.75" top="1" bottom="1" header="0.51180555555555596" footer="0.51180555555555596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72" sqref="B72"/>
    </sheetView>
  </sheetViews>
  <sheetFormatPr defaultColWidth="9" defaultRowHeight="15"/>
  <cols>
    <col min="1" max="1" width="10.42578125" style="70"/>
    <col min="2" max="2" width="16.4257812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1912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42744</v>
      </c>
      <c r="B4" s="74" t="s">
        <v>1197</v>
      </c>
      <c r="C4" s="74" t="s">
        <v>16</v>
      </c>
      <c r="D4" s="74">
        <v>750</v>
      </c>
      <c r="E4" s="74">
        <v>1220</v>
      </c>
      <c r="F4" s="74">
        <v>1215</v>
      </c>
      <c r="G4" s="74" t="s">
        <v>1913</v>
      </c>
      <c r="H4" s="74">
        <v>1224</v>
      </c>
      <c r="I4" s="74">
        <f t="shared" ref="I4:I9" si="0">(H4-E4)*D4</f>
        <v>3000</v>
      </c>
    </row>
    <row r="5" spans="1:9">
      <c r="A5" s="73">
        <v>42744</v>
      </c>
      <c r="B5" s="74" t="s">
        <v>1197</v>
      </c>
      <c r="C5" s="74" t="s">
        <v>23</v>
      </c>
      <c r="D5" s="74">
        <v>750</v>
      </c>
      <c r="E5" s="74">
        <v>1187</v>
      </c>
      <c r="F5" s="74">
        <v>1192.0999999999999</v>
      </c>
      <c r="G5" s="74" t="s">
        <v>1914</v>
      </c>
      <c r="H5" s="74">
        <v>1177</v>
      </c>
      <c r="I5" s="74">
        <f>(E5-H5)*D5</f>
        <v>7500</v>
      </c>
    </row>
    <row r="6" spans="1:9">
      <c r="A6" s="73">
        <v>42834</v>
      </c>
      <c r="B6" s="74" t="s">
        <v>1779</v>
      </c>
      <c r="C6" s="74" t="s">
        <v>16</v>
      </c>
      <c r="D6" s="74">
        <v>800</v>
      </c>
      <c r="E6" s="74">
        <v>1241</v>
      </c>
      <c r="F6" s="74">
        <v>1236.5</v>
      </c>
      <c r="G6" s="74" t="s">
        <v>1915</v>
      </c>
      <c r="H6" s="74">
        <v>1250</v>
      </c>
      <c r="I6" s="74">
        <f t="shared" si="0"/>
        <v>7200</v>
      </c>
    </row>
    <row r="7" spans="1:9">
      <c r="A7" s="73">
        <v>42864</v>
      </c>
      <c r="B7" s="74" t="s">
        <v>90</v>
      </c>
      <c r="C7" s="74" t="s">
        <v>16</v>
      </c>
      <c r="D7" s="74">
        <v>550</v>
      </c>
      <c r="E7" s="74">
        <v>1314</v>
      </c>
      <c r="F7" s="74">
        <v>1307.45</v>
      </c>
      <c r="G7" s="74" t="s">
        <v>1916</v>
      </c>
      <c r="H7" s="74">
        <v>1319.5</v>
      </c>
      <c r="I7" s="74">
        <f t="shared" si="0"/>
        <v>3025</v>
      </c>
    </row>
    <row r="8" spans="1:9">
      <c r="A8" s="73">
        <v>42864</v>
      </c>
      <c r="B8" s="74" t="s">
        <v>1557</v>
      </c>
      <c r="C8" s="74" t="s">
        <v>16</v>
      </c>
      <c r="D8" s="74">
        <v>1200</v>
      </c>
      <c r="E8" s="74">
        <v>583</v>
      </c>
      <c r="F8" s="74">
        <v>580</v>
      </c>
      <c r="G8" s="74" t="s">
        <v>1917</v>
      </c>
      <c r="H8" s="74">
        <v>583</v>
      </c>
      <c r="I8" s="74">
        <f t="shared" si="0"/>
        <v>0</v>
      </c>
    </row>
    <row r="9" spans="1:9">
      <c r="A9" s="73">
        <v>42864</v>
      </c>
      <c r="B9" s="74" t="s">
        <v>51</v>
      </c>
      <c r="C9" s="74" t="s">
        <v>16</v>
      </c>
      <c r="D9" s="74">
        <v>625</v>
      </c>
      <c r="E9" s="74">
        <v>1348</v>
      </c>
      <c r="F9" s="74">
        <v>1342.45</v>
      </c>
      <c r="G9" s="74" t="s">
        <v>1918</v>
      </c>
      <c r="H9" s="74">
        <v>1355.7</v>
      </c>
      <c r="I9" s="74">
        <f t="shared" si="0"/>
        <v>4812.5000000000282</v>
      </c>
    </row>
    <row r="10" spans="1:9">
      <c r="A10" s="73">
        <v>42895</v>
      </c>
      <c r="B10" s="74" t="s">
        <v>1919</v>
      </c>
      <c r="C10" s="74" t="s">
        <v>23</v>
      </c>
      <c r="D10" s="74">
        <v>1500</v>
      </c>
      <c r="E10" s="74">
        <v>733</v>
      </c>
      <c r="F10" s="74">
        <v>735.5</v>
      </c>
      <c r="G10" s="74" t="s">
        <v>1920</v>
      </c>
      <c r="H10" s="74">
        <v>732</v>
      </c>
      <c r="I10" s="74">
        <f t="shared" ref="I10:I13" si="1">(E10-H10)*D10</f>
        <v>1500</v>
      </c>
    </row>
    <row r="11" spans="1:9">
      <c r="A11" s="73">
        <v>42895</v>
      </c>
      <c r="B11" s="74" t="s">
        <v>1921</v>
      </c>
      <c r="C11" s="74" t="s">
        <v>16</v>
      </c>
      <c r="D11" s="74">
        <v>4500</v>
      </c>
      <c r="E11" s="74">
        <v>203</v>
      </c>
      <c r="F11" s="74">
        <v>202.3</v>
      </c>
      <c r="G11" s="74" t="s">
        <v>1922</v>
      </c>
      <c r="H11" s="74">
        <v>204.5</v>
      </c>
      <c r="I11" s="74">
        <f>(H11-E11)*D11</f>
        <v>6750</v>
      </c>
    </row>
    <row r="12" spans="1:9">
      <c r="A12" s="73">
        <v>42925</v>
      </c>
      <c r="B12" s="74" t="s">
        <v>1197</v>
      </c>
      <c r="C12" s="74" t="s">
        <v>16</v>
      </c>
      <c r="D12" s="74">
        <v>750</v>
      </c>
      <c r="E12" s="74">
        <v>1210.9000000000001</v>
      </c>
      <c r="F12" s="74">
        <v>1206.25</v>
      </c>
      <c r="G12" s="74" t="s">
        <v>1923</v>
      </c>
      <c r="H12" s="74">
        <v>1219</v>
      </c>
      <c r="I12" s="74">
        <f>(H12-E12)*D12</f>
        <v>6074.9999999999318</v>
      </c>
    </row>
    <row r="13" spans="1:9">
      <c r="A13" s="73">
        <v>42925</v>
      </c>
      <c r="B13" s="74" t="s">
        <v>18</v>
      </c>
      <c r="C13" s="74" t="s">
        <v>23</v>
      </c>
      <c r="D13" s="74">
        <v>1800</v>
      </c>
      <c r="E13" s="74">
        <v>520</v>
      </c>
      <c r="F13" s="74">
        <v>522</v>
      </c>
      <c r="G13" s="74" t="s">
        <v>1924</v>
      </c>
      <c r="H13" s="74">
        <v>520</v>
      </c>
      <c r="I13" s="74">
        <f t="shared" si="1"/>
        <v>0</v>
      </c>
    </row>
    <row r="14" spans="1:9">
      <c r="A14" s="73">
        <v>42925</v>
      </c>
      <c r="B14" s="74" t="s">
        <v>512</v>
      </c>
      <c r="C14" s="74" t="s">
        <v>23</v>
      </c>
      <c r="D14" s="74">
        <v>700</v>
      </c>
      <c r="E14" s="74">
        <v>583.6</v>
      </c>
      <c r="F14" s="74">
        <v>588.6</v>
      </c>
      <c r="G14" s="74" t="s">
        <v>1925</v>
      </c>
      <c r="H14" s="74">
        <v>575.15</v>
      </c>
      <c r="I14" s="74">
        <f t="shared" ref="I14:I16" si="2">(E14-H14)*D14</f>
        <v>5915.0000000000318</v>
      </c>
    </row>
    <row r="15" spans="1:9">
      <c r="A15" s="73">
        <v>43048</v>
      </c>
      <c r="B15" s="74" t="s">
        <v>512</v>
      </c>
      <c r="C15" s="74" t="s">
        <v>23</v>
      </c>
      <c r="D15" s="74">
        <v>700</v>
      </c>
      <c r="E15" s="74">
        <v>575</v>
      </c>
      <c r="F15" s="74">
        <v>580.1</v>
      </c>
      <c r="G15" s="74" t="s">
        <v>1926</v>
      </c>
      <c r="H15" s="74">
        <v>570</v>
      </c>
      <c r="I15" s="74">
        <f t="shared" si="2"/>
        <v>3500</v>
      </c>
    </row>
    <row r="16" spans="1:9">
      <c r="A16" s="73">
        <v>43078</v>
      </c>
      <c r="B16" s="74" t="s">
        <v>1197</v>
      </c>
      <c r="C16" s="74" t="s">
        <v>23</v>
      </c>
      <c r="D16" s="74">
        <v>750</v>
      </c>
      <c r="E16" s="74">
        <v>1260</v>
      </c>
      <c r="F16" s="74">
        <v>1265</v>
      </c>
      <c r="G16" s="74" t="s">
        <v>1927</v>
      </c>
      <c r="H16" s="74">
        <v>1250</v>
      </c>
      <c r="I16" s="74">
        <f t="shared" si="2"/>
        <v>7500</v>
      </c>
    </row>
    <row r="17" spans="1:9">
      <c r="A17" s="75" t="s">
        <v>1928</v>
      </c>
      <c r="B17" s="76" t="s">
        <v>1929</v>
      </c>
      <c r="C17" s="76" t="s">
        <v>16</v>
      </c>
      <c r="D17" s="76">
        <v>550</v>
      </c>
      <c r="E17" s="76">
        <v>1334</v>
      </c>
      <c r="F17" s="76">
        <v>1328.5</v>
      </c>
      <c r="G17" s="76" t="s">
        <v>1930</v>
      </c>
      <c r="H17" s="76">
        <v>1328.5</v>
      </c>
      <c r="I17" s="76">
        <f t="shared" ref="I17:I22" si="3">(H17-E17)*D17</f>
        <v>-3025</v>
      </c>
    </row>
    <row r="18" spans="1:9">
      <c r="A18" s="73" t="s">
        <v>1928</v>
      </c>
      <c r="B18" s="74" t="s">
        <v>1610</v>
      </c>
      <c r="C18" s="74" t="s">
        <v>16</v>
      </c>
      <c r="D18" s="74">
        <v>800</v>
      </c>
      <c r="E18" s="74">
        <v>670</v>
      </c>
      <c r="F18" s="74">
        <v>665.5</v>
      </c>
      <c r="G18" s="74" t="s">
        <v>1931</v>
      </c>
      <c r="H18" s="74">
        <v>672</v>
      </c>
      <c r="I18" s="74">
        <f t="shared" si="3"/>
        <v>1600</v>
      </c>
    </row>
    <row r="19" spans="1:9">
      <c r="A19" s="73" t="s">
        <v>1928</v>
      </c>
      <c r="B19" s="74" t="s">
        <v>1197</v>
      </c>
      <c r="C19" s="74" t="s">
        <v>23</v>
      </c>
      <c r="D19" s="74">
        <v>750</v>
      </c>
      <c r="E19" s="74">
        <v>1248</v>
      </c>
      <c r="F19" s="74">
        <v>1253</v>
      </c>
      <c r="G19" s="74" t="s">
        <v>1932</v>
      </c>
      <c r="H19" s="74">
        <v>1244</v>
      </c>
      <c r="I19" s="74">
        <f t="shared" ref="I19:I24" si="4">(E19-H19)*D19</f>
        <v>3000</v>
      </c>
    </row>
    <row r="20" spans="1:9">
      <c r="A20" s="73" t="s">
        <v>1928</v>
      </c>
      <c r="B20" s="74" t="s">
        <v>56</v>
      </c>
      <c r="C20" s="74" t="s">
        <v>16</v>
      </c>
      <c r="D20" s="74">
        <v>800</v>
      </c>
      <c r="E20" s="74">
        <v>830.5</v>
      </c>
      <c r="F20" s="74">
        <v>826</v>
      </c>
      <c r="G20" s="74" t="s">
        <v>1933</v>
      </c>
      <c r="H20" s="74">
        <v>832.5</v>
      </c>
      <c r="I20" s="74">
        <f t="shared" si="3"/>
        <v>1600</v>
      </c>
    </row>
    <row r="21" spans="1:9">
      <c r="A21" s="75" t="s">
        <v>1934</v>
      </c>
      <c r="B21" s="84" t="s">
        <v>183</v>
      </c>
      <c r="C21" s="84" t="s">
        <v>16</v>
      </c>
      <c r="D21" s="84">
        <v>800</v>
      </c>
      <c r="E21" s="84">
        <v>777.5</v>
      </c>
      <c r="F21" s="84">
        <v>773</v>
      </c>
      <c r="G21" s="84" t="s">
        <v>1935</v>
      </c>
      <c r="H21" s="84">
        <v>773</v>
      </c>
      <c r="I21" s="76">
        <f t="shared" si="3"/>
        <v>-3600</v>
      </c>
    </row>
    <row r="22" spans="1:9">
      <c r="A22" s="75" t="s">
        <v>1934</v>
      </c>
      <c r="B22" s="84" t="s">
        <v>1080</v>
      </c>
      <c r="C22" s="84" t="s">
        <v>16</v>
      </c>
      <c r="D22" s="84">
        <v>1100</v>
      </c>
      <c r="E22" s="84">
        <v>1068.9000000000001</v>
      </c>
      <c r="F22" s="84">
        <v>1065.75</v>
      </c>
      <c r="G22" s="84" t="s">
        <v>1936</v>
      </c>
      <c r="H22" s="84">
        <v>1067</v>
      </c>
      <c r="I22" s="76">
        <f t="shared" si="3"/>
        <v>-2090.0000000001</v>
      </c>
    </row>
    <row r="23" spans="1:9">
      <c r="A23" s="73" t="s">
        <v>1934</v>
      </c>
      <c r="B23" s="82" t="s">
        <v>18</v>
      </c>
      <c r="C23" s="82" t="s">
        <v>23</v>
      </c>
      <c r="D23" s="82">
        <v>1800</v>
      </c>
      <c r="E23" s="82">
        <v>510</v>
      </c>
      <c r="F23" s="82">
        <v>512</v>
      </c>
      <c r="G23" s="82" t="s">
        <v>1937</v>
      </c>
      <c r="H23" s="82">
        <v>505</v>
      </c>
      <c r="I23" s="74">
        <f t="shared" si="4"/>
        <v>9000</v>
      </c>
    </row>
    <row r="24" spans="1:9">
      <c r="A24" s="75" t="s">
        <v>1938</v>
      </c>
      <c r="B24" s="76" t="s">
        <v>90</v>
      </c>
      <c r="C24" s="76" t="s">
        <v>23</v>
      </c>
      <c r="D24" s="76">
        <v>550</v>
      </c>
      <c r="E24" s="76">
        <v>1411</v>
      </c>
      <c r="F24" s="76">
        <v>1417.3</v>
      </c>
      <c r="G24" s="76" t="s">
        <v>1939</v>
      </c>
      <c r="H24" s="76">
        <v>1417.3</v>
      </c>
      <c r="I24" s="76">
        <f t="shared" si="4"/>
        <v>-3464.999999999975</v>
      </c>
    </row>
    <row r="25" spans="1:9">
      <c r="A25" s="73" t="s">
        <v>1938</v>
      </c>
      <c r="B25" s="74" t="s">
        <v>957</v>
      </c>
      <c r="C25" s="74" t="s">
        <v>16</v>
      </c>
      <c r="D25" s="74">
        <v>2000</v>
      </c>
      <c r="E25" s="74">
        <v>417.2</v>
      </c>
      <c r="F25" s="74">
        <v>415.45</v>
      </c>
      <c r="G25" s="74" t="s">
        <v>1940</v>
      </c>
      <c r="H25" s="74">
        <v>418.2</v>
      </c>
      <c r="I25" s="74">
        <f t="shared" ref="I25:I31" si="5">(H25-E25)*D25</f>
        <v>2000</v>
      </c>
    </row>
    <row r="26" spans="1:9">
      <c r="A26" s="73" t="s">
        <v>1938</v>
      </c>
      <c r="B26" s="74" t="s">
        <v>1565</v>
      </c>
      <c r="C26" s="74" t="s">
        <v>23</v>
      </c>
      <c r="D26" s="74">
        <v>2000</v>
      </c>
      <c r="E26" s="74">
        <v>674.5</v>
      </c>
      <c r="F26" s="74">
        <v>676.25</v>
      </c>
      <c r="G26" s="74" t="s">
        <v>1941</v>
      </c>
      <c r="H26" s="74">
        <v>673.55</v>
      </c>
      <c r="I26" s="74">
        <f>(E26-H26)*D26</f>
        <v>1900.0000000000909</v>
      </c>
    </row>
    <row r="27" spans="1:9">
      <c r="A27" s="73" t="s">
        <v>1938</v>
      </c>
      <c r="B27" s="74" t="s">
        <v>56</v>
      </c>
      <c r="C27" s="74" t="s">
        <v>16</v>
      </c>
      <c r="D27" s="74">
        <v>800</v>
      </c>
      <c r="E27" s="74">
        <v>880.5</v>
      </c>
      <c r="F27" s="74">
        <v>876</v>
      </c>
      <c r="G27" s="74" t="s">
        <v>1942</v>
      </c>
      <c r="H27" s="74">
        <v>880.5</v>
      </c>
      <c r="I27" s="74">
        <f t="shared" si="5"/>
        <v>0</v>
      </c>
    </row>
    <row r="28" spans="1:9">
      <c r="A28" s="75" t="s">
        <v>1943</v>
      </c>
      <c r="B28" s="76" t="s">
        <v>112</v>
      </c>
      <c r="C28" s="76" t="s">
        <v>16</v>
      </c>
      <c r="D28" s="76">
        <v>150</v>
      </c>
      <c r="E28" s="76">
        <v>8180</v>
      </c>
      <c r="F28" s="76">
        <v>8155</v>
      </c>
      <c r="G28" s="76" t="s">
        <v>1944</v>
      </c>
      <c r="H28" s="76">
        <v>8170</v>
      </c>
      <c r="I28" s="76">
        <f t="shared" si="5"/>
        <v>-1500</v>
      </c>
    </row>
    <row r="29" spans="1:9">
      <c r="A29" s="73" t="s">
        <v>1943</v>
      </c>
      <c r="B29" s="74" t="s">
        <v>1945</v>
      </c>
      <c r="C29" s="74" t="s">
        <v>16</v>
      </c>
      <c r="D29" s="74">
        <v>250</v>
      </c>
      <c r="E29" s="74">
        <v>3129</v>
      </c>
      <c r="F29" s="74">
        <v>3115</v>
      </c>
      <c r="G29" s="74" t="s">
        <v>1946</v>
      </c>
      <c r="H29" s="74">
        <v>3129</v>
      </c>
      <c r="I29" s="74">
        <f t="shared" si="5"/>
        <v>0</v>
      </c>
    </row>
    <row r="30" spans="1:9">
      <c r="A30" s="73" t="s">
        <v>1943</v>
      </c>
      <c r="B30" s="74" t="s">
        <v>178</v>
      </c>
      <c r="C30" s="74" t="s">
        <v>16</v>
      </c>
      <c r="D30" s="74">
        <v>1000</v>
      </c>
      <c r="E30" s="74">
        <v>849</v>
      </c>
      <c r="F30" s="74">
        <v>845.5</v>
      </c>
      <c r="G30" s="74" t="s">
        <v>1947</v>
      </c>
      <c r="H30" s="74">
        <v>854.4</v>
      </c>
      <c r="I30" s="74">
        <f t="shared" si="5"/>
        <v>5399.9999999999773</v>
      </c>
    </row>
    <row r="31" spans="1:9">
      <c r="A31" s="73" t="s">
        <v>1943</v>
      </c>
      <c r="B31" s="74" t="s">
        <v>1638</v>
      </c>
      <c r="C31" s="74" t="s">
        <v>16</v>
      </c>
      <c r="D31" s="74">
        <v>2000</v>
      </c>
      <c r="E31" s="74">
        <v>658.75</v>
      </c>
      <c r="F31" s="74">
        <v>657</v>
      </c>
      <c r="G31" s="74" t="s">
        <v>1948</v>
      </c>
      <c r="H31" s="74">
        <v>662</v>
      </c>
      <c r="I31" s="74">
        <f t="shared" si="5"/>
        <v>6500</v>
      </c>
    </row>
    <row r="32" spans="1:9">
      <c r="A32" s="73" t="s">
        <v>1949</v>
      </c>
      <c r="B32" s="74" t="s">
        <v>232</v>
      </c>
      <c r="C32" s="74" t="s">
        <v>23</v>
      </c>
      <c r="D32" s="74">
        <v>600</v>
      </c>
      <c r="E32" s="74">
        <v>1140</v>
      </c>
      <c r="F32" s="74">
        <v>1146</v>
      </c>
      <c r="G32" s="74" t="s">
        <v>1950</v>
      </c>
      <c r="H32" s="74">
        <v>1140</v>
      </c>
      <c r="I32" s="74">
        <f>(E32-H32)*D32</f>
        <v>0</v>
      </c>
    </row>
    <row r="33" spans="1:9">
      <c r="A33" s="73" t="s">
        <v>1949</v>
      </c>
      <c r="B33" s="74" t="s">
        <v>886</v>
      </c>
      <c r="C33" s="74" t="s">
        <v>16</v>
      </c>
      <c r="D33" s="74">
        <v>600</v>
      </c>
      <c r="E33" s="74">
        <v>1925</v>
      </c>
      <c r="F33" s="74">
        <v>1918.9</v>
      </c>
      <c r="G33" s="74" t="s">
        <v>1951</v>
      </c>
      <c r="H33" s="74">
        <v>1927.5</v>
      </c>
      <c r="I33" s="74">
        <f t="shared" ref="I33:I37" si="6">(H33-E33)*D33</f>
        <v>1500</v>
      </c>
    </row>
    <row r="34" spans="1:9">
      <c r="A34" s="73" t="s">
        <v>1949</v>
      </c>
      <c r="B34" s="74" t="s">
        <v>886</v>
      </c>
      <c r="C34" s="74" t="s">
        <v>16</v>
      </c>
      <c r="D34" s="74">
        <v>600</v>
      </c>
      <c r="E34" s="74">
        <v>1928.5</v>
      </c>
      <c r="F34" s="74">
        <v>1922.5</v>
      </c>
      <c r="G34" s="74" t="s">
        <v>1952</v>
      </c>
      <c r="H34" s="74">
        <v>1937.5</v>
      </c>
      <c r="I34" s="74">
        <f t="shared" si="6"/>
        <v>5400</v>
      </c>
    </row>
    <row r="35" spans="1:9">
      <c r="A35" s="73" t="s">
        <v>1953</v>
      </c>
      <c r="B35" s="74" t="s">
        <v>90</v>
      </c>
      <c r="C35" s="74" t="s">
        <v>16</v>
      </c>
      <c r="D35" s="74">
        <v>550</v>
      </c>
      <c r="E35" s="74">
        <v>1498</v>
      </c>
      <c r="F35" s="74">
        <v>1491.5</v>
      </c>
      <c r="G35" s="74" t="s">
        <v>1954</v>
      </c>
      <c r="H35" s="74">
        <v>1500.7</v>
      </c>
      <c r="I35" s="74">
        <f t="shared" si="6"/>
        <v>1485.000000000025</v>
      </c>
    </row>
    <row r="36" spans="1:9">
      <c r="A36" s="73" t="s">
        <v>1953</v>
      </c>
      <c r="B36" s="74" t="s">
        <v>1565</v>
      </c>
      <c r="C36" s="74" t="s">
        <v>16</v>
      </c>
      <c r="D36" s="74">
        <v>2000</v>
      </c>
      <c r="E36" s="74">
        <v>690</v>
      </c>
      <c r="F36" s="74">
        <v>688.25</v>
      </c>
      <c r="G36" s="74" t="s">
        <v>1955</v>
      </c>
      <c r="H36" s="74">
        <v>691</v>
      </c>
      <c r="I36" s="74">
        <f t="shared" si="6"/>
        <v>2000</v>
      </c>
    </row>
    <row r="37" spans="1:9">
      <c r="A37" s="73" t="s">
        <v>1953</v>
      </c>
      <c r="B37" s="74" t="s">
        <v>1654</v>
      </c>
      <c r="C37" s="74" t="s">
        <v>16</v>
      </c>
      <c r="D37" s="74">
        <v>500</v>
      </c>
      <c r="E37" s="74">
        <v>1420</v>
      </c>
      <c r="F37" s="74">
        <v>1413</v>
      </c>
      <c r="G37" s="74" t="s">
        <v>1956</v>
      </c>
      <c r="H37" s="74">
        <v>1423</v>
      </c>
      <c r="I37" s="74">
        <f t="shared" si="6"/>
        <v>1500</v>
      </c>
    </row>
    <row r="38" spans="1:9">
      <c r="A38" s="73" t="s">
        <v>1953</v>
      </c>
      <c r="B38" s="74" t="s">
        <v>232</v>
      </c>
      <c r="C38" s="74" t="s">
        <v>23</v>
      </c>
      <c r="D38" s="74">
        <v>600</v>
      </c>
      <c r="E38" s="74">
        <v>1140</v>
      </c>
      <c r="F38" s="74">
        <v>1146</v>
      </c>
      <c r="G38" s="74" t="s">
        <v>1957</v>
      </c>
      <c r="H38" s="74">
        <v>1140</v>
      </c>
      <c r="I38" s="74">
        <f t="shared" ref="I38:I41" si="7">(E38-H38)*D38</f>
        <v>0</v>
      </c>
    </row>
    <row r="39" spans="1:9">
      <c r="A39" s="73" t="s">
        <v>1958</v>
      </c>
      <c r="B39" s="74" t="s">
        <v>1638</v>
      </c>
      <c r="C39" s="74" t="s">
        <v>16</v>
      </c>
      <c r="D39" s="74">
        <v>2000</v>
      </c>
      <c r="E39" s="74">
        <v>660</v>
      </c>
      <c r="F39" s="74">
        <v>658.25</v>
      </c>
      <c r="G39" s="74" t="s">
        <v>1959</v>
      </c>
      <c r="H39" s="74">
        <v>660</v>
      </c>
      <c r="I39" s="74">
        <f>(H39-E39)*D39</f>
        <v>0</v>
      </c>
    </row>
    <row r="40" spans="1:9">
      <c r="A40" s="73" t="s">
        <v>1958</v>
      </c>
      <c r="B40" s="74" t="s">
        <v>178</v>
      </c>
      <c r="C40" s="74" t="s">
        <v>23</v>
      </c>
      <c r="D40" s="74">
        <v>1000</v>
      </c>
      <c r="E40" s="74">
        <v>837</v>
      </c>
      <c r="F40" s="74">
        <v>840.5</v>
      </c>
      <c r="G40" s="74" t="s">
        <v>1960</v>
      </c>
      <c r="H40" s="74">
        <v>828</v>
      </c>
      <c r="I40" s="74">
        <f t="shared" si="7"/>
        <v>9000</v>
      </c>
    </row>
    <row r="41" spans="1:9">
      <c r="A41" s="73" t="s">
        <v>1961</v>
      </c>
      <c r="B41" s="74" t="s">
        <v>1080</v>
      </c>
      <c r="C41" s="74" t="s">
        <v>23</v>
      </c>
      <c r="D41" s="74">
        <v>1100</v>
      </c>
      <c r="E41" s="74">
        <v>1037.5</v>
      </c>
      <c r="F41" s="74">
        <v>1040.75</v>
      </c>
      <c r="G41" s="74" t="s">
        <v>1962</v>
      </c>
      <c r="H41" s="74">
        <v>1032.5</v>
      </c>
      <c r="I41" s="74">
        <f t="shared" si="7"/>
        <v>5500</v>
      </c>
    </row>
    <row r="42" spans="1:9">
      <c r="A42" s="73" t="s">
        <v>1961</v>
      </c>
      <c r="B42" s="74" t="s">
        <v>1779</v>
      </c>
      <c r="C42" s="74" t="s">
        <v>16</v>
      </c>
      <c r="D42" s="74">
        <v>800</v>
      </c>
      <c r="E42" s="74">
        <v>1260</v>
      </c>
      <c r="F42" s="74">
        <v>1255.5</v>
      </c>
      <c r="G42" s="74" t="s">
        <v>1963</v>
      </c>
      <c r="H42" s="74">
        <v>1260</v>
      </c>
      <c r="I42" s="74">
        <f t="shared" ref="I42:I47" si="8">(H42-E42)*D42</f>
        <v>0</v>
      </c>
    </row>
    <row r="43" spans="1:9">
      <c r="A43" s="73" t="s">
        <v>1961</v>
      </c>
      <c r="B43" s="74" t="s">
        <v>136</v>
      </c>
      <c r="C43" s="74" t="s">
        <v>23</v>
      </c>
      <c r="D43" s="74">
        <v>250</v>
      </c>
      <c r="E43" s="74">
        <v>2514</v>
      </c>
      <c r="F43" s="74">
        <v>2528</v>
      </c>
      <c r="G43" s="74" t="s">
        <v>1964</v>
      </c>
      <c r="H43" s="74">
        <v>2508</v>
      </c>
      <c r="I43" s="74">
        <f t="shared" ref="I43:I45" si="9">(E43-H43)*D43</f>
        <v>1500</v>
      </c>
    </row>
    <row r="44" spans="1:9">
      <c r="A44" s="73" t="s">
        <v>1965</v>
      </c>
      <c r="B44" s="74" t="s">
        <v>136</v>
      </c>
      <c r="C44" s="74" t="s">
        <v>23</v>
      </c>
      <c r="D44" s="74">
        <v>250</v>
      </c>
      <c r="E44" s="74">
        <v>2472</v>
      </c>
      <c r="F44" s="74">
        <v>2486</v>
      </c>
      <c r="G44" s="74" t="s">
        <v>1966</v>
      </c>
      <c r="H44" s="74">
        <v>2472</v>
      </c>
      <c r="I44" s="74">
        <f t="shared" si="9"/>
        <v>0</v>
      </c>
    </row>
    <row r="45" spans="1:9">
      <c r="A45" s="73" t="s">
        <v>1965</v>
      </c>
      <c r="B45" s="74" t="s">
        <v>1197</v>
      </c>
      <c r="C45" s="74" t="s">
        <v>23</v>
      </c>
      <c r="D45" s="74">
        <v>750</v>
      </c>
      <c r="E45" s="74">
        <v>1140</v>
      </c>
      <c r="F45" s="74">
        <v>1144.75</v>
      </c>
      <c r="G45" s="74" t="s">
        <v>1967</v>
      </c>
      <c r="H45" s="74">
        <v>1135</v>
      </c>
      <c r="I45" s="74">
        <f t="shared" si="9"/>
        <v>3750</v>
      </c>
    </row>
    <row r="46" spans="1:9">
      <c r="A46" s="73" t="s">
        <v>1965</v>
      </c>
      <c r="B46" s="74" t="s">
        <v>178</v>
      </c>
      <c r="C46" s="74" t="s">
        <v>16</v>
      </c>
      <c r="D46" s="74">
        <v>1000</v>
      </c>
      <c r="E46" s="74">
        <v>804.5</v>
      </c>
      <c r="F46" s="74">
        <v>801</v>
      </c>
      <c r="G46" s="74" t="s">
        <v>1968</v>
      </c>
      <c r="H46" s="74">
        <v>804.5</v>
      </c>
      <c r="I46" s="74">
        <f t="shared" si="8"/>
        <v>0</v>
      </c>
    </row>
    <row r="47" spans="1:9">
      <c r="A47" s="73" t="s">
        <v>1965</v>
      </c>
      <c r="B47" s="74" t="s">
        <v>1779</v>
      </c>
      <c r="C47" s="74" t="s">
        <v>16</v>
      </c>
      <c r="D47" s="74">
        <v>800</v>
      </c>
      <c r="E47" s="74">
        <v>1220</v>
      </c>
      <c r="F47" s="74">
        <v>1215.5</v>
      </c>
      <c r="G47" s="74" t="s">
        <v>1969</v>
      </c>
      <c r="H47" s="74">
        <v>1226.7</v>
      </c>
      <c r="I47" s="74">
        <f t="shared" si="8"/>
        <v>5360.0000000000364</v>
      </c>
    </row>
    <row r="48" spans="1:9">
      <c r="A48" s="73" t="s">
        <v>1970</v>
      </c>
      <c r="B48" s="74" t="s">
        <v>381</v>
      </c>
      <c r="C48" s="74" t="s">
        <v>23</v>
      </c>
      <c r="D48" s="74">
        <v>1200</v>
      </c>
      <c r="E48" s="74">
        <v>775.5</v>
      </c>
      <c r="F48" s="74">
        <v>778.5</v>
      </c>
      <c r="G48" s="74" t="s">
        <v>1971</v>
      </c>
      <c r="H48" s="74">
        <v>768.5</v>
      </c>
      <c r="I48" s="74">
        <f t="shared" ref="I48:I52" si="10">(E48-H48)*D48</f>
        <v>8400</v>
      </c>
    </row>
    <row r="49" spans="1:9">
      <c r="A49" s="73" t="s">
        <v>1970</v>
      </c>
      <c r="B49" s="74" t="s">
        <v>18</v>
      </c>
      <c r="C49" s="74" t="s">
        <v>23</v>
      </c>
      <c r="D49" s="74">
        <v>1800</v>
      </c>
      <c r="E49" s="74">
        <v>471.5</v>
      </c>
      <c r="F49" s="74">
        <v>473.5</v>
      </c>
      <c r="G49" s="74" t="s">
        <v>1972</v>
      </c>
      <c r="H49" s="74">
        <v>470.5</v>
      </c>
      <c r="I49" s="74">
        <f t="shared" si="10"/>
        <v>1800</v>
      </c>
    </row>
    <row r="50" spans="1:9">
      <c r="A50" s="73" t="s">
        <v>1973</v>
      </c>
      <c r="B50" s="74" t="s">
        <v>1974</v>
      </c>
      <c r="C50" s="74" t="s">
        <v>16</v>
      </c>
      <c r="D50" s="74">
        <v>2000</v>
      </c>
      <c r="E50" s="74">
        <v>650</v>
      </c>
      <c r="F50" s="74">
        <v>648.25</v>
      </c>
      <c r="G50" s="74" t="s">
        <v>1975</v>
      </c>
      <c r="H50" s="74">
        <v>650.70000000000005</v>
      </c>
      <c r="I50" s="74">
        <f t="shared" ref="I50:I54" si="11">(H50-E50)*D50</f>
        <v>1400.0000000000909</v>
      </c>
    </row>
    <row r="51" spans="1:9">
      <c r="A51" s="73" t="s">
        <v>1973</v>
      </c>
      <c r="B51" s="74" t="s">
        <v>1779</v>
      </c>
      <c r="C51" s="74" t="s">
        <v>23</v>
      </c>
      <c r="D51" s="74">
        <v>800</v>
      </c>
      <c r="E51" s="74">
        <v>1211</v>
      </c>
      <c r="F51" s="74">
        <v>1215.5</v>
      </c>
      <c r="G51" s="74" t="s">
        <v>1976</v>
      </c>
      <c r="H51" s="74">
        <v>1209</v>
      </c>
      <c r="I51" s="74">
        <f t="shared" si="10"/>
        <v>1600</v>
      </c>
    </row>
    <row r="52" spans="1:9">
      <c r="A52" s="73" t="s">
        <v>1973</v>
      </c>
      <c r="B52" s="74" t="s">
        <v>90</v>
      </c>
      <c r="C52" s="74" t="s">
        <v>23</v>
      </c>
      <c r="D52" s="74">
        <v>550</v>
      </c>
      <c r="E52" s="74">
        <v>1403.5</v>
      </c>
      <c r="F52" s="74">
        <v>1410</v>
      </c>
      <c r="G52" s="74" t="s">
        <v>1977</v>
      </c>
      <c r="H52" s="74">
        <v>1403.5</v>
      </c>
      <c r="I52" s="74">
        <f t="shared" si="10"/>
        <v>0</v>
      </c>
    </row>
    <row r="53" spans="1:9">
      <c r="A53" s="73" t="s">
        <v>1973</v>
      </c>
      <c r="B53" s="74" t="s">
        <v>1080</v>
      </c>
      <c r="C53" s="74" t="s">
        <v>16</v>
      </c>
      <c r="D53" s="74">
        <v>1100</v>
      </c>
      <c r="E53" s="74">
        <v>1007.35</v>
      </c>
      <c r="F53" s="74">
        <v>1004</v>
      </c>
      <c r="G53" s="74" t="s">
        <v>1978</v>
      </c>
      <c r="H53" s="74">
        <v>1009.5</v>
      </c>
      <c r="I53" s="74">
        <f t="shared" si="11"/>
        <v>2364.999999999975</v>
      </c>
    </row>
    <row r="54" spans="1:9">
      <c r="A54" s="73" t="s">
        <v>1979</v>
      </c>
      <c r="B54" s="74" t="s">
        <v>1980</v>
      </c>
      <c r="C54" s="74" t="s">
        <v>16</v>
      </c>
      <c r="D54" s="74">
        <v>400</v>
      </c>
      <c r="E54" s="74">
        <v>1140</v>
      </c>
      <c r="F54" s="74">
        <v>1131</v>
      </c>
      <c r="G54" s="74" t="s">
        <v>1981</v>
      </c>
      <c r="H54" s="74">
        <v>1140</v>
      </c>
      <c r="I54" s="74">
        <f t="shared" si="11"/>
        <v>0</v>
      </c>
    </row>
    <row r="55" spans="1:9">
      <c r="A55" s="73" t="s">
        <v>1979</v>
      </c>
      <c r="B55" s="74" t="s">
        <v>1860</v>
      </c>
      <c r="C55" s="74" t="s">
        <v>23</v>
      </c>
      <c r="D55" s="74">
        <v>2000</v>
      </c>
      <c r="E55" s="74">
        <v>500</v>
      </c>
      <c r="F55" s="74">
        <v>501.75</v>
      </c>
      <c r="G55" s="74" t="s">
        <v>1982</v>
      </c>
      <c r="H55" s="74">
        <v>497.5</v>
      </c>
      <c r="I55" s="74">
        <f t="shared" ref="I55:I60" si="12">(E55-H55)*D55</f>
        <v>5000</v>
      </c>
    </row>
    <row r="56" spans="1:9">
      <c r="A56" s="73" t="s">
        <v>1979</v>
      </c>
      <c r="B56" s="74" t="s">
        <v>1860</v>
      </c>
      <c r="C56" s="74" t="s">
        <v>23</v>
      </c>
      <c r="D56" s="74">
        <v>2000</v>
      </c>
      <c r="E56" s="74">
        <v>497.5</v>
      </c>
      <c r="F56" s="74">
        <v>499.25</v>
      </c>
      <c r="G56" s="74" t="s">
        <v>1983</v>
      </c>
      <c r="H56" s="74">
        <v>494.8</v>
      </c>
      <c r="I56" s="74">
        <f t="shared" si="12"/>
        <v>5399.9999999999773</v>
      </c>
    </row>
    <row r="57" spans="1:9">
      <c r="A57" s="75" t="s">
        <v>1984</v>
      </c>
      <c r="B57" s="76" t="s">
        <v>1060</v>
      </c>
      <c r="C57" s="76" t="s">
        <v>16</v>
      </c>
      <c r="D57" s="76">
        <v>4000</v>
      </c>
      <c r="E57" s="76">
        <v>133</v>
      </c>
      <c r="F57" s="76">
        <v>132.1</v>
      </c>
      <c r="G57" s="76" t="s">
        <v>1985</v>
      </c>
      <c r="H57" s="76">
        <v>132.1</v>
      </c>
      <c r="I57" s="76">
        <f t="shared" ref="I57:I59" si="13">(H57-E57)*D57</f>
        <v>-3600.0000000000227</v>
      </c>
    </row>
    <row r="58" spans="1:9">
      <c r="A58" s="73" t="s">
        <v>1984</v>
      </c>
      <c r="B58" s="74" t="s">
        <v>957</v>
      </c>
      <c r="C58" s="74" t="s">
        <v>16</v>
      </c>
      <c r="D58" s="74">
        <v>2000</v>
      </c>
      <c r="E58" s="74">
        <v>375.75</v>
      </c>
      <c r="F58" s="74">
        <v>374</v>
      </c>
      <c r="G58" s="74" t="s">
        <v>1986</v>
      </c>
      <c r="H58" s="74">
        <v>376.5</v>
      </c>
      <c r="I58" s="74">
        <f t="shared" si="13"/>
        <v>1500</v>
      </c>
    </row>
    <row r="59" spans="1:9">
      <c r="A59" s="73" t="s">
        <v>1984</v>
      </c>
      <c r="B59" s="74" t="s">
        <v>1549</v>
      </c>
      <c r="C59" s="74" t="s">
        <v>16</v>
      </c>
      <c r="D59" s="74">
        <v>700</v>
      </c>
      <c r="E59" s="74">
        <v>1732</v>
      </c>
      <c r="F59" s="74">
        <v>1727</v>
      </c>
      <c r="G59" s="74" t="s">
        <v>1987</v>
      </c>
      <c r="H59" s="74">
        <v>1732</v>
      </c>
      <c r="I59" s="74">
        <f t="shared" si="13"/>
        <v>0</v>
      </c>
    </row>
    <row r="60" spans="1:9">
      <c r="A60" s="73" t="s">
        <v>1984</v>
      </c>
      <c r="B60" s="74" t="s">
        <v>90</v>
      </c>
      <c r="C60" s="74" t="s">
        <v>23</v>
      </c>
      <c r="D60" s="74">
        <v>550</v>
      </c>
      <c r="E60" s="74">
        <v>1475</v>
      </c>
      <c r="F60" s="74">
        <v>1481.3</v>
      </c>
      <c r="G60" s="74" t="s">
        <v>1988</v>
      </c>
      <c r="H60" s="74">
        <v>1475</v>
      </c>
      <c r="I60" s="74">
        <f t="shared" si="12"/>
        <v>0</v>
      </c>
    </row>
    <row r="61" spans="1:9">
      <c r="A61" s="73"/>
      <c r="B61" s="74"/>
      <c r="C61" s="74"/>
      <c r="D61" s="74"/>
      <c r="E61" s="74"/>
      <c r="F61" s="74"/>
      <c r="G61" s="111" t="s">
        <v>64</v>
      </c>
      <c r="H61" s="111"/>
      <c r="I61" s="26">
        <f>SUM(I4:I60)</f>
        <v>134957.50000000003</v>
      </c>
    </row>
    <row r="62" spans="1:9">
      <c r="A62" s="75"/>
      <c r="B62" s="76"/>
      <c r="C62" s="76"/>
      <c r="D62" s="76"/>
      <c r="E62" s="76"/>
      <c r="F62" s="76"/>
      <c r="I62" s="76"/>
    </row>
    <row r="63" spans="1:9">
      <c r="A63" s="73"/>
      <c r="B63" s="74"/>
      <c r="C63" s="74"/>
      <c r="D63" s="74"/>
      <c r="E63" s="74"/>
      <c r="F63" s="74"/>
      <c r="G63" s="111" t="s">
        <v>2</v>
      </c>
      <c r="H63" s="111"/>
      <c r="I63" s="28">
        <f>54/57</f>
        <v>0.94736842105263153</v>
      </c>
    </row>
    <row r="64" spans="1:9">
      <c r="H64" s="78"/>
      <c r="I64" s="79"/>
    </row>
  </sheetData>
  <mergeCells count="4">
    <mergeCell ref="A1:I1"/>
    <mergeCell ref="A2:I2"/>
    <mergeCell ref="G61:H61"/>
    <mergeCell ref="G63:H63"/>
  </mergeCells>
  <pageMargins left="0.75" right="0.75" top="1" bottom="1" header="0.51180555555555596" footer="0.51180555555555596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L10" sqref="L10"/>
    </sheetView>
  </sheetViews>
  <sheetFormatPr defaultColWidth="9" defaultRowHeight="15"/>
  <cols>
    <col min="1" max="1" width="10.42578125" style="70"/>
    <col min="2" max="2" width="16.4257812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1989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42743</v>
      </c>
      <c r="B4" s="74" t="s">
        <v>232</v>
      </c>
      <c r="C4" s="74" t="s">
        <v>16</v>
      </c>
      <c r="D4" s="74">
        <v>600</v>
      </c>
      <c r="E4" s="74">
        <v>1260</v>
      </c>
      <c r="F4" s="74">
        <v>1254</v>
      </c>
      <c r="G4" s="74" t="s">
        <v>1990</v>
      </c>
      <c r="H4" s="74">
        <v>1266</v>
      </c>
      <c r="I4" s="74">
        <f t="shared" ref="I4:I9" si="0">(H4-E4)*D4</f>
        <v>3600</v>
      </c>
    </row>
    <row r="5" spans="1:9">
      <c r="A5" s="75">
        <v>42743</v>
      </c>
      <c r="B5" s="76" t="s">
        <v>1781</v>
      </c>
      <c r="C5" s="76" t="s">
        <v>23</v>
      </c>
      <c r="D5" s="76">
        <v>1500</v>
      </c>
      <c r="E5" s="76">
        <v>720</v>
      </c>
      <c r="F5" s="76">
        <v>722.5</v>
      </c>
      <c r="G5" s="76" t="s">
        <v>1991</v>
      </c>
      <c r="H5" s="76">
        <v>721.5</v>
      </c>
      <c r="I5" s="76">
        <f t="shared" ref="I5:I7" si="1">(E5-H5)*D5</f>
        <v>-2250</v>
      </c>
    </row>
    <row r="6" spans="1:9">
      <c r="A6" s="73">
        <v>42743</v>
      </c>
      <c r="B6" s="74" t="s">
        <v>178</v>
      </c>
      <c r="C6" s="74" t="s">
        <v>23</v>
      </c>
      <c r="D6" s="74">
        <v>1000</v>
      </c>
      <c r="E6" s="74">
        <v>790</v>
      </c>
      <c r="F6" s="74">
        <v>793.5</v>
      </c>
      <c r="G6" s="74" t="s">
        <v>1992</v>
      </c>
      <c r="H6" s="74">
        <v>783.1</v>
      </c>
      <c r="I6" s="74">
        <f t="shared" si="1"/>
        <v>6899.9999999999773</v>
      </c>
    </row>
    <row r="7" spans="1:9">
      <c r="A7" s="73">
        <v>42774</v>
      </c>
      <c r="B7" s="74" t="s">
        <v>1993</v>
      </c>
      <c r="C7" s="74" t="s">
        <v>23</v>
      </c>
      <c r="D7" s="74">
        <v>500</v>
      </c>
      <c r="E7" s="74">
        <v>1120</v>
      </c>
      <c r="F7" s="74">
        <v>1127</v>
      </c>
      <c r="G7" s="74" t="s">
        <v>1994</v>
      </c>
      <c r="H7" s="74">
        <v>1113</v>
      </c>
      <c r="I7" s="74">
        <f t="shared" si="1"/>
        <v>3500</v>
      </c>
    </row>
    <row r="8" spans="1:9">
      <c r="A8" s="73">
        <v>42774</v>
      </c>
      <c r="B8" s="74" t="s">
        <v>157</v>
      </c>
      <c r="C8" s="74" t="s">
        <v>16</v>
      </c>
      <c r="D8" s="74">
        <v>200</v>
      </c>
      <c r="E8" s="74">
        <v>4105</v>
      </c>
      <c r="F8" s="74">
        <v>4087</v>
      </c>
      <c r="G8" s="74" t="s">
        <v>1995</v>
      </c>
      <c r="H8" s="74">
        <v>4105</v>
      </c>
      <c r="I8" s="74">
        <f t="shared" si="0"/>
        <v>0</v>
      </c>
    </row>
    <row r="9" spans="1:9">
      <c r="A9" s="73">
        <v>42774</v>
      </c>
      <c r="B9" s="74" t="s">
        <v>1549</v>
      </c>
      <c r="C9" s="74" t="s">
        <v>16</v>
      </c>
      <c r="D9" s="74">
        <v>700</v>
      </c>
      <c r="E9" s="74">
        <v>1945.5</v>
      </c>
      <c r="F9" s="74">
        <v>1940.5</v>
      </c>
      <c r="G9" s="74" t="s">
        <v>1996</v>
      </c>
      <c r="H9" s="74">
        <v>1948.5</v>
      </c>
      <c r="I9" s="74">
        <f t="shared" si="0"/>
        <v>2100</v>
      </c>
    </row>
    <row r="10" spans="1:9">
      <c r="A10" s="73">
        <v>42802</v>
      </c>
      <c r="B10" s="74" t="s">
        <v>1612</v>
      </c>
      <c r="C10" s="74" t="s">
        <v>23</v>
      </c>
      <c r="D10" s="74">
        <v>400</v>
      </c>
      <c r="E10" s="74">
        <v>1355</v>
      </c>
      <c r="F10" s="74">
        <v>1364</v>
      </c>
      <c r="G10" s="74" t="s">
        <v>1997</v>
      </c>
      <c r="H10" s="74">
        <v>1351</v>
      </c>
      <c r="I10" s="74">
        <f>(E10-H10)*D10</f>
        <v>1600</v>
      </c>
    </row>
    <row r="11" spans="1:9">
      <c r="A11" s="73">
        <v>42802</v>
      </c>
      <c r="B11" s="74" t="s">
        <v>1779</v>
      </c>
      <c r="C11" s="74" t="s">
        <v>16</v>
      </c>
      <c r="D11" s="74">
        <v>800</v>
      </c>
      <c r="E11" s="74">
        <v>1211</v>
      </c>
      <c r="F11" s="74">
        <v>1206.5</v>
      </c>
      <c r="G11" s="74" t="s">
        <v>1998</v>
      </c>
      <c r="H11" s="74">
        <v>1213</v>
      </c>
      <c r="I11" s="74">
        <f t="shared" ref="I11:I16" si="2">(H11-E11)*D11</f>
        <v>1600</v>
      </c>
    </row>
    <row r="12" spans="1:9">
      <c r="A12" s="73">
        <v>42802</v>
      </c>
      <c r="B12" s="74" t="s">
        <v>587</v>
      </c>
      <c r="C12" s="74" t="s">
        <v>16</v>
      </c>
      <c r="D12" s="74">
        <v>1500</v>
      </c>
      <c r="E12" s="74">
        <v>704</v>
      </c>
      <c r="F12" s="74">
        <v>701.5</v>
      </c>
      <c r="G12" s="74" t="s">
        <v>1999</v>
      </c>
      <c r="H12" s="74">
        <v>707.5</v>
      </c>
      <c r="I12" s="74">
        <f t="shared" si="2"/>
        <v>5250</v>
      </c>
    </row>
    <row r="13" spans="1:9">
      <c r="A13" s="75">
        <v>42833</v>
      </c>
      <c r="B13" s="76" t="s">
        <v>2000</v>
      </c>
      <c r="C13" s="76" t="s">
        <v>23</v>
      </c>
      <c r="D13" s="76">
        <v>500</v>
      </c>
      <c r="E13" s="76">
        <v>1050</v>
      </c>
      <c r="F13" s="76">
        <v>1057</v>
      </c>
      <c r="G13" s="76" t="s">
        <v>2001</v>
      </c>
      <c r="H13" s="76">
        <v>1057</v>
      </c>
      <c r="I13" s="76">
        <f t="shared" ref="I13:I18" si="3">(E13-H13)*D13</f>
        <v>-3500</v>
      </c>
    </row>
    <row r="14" spans="1:9">
      <c r="A14" s="73">
        <v>42833</v>
      </c>
      <c r="B14" s="74" t="s">
        <v>316</v>
      </c>
      <c r="C14" s="74" t="s">
        <v>16</v>
      </c>
      <c r="D14" s="74">
        <v>600</v>
      </c>
      <c r="E14" s="74">
        <v>1660</v>
      </c>
      <c r="F14" s="74">
        <v>1654</v>
      </c>
      <c r="G14" s="74" t="s">
        <v>2002</v>
      </c>
      <c r="H14" s="74">
        <v>1660</v>
      </c>
      <c r="I14" s="74">
        <f t="shared" si="2"/>
        <v>0</v>
      </c>
    </row>
    <row r="15" spans="1:9">
      <c r="A15" s="73">
        <v>42833</v>
      </c>
      <c r="B15" s="74" t="s">
        <v>18</v>
      </c>
      <c r="C15" s="74" t="s">
        <v>16</v>
      </c>
      <c r="D15" s="74">
        <v>1800</v>
      </c>
      <c r="E15" s="74">
        <v>499</v>
      </c>
      <c r="F15" s="74">
        <v>497.25</v>
      </c>
      <c r="G15" s="74" t="s">
        <v>2003</v>
      </c>
      <c r="H15" s="74">
        <v>500.75</v>
      </c>
      <c r="I15" s="74">
        <f t="shared" si="2"/>
        <v>3150</v>
      </c>
    </row>
    <row r="16" spans="1:9">
      <c r="A16" s="73">
        <v>42833</v>
      </c>
      <c r="B16" s="74" t="s">
        <v>1919</v>
      </c>
      <c r="C16" s="74" t="s">
        <v>16</v>
      </c>
      <c r="D16" s="74">
        <v>1500</v>
      </c>
      <c r="E16" s="74">
        <v>747</v>
      </c>
      <c r="F16" s="74">
        <v>744.5</v>
      </c>
      <c r="G16" s="74" t="s">
        <v>2004</v>
      </c>
      <c r="H16" s="74">
        <v>748</v>
      </c>
      <c r="I16" s="74">
        <f t="shared" si="2"/>
        <v>1500</v>
      </c>
    </row>
    <row r="17" spans="1:9">
      <c r="A17" s="73">
        <v>42955</v>
      </c>
      <c r="B17" s="74" t="s">
        <v>2005</v>
      </c>
      <c r="C17" s="74" t="s">
        <v>23</v>
      </c>
      <c r="D17" s="74">
        <v>500</v>
      </c>
      <c r="E17" s="74">
        <v>1050</v>
      </c>
      <c r="F17" s="74">
        <v>1057</v>
      </c>
      <c r="G17" s="74" t="s">
        <v>2006</v>
      </c>
      <c r="H17" s="74">
        <v>1050</v>
      </c>
      <c r="I17" s="74">
        <f t="shared" si="3"/>
        <v>0</v>
      </c>
    </row>
    <row r="18" spans="1:9">
      <c r="A18" s="73">
        <v>42955</v>
      </c>
      <c r="B18" s="74" t="s">
        <v>2007</v>
      </c>
      <c r="C18" s="74" t="s">
        <v>23</v>
      </c>
      <c r="D18" s="74">
        <v>400</v>
      </c>
      <c r="E18" s="74">
        <v>1328</v>
      </c>
      <c r="F18" s="74">
        <v>1337</v>
      </c>
      <c r="G18" s="74" t="s">
        <v>2008</v>
      </c>
      <c r="H18" s="74">
        <v>1319</v>
      </c>
      <c r="I18" s="74">
        <f t="shared" si="3"/>
        <v>3600</v>
      </c>
    </row>
    <row r="19" spans="1:9">
      <c r="A19" s="73">
        <v>42955</v>
      </c>
      <c r="B19" s="74" t="s">
        <v>1565</v>
      </c>
      <c r="C19" s="74" t="s">
        <v>16</v>
      </c>
      <c r="D19" s="74">
        <v>2000</v>
      </c>
      <c r="E19" s="74">
        <v>625.9</v>
      </c>
      <c r="F19" s="74">
        <v>624.4</v>
      </c>
      <c r="G19" s="74" t="s">
        <v>2009</v>
      </c>
      <c r="H19" s="74">
        <v>626.5</v>
      </c>
      <c r="I19" s="74">
        <f t="shared" ref="I19:I21" si="4">(H19-E19)*D19</f>
        <v>1200.0000000000455</v>
      </c>
    </row>
    <row r="20" spans="1:9">
      <c r="A20" s="73">
        <v>42955</v>
      </c>
      <c r="B20" s="74" t="s">
        <v>1919</v>
      </c>
      <c r="C20" s="74" t="s">
        <v>16</v>
      </c>
      <c r="D20" s="74">
        <v>1500</v>
      </c>
      <c r="E20" s="74">
        <v>794.5</v>
      </c>
      <c r="F20" s="74">
        <v>792</v>
      </c>
      <c r="G20" s="74" t="s">
        <v>2010</v>
      </c>
      <c r="H20" s="74">
        <v>797.9</v>
      </c>
      <c r="I20" s="74">
        <f t="shared" si="4"/>
        <v>5099.9999999999654</v>
      </c>
    </row>
    <row r="21" spans="1:9">
      <c r="A21" s="73">
        <v>42986</v>
      </c>
      <c r="B21" s="82" t="s">
        <v>1704</v>
      </c>
      <c r="C21" s="82" t="s">
        <v>16</v>
      </c>
      <c r="D21" s="82">
        <v>3000</v>
      </c>
      <c r="E21" s="82">
        <v>300</v>
      </c>
      <c r="F21" s="82">
        <v>298.75</v>
      </c>
      <c r="G21" s="82" t="s">
        <v>2011</v>
      </c>
      <c r="H21" s="82">
        <v>301.75</v>
      </c>
      <c r="I21" s="74">
        <f t="shared" si="4"/>
        <v>5250</v>
      </c>
    </row>
    <row r="22" spans="1:9">
      <c r="A22" s="73">
        <v>42986</v>
      </c>
      <c r="B22" s="82" t="s">
        <v>83</v>
      </c>
      <c r="C22" s="82" t="s">
        <v>23</v>
      </c>
      <c r="D22" s="82">
        <v>500</v>
      </c>
      <c r="E22" s="82">
        <v>1420</v>
      </c>
      <c r="F22" s="82">
        <v>1427</v>
      </c>
      <c r="G22" s="82" t="s">
        <v>2012</v>
      </c>
      <c r="H22" s="82">
        <v>1414</v>
      </c>
      <c r="I22" s="74">
        <f t="shared" ref="I22:I26" si="5">(E22-H22)*D22</f>
        <v>3000</v>
      </c>
    </row>
    <row r="23" spans="1:9">
      <c r="A23" s="73">
        <v>42986</v>
      </c>
      <c r="B23" s="82" t="s">
        <v>2013</v>
      </c>
      <c r="C23" s="82" t="s">
        <v>23</v>
      </c>
      <c r="D23" s="82">
        <v>800</v>
      </c>
      <c r="E23" s="82">
        <v>700</v>
      </c>
      <c r="F23" s="82">
        <v>704.5</v>
      </c>
      <c r="G23" s="82" t="s">
        <v>2014</v>
      </c>
      <c r="H23" s="82">
        <v>693</v>
      </c>
      <c r="I23" s="74">
        <f t="shared" si="5"/>
        <v>5600</v>
      </c>
    </row>
    <row r="24" spans="1:9">
      <c r="A24" s="73">
        <v>43016</v>
      </c>
      <c r="B24" s="74" t="s">
        <v>764</v>
      </c>
      <c r="C24" s="74" t="s">
        <v>23</v>
      </c>
      <c r="D24" s="74">
        <v>500</v>
      </c>
      <c r="E24" s="74">
        <v>1065</v>
      </c>
      <c r="F24" s="74">
        <v>1072</v>
      </c>
      <c r="G24" s="74" t="s">
        <v>2015</v>
      </c>
      <c r="H24" s="74">
        <v>1050</v>
      </c>
      <c r="I24" s="74">
        <f t="shared" si="5"/>
        <v>7500</v>
      </c>
    </row>
    <row r="25" spans="1:9">
      <c r="A25" s="73">
        <v>43016</v>
      </c>
      <c r="B25" s="74" t="s">
        <v>1080</v>
      </c>
      <c r="C25" s="74" t="s">
        <v>23</v>
      </c>
      <c r="D25" s="74">
        <v>1100</v>
      </c>
      <c r="E25" s="74">
        <v>940</v>
      </c>
      <c r="F25" s="74">
        <v>943.35</v>
      </c>
      <c r="G25" s="74" t="s">
        <v>2016</v>
      </c>
      <c r="H25" s="74">
        <v>938.7</v>
      </c>
      <c r="I25" s="74">
        <f t="shared" si="5"/>
        <v>1429.99999999995</v>
      </c>
    </row>
    <row r="26" spans="1:9">
      <c r="A26" s="73">
        <v>43016</v>
      </c>
      <c r="B26" s="74" t="s">
        <v>136</v>
      </c>
      <c r="C26" s="74" t="s">
        <v>23</v>
      </c>
      <c r="D26" s="74">
        <v>250</v>
      </c>
      <c r="E26" s="74">
        <v>2500</v>
      </c>
      <c r="F26" s="74">
        <v>2514</v>
      </c>
      <c r="G26" s="74" t="s">
        <v>2017</v>
      </c>
      <c r="H26" s="74">
        <v>2495</v>
      </c>
      <c r="I26" s="74">
        <f t="shared" si="5"/>
        <v>1250</v>
      </c>
    </row>
    <row r="27" spans="1:9">
      <c r="A27" s="73">
        <v>43047</v>
      </c>
      <c r="B27" s="74" t="s">
        <v>2018</v>
      </c>
      <c r="C27" s="74" t="s">
        <v>16</v>
      </c>
      <c r="D27" s="74">
        <v>1200</v>
      </c>
      <c r="E27" s="74">
        <v>552</v>
      </c>
      <c r="F27" s="74">
        <v>549</v>
      </c>
      <c r="G27" s="74" t="s">
        <v>2019</v>
      </c>
      <c r="H27" s="74">
        <v>554.5</v>
      </c>
      <c r="I27" s="74">
        <f t="shared" ref="I27:I31" si="6">(H27-E27)*D27</f>
        <v>3000</v>
      </c>
    </row>
    <row r="28" spans="1:9">
      <c r="A28" s="73">
        <v>43047</v>
      </c>
      <c r="B28" s="74" t="s">
        <v>128</v>
      </c>
      <c r="C28" s="74" t="s">
        <v>16</v>
      </c>
      <c r="D28" s="74">
        <v>1000</v>
      </c>
      <c r="E28" s="74">
        <v>700</v>
      </c>
      <c r="F28" s="74">
        <v>696.5</v>
      </c>
      <c r="G28" s="74" t="s">
        <v>2020</v>
      </c>
      <c r="H28" s="74">
        <v>709.65</v>
      </c>
      <c r="I28" s="74">
        <f t="shared" si="6"/>
        <v>9649.9999999999782</v>
      </c>
    </row>
    <row r="29" spans="1:9">
      <c r="A29" s="73" t="s">
        <v>2021</v>
      </c>
      <c r="B29" s="74" t="s">
        <v>764</v>
      </c>
      <c r="C29" s="74" t="s">
        <v>16</v>
      </c>
      <c r="D29" s="74">
        <v>500</v>
      </c>
      <c r="E29" s="74">
        <v>1058</v>
      </c>
      <c r="F29" s="74">
        <v>1052</v>
      </c>
      <c r="G29" s="74" t="s">
        <v>2022</v>
      </c>
      <c r="H29" s="74">
        <v>1058</v>
      </c>
      <c r="I29" s="74">
        <f t="shared" si="6"/>
        <v>0</v>
      </c>
    </row>
    <row r="30" spans="1:9">
      <c r="A30" s="73" t="s">
        <v>2021</v>
      </c>
      <c r="B30" s="74" t="s">
        <v>18</v>
      </c>
      <c r="C30" s="74" t="s">
        <v>16</v>
      </c>
      <c r="D30" s="74">
        <v>1800</v>
      </c>
      <c r="E30" s="74">
        <v>474.6</v>
      </c>
      <c r="F30" s="74">
        <v>472.6</v>
      </c>
      <c r="G30" s="74" t="s">
        <v>2023</v>
      </c>
      <c r="H30" s="74">
        <v>476.5</v>
      </c>
      <c r="I30" s="74">
        <f t="shared" si="6"/>
        <v>3419.9999999999591</v>
      </c>
    </row>
    <row r="31" spans="1:9">
      <c r="A31" s="73" t="s">
        <v>2021</v>
      </c>
      <c r="B31" s="74" t="s">
        <v>2024</v>
      </c>
      <c r="C31" s="74" t="s">
        <v>16</v>
      </c>
      <c r="D31" s="74">
        <v>5000</v>
      </c>
      <c r="E31" s="74">
        <v>115</v>
      </c>
      <c r="F31" s="74">
        <v>114.3</v>
      </c>
      <c r="G31" s="74" t="s">
        <v>2025</v>
      </c>
      <c r="H31" s="74">
        <v>115.5</v>
      </c>
      <c r="I31" s="74">
        <f t="shared" si="6"/>
        <v>2500</v>
      </c>
    </row>
    <row r="32" spans="1:9">
      <c r="A32" s="73" t="s">
        <v>2026</v>
      </c>
      <c r="B32" s="74" t="s">
        <v>178</v>
      </c>
      <c r="C32" s="74" t="s">
        <v>23</v>
      </c>
      <c r="D32" s="74">
        <v>1000</v>
      </c>
      <c r="E32" s="74">
        <v>738.5</v>
      </c>
      <c r="F32" s="74">
        <v>742</v>
      </c>
      <c r="G32" s="74" t="s">
        <v>2027</v>
      </c>
      <c r="H32" s="74">
        <v>737</v>
      </c>
      <c r="I32" s="74">
        <f>(E32-H32)*D32</f>
        <v>1500</v>
      </c>
    </row>
    <row r="33" spans="1:9">
      <c r="A33" s="73" t="s">
        <v>2026</v>
      </c>
      <c r="B33" s="74" t="s">
        <v>587</v>
      </c>
      <c r="C33" s="74" t="s">
        <v>16</v>
      </c>
      <c r="D33" s="74">
        <v>1500</v>
      </c>
      <c r="E33" s="74">
        <v>556.9</v>
      </c>
      <c r="F33" s="74">
        <v>554.5</v>
      </c>
      <c r="G33" s="74" t="s">
        <v>2028</v>
      </c>
      <c r="H33" s="74">
        <v>558.79999999999995</v>
      </c>
      <c r="I33" s="74">
        <f t="shared" ref="I33:I37" si="7">(H33-E33)*D33</f>
        <v>2849.9999999999659</v>
      </c>
    </row>
    <row r="34" spans="1:9">
      <c r="A34" s="73" t="s">
        <v>2029</v>
      </c>
      <c r="B34" s="74" t="s">
        <v>1047</v>
      </c>
      <c r="C34" s="74" t="s">
        <v>16</v>
      </c>
      <c r="D34" s="74">
        <v>3500</v>
      </c>
      <c r="E34" s="74">
        <v>308</v>
      </c>
      <c r="F34" s="74">
        <v>306.95</v>
      </c>
      <c r="G34" s="74" t="s">
        <v>2030</v>
      </c>
      <c r="H34" s="74">
        <v>308</v>
      </c>
      <c r="I34" s="74">
        <f t="shared" si="7"/>
        <v>0</v>
      </c>
    </row>
    <row r="35" spans="1:9">
      <c r="A35" s="73" t="s">
        <v>2029</v>
      </c>
      <c r="B35" s="74" t="s">
        <v>886</v>
      </c>
      <c r="C35" s="74" t="s">
        <v>16</v>
      </c>
      <c r="D35" s="74">
        <v>600</v>
      </c>
      <c r="E35" s="74">
        <v>1857</v>
      </c>
      <c r="F35" s="74">
        <v>1851</v>
      </c>
      <c r="G35" s="74" t="s">
        <v>2031</v>
      </c>
      <c r="H35" s="74">
        <v>1859.5</v>
      </c>
      <c r="I35" s="74">
        <f t="shared" si="7"/>
        <v>1500</v>
      </c>
    </row>
    <row r="36" spans="1:9">
      <c r="A36" s="73" t="s">
        <v>2029</v>
      </c>
      <c r="B36" s="74" t="s">
        <v>886</v>
      </c>
      <c r="C36" s="74" t="s">
        <v>16</v>
      </c>
      <c r="D36" s="74">
        <v>600</v>
      </c>
      <c r="E36" s="74">
        <v>1874</v>
      </c>
      <c r="F36" s="74">
        <v>1868</v>
      </c>
      <c r="G36" s="74" t="s">
        <v>2032</v>
      </c>
      <c r="H36" s="74">
        <v>1885</v>
      </c>
      <c r="I36" s="74">
        <f t="shared" si="7"/>
        <v>6600</v>
      </c>
    </row>
    <row r="37" spans="1:9">
      <c r="A37" s="73" t="s">
        <v>2029</v>
      </c>
      <c r="B37" s="74" t="s">
        <v>18</v>
      </c>
      <c r="C37" s="74" t="s">
        <v>16</v>
      </c>
      <c r="D37" s="74">
        <v>1800</v>
      </c>
      <c r="E37" s="74">
        <v>490</v>
      </c>
      <c r="F37" s="74">
        <v>488</v>
      </c>
      <c r="G37" s="74" t="s">
        <v>2033</v>
      </c>
      <c r="H37" s="74">
        <v>492</v>
      </c>
      <c r="I37" s="74">
        <f t="shared" si="7"/>
        <v>3600</v>
      </c>
    </row>
    <row r="38" spans="1:9">
      <c r="A38" s="73" t="s">
        <v>2034</v>
      </c>
      <c r="B38" s="74" t="s">
        <v>2035</v>
      </c>
      <c r="C38" s="74" t="s">
        <v>23</v>
      </c>
      <c r="D38" s="74">
        <v>600</v>
      </c>
      <c r="E38" s="74">
        <v>1600</v>
      </c>
      <c r="F38" s="74">
        <v>1606</v>
      </c>
      <c r="G38" s="74" t="s">
        <v>2036</v>
      </c>
      <c r="H38" s="74">
        <v>1597.5</v>
      </c>
      <c r="I38" s="74">
        <f t="shared" ref="I38:I48" si="8">(E38-H38)*D38</f>
        <v>1500</v>
      </c>
    </row>
    <row r="39" spans="1:9">
      <c r="A39" s="73" t="s">
        <v>2034</v>
      </c>
      <c r="B39" s="74" t="s">
        <v>1704</v>
      </c>
      <c r="C39" s="74" t="s">
        <v>16</v>
      </c>
      <c r="D39" s="74">
        <v>3000</v>
      </c>
      <c r="E39" s="74">
        <v>360</v>
      </c>
      <c r="F39" s="74">
        <v>358.85</v>
      </c>
      <c r="G39" s="74" t="s">
        <v>2037</v>
      </c>
      <c r="H39" s="74">
        <v>360.95</v>
      </c>
      <c r="I39" s="74">
        <f>(H39-E39)*D39</f>
        <v>2849.9999999999659</v>
      </c>
    </row>
    <row r="40" spans="1:9">
      <c r="A40" s="73" t="s">
        <v>2034</v>
      </c>
      <c r="B40" s="74" t="s">
        <v>2038</v>
      </c>
      <c r="C40" s="74" t="s">
        <v>16</v>
      </c>
      <c r="D40" s="74">
        <v>400</v>
      </c>
      <c r="E40" s="74">
        <v>1392</v>
      </c>
      <c r="F40" s="74">
        <v>1383</v>
      </c>
      <c r="G40" s="74" t="s">
        <v>2039</v>
      </c>
      <c r="H40" s="74">
        <v>1395</v>
      </c>
      <c r="I40" s="74">
        <f>(H40-E40)*D40</f>
        <v>1200</v>
      </c>
    </row>
    <row r="41" spans="1:9">
      <c r="A41" s="73" t="s">
        <v>2034</v>
      </c>
      <c r="B41" s="74" t="s">
        <v>2040</v>
      </c>
      <c r="C41" s="74" t="s">
        <v>23</v>
      </c>
      <c r="D41" s="74">
        <v>500</v>
      </c>
      <c r="E41" s="74">
        <v>900</v>
      </c>
      <c r="F41" s="74">
        <v>907</v>
      </c>
      <c r="G41" s="74" t="s">
        <v>2041</v>
      </c>
      <c r="H41" s="74">
        <v>888</v>
      </c>
      <c r="I41" s="74">
        <f t="shared" si="8"/>
        <v>6000</v>
      </c>
    </row>
    <row r="42" spans="1:9">
      <c r="A42" s="75" t="s">
        <v>2042</v>
      </c>
      <c r="B42" s="76" t="s">
        <v>1612</v>
      </c>
      <c r="C42" s="76" t="s">
        <v>23</v>
      </c>
      <c r="D42" s="76">
        <v>400</v>
      </c>
      <c r="E42" s="76">
        <v>1174.4000000000001</v>
      </c>
      <c r="F42" s="76">
        <v>1183</v>
      </c>
      <c r="G42" s="76" t="s">
        <v>2043</v>
      </c>
      <c r="H42" s="76">
        <v>1180</v>
      </c>
      <c r="I42" s="76">
        <f t="shared" si="8"/>
        <v>-2239.9999999999636</v>
      </c>
    </row>
    <row r="43" spans="1:9">
      <c r="A43" s="73" t="s">
        <v>2042</v>
      </c>
      <c r="B43" s="74" t="s">
        <v>1612</v>
      </c>
      <c r="C43" s="74" t="s">
        <v>23</v>
      </c>
      <c r="D43" s="74">
        <v>400</v>
      </c>
      <c r="E43" s="74">
        <v>1164</v>
      </c>
      <c r="F43" s="74">
        <v>1173</v>
      </c>
      <c r="G43" s="74" t="s">
        <v>2044</v>
      </c>
      <c r="H43" s="74">
        <v>1155.25</v>
      </c>
      <c r="I43" s="74">
        <f t="shared" si="8"/>
        <v>3500</v>
      </c>
    </row>
    <row r="44" spans="1:9">
      <c r="A44" s="73" t="s">
        <v>2042</v>
      </c>
      <c r="B44" s="74" t="s">
        <v>2045</v>
      </c>
      <c r="C44" s="74" t="s">
        <v>23</v>
      </c>
      <c r="D44" s="74">
        <v>600</v>
      </c>
      <c r="E44" s="74">
        <v>770</v>
      </c>
      <c r="F44" s="74">
        <v>776</v>
      </c>
      <c r="G44" s="74" t="s">
        <v>2046</v>
      </c>
      <c r="H44" s="74">
        <v>770</v>
      </c>
      <c r="I44" s="74">
        <f t="shared" si="8"/>
        <v>0</v>
      </c>
    </row>
    <row r="45" spans="1:9">
      <c r="A45" s="75" t="s">
        <v>2047</v>
      </c>
      <c r="B45" s="76" t="s">
        <v>507</v>
      </c>
      <c r="C45" s="76" t="s">
        <v>23</v>
      </c>
      <c r="D45" s="76">
        <v>300</v>
      </c>
      <c r="E45" s="76">
        <v>2564</v>
      </c>
      <c r="F45" s="76">
        <v>2576</v>
      </c>
      <c r="G45" s="76" t="s">
        <v>2048</v>
      </c>
      <c r="H45" s="76">
        <v>2576</v>
      </c>
      <c r="I45" s="76">
        <f t="shared" si="8"/>
        <v>-3600</v>
      </c>
    </row>
    <row r="46" spans="1:9">
      <c r="A46" s="73" t="s">
        <v>2047</v>
      </c>
      <c r="B46" s="74" t="s">
        <v>1860</v>
      </c>
      <c r="C46" s="74" t="s">
        <v>23</v>
      </c>
      <c r="D46" s="74">
        <v>2000</v>
      </c>
      <c r="E46" s="74">
        <v>525</v>
      </c>
      <c r="F46" s="74">
        <v>526.75</v>
      </c>
      <c r="G46" s="74" t="s">
        <v>2049</v>
      </c>
      <c r="H46" s="74">
        <v>524</v>
      </c>
      <c r="I46" s="74">
        <f t="shared" si="8"/>
        <v>2000</v>
      </c>
    </row>
    <row r="47" spans="1:9">
      <c r="A47" s="73" t="s">
        <v>2047</v>
      </c>
      <c r="B47" s="74" t="s">
        <v>1608</v>
      </c>
      <c r="C47" s="74" t="s">
        <v>23</v>
      </c>
      <c r="D47" s="74">
        <v>3000</v>
      </c>
      <c r="E47" s="74">
        <v>370</v>
      </c>
      <c r="F47" s="74">
        <v>371.15</v>
      </c>
      <c r="G47" s="74" t="s">
        <v>2050</v>
      </c>
      <c r="H47" s="74">
        <v>369</v>
      </c>
      <c r="I47" s="74">
        <f t="shared" si="8"/>
        <v>3000</v>
      </c>
    </row>
    <row r="48" spans="1:9">
      <c r="A48" s="73" t="s">
        <v>2047</v>
      </c>
      <c r="B48" s="74" t="s">
        <v>381</v>
      </c>
      <c r="C48" s="74" t="s">
        <v>23</v>
      </c>
      <c r="D48" s="74">
        <v>1200</v>
      </c>
      <c r="E48" s="74">
        <v>807</v>
      </c>
      <c r="F48" s="74">
        <v>810</v>
      </c>
      <c r="G48" s="74" t="s">
        <v>2051</v>
      </c>
      <c r="H48" s="74">
        <v>801.25</v>
      </c>
      <c r="I48" s="74">
        <f t="shared" si="8"/>
        <v>6900</v>
      </c>
    </row>
    <row r="49" spans="1:9">
      <c r="A49" s="73" t="s">
        <v>2052</v>
      </c>
      <c r="B49" s="74" t="s">
        <v>2053</v>
      </c>
      <c r="C49" s="74" t="s">
        <v>16</v>
      </c>
      <c r="D49" s="74">
        <v>1000</v>
      </c>
      <c r="E49" s="74">
        <v>712</v>
      </c>
      <c r="F49" s="74">
        <v>708.5</v>
      </c>
      <c r="G49" s="74" t="s">
        <v>2054</v>
      </c>
      <c r="H49" s="74">
        <v>715</v>
      </c>
      <c r="I49" s="74">
        <f t="shared" ref="I49:I58" si="9">(H49-E49)*D49</f>
        <v>3000</v>
      </c>
    </row>
    <row r="50" spans="1:9">
      <c r="A50" s="75" t="s">
        <v>2055</v>
      </c>
      <c r="B50" s="76" t="s">
        <v>1080</v>
      </c>
      <c r="C50" s="76" t="s">
        <v>16</v>
      </c>
      <c r="D50" s="76">
        <v>1100</v>
      </c>
      <c r="E50" s="76">
        <v>957</v>
      </c>
      <c r="F50" s="76">
        <v>953.7</v>
      </c>
      <c r="G50" s="76" t="s">
        <v>2056</v>
      </c>
      <c r="H50" s="76">
        <v>955</v>
      </c>
      <c r="I50" s="76">
        <f t="shared" si="9"/>
        <v>-2200</v>
      </c>
    </row>
    <row r="51" spans="1:9">
      <c r="A51" s="73" t="s">
        <v>2055</v>
      </c>
      <c r="B51" s="74" t="s">
        <v>1688</v>
      </c>
      <c r="C51" s="74" t="s">
        <v>23</v>
      </c>
      <c r="D51" s="74">
        <v>3000</v>
      </c>
      <c r="E51" s="74">
        <v>360</v>
      </c>
      <c r="F51" s="74">
        <v>361.15</v>
      </c>
      <c r="G51" s="74" t="s">
        <v>2057</v>
      </c>
      <c r="H51" s="74">
        <v>359</v>
      </c>
      <c r="I51" s="74">
        <f t="shared" ref="I51:I53" si="10">(E51-H51)*D51</f>
        <v>3000</v>
      </c>
    </row>
    <row r="52" spans="1:9">
      <c r="A52" s="73" t="s">
        <v>2055</v>
      </c>
      <c r="B52" s="74" t="s">
        <v>257</v>
      </c>
      <c r="C52" s="74" t="s">
        <v>23</v>
      </c>
      <c r="D52" s="74">
        <v>800</v>
      </c>
      <c r="E52" s="74">
        <v>1210</v>
      </c>
      <c r="F52" s="74">
        <v>1214.5</v>
      </c>
      <c r="G52" s="74" t="s">
        <v>2058</v>
      </c>
      <c r="H52" s="74">
        <v>1208</v>
      </c>
      <c r="I52" s="74">
        <f t="shared" si="10"/>
        <v>1600</v>
      </c>
    </row>
    <row r="53" spans="1:9">
      <c r="A53" s="73" t="s">
        <v>2055</v>
      </c>
      <c r="B53" s="74" t="s">
        <v>232</v>
      </c>
      <c r="C53" s="74" t="s">
        <v>23</v>
      </c>
      <c r="D53" s="74">
        <v>600</v>
      </c>
      <c r="E53" s="74">
        <v>1195</v>
      </c>
      <c r="F53" s="74">
        <v>1201</v>
      </c>
      <c r="G53" s="74" t="s">
        <v>2059</v>
      </c>
      <c r="H53" s="74">
        <v>1190.0999999999999</v>
      </c>
      <c r="I53" s="74">
        <f t="shared" si="10"/>
        <v>2940.0000000000546</v>
      </c>
    </row>
    <row r="54" spans="1:9">
      <c r="A54" s="75" t="s">
        <v>2060</v>
      </c>
      <c r="B54" s="76" t="s">
        <v>2061</v>
      </c>
      <c r="C54" s="76" t="s">
        <v>16</v>
      </c>
      <c r="D54" s="76">
        <v>2000</v>
      </c>
      <c r="E54" s="76">
        <v>600</v>
      </c>
      <c r="F54" s="76">
        <v>598.25</v>
      </c>
      <c r="G54" s="76" t="s">
        <v>2062</v>
      </c>
      <c r="H54" s="76">
        <v>598.25</v>
      </c>
      <c r="I54" s="76">
        <f t="shared" si="9"/>
        <v>-3500</v>
      </c>
    </row>
    <row r="55" spans="1:9">
      <c r="A55" s="73" t="s">
        <v>2060</v>
      </c>
      <c r="B55" s="74" t="s">
        <v>1080</v>
      </c>
      <c r="C55" s="74" t="s">
        <v>16</v>
      </c>
      <c r="D55" s="74">
        <v>1100</v>
      </c>
      <c r="E55" s="74">
        <v>1008.5</v>
      </c>
      <c r="F55" s="74">
        <v>1005</v>
      </c>
      <c r="G55" s="74" t="s">
        <v>2063</v>
      </c>
      <c r="H55" s="74">
        <v>1011.4</v>
      </c>
      <c r="I55" s="74">
        <f t="shared" si="9"/>
        <v>3189.999999999975</v>
      </c>
    </row>
    <row r="56" spans="1:9">
      <c r="A56" s="73" t="s">
        <v>2060</v>
      </c>
      <c r="B56" s="74" t="s">
        <v>649</v>
      </c>
      <c r="C56" s="74" t="s">
        <v>16</v>
      </c>
      <c r="D56" s="74">
        <v>1500</v>
      </c>
      <c r="E56" s="74">
        <v>481.5</v>
      </c>
      <c r="F56" s="74">
        <v>479</v>
      </c>
      <c r="G56" s="74" t="s">
        <v>2064</v>
      </c>
      <c r="H56" s="74">
        <v>486.2</v>
      </c>
      <c r="I56" s="74">
        <f t="shared" si="9"/>
        <v>7049.9999999999827</v>
      </c>
    </row>
    <row r="57" spans="1:9">
      <c r="A57" s="73" t="s">
        <v>2065</v>
      </c>
      <c r="B57" s="74" t="s">
        <v>1080</v>
      </c>
      <c r="C57" s="74" t="s">
        <v>16</v>
      </c>
      <c r="D57" s="74">
        <v>1100</v>
      </c>
      <c r="E57" s="74">
        <v>1020</v>
      </c>
      <c r="F57" s="74">
        <v>1016.9</v>
      </c>
      <c r="G57" s="74" t="s">
        <v>2066</v>
      </c>
      <c r="H57" s="74">
        <v>1021.4</v>
      </c>
      <c r="I57" s="74">
        <f t="shared" si="9"/>
        <v>1539.999999999975</v>
      </c>
    </row>
    <row r="58" spans="1:9">
      <c r="A58" s="73" t="s">
        <v>2067</v>
      </c>
      <c r="B58" s="74" t="s">
        <v>1197</v>
      </c>
      <c r="C58" s="74" t="s">
        <v>16</v>
      </c>
      <c r="D58" s="74">
        <v>750</v>
      </c>
      <c r="E58" s="74">
        <v>1180</v>
      </c>
      <c r="F58" s="74">
        <v>1175</v>
      </c>
      <c r="G58" s="74" t="s">
        <v>2068</v>
      </c>
      <c r="H58" s="74">
        <v>1182</v>
      </c>
      <c r="I58" s="74">
        <f t="shared" si="9"/>
        <v>1500</v>
      </c>
    </row>
    <row r="59" spans="1:9">
      <c r="A59" s="73" t="s">
        <v>2067</v>
      </c>
      <c r="B59" s="74" t="s">
        <v>142</v>
      </c>
      <c r="C59" s="74" t="s">
        <v>23</v>
      </c>
      <c r="D59" s="74">
        <v>500</v>
      </c>
      <c r="E59" s="74">
        <v>1378</v>
      </c>
      <c r="F59" s="74">
        <v>1385</v>
      </c>
      <c r="G59" s="74" t="s">
        <v>2069</v>
      </c>
      <c r="H59" s="74">
        <v>1376.5</v>
      </c>
      <c r="I59" s="74">
        <f>(E59-H59)*D59</f>
        <v>750</v>
      </c>
    </row>
    <row r="60" spans="1:9">
      <c r="A60" s="73" t="s">
        <v>2067</v>
      </c>
      <c r="B60" s="74" t="s">
        <v>507</v>
      </c>
      <c r="C60" s="74" t="s">
        <v>16</v>
      </c>
      <c r="D60" s="74">
        <v>300</v>
      </c>
      <c r="E60" s="74">
        <v>2719</v>
      </c>
      <c r="F60" s="74">
        <v>2707</v>
      </c>
      <c r="G60" s="74" t="s">
        <v>2070</v>
      </c>
      <c r="H60" s="74">
        <v>2731</v>
      </c>
      <c r="I60" s="74">
        <f>(H60-E60)*D60</f>
        <v>3600</v>
      </c>
    </row>
    <row r="61" spans="1:9">
      <c r="A61" s="73" t="s">
        <v>2071</v>
      </c>
      <c r="B61" s="74" t="s">
        <v>2072</v>
      </c>
      <c r="C61" s="74" t="s">
        <v>16</v>
      </c>
      <c r="D61" s="74">
        <v>1200</v>
      </c>
      <c r="E61" s="74">
        <v>567</v>
      </c>
      <c r="F61" s="74">
        <v>564</v>
      </c>
      <c r="G61" s="74" t="s">
        <v>2073</v>
      </c>
      <c r="H61" s="74">
        <v>568.29999999999995</v>
      </c>
      <c r="I61" s="74">
        <f>(H61-E61)*D61</f>
        <v>1559.9999999999454</v>
      </c>
    </row>
    <row r="62" spans="1:9">
      <c r="A62" s="73" t="s">
        <v>2071</v>
      </c>
      <c r="B62" s="74" t="s">
        <v>232</v>
      </c>
      <c r="C62" s="74" t="s">
        <v>23</v>
      </c>
      <c r="D62" s="74">
        <v>600</v>
      </c>
      <c r="E62" s="74">
        <v>1220</v>
      </c>
      <c r="F62" s="74">
        <v>1226</v>
      </c>
      <c r="G62" s="74" t="s">
        <v>2074</v>
      </c>
      <c r="H62" s="74">
        <v>1217.5</v>
      </c>
      <c r="I62" s="74">
        <f>(E62-H62)*D62</f>
        <v>1500</v>
      </c>
    </row>
    <row r="63" spans="1:9">
      <c r="A63" s="73"/>
      <c r="B63" s="74"/>
      <c r="C63" s="74"/>
      <c r="D63" s="74"/>
      <c r="E63" s="74"/>
      <c r="F63" s="74"/>
      <c r="G63" s="74"/>
      <c r="H63" s="74"/>
      <c r="I63" s="74"/>
    </row>
    <row r="64" spans="1:9">
      <c r="A64" s="73"/>
      <c r="B64" s="74"/>
      <c r="C64" s="74"/>
      <c r="D64" s="74"/>
      <c r="E64" s="74"/>
      <c r="F64" s="74"/>
      <c r="G64" s="111" t="s">
        <v>64</v>
      </c>
      <c r="H64" s="111"/>
      <c r="I64" s="26">
        <f>SUM(I4:I63)</f>
        <v>138639.99999999977</v>
      </c>
    </row>
    <row r="65" spans="1:9">
      <c r="A65" s="75"/>
      <c r="B65" s="76"/>
      <c r="C65" s="76"/>
      <c r="D65" s="76"/>
      <c r="E65" s="76"/>
      <c r="F65" s="76"/>
      <c r="I65" s="76"/>
    </row>
    <row r="66" spans="1:9">
      <c r="A66" s="73"/>
      <c r="B66" s="74"/>
      <c r="C66" s="74"/>
      <c r="D66" s="74"/>
      <c r="E66" s="74"/>
      <c r="F66" s="74"/>
      <c r="G66" s="111" t="s">
        <v>2</v>
      </c>
      <c r="H66" s="111"/>
      <c r="I66" s="28">
        <f>53/59</f>
        <v>0.89830508474576276</v>
      </c>
    </row>
    <row r="67" spans="1:9">
      <c r="H67" s="78"/>
      <c r="I67" s="79"/>
    </row>
  </sheetData>
  <mergeCells count="4">
    <mergeCell ref="A1:I1"/>
    <mergeCell ref="A2:I2"/>
    <mergeCell ref="G64:H64"/>
    <mergeCell ref="G66:H66"/>
  </mergeCells>
  <pageMargins left="0.75" right="0.75" top="1" bottom="1" header="0.51180555555555596" footer="0.51180555555555596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19" sqref="I19"/>
    </sheetView>
  </sheetViews>
  <sheetFormatPr defaultColWidth="9" defaultRowHeight="15"/>
  <cols>
    <col min="1" max="1" width="10.42578125" style="70"/>
    <col min="2" max="2" width="17.7109375" style="70" customWidth="1"/>
    <col min="3" max="4" width="9" style="70"/>
    <col min="5" max="5" width="12.28515625" style="70" customWidth="1"/>
    <col min="6" max="6" width="10.5703125" style="70" customWidth="1"/>
    <col min="7" max="7" width="17.710937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2075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42919</v>
      </c>
      <c r="B4" s="74" t="s">
        <v>1688</v>
      </c>
      <c r="C4" s="74" t="s">
        <v>23</v>
      </c>
      <c r="D4" s="74">
        <v>1500</v>
      </c>
      <c r="E4" s="74">
        <v>495</v>
      </c>
      <c r="F4" s="74">
        <v>497.5</v>
      </c>
      <c r="G4" s="74" t="s">
        <v>2076</v>
      </c>
      <c r="H4" s="74">
        <v>494</v>
      </c>
      <c r="I4" s="74">
        <f t="shared" ref="I4:I9" si="0">(E4-H4)*D4</f>
        <v>1500</v>
      </c>
    </row>
    <row r="5" spans="1:9">
      <c r="A5" s="73">
        <v>42919</v>
      </c>
      <c r="B5" s="74" t="s">
        <v>2077</v>
      </c>
      <c r="C5" s="74" t="s">
        <v>16</v>
      </c>
      <c r="D5" s="74">
        <v>500</v>
      </c>
      <c r="E5" s="74">
        <v>1100</v>
      </c>
      <c r="F5" s="74">
        <v>1093</v>
      </c>
      <c r="G5" s="74" t="s">
        <v>2078</v>
      </c>
      <c r="H5" s="74">
        <v>1111</v>
      </c>
      <c r="I5" s="74">
        <f t="shared" ref="I5:I16" si="1">(H5-E5)*D5</f>
        <v>5500</v>
      </c>
    </row>
    <row r="6" spans="1:9">
      <c r="A6" s="75">
        <v>42920</v>
      </c>
      <c r="B6" s="76" t="s">
        <v>157</v>
      </c>
      <c r="C6" s="76" t="s">
        <v>16</v>
      </c>
      <c r="D6" s="76">
        <v>200</v>
      </c>
      <c r="E6" s="76">
        <v>4048</v>
      </c>
      <c r="F6" s="76">
        <v>4030</v>
      </c>
      <c r="G6" s="76" t="s">
        <v>2079</v>
      </c>
      <c r="H6" s="76">
        <v>4030</v>
      </c>
      <c r="I6" s="76">
        <f t="shared" si="1"/>
        <v>-3600</v>
      </c>
    </row>
    <row r="7" spans="1:9">
      <c r="A7" s="75">
        <v>42920</v>
      </c>
      <c r="B7" s="76" t="s">
        <v>1860</v>
      </c>
      <c r="C7" s="76" t="s">
        <v>23</v>
      </c>
      <c r="D7" s="76">
        <v>2000</v>
      </c>
      <c r="E7" s="76">
        <v>465</v>
      </c>
      <c r="F7" s="76">
        <v>466.75</v>
      </c>
      <c r="G7" s="76" t="s">
        <v>2080</v>
      </c>
      <c r="H7" s="76">
        <v>465.9</v>
      </c>
      <c r="I7" s="76">
        <f t="shared" si="0"/>
        <v>-1799.9999999999545</v>
      </c>
    </row>
    <row r="8" spans="1:9">
      <c r="A8" s="73">
        <v>42920</v>
      </c>
      <c r="B8" s="74" t="s">
        <v>1608</v>
      </c>
      <c r="C8" s="74" t="s">
        <v>23</v>
      </c>
      <c r="D8" s="74">
        <v>1500</v>
      </c>
      <c r="E8" s="74">
        <v>502</v>
      </c>
      <c r="F8" s="74">
        <v>504.5</v>
      </c>
      <c r="G8" s="74" t="s">
        <v>2081</v>
      </c>
      <c r="H8" s="74">
        <v>502</v>
      </c>
      <c r="I8" s="74">
        <f t="shared" si="0"/>
        <v>0</v>
      </c>
    </row>
    <row r="9" spans="1:9">
      <c r="A9" s="73">
        <v>42920</v>
      </c>
      <c r="B9" s="74" t="s">
        <v>47</v>
      </c>
      <c r="C9" s="74" t="s">
        <v>23</v>
      </c>
      <c r="D9" s="74">
        <v>1200</v>
      </c>
      <c r="E9" s="74">
        <v>360</v>
      </c>
      <c r="F9" s="74">
        <v>363</v>
      </c>
      <c r="G9" s="74" t="s">
        <v>2082</v>
      </c>
      <c r="H9" s="74">
        <v>355.5</v>
      </c>
      <c r="I9" s="74">
        <f t="shared" si="0"/>
        <v>5400</v>
      </c>
    </row>
    <row r="10" spans="1:9">
      <c r="A10" s="73">
        <v>42921</v>
      </c>
      <c r="B10" s="74" t="s">
        <v>287</v>
      </c>
      <c r="C10" s="74" t="s">
        <v>16</v>
      </c>
      <c r="D10" s="74">
        <v>2000</v>
      </c>
      <c r="E10" s="74">
        <v>467.5</v>
      </c>
      <c r="F10" s="74">
        <v>465.75</v>
      </c>
      <c r="G10" s="74" t="s">
        <v>2083</v>
      </c>
      <c r="H10" s="74">
        <v>469.25</v>
      </c>
      <c r="I10" s="74">
        <f t="shared" si="1"/>
        <v>3500</v>
      </c>
    </row>
    <row r="11" spans="1:9">
      <c r="A11" s="73">
        <v>42921</v>
      </c>
      <c r="B11" s="74" t="s">
        <v>2084</v>
      </c>
      <c r="C11" s="74" t="s">
        <v>16</v>
      </c>
      <c r="D11" s="74">
        <v>600</v>
      </c>
      <c r="E11" s="74">
        <v>1563</v>
      </c>
      <c r="F11" s="74">
        <v>1557</v>
      </c>
      <c r="G11" s="74" t="s">
        <v>2085</v>
      </c>
      <c r="H11" s="74">
        <v>1572</v>
      </c>
      <c r="I11" s="74">
        <f t="shared" si="1"/>
        <v>5400</v>
      </c>
    </row>
    <row r="12" spans="1:9">
      <c r="A12" s="73">
        <v>42922</v>
      </c>
      <c r="B12" s="74" t="s">
        <v>886</v>
      </c>
      <c r="C12" s="74" t="s">
        <v>16</v>
      </c>
      <c r="D12" s="74">
        <v>600</v>
      </c>
      <c r="E12" s="74">
        <v>1597</v>
      </c>
      <c r="F12" s="74">
        <v>1591</v>
      </c>
      <c r="G12" s="74" t="s">
        <v>2086</v>
      </c>
      <c r="H12" s="74">
        <v>1599.5</v>
      </c>
      <c r="I12" s="74">
        <f t="shared" si="1"/>
        <v>1500</v>
      </c>
    </row>
    <row r="13" spans="1:9">
      <c r="A13" s="73">
        <v>42922</v>
      </c>
      <c r="B13" s="74" t="s">
        <v>2087</v>
      </c>
      <c r="C13" s="74" t="s">
        <v>16</v>
      </c>
      <c r="D13" s="74">
        <v>600</v>
      </c>
      <c r="E13" s="74">
        <v>1222</v>
      </c>
      <c r="F13" s="74">
        <v>1216</v>
      </c>
      <c r="G13" s="74" t="s">
        <v>2088</v>
      </c>
      <c r="H13" s="74">
        <v>1224.5</v>
      </c>
      <c r="I13" s="74">
        <f t="shared" si="1"/>
        <v>1500</v>
      </c>
    </row>
    <row r="14" spans="1:9">
      <c r="A14" s="73">
        <v>42922</v>
      </c>
      <c r="B14" s="74" t="s">
        <v>1919</v>
      </c>
      <c r="C14" s="74" t="s">
        <v>16</v>
      </c>
      <c r="D14" s="74">
        <v>1500</v>
      </c>
      <c r="E14" s="74">
        <v>668</v>
      </c>
      <c r="F14" s="74">
        <v>665.5</v>
      </c>
      <c r="G14" s="74" t="s">
        <v>2089</v>
      </c>
      <c r="H14" s="74">
        <v>673</v>
      </c>
      <c r="I14" s="74">
        <f t="shared" si="1"/>
        <v>7500</v>
      </c>
    </row>
    <row r="15" spans="1:9">
      <c r="A15" s="73">
        <v>42923</v>
      </c>
      <c r="B15" s="74" t="s">
        <v>2090</v>
      </c>
      <c r="C15" s="74" t="s">
        <v>16</v>
      </c>
      <c r="D15" s="74">
        <v>800</v>
      </c>
      <c r="E15" s="74">
        <v>697.5</v>
      </c>
      <c r="F15" s="74">
        <v>693</v>
      </c>
      <c r="G15" s="74" t="s">
        <v>2091</v>
      </c>
      <c r="H15" s="74">
        <v>697.5</v>
      </c>
      <c r="I15" s="74">
        <f t="shared" si="1"/>
        <v>0</v>
      </c>
    </row>
    <row r="16" spans="1:9">
      <c r="A16" s="73">
        <v>42923</v>
      </c>
      <c r="B16" s="74" t="s">
        <v>1887</v>
      </c>
      <c r="C16" s="74" t="s">
        <v>16</v>
      </c>
      <c r="D16" s="74">
        <v>400</v>
      </c>
      <c r="E16" s="74">
        <v>1300</v>
      </c>
      <c r="F16" s="74">
        <v>1291</v>
      </c>
      <c r="G16" s="74" t="s">
        <v>2092</v>
      </c>
      <c r="H16" s="74">
        <v>1304</v>
      </c>
      <c r="I16" s="74">
        <f t="shared" si="1"/>
        <v>1600</v>
      </c>
    </row>
    <row r="17" spans="1:9">
      <c r="A17" s="73">
        <v>42923</v>
      </c>
      <c r="B17" s="74" t="s">
        <v>2093</v>
      </c>
      <c r="C17" s="74" t="s">
        <v>23</v>
      </c>
      <c r="D17" s="74">
        <v>600</v>
      </c>
      <c r="E17" s="74">
        <v>1095.5</v>
      </c>
      <c r="F17" s="74">
        <v>1101.3</v>
      </c>
      <c r="G17" s="74" t="s">
        <v>2094</v>
      </c>
      <c r="H17" s="74">
        <v>1093</v>
      </c>
      <c r="I17" s="74">
        <f t="shared" ref="I17:I24" si="2">(E17-H17)*D17</f>
        <v>1500</v>
      </c>
    </row>
    <row r="18" spans="1:9">
      <c r="A18" s="75">
        <v>42927</v>
      </c>
      <c r="B18" s="76" t="s">
        <v>381</v>
      </c>
      <c r="C18" s="76" t="s">
        <v>16</v>
      </c>
      <c r="D18" s="76">
        <v>1200</v>
      </c>
      <c r="E18" s="76">
        <v>865</v>
      </c>
      <c r="F18" s="76">
        <v>862</v>
      </c>
      <c r="G18" s="76" t="s">
        <v>2095</v>
      </c>
      <c r="H18" s="76">
        <v>862</v>
      </c>
      <c r="I18" s="76">
        <f t="shared" ref="I18:I19" si="3">(H18-E18)*D18</f>
        <v>-3600</v>
      </c>
    </row>
    <row r="19" spans="1:9">
      <c r="A19" s="73">
        <v>42927</v>
      </c>
      <c r="B19" s="74" t="s">
        <v>18</v>
      </c>
      <c r="C19" s="74" t="s">
        <v>16</v>
      </c>
      <c r="D19" s="74">
        <v>1200</v>
      </c>
      <c r="E19" s="74">
        <v>672</v>
      </c>
      <c r="F19" s="74">
        <v>669</v>
      </c>
      <c r="G19" s="74" t="s">
        <v>2096</v>
      </c>
      <c r="H19" s="74">
        <v>680</v>
      </c>
      <c r="I19" s="74">
        <f t="shared" si="3"/>
        <v>9600</v>
      </c>
    </row>
    <row r="20" spans="1:9">
      <c r="A20" s="73">
        <v>42927</v>
      </c>
      <c r="B20" s="74" t="s">
        <v>2097</v>
      </c>
      <c r="C20" s="74" t="s">
        <v>23</v>
      </c>
      <c r="D20" s="74">
        <v>1700</v>
      </c>
      <c r="E20" s="74">
        <v>400</v>
      </c>
      <c r="F20" s="74">
        <v>402.1</v>
      </c>
      <c r="G20" s="74" t="s">
        <v>2098</v>
      </c>
      <c r="H20" s="74">
        <v>395</v>
      </c>
      <c r="I20" s="74">
        <f t="shared" si="2"/>
        <v>8500</v>
      </c>
    </row>
    <row r="21" spans="1:9">
      <c r="A21" s="73">
        <v>42928</v>
      </c>
      <c r="B21" s="74" t="s">
        <v>2099</v>
      </c>
      <c r="C21" s="74" t="s">
        <v>23</v>
      </c>
      <c r="D21" s="74">
        <v>2000</v>
      </c>
      <c r="E21" s="74">
        <v>566.5</v>
      </c>
      <c r="F21" s="74">
        <v>568.25</v>
      </c>
      <c r="G21" s="74" t="s">
        <v>2100</v>
      </c>
      <c r="H21" s="74">
        <v>563.75</v>
      </c>
      <c r="I21" s="74">
        <f t="shared" si="2"/>
        <v>5500</v>
      </c>
    </row>
    <row r="22" spans="1:9">
      <c r="A22" s="81">
        <v>42929</v>
      </c>
      <c r="B22" s="82" t="s">
        <v>18</v>
      </c>
      <c r="C22" s="82" t="s">
        <v>23</v>
      </c>
      <c r="D22" s="82">
        <v>1800</v>
      </c>
      <c r="E22" s="82">
        <v>459</v>
      </c>
      <c r="F22" s="82">
        <v>461</v>
      </c>
      <c r="G22" s="82" t="s">
        <v>2101</v>
      </c>
      <c r="H22" s="82">
        <v>459</v>
      </c>
      <c r="I22" s="83">
        <f t="shared" si="2"/>
        <v>0</v>
      </c>
    </row>
    <row r="23" spans="1:9">
      <c r="A23" s="81">
        <v>42929</v>
      </c>
      <c r="B23" s="82" t="s">
        <v>649</v>
      </c>
      <c r="C23" s="82" t="s">
        <v>23</v>
      </c>
      <c r="D23" s="82">
        <v>1500</v>
      </c>
      <c r="E23" s="82">
        <v>440</v>
      </c>
      <c r="F23" s="82">
        <v>442.5</v>
      </c>
      <c r="G23" s="82" t="s">
        <v>2102</v>
      </c>
      <c r="H23" s="82">
        <v>439</v>
      </c>
      <c r="I23" s="83">
        <f t="shared" si="2"/>
        <v>1500</v>
      </c>
    </row>
    <row r="24" spans="1:9">
      <c r="A24" s="81">
        <v>42929</v>
      </c>
      <c r="B24" s="82" t="s">
        <v>2103</v>
      </c>
      <c r="C24" s="82" t="s">
        <v>23</v>
      </c>
      <c r="D24" s="82">
        <v>1500</v>
      </c>
      <c r="E24" s="82">
        <v>656.2</v>
      </c>
      <c r="F24" s="82">
        <v>658.5</v>
      </c>
      <c r="G24" s="82" t="s">
        <v>2104</v>
      </c>
      <c r="H24" s="82">
        <v>652.5</v>
      </c>
      <c r="I24" s="83">
        <f t="shared" si="2"/>
        <v>5550.0000000000682</v>
      </c>
    </row>
    <row r="25" spans="1:9">
      <c r="A25" s="73">
        <v>42930</v>
      </c>
      <c r="B25" s="74" t="s">
        <v>1555</v>
      </c>
      <c r="C25" s="74" t="s">
        <v>16</v>
      </c>
      <c r="D25" s="74">
        <v>1500</v>
      </c>
      <c r="E25" s="74">
        <v>674.5</v>
      </c>
      <c r="F25" s="74">
        <v>672</v>
      </c>
      <c r="G25" s="74" t="s">
        <v>2105</v>
      </c>
      <c r="H25" s="74">
        <v>678.35</v>
      </c>
      <c r="I25" s="74">
        <f t="shared" ref="I25:I32" si="4">(H25-E25)*D25</f>
        <v>5775.0000000000346</v>
      </c>
    </row>
    <row r="26" spans="1:9">
      <c r="A26" s="73">
        <v>42933</v>
      </c>
      <c r="B26" s="74" t="s">
        <v>1047</v>
      </c>
      <c r="C26" s="74" t="s">
        <v>16</v>
      </c>
      <c r="D26" s="74">
        <v>3500</v>
      </c>
      <c r="E26" s="74">
        <v>265.35000000000002</v>
      </c>
      <c r="F26" s="74">
        <v>264.35000000000002</v>
      </c>
      <c r="G26" s="74" t="s">
        <v>2106</v>
      </c>
      <c r="H26" s="74">
        <v>266.3</v>
      </c>
      <c r="I26" s="74">
        <f t="shared" si="4"/>
        <v>3324.99999999996</v>
      </c>
    </row>
    <row r="27" spans="1:9">
      <c r="A27" s="73">
        <v>42933</v>
      </c>
      <c r="B27" s="74" t="s">
        <v>268</v>
      </c>
      <c r="C27" s="74" t="s">
        <v>23</v>
      </c>
      <c r="D27" s="74">
        <v>400</v>
      </c>
      <c r="E27" s="74">
        <v>1385</v>
      </c>
      <c r="F27" s="74">
        <v>1394</v>
      </c>
      <c r="G27" s="74" t="s">
        <v>2107</v>
      </c>
      <c r="H27" s="74">
        <v>1385</v>
      </c>
      <c r="I27" s="83">
        <f>(E27-H27)*D27</f>
        <v>0</v>
      </c>
    </row>
    <row r="28" spans="1:9">
      <c r="A28" s="73">
        <v>42933</v>
      </c>
      <c r="B28" s="74" t="s">
        <v>1854</v>
      </c>
      <c r="C28" s="74" t="s">
        <v>23</v>
      </c>
      <c r="D28" s="74">
        <v>1200</v>
      </c>
      <c r="E28" s="74">
        <v>350</v>
      </c>
      <c r="F28" s="74">
        <v>353</v>
      </c>
      <c r="G28" s="74" t="s">
        <v>2108</v>
      </c>
      <c r="H28" s="74">
        <v>350</v>
      </c>
      <c r="I28" s="83">
        <f>(E28-H28)*D28</f>
        <v>0</v>
      </c>
    </row>
    <row r="29" spans="1:9">
      <c r="A29" s="73">
        <v>42934</v>
      </c>
      <c r="B29" s="74" t="s">
        <v>20</v>
      </c>
      <c r="C29" s="74" t="s">
        <v>16</v>
      </c>
      <c r="D29" s="74">
        <v>1800</v>
      </c>
      <c r="E29" s="74">
        <v>414.5</v>
      </c>
      <c r="F29" s="74">
        <v>412.5</v>
      </c>
      <c r="G29" s="74" t="s">
        <v>2109</v>
      </c>
      <c r="H29" s="74">
        <v>415.5</v>
      </c>
      <c r="I29" s="74">
        <f t="shared" si="4"/>
        <v>1800</v>
      </c>
    </row>
    <row r="30" spans="1:9">
      <c r="A30" s="73">
        <v>42934</v>
      </c>
      <c r="B30" s="74" t="s">
        <v>1654</v>
      </c>
      <c r="C30" s="74" t="s">
        <v>946</v>
      </c>
      <c r="D30" s="74">
        <v>500</v>
      </c>
      <c r="E30" s="74">
        <v>1303</v>
      </c>
      <c r="F30" s="74">
        <v>1296</v>
      </c>
      <c r="G30" s="74" t="s">
        <v>2110</v>
      </c>
      <c r="H30" s="74">
        <v>1306</v>
      </c>
      <c r="I30" s="74">
        <f t="shared" si="4"/>
        <v>1500</v>
      </c>
    </row>
    <row r="31" spans="1:9">
      <c r="A31" s="73">
        <v>42934</v>
      </c>
      <c r="B31" s="74" t="s">
        <v>2111</v>
      </c>
      <c r="C31" s="74" t="s">
        <v>16</v>
      </c>
      <c r="D31" s="74">
        <v>2000</v>
      </c>
      <c r="E31" s="74">
        <v>485</v>
      </c>
      <c r="F31" s="74">
        <v>483.25</v>
      </c>
      <c r="G31" s="74" t="s">
        <v>2112</v>
      </c>
      <c r="H31" s="74">
        <v>486.75</v>
      </c>
      <c r="I31" s="74">
        <f t="shared" si="4"/>
        <v>3500</v>
      </c>
    </row>
    <row r="32" spans="1:9">
      <c r="A32" s="73">
        <v>42935</v>
      </c>
      <c r="B32" s="74" t="s">
        <v>2113</v>
      </c>
      <c r="C32" s="74" t="s">
        <v>16</v>
      </c>
      <c r="D32" s="74">
        <v>250</v>
      </c>
      <c r="E32" s="74">
        <v>2768</v>
      </c>
      <c r="F32" s="74">
        <v>2754</v>
      </c>
      <c r="G32" s="74" t="s">
        <v>2114</v>
      </c>
      <c r="H32" s="74">
        <v>2782</v>
      </c>
      <c r="I32" s="74">
        <f t="shared" si="4"/>
        <v>3500</v>
      </c>
    </row>
    <row r="33" spans="1:9">
      <c r="A33" s="73">
        <v>42936</v>
      </c>
      <c r="B33" s="74" t="s">
        <v>232</v>
      </c>
      <c r="C33" s="74" t="s">
        <v>23</v>
      </c>
      <c r="D33" s="74">
        <v>600</v>
      </c>
      <c r="E33" s="74">
        <v>1240</v>
      </c>
      <c r="F33" s="74">
        <v>1246</v>
      </c>
      <c r="G33" s="74" t="s">
        <v>2115</v>
      </c>
      <c r="H33" s="74">
        <v>1237.5</v>
      </c>
      <c r="I33" s="83">
        <f t="shared" ref="I33:I37" si="5">(E33-H33)*D33</f>
        <v>1500</v>
      </c>
    </row>
    <row r="34" spans="1:9">
      <c r="A34" s="73">
        <v>42936</v>
      </c>
      <c r="B34" s="74" t="s">
        <v>2093</v>
      </c>
      <c r="C34" s="74" t="s">
        <v>23</v>
      </c>
      <c r="D34" s="74">
        <v>600</v>
      </c>
      <c r="E34" s="74">
        <v>963</v>
      </c>
      <c r="F34" s="74">
        <v>969</v>
      </c>
      <c r="G34" s="74" t="s">
        <v>2116</v>
      </c>
      <c r="H34" s="74">
        <v>957</v>
      </c>
      <c r="I34" s="83">
        <f t="shared" si="5"/>
        <v>3600</v>
      </c>
    </row>
    <row r="35" spans="1:9">
      <c r="A35" s="73">
        <v>42936</v>
      </c>
      <c r="B35" s="74" t="s">
        <v>20</v>
      </c>
      <c r="C35" s="74" t="s">
        <v>23</v>
      </c>
      <c r="D35" s="74">
        <v>1800</v>
      </c>
      <c r="E35" s="74">
        <v>400</v>
      </c>
      <c r="F35" s="74">
        <v>402</v>
      </c>
      <c r="G35" s="74" t="s">
        <v>2098</v>
      </c>
      <c r="H35" s="74">
        <v>400</v>
      </c>
      <c r="I35" s="83">
        <f t="shared" si="5"/>
        <v>0</v>
      </c>
    </row>
    <row r="36" spans="1:9">
      <c r="A36" s="73">
        <v>42937</v>
      </c>
      <c r="B36" s="74" t="s">
        <v>1723</v>
      </c>
      <c r="C36" s="74" t="s">
        <v>23</v>
      </c>
      <c r="D36" s="74">
        <v>500</v>
      </c>
      <c r="E36" s="74">
        <v>1274</v>
      </c>
      <c r="F36" s="74">
        <v>1281</v>
      </c>
      <c r="G36" s="74" t="s">
        <v>2117</v>
      </c>
      <c r="H36" s="74">
        <v>1267.0999999999999</v>
      </c>
      <c r="I36" s="83">
        <f t="shared" si="5"/>
        <v>3450.0000000000455</v>
      </c>
    </row>
    <row r="37" spans="1:9">
      <c r="A37" s="73">
        <v>42937</v>
      </c>
      <c r="B37" s="74" t="s">
        <v>1723</v>
      </c>
      <c r="C37" s="74" t="s">
        <v>23</v>
      </c>
      <c r="D37" s="74">
        <v>500</v>
      </c>
      <c r="E37" s="74">
        <v>1268</v>
      </c>
      <c r="F37" s="74">
        <v>1275</v>
      </c>
      <c r="G37" s="74" t="s">
        <v>2118</v>
      </c>
      <c r="H37" s="74">
        <v>1256</v>
      </c>
      <c r="I37" s="83">
        <f t="shared" si="5"/>
        <v>6000</v>
      </c>
    </row>
    <row r="38" spans="1:9">
      <c r="A38" s="73">
        <v>42941</v>
      </c>
      <c r="B38" s="74" t="s">
        <v>2119</v>
      </c>
      <c r="C38" s="74" t="s">
        <v>16</v>
      </c>
      <c r="D38" s="74">
        <v>250</v>
      </c>
      <c r="E38" s="74">
        <v>2851</v>
      </c>
      <c r="F38" s="74">
        <v>2841</v>
      </c>
      <c r="G38" s="74" t="s">
        <v>2120</v>
      </c>
      <c r="H38" s="74">
        <v>2859</v>
      </c>
      <c r="I38" s="74">
        <f t="shared" ref="I38:I43" si="6">(H38-E38)*D38</f>
        <v>2000</v>
      </c>
    </row>
    <row r="39" spans="1:9">
      <c r="A39" s="73" t="s">
        <v>2121</v>
      </c>
      <c r="B39" s="74" t="s">
        <v>1439</v>
      </c>
      <c r="C39" s="74" t="s">
        <v>16</v>
      </c>
      <c r="D39" s="74">
        <v>600</v>
      </c>
      <c r="E39" s="74">
        <v>850</v>
      </c>
      <c r="F39" s="74">
        <v>844.65</v>
      </c>
      <c r="G39" s="74" t="s">
        <v>2122</v>
      </c>
      <c r="H39" s="74">
        <v>850</v>
      </c>
      <c r="I39" s="74">
        <f t="shared" si="6"/>
        <v>0</v>
      </c>
    </row>
    <row r="40" spans="1:9">
      <c r="A40" s="73" t="s">
        <v>2121</v>
      </c>
      <c r="B40" s="74" t="s">
        <v>39</v>
      </c>
      <c r="C40" s="74" t="s">
        <v>16</v>
      </c>
      <c r="D40" s="74">
        <v>8000</v>
      </c>
      <c r="E40" s="74">
        <v>141</v>
      </c>
      <c r="F40" s="74">
        <v>140.6</v>
      </c>
      <c r="G40" s="74" t="s">
        <v>2123</v>
      </c>
      <c r="H40" s="74">
        <v>142</v>
      </c>
      <c r="I40" s="74">
        <f t="shared" si="6"/>
        <v>8000</v>
      </c>
    </row>
    <row r="41" spans="1:9">
      <c r="A41" s="75" t="s">
        <v>2121</v>
      </c>
      <c r="B41" s="76" t="s">
        <v>2119</v>
      </c>
      <c r="C41" s="76" t="s">
        <v>16</v>
      </c>
      <c r="D41" s="76">
        <v>250</v>
      </c>
      <c r="E41" s="76">
        <v>2850.5</v>
      </c>
      <c r="F41" s="76">
        <v>2841</v>
      </c>
      <c r="G41" s="76" t="s">
        <v>2124</v>
      </c>
      <c r="H41" s="76">
        <v>2849</v>
      </c>
      <c r="I41" s="76">
        <f t="shared" si="6"/>
        <v>-375</v>
      </c>
    </row>
    <row r="42" spans="1:9">
      <c r="A42" s="73" t="s">
        <v>2125</v>
      </c>
      <c r="B42" s="74" t="s">
        <v>1885</v>
      </c>
      <c r="C42" s="74" t="s">
        <v>16</v>
      </c>
      <c r="D42" s="74">
        <v>350</v>
      </c>
      <c r="E42" s="74">
        <v>1797</v>
      </c>
      <c r="F42" s="74">
        <v>1787</v>
      </c>
      <c r="G42" s="74" t="s">
        <v>2126</v>
      </c>
      <c r="H42" s="74">
        <v>1812</v>
      </c>
      <c r="I42" s="74">
        <f t="shared" si="6"/>
        <v>5250</v>
      </c>
    </row>
    <row r="43" spans="1:9">
      <c r="A43" s="73" t="s">
        <v>2127</v>
      </c>
      <c r="B43" s="74" t="s">
        <v>467</v>
      </c>
      <c r="C43" s="74" t="s">
        <v>16</v>
      </c>
      <c r="D43" s="74">
        <v>200</v>
      </c>
      <c r="E43" s="74">
        <v>3934</v>
      </c>
      <c r="F43" s="74">
        <v>3916</v>
      </c>
      <c r="G43" s="74" t="s">
        <v>2128</v>
      </c>
      <c r="H43" s="74">
        <v>3964</v>
      </c>
      <c r="I43" s="74">
        <f t="shared" si="6"/>
        <v>6000</v>
      </c>
    </row>
    <row r="44" spans="1:9">
      <c r="A44" s="73"/>
      <c r="B44" s="74"/>
      <c r="C44" s="74"/>
      <c r="D44" s="74"/>
      <c r="E44" s="74"/>
      <c r="F44" s="74"/>
      <c r="G44" s="74"/>
      <c r="H44" s="74"/>
      <c r="I44" s="74"/>
    </row>
    <row r="45" spans="1:9">
      <c r="A45" s="73"/>
      <c r="B45" s="74"/>
      <c r="C45" s="74"/>
      <c r="D45" s="74"/>
      <c r="E45" s="74"/>
      <c r="F45" s="74"/>
      <c r="G45" s="111" t="s">
        <v>64</v>
      </c>
      <c r="H45" s="111"/>
      <c r="I45" s="26">
        <f>SUM(I4:I44)</f>
        <v>111375.00000000015</v>
      </c>
    </row>
    <row r="46" spans="1:9">
      <c r="A46" s="75"/>
      <c r="B46" s="76"/>
      <c r="C46" s="76"/>
      <c r="D46" s="76"/>
      <c r="E46" s="76"/>
      <c r="F46" s="76"/>
      <c r="I46" s="76"/>
    </row>
    <row r="47" spans="1:9">
      <c r="A47" s="73"/>
      <c r="B47" s="74"/>
      <c r="C47" s="74"/>
      <c r="D47" s="74"/>
      <c r="E47" s="74"/>
      <c r="F47" s="74"/>
      <c r="G47" s="111" t="s">
        <v>2</v>
      </c>
      <c r="H47" s="111"/>
      <c r="I47" s="28">
        <f>36/40</f>
        <v>0.9</v>
      </c>
    </row>
    <row r="48" spans="1:9">
      <c r="H48" s="78"/>
      <c r="I48" s="79"/>
    </row>
  </sheetData>
  <mergeCells count="4">
    <mergeCell ref="A1:I1"/>
    <mergeCell ref="A2:I2"/>
    <mergeCell ref="G45:H45"/>
    <mergeCell ref="G47:H47"/>
  </mergeCells>
  <pageMargins left="0.75" right="0.75" top="1" bottom="1" header="0.51180555555555596" footer="0.51180555555555596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O17" sqref="O17"/>
    </sheetView>
  </sheetViews>
  <sheetFormatPr defaultColWidth="9" defaultRowHeight="15"/>
  <cols>
    <col min="1" max="1" width="10.42578125" style="70"/>
    <col min="2" max="2" width="17.7109375" style="70" customWidth="1"/>
    <col min="3" max="4" width="9" style="70"/>
    <col min="5" max="5" width="12.28515625" style="70" customWidth="1"/>
    <col min="6" max="6" width="10.5703125" style="70" customWidth="1"/>
    <col min="7" max="7" width="17.710937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2129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42887</v>
      </c>
      <c r="B4" s="74" t="s">
        <v>1929</v>
      </c>
      <c r="C4" s="74" t="s">
        <v>16</v>
      </c>
      <c r="D4" s="74">
        <v>550</v>
      </c>
      <c r="E4" s="74">
        <v>1060</v>
      </c>
      <c r="F4" s="74">
        <v>1053.9000000000001</v>
      </c>
      <c r="G4" s="74" t="s">
        <v>2130</v>
      </c>
      <c r="H4" s="74">
        <v>1072</v>
      </c>
      <c r="I4" s="74">
        <f t="shared" ref="I4:I9" si="0">(H4-E4)*D4</f>
        <v>6600</v>
      </c>
    </row>
    <row r="5" spans="1:9">
      <c r="A5" s="73">
        <v>42888</v>
      </c>
      <c r="B5" s="74" t="s">
        <v>886</v>
      </c>
      <c r="C5" s="74" t="s">
        <v>16</v>
      </c>
      <c r="D5" s="74">
        <v>600</v>
      </c>
      <c r="E5" s="74">
        <v>1251</v>
      </c>
      <c r="F5" s="74">
        <v>1245</v>
      </c>
      <c r="G5" s="74" t="s">
        <v>2131</v>
      </c>
      <c r="H5" s="74">
        <v>1261</v>
      </c>
      <c r="I5" s="74">
        <f t="shared" si="0"/>
        <v>6000</v>
      </c>
    </row>
    <row r="6" spans="1:9">
      <c r="A6" s="73">
        <v>42888</v>
      </c>
      <c r="B6" s="74" t="s">
        <v>2132</v>
      </c>
      <c r="C6" s="74" t="s">
        <v>16</v>
      </c>
      <c r="D6" s="74">
        <v>500</v>
      </c>
      <c r="E6" s="74">
        <v>1275</v>
      </c>
      <c r="F6" s="74">
        <v>1268</v>
      </c>
      <c r="G6" s="74" t="s">
        <v>2133</v>
      </c>
      <c r="H6" s="74">
        <v>1278</v>
      </c>
      <c r="I6" s="74">
        <f t="shared" si="0"/>
        <v>1500</v>
      </c>
    </row>
    <row r="7" spans="1:9">
      <c r="A7" s="73">
        <v>42888</v>
      </c>
      <c r="B7" s="74" t="s">
        <v>587</v>
      </c>
      <c r="C7" s="74" t="s">
        <v>16</v>
      </c>
      <c r="D7" s="74">
        <v>1500</v>
      </c>
      <c r="E7" s="74">
        <v>632</v>
      </c>
      <c r="F7" s="74">
        <v>629.5</v>
      </c>
      <c r="G7" s="74" t="s">
        <v>2134</v>
      </c>
      <c r="H7" s="74">
        <v>636</v>
      </c>
      <c r="I7" s="74">
        <f t="shared" si="0"/>
        <v>6000</v>
      </c>
    </row>
    <row r="8" spans="1:9">
      <c r="A8" s="73">
        <v>42891</v>
      </c>
      <c r="B8" s="74" t="s">
        <v>339</v>
      </c>
      <c r="C8" s="74" t="s">
        <v>16</v>
      </c>
      <c r="D8" s="74">
        <v>500</v>
      </c>
      <c r="E8" s="74">
        <v>973</v>
      </c>
      <c r="F8" s="74">
        <v>966</v>
      </c>
      <c r="G8" s="74" t="s">
        <v>2135</v>
      </c>
      <c r="H8" s="74">
        <v>973</v>
      </c>
      <c r="I8" s="74">
        <f t="shared" si="0"/>
        <v>0</v>
      </c>
    </row>
    <row r="9" spans="1:9">
      <c r="A9" s="73">
        <v>42891</v>
      </c>
      <c r="B9" s="74" t="s">
        <v>136</v>
      </c>
      <c r="C9" s="74" t="s">
        <v>16</v>
      </c>
      <c r="D9" s="74">
        <v>250</v>
      </c>
      <c r="E9" s="74">
        <v>2500</v>
      </c>
      <c r="F9" s="74">
        <v>2486</v>
      </c>
      <c r="G9" s="74" t="s">
        <v>2136</v>
      </c>
      <c r="H9" s="74">
        <v>2506</v>
      </c>
      <c r="I9" s="74">
        <f t="shared" si="0"/>
        <v>1500</v>
      </c>
    </row>
    <row r="10" spans="1:9">
      <c r="A10" s="75">
        <v>42892</v>
      </c>
      <c r="B10" s="76" t="s">
        <v>1704</v>
      </c>
      <c r="C10" s="76" t="s">
        <v>23</v>
      </c>
      <c r="D10" s="76">
        <v>1500</v>
      </c>
      <c r="E10" s="76">
        <v>540</v>
      </c>
      <c r="F10" s="76">
        <v>542.5</v>
      </c>
      <c r="G10" s="76" t="s">
        <v>2137</v>
      </c>
      <c r="H10" s="76">
        <v>542.5</v>
      </c>
      <c r="I10" s="76">
        <f t="shared" ref="I10:I13" si="1">(E10-H10)*D10</f>
        <v>-3750</v>
      </c>
    </row>
    <row r="11" spans="1:9">
      <c r="A11" s="73">
        <v>42892</v>
      </c>
      <c r="B11" s="74" t="s">
        <v>2138</v>
      </c>
      <c r="C11" s="74" t="s">
        <v>23</v>
      </c>
      <c r="D11" s="74">
        <v>1500</v>
      </c>
      <c r="E11" s="74">
        <v>530</v>
      </c>
      <c r="F11" s="74">
        <v>532.5</v>
      </c>
      <c r="G11" s="74" t="s">
        <v>2139</v>
      </c>
      <c r="H11" s="74">
        <v>528</v>
      </c>
      <c r="I11" s="74">
        <f t="shared" si="1"/>
        <v>3000</v>
      </c>
    </row>
    <row r="12" spans="1:9">
      <c r="A12" s="73">
        <v>42892</v>
      </c>
      <c r="B12" s="74" t="s">
        <v>2138</v>
      </c>
      <c r="C12" s="74" t="s">
        <v>23</v>
      </c>
      <c r="D12" s="74">
        <v>1500</v>
      </c>
      <c r="E12" s="74">
        <v>527</v>
      </c>
      <c r="F12" s="74">
        <v>529.5</v>
      </c>
      <c r="G12" s="74" t="s">
        <v>2140</v>
      </c>
      <c r="H12" s="74">
        <v>527</v>
      </c>
      <c r="I12" s="74">
        <f t="shared" si="1"/>
        <v>0</v>
      </c>
    </row>
    <row r="13" spans="1:9">
      <c r="A13" s="73">
        <v>42892</v>
      </c>
      <c r="B13" s="74" t="s">
        <v>83</v>
      </c>
      <c r="C13" s="74" t="s">
        <v>23</v>
      </c>
      <c r="D13" s="74">
        <v>500</v>
      </c>
      <c r="E13" s="74">
        <v>1647</v>
      </c>
      <c r="F13" s="74">
        <v>1654</v>
      </c>
      <c r="G13" s="74" t="s">
        <v>2141</v>
      </c>
      <c r="H13" s="74">
        <v>1644</v>
      </c>
      <c r="I13" s="74">
        <f t="shared" si="1"/>
        <v>1500</v>
      </c>
    </row>
    <row r="14" spans="1:9">
      <c r="A14" s="73">
        <v>42893</v>
      </c>
      <c r="B14" s="74" t="s">
        <v>764</v>
      </c>
      <c r="C14" s="74" t="s">
        <v>16</v>
      </c>
      <c r="D14" s="74">
        <v>500</v>
      </c>
      <c r="E14" s="74">
        <v>1032</v>
      </c>
      <c r="F14" s="74">
        <v>1025</v>
      </c>
      <c r="G14" s="74" t="s">
        <v>2142</v>
      </c>
      <c r="H14" s="74">
        <v>1032</v>
      </c>
      <c r="I14" s="74">
        <f t="shared" ref="I14:I18" si="2">(H14-E14)*D14</f>
        <v>0</v>
      </c>
    </row>
    <row r="15" spans="1:9">
      <c r="A15" s="73">
        <v>42893</v>
      </c>
      <c r="B15" s="74" t="s">
        <v>587</v>
      </c>
      <c r="C15" s="74" t="s">
        <v>16</v>
      </c>
      <c r="D15" s="74">
        <v>1500</v>
      </c>
      <c r="E15" s="74">
        <v>652</v>
      </c>
      <c r="F15" s="74">
        <v>649.5</v>
      </c>
      <c r="G15" s="74" t="s">
        <v>2143</v>
      </c>
      <c r="H15" s="74">
        <v>653</v>
      </c>
      <c r="I15" s="74">
        <f t="shared" si="2"/>
        <v>1500</v>
      </c>
    </row>
    <row r="16" spans="1:9">
      <c r="A16" s="73">
        <v>42894</v>
      </c>
      <c r="B16" s="74" t="s">
        <v>2144</v>
      </c>
      <c r="C16" s="74" t="s">
        <v>23</v>
      </c>
      <c r="D16" s="74">
        <v>1600</v>
      </c>
      <c r="E16" s="74">
        <v>531</v>
      </c>
      <c r="F16" s="74">
        <v>533.20000000000005</v>
      </c>
      <c r="G16" s="74" t="s">
        <v>2145</v>
      </c>
      <c r="H16" s="74">
        <v>531</v>
      </c>
      <c r="I16" s="74">
        <f t="shared" ref="I16:I25" si="3">(E16-H16)*D16</f>
        <v>0</v>
      </c>
    </row>
    <row r="17" spans="1:9">
      <c r="A17" s="75">
        <v>42894</v>
      </c>
      <c r="B17" s="76" t="s">
        <v>2144</v>
      </c>
      <c r="C17" s="76" t="s">
        <v>23</v>
      </c>
      <c r="D17" s="76">
        <v>1600</v>
      </c>
      <c r="E17" s="76">
        <v>530</v>
      </c>
      <c r="F17" s="76">
        <v>532.20000000000005</v>
      </c>
      <c r="G17" s="76" t="s">
        <v>2146</v>
      </c>
      <c r="H17" s="76">
        <v>532.20000000000005</v>
      </c>
      <c r="I17" s="76">
        <f t="shared" si="3"/>
        <v>-3520.0000000000728</v>
      </c>
    </row>
    <row r="18" spans="1:9">
      <c r="A18" s="73">
        <v>42894</v>
      </c>
      <c r="B18" s="74" t="s">
        <v>1654</v>
      </c>
      <c r="C18" s="74" t="s">
        <v>946</v>
      </c>
      <c r="D18" s="74">
        <v>500</v>
      </c>
      <c r="E18" s="74">
        <v>960</v>
      </c>
      <c r="F18" s="74">
        <v>953</v>
      </c>
      <c r="G18" s="74" t="s">
        <v>2147</v>
      </c>
      <c r="H18" s="74">
        <v>960</v>
      </c>
      <c r="I18" s="74">
        <f t="shared" si="2"/>
        <v>0</v>
      </c>
    </row>
    <row r="19" spans="1:9">
      <c r="A19" s="73">
        <v>42894</v>
      </c>
      <c r="B19" s="74" t="s">
        <v>1860</v>
      </c>
      <c r="C19" s="74" t="s">
        <v>23</v>
      </c>
      <c r="D19" s="74">
        <v>2000</v>
      </c>
      <c r="E19" s="74">
        <v>494</v>
      </c>
      <c r="F19" s="74">
        <v>495.75</v>
      </c>
      <c r="G19" s="74" t="s">
        <v>2148</v>
      </c>
      <c r="H19" s="74">
        <v>491.25</v>
      </c>
      <c r="I19" s="74">
        <f t="shared" si="3"/>
        <v>5500</v>
      </c>
    </row>
    <row r="20" spans="1:9">
      <c r="A20" s="73">
        <v>42894</v>
      </c>
      <c r="B20" s="74" t="s">
        <v>95</v>
      </c>
      <c r="C20" s="74" t="s">
        <v>23</v>
      </c>
      <c r="D20" s="74">
        <v>1500</v>
      </c>
      <c r="E20" s="74">
        <v>530.5</v>
      </c>
      <c r="F20" s="74">
        <v>533</v>
      </c>
      <c r="G20" s="74" t="s">
        <v>2149</v>
      </c>
      <c r="H20" s="74">
        <v>529.5</v>
      </c>
      <c r="I20" s="74">
        <f t="shared" si="3"/>
        <v>1500</v>
      </c>
    </row>
    <row r="21" spans="1:9">
      <c r="A21" s="73">
        <v>42894</v>
      </c>
      <c r="B21" s="74" t="s">
        <v>1781</v>
      </c>
      <c r="C21" s="74" t="s">
        <v>23</v>
      </c>
      <c r="D21" s="74">
        <v>1500</v>
      </c>
      <c r="E21" s="74">
        <v>585.29999999999995</v>
      </c>
      <c r="F21" s="74">
        <v>588</v>
      </c>
      <c r="G21" s="74" t="s">
        <v>2150</v>
      </c>
      <c r="H21" s="74">
        <v>583.5</v>
      </c>
      <c r="I21" s="74">
        <f t="shared" si="3"/>
        <v>2699.9999999999318</v>
      </c>
    </row>
    <row r="22" spans="1:9">
      <c r="A22" s="73">
        <v>42895</v>
      </c>
      <c r="B22" s="74" t="s">
        <v>178</v>
      </c>
      <c r="C22" s="74" t="s">
        <v>23</v>
      </c>
      <c r="D22" s="74">
        <v>1000</v>
      </c>
      <c r="E22" s="74">
        <v>812.5</v>
      </c>
      <c r="F22" s="74">
        <v>816</v>
      </c>
      <c r="G22" s="74" t="s">
        <v>2151</v>
      </c>
      <c r="H22" s="74">
        <v>812.5</v>
      </c>
      <c r="I22" s="74">
        <f t="shared" si="3"/>
        <v>0</v>
      </c>
    </row>
    <row r="23" spans="1:9">
      <c r="A23" s="73">
        <v>42895</v>
      </c>
      <c r="B23" s="74" t="s">
        <v>381</v>
      </c>
      <c r="C23" s="74" t="s">
        <v>23</v>
      </c>
      <c r="D23" s="74">
        <v>1200</v>
      </c>
      <c r="E23" s="74">
        <v>850</v>
      </c>
      <c r="F23" s="74">
        <v>853</v>
      </c>
      <c r="G23" s="74" t="s">
        <v>2152</v>
      </c>
      <c r="H23" s="74">
        <v>848.7</v>
      </c>
      <c r="I23" s="74">
        <f t="shared" si="3"/>
        <v>1559.9999999999454</v>
      </c>
    </row>
    <row r="24" spans="1:9">
      <c r="A24" s="73">
        <v>42895</v>
      </c>
      <c r="B24" s="74" t="s">
        <v>427</v>
      </c>
      <c r="C24" s="74" t="s">
        <v>23</v>
      </c>
      <c r="D24" s="74">
        <v>1200</v>
      </c>
      <c r="E24" s="74">
        <v>533</v>
      </c>
      <c r="F24" s="74">
        <v>536</v>
      </c>
      <c r="G24" s="74" t="s">
        <v>2153</v>
      </c>
      <c r="H24" s="74">
        <v>532.1</v>
      </c>
      <c r="I24" s="74">
        <f t="shared" si="3"/>
        <v>1079.9999999999727</v>
      </c>
    </row>
    <row r="25" spans="1:9">
      <c r="A25" s="73">
        <v>42898</v>
      </c>
      <c r="B25" s="74" t="s">
        <v>47</v>
      </c>
      <c r="C25" s="74" t="s">
        <v>23</v>
      </c>
      <c r="D25" s="74">
        <v>1200</v>
      </c>
      <c r="E25" s="74">
        <v>413</v>
      </c>
      <c r="F25" s="74">
        <v>416</v>
      </c>
      <c r="G25" s="74" t="s">
        <v>2154</v>
      </c>
      <c r="H25" s="74">
        <v>411.7</v>
      </c>
      <c r="I25" s="74">
        <f t="shared" si="3"/>
        <v>1560.0000000000136</v>
      </c>
    </row>
    <row r="26" spans="1:9">
      <c r="A26" s="73">
        <v>42898</v>
      </c>
      <c r="B26" s="74" t="s">
        <v>2155</v>
      </c>
      <c r="C26" s="74" t="s">
        <v>946</v>
      </c>
      <c r="D26" s="74">
        <v>2500</v>
      </c>
      <c r="E26" s="74">
        <v>480</v>
      </c>
      <c r="F26" s="74">
        <v>478.5</v>
      </c>
      <c r="G26" s="74" t="s">
        <v>2156</v>
      </c>
      <c r="H26" s="74">
        <v>481</v>
      </c>
      <c r="I26" s="74">
        <f>(H26-E26)*D26</f>
        <v>2500</v>
      </c>
    </row>
    <row r="27" spans="1:9">
      <c r="A27" s="73">
        <v>42898</v>
      </c>
      <c r="B27" s="74" t="s">
        <v>2157</v>
      </c>
      <c r="C27" s="74" t="s">
        <v>23</v>
      </c>
      <c r="D27" s="74">
        <v>150</v>
      </c>
      <c r="E27" s="74">
        <v>7400</v>
      </c>
      <c r="F27" s="74">
        <v>7424</v>
      </c>
      <c r="G27" s="74" t="s">
        <v>2158</v>
      </c>
      <c r="H27" s="74">
        <v>7391</v>
      </c>
      <c r="I27" s="74">
        <f t="shared" ref="I27:I29" si="4">(E27-H27)*D27</f>
        <v>1350</v>
      </c>
    </row>
    <row r="28" spans="1:9">
      <c r="A28" s="73">
        <v>42899</v>
      </c>
      <c r="B28" s="74" t="s">
        <v>47</v>
      </c>
      <c r="C28" s="74" t="s">
        <v>23</v>
      </c>
      <c r="D28" s="74">
        <v>1200</v>
      </c>
      <c r="E28" s="74">
        <v>411</v>
      </c>
      <c r="F28" s="74">
        <v>414</v>
      </c>
      <c r="G28" s="74" t="s">
        <v>2159</v>
      </c>
      <c r="H28" s="74">
        <v>408</v>
      </c>
      <c r="I28" s="74">
        <f t="shared" si="4"/>
        <v>3600</v>
      </c>
    </row>
    <row r="29" spans="1:9">
      <c r="A29" s="73">
        <v>42899</v>
      </c>
      <c r="B29" s="74" t="s">
        <v>507</v>
      </c>
      <c r="C29" s="74" t="s">
        <v>23</v>
      </c>
      <c r="D29" s="74">
        <v>300</v>
      </c>
      <c r="E29" s="74">
        <v>3040</v>
      </c>
      <c r="F29" s="74">
        <v>3052</v>
      </c>
      <c r="G29" s="74" t="s">
        <v>2160</v>
      </c>
      <c r="H29" s="74">
        <v>3040</v>
      </c>
      <c r="I29" s="74">
        <f t="shared" si="4"/>
        <v>0</v>
      </c>
    </row>
    <row r="30" spans="1:9">
      <c r="A30" s="73">
        <v>42899</v>
      </c>
      <c r="B30" s="74" t="s">
        <v>1744</v>
      </c>
      <c r="C30" s="74" t="s">
        <v>16</v>
      </c>
      <c r="D30" s="74">
        <v>1000</v>
      </c>
      <c r="E30" s="74">
        <v>815.35</v>
      </c>
      <c r="F30" s="74">
        <v>811.85</v>
      </c>
      <c r="G30" s="74" t="s">
        <v>2161</v>
      </c>
      <c r="H30" s="74">
        <v>821</v>
      </c>
      <c r="I30" s="74">
        <f t="shared" ref="I30:I34" si="5">(H30-E30)*D30</f>
        <v>5649.9999999999773</v>
      </c>
    </row>
    <row r="31" spans="1:9">
      <c r="A31" s="73">
        <v>42900</v>
      </c>
      <c r="B31" s="74" t="s">
        <v>381</v>
      </c>
      <c r="C31" s="74" t="s">
        <v>23</v>
      </c>
      <c r="D31" s="74">
        <v>1200</v>
      </c>
      <c r="E31" s="74">
        <v>840</v>
      </c>
      <c r="F31" s="74">
        <v>843</v>
      </c>
      <c r="G31" s="74" t="s">
        <v>2162</v>
      </c>
      <c r="H31" s="74">
        <v>838.7</v>
      </c>
      <c r="I31" s="74">
        <f t="shared" ref="I31:I36" si="6">(E31-H31)*D31</f>
        <v>1559.9999999999454</v>
      </c>
    </row>
    <row r="32" spans="1:9">
      <c r="A32" s="73">
        <v>42900</v>
      </c>
      <c r="B32" s="74" t="s">
        <v>381</v>
      </c>
      <c r="C32" s="74" t="s">
        <v>23</v>
      </c>
      <c r="D32" s="74">
        <v>1200</v>
      </c>
      <c r="E32" s="74">
        <v>838.1</v>
      </c>
      <c r="F32" s="74">
        <v>841.1</v>
      </c>
      <c r="G32" s="74" t="s">
        <v>2163</v>
      </c>
      <c r="H32" s="74">
        <v>838.1</v>
      </c>
      <c r="I32" s="74">
        <f t="shared" si="6"/>
        <v>0</v>
      </c>
    </row>
    <row r="33" spans="1:9">
      <c r="A33" s="75">
        <v>42900</v>
      </c>
      <c r="B33" s="76" t="s">
        <v>1651</v>
      </c>
      <c r="C33" s="76" t="s">
        <v>16</v>
      </c>
      <c r="D33" s="76">
        <v>1200</v>
      </c>
      <c r="E33" s="76">
        <v>415</v>
      </c>
      <c r="F33" s="76">
        <v>412</v>
      </c>
      <c r="G33" s="76" t="s">
        <v>2164</v>
      </c>
      <c r="H33" s="76">
        <v>412</v>
      </c>
      <c r="I33" s="76">
        <f t="shared" si="5"/>
        <v>-3600</v>
      </c>
    </row>
    <row r="34" spans="1:9">
      <c r="A34" s="75">
        <v>42900</v>
      </c>
      <c r="B34" s="76" t="s">
        <v>886</v>
      </c>
      <c r="C34" s="76" t="s">
        <v>16</v>
      </c>
      <c r="D34" s="76">
        <v>600</v>
      </c>
      <c r="E34" s="76">
        <v>1353</v>
      </c>
      <c r="F34" s="76">
        <v>1346</v>
      </c>
      <c r="G34" s="76" t="s">
        <v>2165</v>
      </c>
      <c r="H34" s="76">
        <v>1350</v>
      </c>
      <c r="I34" s="76">
        <f t="shared" si="5"/>
        <v>-1800</v>
      </c>
    </row>
    <row r="35" spans="1:9">
      <c r="A35" s="73">
        <v>42900</v>
      </c>
      <c r="B35" s="74" t="s">
        <v>2166</v>
      </c>
      <c r="C35" s="74" t="s">
        <v>23</v>
      </c>
      <c r="D35" s="74">
        <v>6000</v>
      </c>
      <c r="E35" s="74">
        <v>185</v>
      </c>
      <c r="F35" s="74">
        <v>185.6</v>
      </c>
      <c r="G35" s="74" t="s">
        <v>2167</v>
      </c>
      <c r="H35" s="74">
        <v>184.2</v>
      </c>
      <c r="I35" s="74">
        <f t="shared" si="6"/>
        <v>4800.0000000000682</v>
      </c>
    </row>
    <row r="36" spans="1:9">
      <c r="A36" s="73">
        <v>42901</v>
      </c>
      <c r="B36" s="74" t="s">
        <v>2168</v>
      </c>
      <c r="C36" s="74" t="s">
        <v>23</v>
      </c>
      <c r="D36" s="74">
        <v>1200</v>
      </c>
      <c r="E36" s="74">
        <v>686.3</v>
      </c>
      <c r="F36" s="74">
        <v>689.3</v>
      </c>
      <c r="G36" s="74" t="s">
        <v>2169</v>
      </c>
      <c r="H36" s="74">
        <v>686.3</v>
      </c>
      <c r="I36" s="74">
        <f t="shared" si="6"/>
        <v>0</v>
      </c>
    </row>
    <row r="37" spans="1:9">
      <c r="A37" s="73">
        <v>42901</v>
      </c>
      <c r="B37" s="74" t="s">
        <v>1781</v>
      </c>
      <c r="C37" s="74" t="s">
        <v>16</v>
      </c>
      <c r="D37" s="74">
        <v>1500</v>
      </c>
      <c r="E37" s="74">
        <v>600</v>
      </c>
      <c r="F37" s="74">
        <v>597.5</v>
      </c>
      <c r="G37" s="74" t="s">
        <v>2170</v>
      </c>
      <c r="H37" s="74">
        <v>601</v>
      </c>
      <c r="I37" s="74">
        <f t="shared" ref="I37:I42" si="7">(H37-E37)*D37</f>
        <v>1500</v>
      </c>
    </row>
    <row r="38" spans="1:9">
      <c r="A38" s="75">
        <v>42901</v>
      </c>
      <c r="B38" s="76" t="s">
        <v>649</v>
      </c>
      <c r="C38" s="76" t="s">
        <v>16</v>
      </c>
      <c r="D38" s="76">
        <v>1500</v>
      </c>
      <c r="E38" s="76">
        <v>458</v>
      </c>
      <c r="F38" s="76">
        <v>455.5</v>
      </c>
      <c r="G38" s="76" t="s">
        <v>2171</v>
      </c>
      <c r="H38" s="76">
        <v>455.5</v>
      </c>
      <c r="I38" s="76">
        <f t="shared" si="7"/>
        <v>-3750</v>
      </c>
    </row>
    <row r="39" spans="1:9">
      <c r="A39" s="73">
        <v>42901</v>
      </c>
      <c r="B39" s="74" t="s">
        <v>2172</v>
      </c>
      <c r="C39" s="74" t="s">
        <v>23</v>
      </c>
      <c r="D39" s="74">
        <v>1200</v>
      </c>
      <c r="E39" s="74">
        <v>677.3</v>
      </c>
      <c r="F39" s="74">
        <v>680.3</v>
      </c>
      <c r="G39" s="74" t="s">
        <v>2173</v>
      </c>
      <c r="H39" s="74">
        <v>677.3</v>
      </c>
      <c r="I39" s="74">
        <f t="shared" ref="I39:I47" si="8">(E39-H39)*D39</f>
        <v>0</v>
      </c>
    </row>
    <row r="40" spans="1:9">
      <c r="A40" s="73">
        <v>42901</v>
      </c>
      <c r="B40" s="74" t="s">
        <v>2174</v>
      </c>
      <c r="C40" s="74" t="s">
        <v>23</v>
      </c>
      <c r="D40" s="74">
        <v>2000</v>
      </c>
      <c r="E40" s="74">
        <v>486</v>
      </c>
      <c r="F40" s="74">
        <v>487.75</v>
      </c>
      <c r="G40" s="74" t="s">
        <v>2175</v>
      </c>
      <c r="H40" s="74">
        <v>483.75</v>
      </c>
      <c r="I40" s="74">
        <f t="shared" si="8"/>
        <v>4500</v>
      </c>
    </row>
    <row r="41" spans="1:9">
      <c r="A41" s="73">
        <v>42902</v>
      </c>
      <c r="B41" s="74" t="s">
        <v>2176</v>
      </c>
      <c r="C41" s="74" t="s">
        <v>946</v>
      </c>
      <c r="D41" s="74">
        <v>3500</v>
      </c>
      <c r="E41" s="74">
        <v>220</v>
      </c>
      <c r="F41" s="74">
        <v>218.9</v>
      </c>
      <c r="G41" s="74" t="s">
        <v>2177</v>
      </c>
      <c r="H41" s="74">
        <v>220</v>
      </c>
      <c r="I41" s="74">
        <f t="shared" si="7"/>
        <v>0</v>
      </c>
    </row>
    <row r="42" spans="1:9">
      <c r="A42" s="73">
        <v>42902</v>
      </c>
      <c r="B42" s="74" t="s">
        <v>886</v>
      </c>
      <c r="C42" s="74" t="s">
        <v>16</v>
      </c>
      <c r="D42" s="74">
        <v>600</v>
      </c>
      <c r="E42" s="74">
        <v>1375</v>
      </c>
      <c r="F42" s="74">
        <v>1369</v>
      </c>
      <c r="G42" s="74" t="s">
        <v>2178</v>
      </c>
      <c r="H42" s="74">
        <v>1383.5</v>
      </c>
      <c r="I42" s="74">
        <f t="shared" si="7"/>
        <v>5100</v>
      </c>
    </row>
    <row r="43" spans="1:9">
      <c r="A43" s="73">
        <v>42905</v>
      </c>
      <c r="B43" s="74" t="s">
        <v>1779</v>
      </c>
      <c r="C43" s="74" t="s">
        <v>23</v>
      </c>
      <c r="D43" s="74">
        <v>800</v>
      </c>
      <c r="E43" s="74">
        <v>1122.5</v>
      </c>
      <c r="F43" s="74">
        <v>1127</v>
      </c>
      <c r="G43" s="74" t="s">
        <v>2179</v>
      </c>
      <c r="H43" s="74">
        <v>1122.5</v>
      </c>
      <c r="I43" s="74">
        <f t="shared" si="8"/>
        <v>0</v>
      </c>
    </row>
    <row r="44" spans="1:9">
      <c r="A44" s="73">
        <v>42905</v>
      </c>
      <c r="B44" s="74" t="s">
        <v>2180</v>
      </c>
      <c r="C44" s="74" t="s">
        <v>23</v>
      </c>
      <c r="D44" s="74">
        <v>800</v>
      </c>
      <c r="E44" s="74">
        <v>1118</v>
      </c>
      <c r="F44" s="74">
        <v>1122.5</v>
      </c>
      <c r="G44" s="74" t="s">
        <v>2181</v>
      </c>
      <c r="H44" s="74">
        <v>1116</v>
      </c>
      <c r="I44" s="74">
        <f t="shared" si="8"/>
        <v>1600</v>
      </c>
    </row>
    <row r="45" spans="1:9">
      <c r="A45" s="73">
        <v>42905</v>
      </c>
      <c r="B45" s="74" t="s">
        <v>2168</v>
      </c>
      <c r="C45" s="74" t="s">
        <v>23</v>
      </c>
      <c r="D45" s="74">
        <v>1200</v>
      </c>
      <c r="E45" s="74">
        <v>674.5</v>
      </c>
      <c r="F45" s="74">
        <v>677.5</v>
      </c>
      <c r="G45" s="74" t="s">
        <v>2182</v>
      </c>
      <c r="H45" s="74">
        <v>674.5</v>
      </c>
      <c r="I45" s="74">
        <f t="shared" si="8"/>
        <v>0</v>
      </c>
    </row>
    <row r="46" spans="1:9">
      <c r="A46" s="73">
        <v>42905</v>
      </c>
      <c r="B46" s="74" t="s">
        <v>18</v>
      </c>
      <c r="C46" s="74" t="s">
        <v>23</v>
      </c>
      <c r="D46" s="74">
        <v>1200</v>
      </c>
      <c r="E46" s="74">
        <v>673.3</v>
      </c>
      <c r="F46" s="74">
        <v>676.3</v>
      </c>
      <c r="G46" s="74" t="s">
        <v>2183</v>
      </c>
      <c r="H46" s="74">
        <v>670.6</v>
      </c>
      <c r="I46" s="74">
        <f t="shared" si="8"/>
        <v>3239.9999999999181</v>
      </c>
    </row>
    <row r="47" spans="1:9">
      <c r="A47" s="73">
        <v>42905</v>
      </c>
      <c r="B47" s="74" t="s">
        <v>2087</v>
      </c>
      <c r="C47" s="74" t="s">
        <v>23</v>
      </c>
      <c r="D47" s="74">
        <v>600</v>
      </c>
      <c r="E47" s="74">
        <v>1200</v>
      </c>
      <c r="F47" s="74">
        <v>1206</v>
      </c>
      <c r="G47" s="74" t="s">
        <v>2184</v>
      </c>
      <c r="H47" s="74">
        <v>1197.5</v>
      </c>
      <c r="I47" s="74">
        <f t="shared" si="8"/>
        <v>1500</v>
      </c>
    </row>
    <row r="48" spans="1:9">
      <c r="A48" s="73">
        <v>42906</v>
      </c>
      <c r="B48" s="74" t="s">
        <v>2185</v>
      </c>
      <c r="C48" s="74" t="s">
        <v>16</v>
      </c>
      <c r="D48" s="74">
        <v>550</v>
      </c>
      <c r="E48" s="74">
        <v>1102</v>
      </c>
      <c r="F48" s="74">
        <v>1095.5</v>
      </c>
      <c r="G48" s="74" t="s">
        <v>2186</v>
      </c>
      <c r="H48" s="74">
        <v>1102</v>
      </c>
      <c r="I48" s="74">
        <f t="shared" ref="I48:I50" si="9">(H48-E48)*D48</f>
        <v>0</v>
      </c>
    </row>
    <row r="49" spans="1:9">
      <c r="A49" s="73">
        <v>42906</v>
      </c>
      <c r="B49" s="74" t="s">
        <v>232</v>
      </c>
      <c r="C49" s="74" t="s">
        <v>16</v>
      </c>
      <c r="D49" s="74">
        <v>600</v>
      </c>
      <c r="E49" s="74">
        <v>1221</v>
      </c>
      <c r="F49" s="74">
        <v>1215</v>
      </c>
      <c r="G49" s="74" t="s">
        <v>2187</v>
      </c>
      <c r="H49" s="74">
        <v>1232</v>
      </c>
      <c r="I49" s="74">
        <f t="shared" si="9"/>
        <v>6600</v>
      </c>
    </row>
    <row r="50" spans="1:9">
      <c r="A50" s="73">
        <v>42906</v>
      </c>
      <c r="B50" s="74" t="s">
        <v>232</v>
      </c>
      <c r="C50" s="74" t="s">
        <v>16</v>
      </c>
      <c r="D50" s="74">
        <v>600</v>
      </c>
      <c r="E50" s="74">
        <v>1230</v>
      </c>
      <c r="F50" s="74">
        <v>1224</v>
      </c>
      <c r="G50" s="74" t="s">
        <v>2188</v>
      </c>
      <c r="H50" s="74">
        <v>1230</v>
      </c>
      <c r="I50" s="74">
        <f t="shared" si="9"/>
        <v>0</v>
      </c>
    </row>
    <row r="51" spans="1:9">
      <c r="A51" s="73">
        <v>42907</v>
      </c>
      <c r="B51" s="74" t="s">
        <v>18</v>
      </c>
      <c r="C51" s="74" t="s">
        <v>23</v>
      </c>
      <c r="D51" s="74">
        <v>1200</v>
      </c>
      <c r="E51" s="74">
        <v>661.5</v>
      </c>
      <c r="F51" s="74">
        <v>664.5</v>
      </c>
      <c r="G51" s="74" t="s">
        <v>2189</v>
      </c>
      <c r="H51" s="74">
        <v>656.75</v>
      </c>
      <c r="I51" s="74">
        <f t="shared" ref="I51:I54" si="10">(E51-H51)*D51</f>
        <v>5700</v>
      </c>
    </row>
    <row r="52" spans="1:9">
      <c r="A52" s="73">
        <v>42907</v>
      </c>
      <c r="B52" s="74" t="s">
        <v>18</v>
      </c>
      <c r="C52" s="74" t="s">
        <v>23</v>
      </c>
      <c r="D52" s="74">
        <v>1200</v>
      </c>
      <c r="E52" s="74">
        <v>655.5</v>
      </c>
      <c r="F52" s="74">
        <v>658.5</v>
      </c>
      <c r="G52" s="74" t="s">
        <v>2190</v>
      </c>
      <c r="H52" s="74">
        <v>654.20000000000005</v>
      </c>
      <c r="I52" s="74">
        <f t="shared" si="10"/>
        <v>1559.9999999999454</v>
      </c>
    </row>
    <row r="53" spans="1:9">
      <c r="A53" s="73">
        <v>42908</v>
      </c>
      <c r="B53" s="74" t="s">
        <v>18</v>
      </c>
      <c r="C53" s="74" t="s">
        <v>23</v>
      </c>
      <c r="D53" s="74">
        <v>1200</v>
      </c>
      <c r="E53" s="74">
        <v>650</v>
      </c>
      <c r="F53" s="74">
        <v>653</v>
      </c>
      <c r="G53" s="74" t="s">
        <v>2191</v>
      </c>
      <c r="H53" s="74">
        <v>648.70000000000005</v>
      </c>
      <c r="I53" s="74">
        <f t="shared" si="10"/>
        <v>1559.9999999999454</v>
      </c>
    </row>
    <row r="54" spans="1:9">
      <c r="A54" s="73">
        <v>42908</v>
      </c>
      <c r="B54" s="74" t="s">
        <v>18</v>
      </c>
      <c r="C54" s="74" t="s">
        <v>23</v>
      </c>
      <c r="D54" s="74">
        <v>1200</v>
      </c>
      <c r="E54" s="74">
        <v>648.70000000000005</v>
      </c>
      <c r="F54" s="74">
        <v>651.70000000000005</v>
      </c>
      <c r="G54" s="74" t="s">
        <v>2192</v>
      </c>
      <c r="H54" s="74">
        <v>648.70000000000005</v>
      </c>
      <c r="I54" s="74">
        <f t="shared" si="10"/>
        <v>0</v>
      </c>
    </row>
    <row r="55" spans="1:9">
      <c r="A55" s="75">
        <v>42908</v>
      </c>
      <c r="B55" s="76" t="s">
        <v>2013</v>
      </c>
      <c r="C55" s="76" t="s">
        <v>946</v>
      </c>
      <c r="D55" s="76">
        <v>700</v>
      </c>
      <c r="E55" s="76">
        <v>672</v>
      </c>
      <c r="F55" s="76">
        <v>667</v>
      </c>
      <c r="G55" s="76" t="s">
        <v>2193</v>
      </c>
      <c r="H55" s="76">
        <v>667</v>
      </c>
      <c r="I55" s="76">
        <f>(H55-E55)*D55</f>
        <v>-3500</v>
      </c>
    </row>
    <row r="56" spans="1:9">
      <c r="A56" s="73">
        <v>42908</v>
      </c>
      <c r="B56" s="74" t="s">
        <v>2194</v>
      </c>
      <c r="C56" s="74" t="s">
        <v>23</v>
      </c>
      <c r="D56" s="74">
        <v>2000</v>
      </c>
      <c r="E56" s="74">
        <v>466.75</v>
      </c>
      <c r="F56" s="74">
        <v>468.5</v>
      </c>
      <c r="G56" s="74" t="s">
        <v>2195</v>
      </c>
      <c r="H56" s="74">
        <v>464.5</v>
      </c>
      <c r="I56" s="74">
        <f t="shared" ref="I56:I64" si="11">(E56-H56)*D56</f>
        <v>4500</v>
      </c>
    </row>
    <row r="57" spans="1:9">
      <c r="A57" s="73">
        <v>42908</v>
      </c>
      <c r="B57" s="74" t="s">
        <v>954</v>
      </c>
      <c r="C57" s="74" t="s">
        <v>23</v>
      </c>
      <c r="D57" s="74">
        <v>2000</v>
      </c>
      <c r="E57" s="74">
        <v>358.25</v>
      </c>
      <c r="F57" s="74">
        <v>360</v>
      </c>
      <c r="G57" s="74" t="s">
        <v>2196</v>
      </c>
      <c r="H57" s="74">
        <v>356.7</v>
      </c>
      <c r="I57" s="74">
        <f t="shared" si="11"/>
        <v>3100.0000000000227</v>
      </c>
    </row>
    <row r="58" spans="1:9">
      <c r="A58" s="73">
        <v>42909</v>
      </c>
      <c r="B58" s="74" t="s">
        <v>18</v>
      </c>
      <c r="C58" s="74" t="s">
        <v>23</v>
      </c>
      <c r="D58" s="74">
        <v>1200</v>
      </c>
      <c r="E58" s="74">
        <v>639.54999999999995</v>
      </c>
      <c r="F58" s="74">
        <v>642.54999999999995</v>
      </c>
      <c r="G58" s="74" t="s">
        <v>2197</v>
      </c>
      <c r="H58" s="74">
        <v>638.25</v>
      </c>
      <c r="I58" s="74">
        <f t="shared" si="11"/>
        <v>1559.9999999999454</v>
      </c>
    </row>
    <row r="59" spans="1:9">
      <c r="A59" s="73">
        <v>42909</v>
      </c>
      <c r="B59" s="74" t="s">
        <v>2194</v>
      </c>
      <c r="C59" s="74" t="s">
        <v>23</v>
      </c>
      <c r="D59" s="74">
        <v>2000</v>
      </c>
      <c r="E59" s="74">
        <v>456.8</v>
      </c>
      <c r="F59" s="74">
        <v>458.55</v>
      </c>
      <c r="G59" s="74" t="s">
        <v>2198</v>
      </c>
      <c r="H59" s="74">
        <v>455.2</v>
      </c>
      <c r="I59" s="74">
        <f t="shared" si="11"/>
        <v>3200.0000000000455</v>
      </c>
    </row>
    <row r="60" spans="1:9">
      <c r="A60" s="73">
        <v>42909</v>
      </c>
      <c r="B60" s="74" t="s">
        <v>18</v>
      </c>
      <c r="C60" s="74" t="s">
        <v>944</v>
      </c>
      <c r="D60" s="74">
        <v>1200</v>
      </c>
      <c r="E60" s="74">
        <v>638</v>
      </c>
      <c r="F60" s="74">
        <v>641</v>
      </c>
      <c r="G60" s="74" t="s">
        <v>2199</v>
      </c>
      <c r="H60" s="74">
        <v>637</v>
      </c>
      <c r="I60" s="74">
        <f t="shared" si="11"/>
        <v>1200</v>
      </c>
    </row>
    <row r="61" spans="1:9">
      <c r="A61" s="73">
        <v>42909</v>
      </c>
      <c r="B61" s="74" t="s">
        <v>2200</v>
      </c>
      <c r="C61" s="74" t="s">
        <v>944</v>
      </c>
      <c r="D61" s="74">
        <v>1100</v>
      </c>
      <c r="E61" s="74">
        <v>867.5</v>
      </c>
      <c r="F61" s="74">
        <v>871</v>
      </c>
      <c r="G61" s="74" t="s">
        <v>2201</v>
      </c>
      <c r="H61" s="74">
        <v>861.75</v>
      </c>
      <c r="I61" s="74">
        <f t="shared" si="11"/>
        <v>6325</v>
      </c>
    </row>
    <row r="62" spans="1:9">
      <c r="A62" s="73">
        <v>42913</v>
      </c>
      <c r="B62" s="74" t="s">
        <v>2202</v>
      </c>
      <c r="C62" s="74" t="s">
        <v>23</v>
      </c>
      <c r="D62" s="74">
        <v>5000</v>
      </c>
      <c r="E62" s="74">
        <v>132</v>
      </c>
      <c r="F62" s="74">
        <v>132.75</v>
      </c>
      <c r="G62" s="74" t="s">
        <v>2203</v>
      </c>
      <c r="H62" s="74">
        <v>131.6</v>
      </c>
      <c r="I62" s="74">
        <f t="shared" si="11"/>
        <v>2000.0000000000284</v>
      </c>
    </row>
    <row r="63" spans="1:9">
      <c r="A63" s="73">
        <v>42913</v>
      </c>
      <c r="B63" s="74" t="s">
        <v>2204</v>
      </c>
      <c r="C63" s="74" t="s">
        <v>23</v>
      </c>
      <c r="D63" s="74">
        <v>6000</v>
      </c>
      <c r="E63" s="74">
        <v>168</v>
      </c>
      <c r="F63" s="74">
        <v>168.6</v>
      </c>
      <c r="G63" s="74" t="s">
        <v>2205</v>
      </c>
      <c r="H63" s="74">
        <v>167.1</v>
      </c>
      <c r="I63" s="74">
        <f t="shared" si="11"/>
        <v>5400.0000000000346</v>
      </c>
    </row>
    <row r="64" spans="1:9">
      <c r="A64" s="73">
        <v>42914</v>
      </c>
      <c r="B64" s="74" t="s">
        <v>1699</v>
      </c>
      <c r="C64" s="74" t="s">
        <v>23</v>
      </c>
      <c r="D64" s="74">
        <v>1500</v>
      </c>
      <c r="E64" s="74">
        <v>468.25</v>
      </c>
      <c r="F64" s="74">
        <v>470.75</v>
      </c>
      <c r="G64" s="74" t="s">
        <v>2206</v>
      </c>
      <c r="H64" s="74">
        <v>460</v>
      </c>
      <c r="I64" s="74">
        <f t="shared" si="11"/>
        <v>12375</v>
      </c>
    </row>
    <row r="65" spans="1:9">
      <c r="A65" s="73">
        <v>42915</v>
      </c>
      <c r="B65" s="74" t="s">
        <v>18</v>
      </c>
      <c r="C65" s="74" t="s">
        <v>946</v>
      </c>
      <c r="D65" s="74">
        <v>1200</v>
      </c>
      <c r="E65" s="74">
        <v>625</v>
      </c>
      <c r="F65" s="74">
        <v>622</v>
      </c>
      <c r="G65" s="74" t="s">
        <v>2207</v>
      </c>
      <c r="H65" s="74">
        <v>625</v>
      </c>
      <c r="I65" s="74">
        <f t="shared" ref="I65:I69" si="12">(H65-E65)*D65</f>
        <v>0</v>
      </c>
    </row>
    <row r="66" spans="1:9">
      <c r="A66" s="73">
        <v>42915</v>
      </c>
      <c r="B66" s="74" t="s">
        <v>257</v>
      </c>
      <c r="C66" s="74" t="s">
        <v>16</v>
      </c>
      <c r="D66" s="74">
        <v>800</v>
      </c>
      <c r="E66" s="74">
        <v>1103</v>
      </c>
      <c r="F66" s="74">
        <v>1098.5</v>
      </c>
      <c r="G66" s="74" t="s">
        <v>2208</v>
      </c>
      <c r="H66" s="74">
        <v>1105</v>
      </c>
      <c r="I66" s="74">
        <f t="shared" si="12"/>
        <v>1600</v>
      </c>
    </row>
    <row r="67" spans="1:9">
      <c r="A67" s="75">
        <v>42916</v>
      </c>
      <c r="B67" s="76" t="s">
        <v>1693</v>
      </c>
      <c r="C67" s="76" t="s">
        <v>23</v>
      </c>
      <c r="D67" s="76">
        <v>1000</v>
      </c>
      <c r="E67" s="76">
        <v>799</v>
      </c>
      <c r="F67" s="76">
        <v>802.5</v>
      </c>
      <c r="G67" s="76" t="s">
        <v>2209</v>
      </c>
      <c r="H67" s="76">
        <v>800.5</v>
      </c>
      <c r="I67" s="76">
        <f>(E67-H67)*D67</f>
        <v>-1500</v>
      </c>
    </row>
    <row r="68" spans="1:9">
      <c r="A68" s="73">
        <v>42916</v>
      </c>
      <c r="B68" s="74" t="s">
        <v>2210</v>
      </c>
      <c r="C68" s="74" t="s">
        <v>16</v>
      </c>
      <c r="D68" s="74">
        <v>750</v>
      </c>
      <c r="E68" s="74">
        <v>1261.5</v>
      </c>
      <c r="F68" s="74">
        <v>1257</v>
      </c>
      <c r="G68" s="74" t="s">
        <v>2211</v>
      </c>
      <c r="H68" s="74">
        <v>1263.5</v>
      </c>
      <c r="I68" s="74">
        <f t="shared" si="12"/>
        <v>1500</v>
      </c>
    </row>
    <row r="69" spans="1:9">
      <c r="A69" s="75">
        <v>42916</v>
      </c>
      <c r="B69" s="76" t="s">
        <v>2210</v>
      </c>
      <c r="C69" s="76" t="s">
        <v>16</v>
      </c>
      <c r="D69" s="76">
        <v>750</v>
      </c>
      <c r="E69" s="76">
        <v>1263.5</v>
      </c>
      <c r="F69" s="76">
        <v>1259</v>
      </c>
      <c r="G69" s="76" t="s">
        <v>2212</v>
      </c>
      <c r="H69" s="76">
        <v>1259</v>
      </c>
      <c r="I69" s="76">
        <f t="shared" si="12"/>
        <v>-3375</v>
      </c>
    </row>
    <row r="70" spans="1:9">
      <c r="A70" s="73">
        <v>42916</v>
      </c>
      <c r="B70" s="74" t="s">
        <v>257</v>
      </c>
      <c r="C70" s="74" t="s">
        <v>23</v>
      </c>
      <c r="D70" s="74">
        <v>800</v>
      </c>
      <c r="E70" s="74">
        <v>1074.25</v>
      </c>
      <c r="F70" s="74">
        <v>1078.75</v>
      </c>
      <c r="G70" s="74" t="s">
        <v>2213</v>
      </c>
      <c r="H70" s="74">
        <v>1066</v>
      </c>
      <c r="I70" s="74">
        <f>(E70-H70)*D70</f>
        <v>6600</v>
      </c>
    </row>
    <row r="71" spans="1:9">
      <c r="A71" s="75">
        <v>42916</v>
      </c>
      <c r="B71" s="76" t="s">
        <v>1608</v>
      </c>
      <c r="C71" s="76" t="s">
        <v>16</v>
      </c>
      <c r="D71" s="76">
        <v>1500</v>
      </c>
      <c r="E71" s="76">
        <v>494.9</v>
      </c>
      <c r="F71" s="76">
        <v>492.5</v>
      </c>
      <c r="G71" s="76" t="s">
        <v>2214</v>
      </c>
      <c r="H71" s="76">
        <v>494</v>
      </c>
      <c r="I71" s="76">
        <f>(H71-E71)*D71</f>
        <v>-1349.9999999999659</v>
      </c>
    </row>
    <row r="72" spans="1:9">
      <c r="A72" s="73">
        <v>42916</v>
      </c>
      <c r="B72" s="74" t="s">
        <v>257</v>
      </c>
      <c r="C72" s="74" t="s">
        <v>946</v>
      </c>
      <c r="D72" s="74">
        <v>800</v>
      </c>
      <c r="E72" s="74">
        <v>1080</v>
      </c>
      <c r="F72" s="74">
        <v>1075.5</v>
      </c>
      <c r="G72" s="74" t="s">
        <v>2215</v>
      </c>
      <c r="H72" s="74">
        <v>1080</v>
      </c>
      <c r="I72" s="74">
        <f>(H72-E72)*D72</f>
        <v>0</v>
      </c>
    </row>
    <row r="73" spans="1:9">
      <c r="A73" s="73"/>
      <c r="B73" s="74"/>
      <c r="C73" s="74"/>
      <c r="D73" s="74"/>
      <c r="E73" s="74"/>
      <c r="F73" s="74"/>
      <c r="G73" s="74"/>
      <c r="H73" s="74"/>
      <c r="I73" s="74"/>
    </row>
    <row r="74" spans="1:9">
      <c r="A74" s="73"/>
      <c r="B74" s="74"/>
      <c r="C74" s="74"/>
      <c r="D74" s="74"/>
      <c r="E74" s="74"/>
      <c r="F74" s="74"/>
      <c r="G74" s="111" t="s">
        <v>64</v>
      </c>
      <c r="H74" s="111"/>
      <c r="I74" s="26">
        <f>SUM(I4:I71)</f>
        <v>117034.99999999968</v>
      </c>
    </row>
    <row r="75" spans="1:9">
      <c r="A75" s="75"/>
      <c r="B75" s="76"/>
      <c r="C75" s="76"/>
      <c r="D75" s="76"/>
      <c r="E75" s="76"/>
      <c r="F75" s="76"/>
      <c r="I75" s="76"/>
    </row>
    <row r="76" spans="1:9">
      <c r="A76" s="73"/>
      <c r="B76" s="74"/>
      <c r="C76" s="74"/>
      <c r="D76" s="74"/>
      <c r="E76" s="74"/>
      <c r="F76" s="74"/>
      <c r="G76" s="111" t="s">
        <v>2</v>
      </c>
      <c r="H76" s="111"/>
      <c r="I76" s="28">
        <f>60/69</f>
        <v>0.86956521739130432</v>
      </c>
    </row>
    <row r="77" spans="1:9">
      <c r="H77" s="78"/>
      <c r="I77" s="79"/>
    </row>
  </sheetData>
  <mergeCells count="4">
    <mergeCell ref="A1:I1"/>
    <mergeCell ref="A2:I2"/>
    <mergeCell ref="G74:H74"/>
    <mergeCell ref="G76:H76"/>
  </mergeCells>
  <pageMargins left="0.75" right="0.75" top="1" bottom="1" header="0.51180555555555596" footer="0.51180555555555596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L11" sqref="A1:XFD1048576"/>
    </sheetView>
  </sheetViews>
  <sheetFormatPr defaultColWidth="9" defaultRowHeight="15"/>
  <cols>
    <col min="1" max="1" width="10.42578125" style="70"/>
    <col min="2" max="2" width="17.7109375" style="70" customWidth="1"/>
    <col min="3" max="4" width="9" style="70"/>
    <col min="5" max="5" width="12.28515625" style="70" customWidth="1"/>
    <col min="6" max="6" width="10.5703125" style="70" customWidth="1"/>
    <col min="7" max="7" width="17.710937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2216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42857</v>
      </c>
      <c r="B4" s="74" t="s">
        <v>649</v>
      </c>
      <c r="C4" s="74" t="s">
        <v>16</v>
      </c>
      <c r="D4" s="74">
        <v>1500</v>
      </c>
      <c r="E4" s="74">
        <v>435</v>
      </c>
      <c r="F4" s="74">
        <v>432.5</v>
      </c>
      <c r="G4" s="74" t="s">
        <v>2217</v>
      </c>
      <c r="H4" s="74">
        <v>436</v>
      </c>
      <c r="I4" s="74">
        <f>(H4-E4)*D4</f>
        <v>1500</v>
      </c>
    </row>
    <row r="5" spans="1:9">
      <c r="A5" s="73">
        <v>42857</v>
      </c>
      <c r="B5" s="74" t="s">
        <v>77</v>
      </c>
      <c r="C5" s="74" t="s">
        <v>23</v>
      </c>
      <c r="D5" s="74">
        <v>1200</v>
      </c>
      <c r="E5" s="74">
        <v>355.25</v>
      </c>
      <c r="F5" s="74">
        <v>358.25</v>
      </c>
      <c r="G5" s="74" t="s">
        <v>2218</v>
      </c>
      <c r="H5" s="74">
        <v>351.3</v>
      </c>
      <c r="I5" s="74">
        <f t="shared" ref="I5:I7" si="0">(E5-H5)*D5</f>
        <v>4739.9999999999864</v>
      </c>
    </row>
    <row r="6" spans="1:9">
      <c r="A6" s="73">
        <v>42858</v>
      </c>
      <c r="B6" s="74" t="s">
        <v>2219</v>
      </c>
      <c r="C6" s="74" t="s">
        <v>23</v>
      </c>
      <c r="D6" s="74">
        <v>1000</v>
      </c>
      <c r="E6" s="74">
        <v>920</v>
      </c>
      <c r="F6" s="74">
        <v>921.75</v>
      </c>
      <c r="G6" s="74" t="s">
        <v>2220</v>
      </c>
      <c r="H6" s="74">
        <v>916</v>
      </c>
      <c r="I6" s="74">
        <f t="shared" si="0"/>
        <v>4000</v>
      </c>
    </row>
    <row r="7" spans="1:9">
      <c r="A7" s="73">
        <v>42858</v>
      </c>
      <c r="B7" s="74" t="s">
        <v>178</v>
      </c>
      <c r="C7" s="74" t="s">
        <v>23</v>
      </c>
      <c r="D7" s="74">
        <v>1000</v>
      </c>
      <c r="E7" s="74">
        <v>905</v>
      </c>
      <c r="F7" s="74">
        <v>908.5</v>
      </c>
      <c r="G7" s="74" t="s">
        <v>2221</v>
      </c>
      <c r="H7" s="74">
        <v>900</v>
      </c>
      <c r="I7" s="74">
        <f t="shared" si="0"/>
        <v>5000</v>
      </c>
    </row>
    <row r="8" spans="1:9">
      <c r="A8" s="73">
        <v>42858</v>
      </c>
      <c r="B8" s="74" t="s">
        <v>1549</v>
      </c>
      <c r="C8" s="74" t="s">
        <v>946</v>
      </c>
      <c r="D8" s="74">
        <v>700</v>
      </c>
      <c r="E8" s="74">
        <v>1575</v>
      </c>
      <c r="F8" s="74">
        <v>1569.9</v>
      </c>
      <c r="G8" s="74" t="s">
        <v>2222</v>
      </c>
      <c r="H8" s="74">
        <v>1575</v>
      </c>
      <c r="I8" s="74">
        <f>(H8-E8)*D8</f>
        <v>0</v>
      </c>
    </row>
    <row r="9" spans="1:9">
      <c r="A9" s="73">
        <v>42859</v>
      </c>
      <c r="B9" s="74" t="s">
        <v>178</v>
      </c>
      <c r="C9" s="74" t="s">
        <v>23</v>
      </c>
      <c r="D9" s="74">
        <v>1000</v>
      </c>
      <c r="E9" s="74">
        <v>899.5</v>
      </c>
      <c r="F9" s="74">
        <v>903.1</v>
      </c>
      <c r="G9" s="74" t="s">
        <v>2223</v>
      </c>
      <c r="H9" s="74">
        <v>896.35</v>
      </c>
      <c r="I9" s="74">
        <f t="shared" ref="I9:I16" si="1">(E9-H9)*D9</f>
        <v>3149.9999999999773</v>
      </c>
    </row>
    <row r="10" spans="1:9">
      <c r="A10" s="75">
        <v>42859</v>
      </c>
      <c r="B10" s="76" t="s">
        <v>1779</v>
      </c>
      <c r="C10" s="76" t="s">
        <v>23</v>
      </c>
      <c r="D10" s="76">
        <v>800</v>
      </c>
      <c r="E10" s="76">
        <v>1094</v>
      </c>
      <c r="F10" s="76">
        <v>1098.5</v>
      </c>
      <c r="G10" s="76" t="s">
        <v>2224</v>
      </c>
      <c r="H10" s="76">
        <v>1096</v>
      </c>
      <c r="I10" s="76">
        <f t="shared" si="1"/>
        <v>-1600</v>
      </c>
    </row>
    <row r="11" spans="1:9">
      <c r="A11" s="75">
        <v>42860</v>
      </c>
      <c r="B11" s="76" t="s">
        <v>178</v>
      </c>
      <c r="C11" s="76" t="s">
        <v>944</v>
      </c>
      <c r="D11" s="76">
        <v>1000</v>
      </c>
      <c r="E11" s="76">
        <v>878</v>
      </c>
      <c r="F11" s="76">
        <v>881.5</v>
      </c>
      <c r="G11" s="76" t="s">
        <v>2225</v>
      </c>
      <c r="H11" s="76">
        <v>879.5</v>
      </c>
      <c r="I11" s="76">
        <f t="shared" si="1"/>
        <v>-1500</v>
      </c>
    </row>
    <row r="12" spans="1:9">
      <c r="A12" s="75">
        <v>42860</v>
      </c>
      <c r="B12" s="76" t="s">
        <v>1887</v>
      </c>
      <c r="C12" s="76" t="s">
        <v>944</v>
      </c>
      <c r="D12" s="76">
        <v>400</v>
      </c>
      <c r="E12" s="76">
        <v>1313.7</v>
      </c>
      <c r="F12" s="76">
        <v>1322.5</v>
      </c>
      <c r="G12" s="76" t="s">
        <v>2226</v>
      </c>
      <c r="H12" s="76">
        <v>1316.6</v>
      </c>
      <c r="I12" s="76">
        <f t="shared" si="1"/>
        <v>-1159.9999999999454</v>
      </c>
    </row>
    <row r="13" spans="1:9">
      <c r="A13" s="73">
        <v>42860</v>
      </c>
      <c r="B13" s="74" t="s">
        <v>2227</v>
      </c>
      <c r="C13" s="74" t="s">
        <v>23</v>
      </c>
      <c r="D13" s="74">
        <v>2100</v>
      </c>
      <c r="E13" s="74">
        <v>426.1</v>
      </c>
      <c r="F13" s="74">
        <v>428.5</v>
      </c>
      <c r="G13" s="80" t="s">
        <v>2228</v>
      </c>
      <c r="H13" s="74">
        <v>426.1</v>
      </c>
      <c r="I13" s="74">
        <f t="shared" si="1"/>
        <v>0</v>
      </c>
    </row>
    <row r="14" spans="1:9">
      <c r="A14" s="73">
        <v>42860</v>
      </c>
      <c r="B14" s="74" t="s">
        <v>1557</v>
      </c>
      <c r="C14" s="74" t="s">
        <v>23</v>
      </c>
      <c r="D14" s="74">
        <v>1000</v>
      </c>
      <c r="E14" s="74">
        <v>545</v>
      </c>
      <c r="F14" s="74">
        <v>548.5</v>
      </c>
      <c r="G14" s="74" t="s">
        <v>2229</v>
      </c>
      <c r="H14" s="74">
        <v>541.5</v>
      </c>
      <c r="I14" s="74">
        <f t="shared" si="1"/>
        <v>3500</v>
      </c>
    </row>
    <row r="15" spans="1:9">
      <c r="A15" s="73">
        <v>42860</v>
      </c>
      <c r="B15" s="74" t="s">
        <v>2230</v>
      </c>
      <c r="C15" s="74" t="s">
        <v>23</v>
      </c>
      <c r="D15" s="74">
        <v>1000</v>
      </c>
      <c r="E15" s="74">
        <v>540</v>
      </c>
      <c r="F15" s="74">
        <v>543.5</v>
      </c>
      <c r="G15" s="74" t="s">
        <v>2231</v>
      </c>
      <c r="H15" s="74">
        <v>530</v>
      </c>
      <c r="I15" s="74">
        <f t="shared" si="1"/>
        <v>10000</v>
      </c>
    </row>
    <row r="16" spans="1:9">
      <c r="A16" s="73">
        <v>42863</v>
      </c>
      <c r="B16" s="74" t="s">
        <v>2007</v>
      </c>
      <c r="C16" s="74" t="s">
        <v>23</v>
      </c>
      <c r="D16" s="74">
        <v>400</v>
      </c>
      <c r="E16" s="74">
        <v>1600</v>
      </c>
      <c r="F16" s="74">
        <v>1609</v>
      </c>
      <c r="G16" s="74" t="s">
        <v>2232</v>
      </c>
      <c r="H16" s="74">
        <v>1581</v>
      </c>
      <c r="I16" s="74">
        <f t="shared" si="1"/>
        <v>7600</v>
      </c>
    </row>
    <row r="17" spans="1:9">
      <c r="A17" s="73">
        <v>42863</v>
      </c>
      <c r="B17" s="74" t="s">
        <v>1638</v>
      </c>
      <c r="C17" s="74" t="s">
        <v>946</v>
      </c>
      <c r="D17" s="74">
        <v>2000</v>
      </c>
      <c r="E17" s="74">
        <v>493</v>
      </c>
      <c r="F17" s="74">
        <v>491.25</v>
      </c>
      <c r="G17" s="74" t="s">
        <v>2233</v>
      </c>
      <c r="H17" s="74">
        <v>494</v>
      </c>
      <c r="I17" s="74">
        <f t="shared" ref="I17:I23" si="2">(H17-E17)*D17</f>
        <v>2000</v>
      </c>
    </row>
    <row r="18" spans="1:9">
      <c r="A18" s="73">
        <v>42864</v>
      </c>
      <c r="B18" s="74" t="s">
        <v>886</v>
      </c>
      <c r="C18" s="74" t="s">
        <v>23</v>
      </c>
      <c r="D18" s="74">
        <v>600</v>
      </c>
      <c r="E18" s="74">
        <v>1344</v>
      </c>
      <c r="F18" s="74">
        <v>1350.1</v>
      </c>
      <c r="G18" s="74" t="s">
        <v>2234</v>
      </c>
      <c r="H18" s="74">
        <v>1338</v>
      </c>
      <c r="I18" s="74">
        <f t="shared" ref="I18:I21" si="3">(E18-H18)*D18</f>
        <v>3600</v>
      </c>
    </row>
    <row r="19" spans="1:9">
      <c r="A19" s="73">
        <v>42864</v>
      </c>
      <c r="B19" s="74" t="s">
        <v>2235</v>
      </c>
      <c r="C19" s="74" t="s">
        <v>946</v>
      </c>
      <c r="D19" s="74">
        <v>200</v>
      </c>
      <c r="E19" s="74">
        <v>4437</v>
      </c>
      <c r="F19" s="74">
        <v>4419</v>
      </c>
      <c r="G19" s="74" t="s">
        <v>2236</v>
      </c>
      <c r="H19" s="74">
        <v>4437</v>
      </c>
      <c r="I19" s="74">
        <f t="shared" si="2"/>
        <v>0</v>
      </c>
    </row>
    <row r="20" spans="1:9">
      <c r="A20" s="73">
        <v>42864</v>
      </c>
      <c r="B20" s="74" t="s">
        <v>257</v>
      </c>
      <c r="C20" s="74" t="s">
        <v>23</v>
      </c>
      <c r="D20" s="74">
        <v>800</v>
      </c>
      <c r="E20" s="74">
        <v>1100</v>
      </c>
      <c r="F20" s="74">
        <v>1104.5</v>
      </c>
      <c r="G20" s="74" t="s">
        <v>2237</v>
      </c>
      <c r="H20" s="74">
        <v>1100</v>
      </c>
      <c r="I20" s="74">
        <f t="shared" si="3"/>
        <v>0</v>
      </c>
    </row>
    <row r="21" spans="1:9">
      <c r="A21" s="75">
        <v>42865</v>
      </c>
      <c r="B21" s="76" t="s">
        <v>136</v>
      </c>
      <c r="C21" s="76" t="s">
        <v>23</v>
      </c>
      <c r="D21" s="76">
        <v>250</v>
      </c>
      <c r="E21" s="76">
        <v>1958</v>
      </c>
      <c r="F21" s="76">
        <v>1972</v>
      </c>
      <c r="G21" s="76" t="s">
        <v>2238</v>
      </c>
      <c r="H21" s="76">
        <v>1961.1</v>
      </c>
      <c r="I21" s="76">
        <f t="shared" si="3"/>
        <v>-774.99999999997726</v>
      </c>
    </row>
    <row r="22" spans="1:9">
      <c r="A22" s="73">
        <v>42866</v>
      </c>
      <c r="B22" s="74" t="s">
        <v>1654</v>
      </c>
      <c r="C22" s="74" t="s">
        <v>16</v>
      </c>
      <c r="D22" s="74">
        <v>500</v>
      </c>
      <c r="E22" s="74">
        <v>992</v>
      </c>
      <c r="F22" s="74">
        <v>985</v>
      </c>
      <c r="G22" s="74" t="s">
        <v>2239</v>
      </c>
      <c r="H22" s="74">
        <v>995</v>
      </c>
      <c r="I22" s="74">
        <f t="shared" si="2"/>
        <v>1500</v>
      </c>
    </row>
    <row r="23" spans="1:9">
      <c r="A23" s="73">
        <v>42866</v>
      </c>
      <c r="B23" s="74" t="s">
        <v>178</v>
      </c>
      <c r="C23" s="74" t="s">
        <v>946</v>
      </c>
      <c r="D23" s="74">
        <v>1000</v>
      </c>
      <c r="E23" s="74">
        <v>887</v>
      </c>
      <c r="F23" s="74">
        <v>883.5</v>
      </c>
      <c r="G23" s="74" t="s">
        <v>2240</v>
      </c>
      <c r="H23" s="74">
        <v>893.7</v>
      </c>
      <c r="I23" s="74">
        <f t="shared" si="2"/>
        <v>6700.0000000000455</v>
      </c>
    </row>
    <row r="24" spans="1:9">
      <c r="A24" s="73">
        <v>42867</v>
      </c>
      <c r="B24" s="74" t="s">
        <v>1779</v>
      </c>
      <c r="C24" s="74" t="s">
        <v>944</v>
      </c>
      <c r="D24" s="74">
        <v>800</v>
      </c>
      <c r="E24" s="74">
        <v>1058.5</v>
      </c>
      <c r="F24" s="74">
        <v>1062</v>
      </c>
      <c r="G24" s="74" t="s">
        <v>2241</v>
      </c>
      <c r="H24" s="74">
        <v>1048.5</v>
      </c>
      <c r="I24" s="74">
        <f t="shared" ref="I24:I33" si="4">(E24-H24)*D24</f>
        <v>8000</v>
      </c>
    </row>
    <row r="25" spans="1:9">
      <c r="A25" s="73">
        <v>42870</v>
      </c>
      <c r="B25" s="74" t="s">
        <v>1693</v>
      </c>
      <c r="C25" s="74" t="s">
        <v>16</v>
      </c>
      <c r="D25" s="74">
        <v>1000</v>
      </c>
      <c r="E25" s="74">
        <v>920</v>
      </c>
      <c r="F25" s="74">
        <v>916.5</v>
      </c>
      <c r="G25" s="74" t="s">
        <v>2242</v>
      </c>
      <c r="H25" s="74">
        <v>925.5</v>
      </c>
      <c r="I25" s="74">
        <f t="shared" ref="I25:I28" si="5">(H25-E25)*D25</f>
        <v>5500</v>
      </c>
    </row>
    <row r="26" spans="1:9">
      <c r="A26" s="73">
        <v>42870</v>
      </c>
      <c r="B26" s="74" t="s">
        <v>2243</v>
      </c>
      <c r="C26" s="74" t="s">
        <v>16</v>
      </c>
      <c r="D26" s="74">
        <v>300</v>
      </c>
      <c r="E26" s="74">
        <v>2882</v>
      </c>
      <c r="F26" s="74">
        <v>2870</v>
      </c>
      <c r="G26" s="74" t="s">
        <v>2244</v>
      </c>
      <c r="H26" s="74">
        <v>2913</v>
      </c>
      <c r="I26" s="74">
        <f t="shared" si="5"/>
        <v>9300</v>
      </c>
    </row>
    <row r="27" spans="1:9">
      <c r="A27" s="73">
        <v>42871</v>
      </c>
      <c r="B27" s="74" t="s">
        <v>1693</v>
      </c>
      <c r="C27" s="74" t="s">
        <v>23</v>
      </c>
      <c r="D27" s="74">
        <v>1000</v>
      </c>
      <c r="E27" s="74">
        <v>897.5</v>
      </c>
      <c r="F27" s="74">
        <v>901</v>
      </c>
      <c r="G27" s="74" t="s">
        <v>2245</v>
      </c>
      <c r="H27" s="74">
        <v>897.5</v>
      </c>
      <c r="I27" s="74">
        <f t="shared" si="4"/>
        <v>0</v>
      </c>
    </row>
    <row r="28" spans="1:9">
      <c r="A28" s="73">
        <v>42871</v>
      </c>
      <c r="B28" s="74" t="s">
        <v>2246</v>
      </c>
      <c r="C28" s="74" t="s">
        <v>16</v>
      </c>
      <c r="D28" s="74">
        <v>1000</v>
      </c>
      <c r="E28" s="74">
        <v>536</v>
      </c>
      <c r="F28" s="74">
        <v>532.5</v>
      </c>
      <c r="G28" s="74" t="s">
        <v>2247</v>
      </c>
      <c r="H28" s="74">
        <v>537.5</v>
      </c>
      <c r="I28" s="74">
        <f t="shared" si="5"/>
        <v>1500</v>
      </c>
    </row>
    <row r="29" spans="1:9">
      <c r="A29" s="73">
        <v>42871</v>
      </c>
      <c r="B29" s="74" t="s">
        <v>764</v>
      </c>
      <c r="C29" s="74" t="s">
        <v>944</v>
      </c>
      <c r="D29" s="74">
        <v>500</v>
      </c>
      <c r="E29" s="74">
        <v>1069.5</v>
      </c>
      <c r="F29" s="74">
        <v>1076.5</v>
      </c>
      <c r="G29" s="74" t="s">
        <v>2248</v>
      </c>
      <c r="H29" s="74">
        <v>1067.5</v>
      </c>
      <c r="I29" s="74">
        <f t="shared" si="4"/>
        <v>1000</v>
      </c>
    </row>
    <row r="30" spans="1:9">
      <c r="A30" s="73">
        <v>42871</v>
      </c>
      <c r="B30" s="74" t="s">
        <v>2249</v>
      </c>
      <c r="C30" s="74" t="s">
        <v>944</v>
      </c>
      <c r="D30" s="74">
        <v>200</v>
      </c>
      <c r="E30" s="74">
        <v>4500</v>
      </c>
      <c r="F30" s="74">
        <v>4518</v>
      </c>
      <c r="G30" s="74" t="s">
        <v>2250</v>
      </c>
      <c r="H30" s="74">
        <v>4492</v>
      </c>
      <c r="I30" s="74">
        <f t="shared" si="4"/>
        <v>1600</v>
      </c>
    </row>
    <row r="31" spans="1:9">
      <c r="A31" s="73">
        <v>42872</v>
      </c>
      <c r="B31" s="74" t="s">
        <v>2251</v>
      </c>
      <c r="C31" s="74" t="s">
        <v>23</v>
      </c>
      <c r="D31" s="74">
        <v>500</v>
      </c>
      <c r="E31" s="74">
        <v>1300</v>
      </c>
      <c r="F31" s="74">
        <v>1307</v>
      </c>
      <c r="G31" s="74" t="s">
        <v>2252</v>
      </c>
      <c r="H31" s="74">
        <v>1285</v>
      </c>
      <c r="I31" s="74">
        <f t="shared" si="4"/>
        <v>7500</v>
      </c>
    </row>
    <row r="32" spans="1:9">
      <c r="A32" s="73">
        <v>42873</v>
      </c>
      <c r="B32" s="74" t="s">
        <v>764</v>
      </c>
      <c r="C32" s="74" t="s">
        <v>23</v>
      </c>
      <c r="D32" s="74">
        <v>500</v>
      </c>
      <c r="E32" s="74">
        <v>1055</v>
      </c>
      <c r="F32" s="74">
        <v>1062</v>
      </c>
      <c r="G32" s="74" t="s">
        <v>2253</v>
      </c>
      <c r="H32" s="74">
        <v>1050</v>
      </c>
      <c r="I32" s="74">
        <f t="shared" si="4"/>
        <v>2500</v>
      </c>
    </row>
    <row r="33" spans="1:9">
      <c r="A33" s="73">
        <v>42873</v>
      </c>
      <c r="B33" s="74" t="s">
        <v>512</v>
      </c>
      <c r="C33" s="74" t="s">
        <v>23</v>
      </c>
      <c r="D33" s="74">
        <v>700</v>
      </c>
      <c r="E33" s="74">
        <v>690</v>
      </c>
      <c r="F33" s="74">
        <v>695.1</v>
      </c>
      <c r="G33" s="74" t="s">
        <v>2254</v>
      </c>
      <c r="H33" s="74">
        <v>683</v>
      </c>
      <c r="I33" s="74">
        <f t="shared" si="4"/>
        <v>4900</v>
      </c>
    </row>
    <row r="34" spans="1:9">
      <c r="A34" s="75">
        <v>42873</v>
      </c>
      <c r="B34" s="76" t="s">
        <v>178</v>
      </c>
      <c r="C34" s="76" t="s">
        <v>16</v>
      </c>
      <c r="D34" s="76">
        <v>1000</v>
      </c>
      <c r="E34" s="76">
        <v>907.35</v>
      </c>
      <c r="F34" s="76">
        <v>903.85</v>
      </c>
      <c r="G34" s="76" t="s">
        <v>2255</v>
      </c>
      <c r="H34" s="76">
        <v>906</v>
      </c>
      <c r="I34" s="76">
        <f>(H34-E34)*D34</f>
        <v>-1350.0000000000227</v>
      </c>
    </row>
    <row r="35" spans="1:9">
      <c r="A35" s="73">
        <v>42874</v>
      </c>
      <c r="B35" s="74" t="s">
        <v>512</v>
      </c>
      <c r="C35" s="74" t="s">
        <v>944</v>
      </c>
      <c r="D35" s="74">
        <v>700</v>
      </c>
      <c r="E35" s="74">
        <v>675</v>
      </c>
      <c r="F35" s="74">
        <v>680.1</v>
      </c>
      <c r="G35" s="74" t="s">
        <v>2256</v>
      </c>
      <c r="H35" s="74">
        <v>675</v>
      </c>
      <c r="I35" s="74">
        <f t="shared" ref="I35:I40" si="6">(E35-H35)*D35</f>
        <v>0</v>
      </c>
    </row>
    <row r="36" spans="1:9">
      <c r="A36" s="73">
        <v>42874</v>
      </c>
      <c r="B36" s="74" t="s">
        <v>2257</v>
      </c>
      <c r="C36" s="74" t="s">
        <v>23</v>
      </c>
      <c r="D36" s="74">
        <v>1200</v>
      </c>
      <c r="E36" s="74">
        <v>780</v>
      </c>
      <c r="F36" s="74">
        <v>783.1</v>
      </c>
      <c r="G36" s="74" t="s">
        <v>2258</v>
      </c>
      <c r="H36" s="74">
        <v>778.75</v>
      </c>
      <c r="I36" s="74">
        <f t="shared" si="6"/>
        <v>1500</v>
      </c>
    </row>
    <row r="37" spans="1:9">
      <c r="A37" s="73">
        <v>42874</v>
      </c>
      <c r="B37" s="74" t="s">
        <v>112</v>
      </c>
      <c r="C37" s="74" t="s">
        <v>946</v>
      </c>
      <c r="D37" s="74">
        <v>150</v>
      </c>
      <c r="E37" s="74">
        <v>6801.5</v>
      </c>
      <c r="F37" s="74">
        <v>6776</v>
      </c>
      <c r="G37" s="74" t="s">
        <v>2259</v>
      </c>
      <c r="H37" s="74">
        <v>6811.5</v>
      </c>
      <c r="I37" s="74">
        <f>(H37-E37)*D37</f>
        <v>1500</v>
      </c>
    </row>
    <row r="38" spans="1:9">
      <c r="A38" s="73">
        <v>42874</v>
      </c>
      <c r="B38" s="74" t="s">
        <v>381</v>
      </c>
      <c r="C38" s="74" t="s">
        <v>944</v>
      </c>
      <c r="D38" s="74">
        <v>1200</v>
      </c>
      <c r="E38" s="74">
        <v>762.65</v>
      </c>
      <c r="F38" s="74">
        <v>765.65</v>
      </c>
      <c r="G38" s="74" t="s">
        <v>2260</v>
      </c>
      <c r="H38" s="74">
        <v>761.4</v>
      </c>
      <c r="I38" s="74">
        <f t="shared" si="6"/>
        <v>1500</v>
      </c>
    </row>
    <row r="39" spans="1:9">
      <c r="A39" s="73">
        <v>42877</v>
      </c>
      <c r="B39" s="74" t="s">
        <v>2018</v>
      </c>
      <c r="C39" s="74" t="s">
        <v>23</v>
      </c>
      <c r="D39" s="74">
        <v>1000</v>
      </c>
      <c r="E39" s="74">
        <v>497</v>
      </c>
      <c r="F39" s="74">
        <v>500.5</v>
      </c>
      <c r="G39" s="74" t="s">
        <v>2261</v>
      </c>
      <c r="H39" s="74">
        <v>497</v>
      </c>
      <c r="I39" s="74">
        <f t="shared" si="6"/>
        <v>0</v>
      </c>
    </row>
    <row r="40" spans="1:9">
      <c r="A40" s="73">
        <v>42877</v>
      </c>
      <c r="B40" s="74" t="s">
        <v>764</v>
      </c>
      <c r="C40" s="74" t="s">
        <v>23</v>
      </c>
      <c r="D40" s="74">
        <v>500</v>
      </c>
      <c r="E40" s="74">
        <v>985</v>
      </c>
      <c r="F40" s="74">
        <v>992</v>
      </c>
      <c r="G40" s="74" t="s">
        <v>2262</v>
      </c>
      <c r="H40" s="74">
        <v>985</v>
      </c>
      <c r="I40" s="74">
        <f t="shared" si="6"/>
        <v>0</v>
      </c>
    </row>
    <row r="41" spans="1:9">
      <c r="A41" s="75">
        <v>42877</v>
      </c>
      <c r="B41" s="76" t="s">
        <v>339</v>
      </c>
      <c r="C41" s="76" t="s">
        <v>16</v>
      </c>
      <c r="D41" s="76">
        <v>500</v>
      </c>
      <c r="E41" s="76">
        <v>961</v>
      </c>
      <c r="F41" s="76">
        <v>954</v>
      </c>
      <c r="G41" s="76" t="s">
        <v>2263</v>
      </c>
      <c r="H41" s="76">
        <v>957</v>
      </c>
      <c r="I41" s="76">
        <f>(H41-E41)*D41</f>
        <v>-2000</v>
      </c>
    </row>
    <row r="42" spans="1:9">
      <c r="A42" s="73">
        <v>42877</v>
      </c>
      <c r="B42" s="74" t="s">
        <v>381</v>
      </c>
      <c r="C42" s="74" t="s">
        <v>944</v>
      </c>
      <c r="D42" s="74">
        <v>1200</v>
      </c>
      <c r="E42" s="74">
        <v>790</v>
      </c>
      <c r="F42" s="74">
        <v>793</v>
      </c>
      <c r="G42" s="74" t="s">
        <v>2264</v>
      </c>
      <c r="H42" s="74">
        <v>785</v>
      </c>
      <c r="I42" s="74">
        <f t="shared" ref="I42:I46" si="7">(E42-H42)*D42</f>
        <v>6000</v>
      </c>
    </row>
    <row r="43" spans="1:9">
      <c r="A43" s="73">
        <v>42878</v>
      </c>
      <c r="B43" s="74" t="s">
        <v>2265</v>
      </c>
      <c r="C43" s="74" t="s">
        <v>23</v>
      </c>
      <c r="D43" s="74">
        <v>3500</v>
      </c>
      <c r="E43" s="74">
        <v>190</v>
      </c>
      <c r="F43" s="74">
        <v>191.1</v>
      </c>
      <c r="G43" s="74" t="s">
        <v>2266</v>
      </c>
      <c r="H43" s="74">
        <v>187</v>
      </c>
      <c r="I43" s="74">
        <f t="shared" si="7"/>
        <v>10500</v>
      </c>
    </row>
    <row r="44" spans="1:9">
      <c r="A44" s="73">
        <v>42879</v>
      </c>
      <c r="B44" s="74" t="s">
        <v>20</v>
      </c>
      <c r="C44" s="74" t="s">
        <v>23</v>
      </c>
      <c r="D44" s="74">
        <v>600</v>
      </c>
      <c r="E44" s="74">
        <v>919</v>
      </c>
      <c r="F44" s="74">
        <v>925</v>
      </c>
      <c r="G44" s="74" t="s">
        <v>2267</v>
      </c>
      <c r="H44" s="74">
        <v>914</v>
      </c>
      <c r="I44" s="74">
        <f t="shared" si="7"/>
        <v>3000</v>
      </c>
    </row>
    <row r="45" spans="1:9">
      <c r="A45" s="73">
        <v>42879</v>
      </c>
      <c r="B45" s="74" t="s">
        <v>83</v>
      </c>
      <c r="C45" s="74" t="s">
        <v>23</v>
      </c>
      <c r="D45" s="74">
        <v>500</v>
      </c>
      <c r="E45" s="74">
        <v>1596</v>
      </c>
      <c r="F45" s="74">
        <v>1603</v>
      </c>
      <c r="G45" s="74" t="s">
        <v>2268</v>
      </c>
      <c r="H45" s="74">
        <v>1584</v>
      </c>
      <c r="I45" s="74">
        <f t="shared" si="7"/>
        <v>6000</v>
      </c>
    </row>
    <row r="46" spans="1:9">
      <c r="A46" s="73">
        <v>42880</v>
      </c>
      <c r="B46" s="74" t="s">
        <v>512</v>
      </c>
      <c r="C46" s="74" t="s">
        <v>23</v>
      </c>
      <c r="D46" s="74">
        <v>700</v>
      </c>
      <c r="E46" s="74">
        <v>622.75</v>
      </c>
      <c r="F46" s="74">
        <v>627.75</v>
      </c>
      <c r="G46" s="74" t="s">
        <v>2269</v>
      </c>
      <c r="H46" s="74">
        <v>622.75</v>
      </c>
      <c r="I46" s="74">
        <f t="shared" si="7"/>
        <v>0</v>
      </c>
    </row>
    <row r="47" spans="1:9">
      <c r="A47" s="73">
        <v>42880</v>
      </c>
      <c r="B47" s="74" t="s">
        <v>2270</v>
      </c>
      <c r="C47" s="74" t="s">
        <v>946</v>
      </c>
      <c r="D47" s="74">
        <v>3500</v>
      </c>
      <c r="E47" s="74">
        <v>185</v>
      </c>
      <c r="F47" s="74">
        <v>183.95</v>
      </c>
      <c r="G47" s="74" t="s">
        <v>2271</v>
      </c>
      <c r="H47" s="74">
        <v>188.75</v>
      </c>
      <c r="I47" s="74">
        <f t="shared" ref="I47:I51" si="8">(H47-E47)*D47</f>
        <v>13125</v>
      </c>
    </row>
    <row r="48" spans="1:9">
      <c r="A48" s="73">
        <v>42881</v>
      </c>
      <c r="B48" s="74" t="s">
        <v>2111</v>
      </c>
      <c r="C48" s="74" t="s">
        <v>946</v>
      </c>
      <c r="D48" s="74">
        <v>2000</v>
      </c>
      <c r="E48" s="74">
        <v>496</v>
      </c>
      <c r="F48" s="74">
        <v>494.25</v>
      </c>
      <c r="G48" s="74" t="s">
        <v>2272</v>
      </c>
      <c r="H48" s="74">
        <v>497</v>
      </c>
      <c r="I48" s="74">
        <f t="shared" si="8"/>
        <v>2000</v>
      </c>
    </row>
    <row r="49" spans="1:9">
      <c r="A49" s="73">
        <v>42881</v>
      </c>
      <c r="B49" s="74" t="s">
        <v>1565</v>
      </c>
      <c r="C49" s="74" t="s">
        <v>16</v>
      </c>
      <c r="D49" s="74">
        <v>2000</v>
      </c>
      <c r="E49" s="74">
        <v>510</v>
      </c>
      <c r="F49" s="74">
        <v>508.25</v>
      </c>
      <c r="G49" s="74" t="s">
        <v>2273</v>
      </c>
      <c r="H49" s="74">
        <v>511</v>
      </c>
      <c r="I49" s="74">
        <f t="shared" si="8"/>
        <v>2000</v>
      </c>
    </row>
    <row r="50" spans="1:9">
      <c r="A50" s="73">
        <v>42881</v>
      </c>
      <c r="B50" s="74" t="s">
        <v>2274</v>
      </c>
      <c r="C50" s="74" t="s">
        <v>16</v>
      </c>
      <c r="D50" s="74">
        <v>500</v>
      </c>
      <c r="E50" s="74">
        <v>1650</v>
      </c>
      <c r="F50" s="74">
        <v>1043</v>
      </c>
      <c r="G50" s="74" t="s">
        <v>2275</v>
      </c>
      <c r="H50" s="74">
        <v>1650</v>
      </c>
      <c r="I50" s="74">
        <f t="shared" si="8"/>
        <v>0</v>
      </c>
    </row>
    <row r="51" spans="1:9">
      <c r="A51" s="73">
        <v>42881</v>
      </c>
      <c r="B51" s="74" t="s">
        <v>1565</v>
      </c>
      <c r="C51" s="74" t="s">
        <v>16</v>
      </c>
      <c r="D51" s="74">
        <v>2000</v>
      </c>
      <c r="E51" s="74">
        <v>512</v>
      </c>
      <c r="F51" s="74">
        <v>510.25</v>
      </c>
      <c r="G51" s="74" t="s">
        <v>2276</v>
      </c>
      <c r="H51" s="74">
        <v>513</v>
      </c>
      <c r="I51" s="74">
        <f t="shared" si="8"/>
        <v>2000</v>
      </c>
    </row>
    <row r="52" spans="1:9">
      <c r="A52" s="73">
        <v>42884</v>
      </c>
      <c r="B52" s="74" t="s">
        <v>2277</v>
      </c>
      <c r="C52" s="74" t="s">
        <v>23</v>
      </c>
      <c r="D52" s="74">
        <v>1050</v>
      </c>
      <c r="E52" s="74">
        <v>561</v>
      </c>
      <c r="F52" s="74">
        <v>564.45000000000005</v>
      </c>
      <c r="G52" s="74" t="s">
        <v>2278</v>
      </c>
      <c r="H52" s="74">
        <v>559.54999999999995</v>
      </c>
      <c r="I52" s="74">
        <f t="shared" ref="I52:I55" si="9">(E52-H52)*D52</f>
        <v>1522.5000000000477</v>
      </c>
    </row>
    <row r="53" spans="1:9">
      <c r="A53" s="73">
        <v>42884</v>
      </c>
      <c r="B53" s="74" t="s">
        <v>2277</v>
      </c>
      <c r="C53" s="74" t="s">
        <v>23</v>
      </c>
      <c r="D53" s="74">
        <v>1050</v>
      </c>
      <c r="E53" s="74">
        <v>552.75</v>
      </c>
      <c r="F53" s="74">
        <v>556.1</v>
      </c>
      <c r="G53" s="74" t="s">
        <v>2279</v>
      </c>
      <c r="H53" s="74">
        <v>549.20000000000005</v>
      </c>
      <c r="I53" s="74">
        <f t="shared" si="9"/>
        <v>3727.4999999999523</v>
      </c>
    </row>
    <row r="54" spans="1:9">
      <c r="A54" s="73">
        <v>42884</v>
      </c>
      <c r="B54" s="74" t="s">
        <v>157</v>
      </c>
      <c r="C54" s="74" t="s">
        <v>23</v>
      </c>
      <c r="D54" s="74">
        <v>200</v>
      </c>
      <c r="E54" s="74">
        <v>4103</v>
      </c>
      <c r="F54" s="74">
        <v>4126</v>
      </c>
      <c r="G54" s="74" t="s">
        <v>2280</v>
      </c>
      <c r="H54" s="74">
        <v>4103</v>
      </c>
      <c r="I54" s="74">
        <f t="shared" si="9"/>
        <v>0</v>
      </c>
    </row>
    <row r="55" spans="1:9">
      <c r="A55" s="73">
        <v>42884</v>
      </c>
      <c r="B55" s="74" t="s">
        <v>157</v>
      </c>
      <c r="C55" s="74" t="s">
        <v>23</v>
      </c>
      <c r="D55" s="74">
        <v>200</v>
      </c>
      <c r="E55" s="74">
        <v>4100</v>
      </c>
      <c r="F55" s="74">
        <v>4123</v>
      </c>
      <c r="G55" s="74" t="s">
        <v>2281</v>
      </c>
      <c r="H55" s="74">
        <v>4079</v>
      </c>
      <c r="I55" s="74">
        <f t="shared" si="9"/>
        <v>4200</v>
      </c>
    </row>
    <row r="56" spans="1:9">
      <c r="A56" s="75">
        <v>42885</v>
      </c>
      <c r="B56" s="76" t="s">
        <v>178</v>
      </c>
      <c r="C56" s="76" t="s">
        <v>946</v>
      </c>
      <c r="D56" s="76">
        <v>1000</v>
      </c>
      <c r="E56" s="76">
        <v>794</v>
      </c>
      <c r="F56" s="76">
        <v>790.5</v>
      </c>
      <c r="G56" s="76" t="s">
        <v>2282</v>
      </c>
      <c r="H56" s="76">
        <v>790.5</v>
      </c>
      <c r="I56" s="76">
        <f t="shared" ref="I56:I59" si="10">(H56-E56)*D56</f>
        <v>-3500</v>
      </c>
    </row>
    <row r="57" spans="1:9">
      <c r="A57" s="73">
        <v>42885</v>
      </c>
      <c r="B57" s="74" t="s">
        <v>1654</v>
      </c>
      <c r="C57" s="74" t="s">
        <v>16</v>
      </c>
      <c r="D57" s="74">
        <v>500</v>
      </c>
      <c r="E57" s="74">
        <v>884</v>
      </c>
      <c r="F57" s="74">
        <v>877</v>
      </c>
      <c r="G57" s="74" t="s">
        <v>2283</v>
      </c>
      <c r="H57" s="74">
        <v>895</v>
      </c>
      <c r="I57" s="74">
        <f t="shared" si="10"/>
        <v>5500</v>
      </c>
    </row>
    <row r="58" spans="1:9">
      <c r="A58" s="73">
        <v>42885</v>
      </c>
      <c r="B58" s="74" t="s">
        <v>1713</v>
      </c>
      <c r="C58" s="74" t="s">
        <v>16</v>
      </c>
      <c r="D58" s="74">
        <v>4000</v>
      </c>
      <c r="E58" s="74">
        <v>155</v>
      </c>
      <c r="F58" s="74">
        <v>154</v>
      </c>
      <c r="G58" s="74" t="s">
        <v>2284</v>
      </c>
      <c r="H58" s="74">
        <v>157</v>
      </c>
      <c r="I58" s="74">
        <f t="shared" si="10"/>
        <v>8000</v>
      </c>
    </row>
    <row r="59" spans="1:9">
      <c r="A59" s="73">
        <v>42886</v>
      </c>
      <c r="B59" s="74" t="s">
        <v>587</v>
      </c>
      <c r="C59" s="74" t="s">
        <v>16</v>
      </c>
      <c r="D59" s="74">
        <v>1500</v>
      </c>
      <c r="E59" s="74">
        <v>595</v>
      </c>
      <c r="F59" s="74">
        <v>592.5</v>
      </c>
      <c r="G59" s="74" t="s">
        <v>2285</v>
      </c>
      <c r="H59" s="74">
        <v>602</v>
      </c>
      <c r="I59" s="74">
        <f t="shared" si="10"/>
        <v>10500</v>
      </c>
    </row>
    <row r="60" spans="1:9">
      <c r="A60" s="73"/>
      <c r="B60" s="74"/>
      <c r="C60" s="74"/>
      <c r="D60" s="74"/>
      <c r="E60" s="74"/>
      <c r="F60" s="74"/>
      <c r="G60" s="74"/>
      <c r="H60" s="74"/>
      <c r="I60" s="74"/>
    </row>
    <row r="61" spans="1:9">
      <c r="A61" s="73"/>
      <c r="B61" s="74"/>
      <c r="C61" s="74"/>
      <c r="D61" s="74"/>
      <c r="E61" s="74"/>
      <c r="F61" s="74"/>
      <c r="G61" s="111" t="s">
        <v>64</v>
      </c>
      <c r="H61" s="111"/>
      <c r="I61" s="26">
        <f>SUM(I4:I60)</f>
        <v>165780.00000000006</v>
      </c>
    </row>
    <row r="62" spans="1:9">
      <c r="A62" s="75"/>
      <c r="B62" s="76"/>
      <c r="C62" s="76"/>
      <c r="D62" s="76"/>
      <c r="E62" s="76"/>
      <c r="F62" s="76"/>
      <c r="I62" s="76"/>
    </row>
    <row r="63" spans="1:9">
      <c r="A63" s="73"/>
      <c r="B63" s="74"/>
      <c r="C63" s="74"/>
      <c r="D63" s="74"/>
      <c r="E63" s="74"/>
      <c r="F63" s="74"/>
      <c r="G63" s="111" t="s">
        <v>2</v>
      </c>
      <c r="H63" s="111"/>
      <c r="I63" s="28">
        <f>49/56</f>
        <v>0.875</v>
      </c>
    </row>
    <row r="64" spans="1:9">
      <c r="H64" s="78"/>
      <c r="I64" s="79"/>
    </row>
  </sheetData>
  <mergeCells count="4">
    <mergeCell ref="A1:I1"/>
    <mergeCell ref="A2:I2"/>
    <mergeCell ref="G61:H61"/>
    <mergeCell ref="G63:H63"/>
  </mergeCells>
  <pageMargins left="0.75" right="0.75" top="1" bottom="1" header="0.51180555555555596" footer="0.51180555555555596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C17" sqref="C17"/>
    </sheetView>
  </sheetViews>
  <sheetFormatPr defaultColWidth="9" defaultRowHeight="15"/>
  <cols>
    <col min="1" max="1" width="10.42578125" style="70"/>
    <col min="2" max="2" width="19.85546875" style="70" customWidth="1"/>
    <col min="3" max="4" width="9" style="70"/>
    <col min="5" max="5" width="12.28515625" style="70" customWidth="1"/>
    <col min="6" max="6" width="10.5703125" style="70" customWidth="1"/>
    <col min="7" max="7" width="17.710937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2286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42828</v>
      </c>
      <c r="B4" s="74" t="s">
        <v>232</v>
      </c>
      <c r="C4" s="74" t="s">
        <v>23</v>
      </c>
      <c r="D4" s="74">
        <v>600</v>
      </c>
      <c r="E4" s="74">
        <v>1052</v>
      </c>
      <c r="F4" s="74">
        <v>1058</v>
      </c>
      <c r="G4" s="74" t="s">
        <v>2287</v>
      </c>
      <c r="H4" s="74">
        <v>1041.5</v>
      </c>
      <c r="I4" s="74">
        <f t="shared" ref="I4:I9" si="0">(E4-H4)*D4</f>
        <v>6300</v>
      </c>
    </row>
    <row r="5" spans="1:9">
      <c r="A5" s="73">
        <v>42830</v>
      </c>
      <c r="B5" s="74" t="s">
        <v>2288</v>
      </c>
      <c r="C5" s="74" t="s">
        <v>23</v>
      </c>
      <c r="D5" s="74">
        <v>600</v>
      </c>
      <c r="E5" s="74">
        <v>1041.4000000000001</v>
      </c>
      <c r="F5" s="74">
        <v>1047.25</v>
      </c>
      <c r="G5" s="74" t="s">
        <v>2289</v>
      </c>
      <c r="H5" s="74">
        <v>1031.2</v>
      </c>
      <c r="I5" s="74">
        <f t="shared" si="0"/>
        <v>6120.0000000000273</v>
      </c>
    </row>
    <row r="6" spans="1:9">
      <c r="A6" s="73">
        <v>42830</v>
      </c>
      <c r="B6" s="74" t="s">
        <v>178</v>
      </c>
      <c r="C6" s="74" t="s">
        <v>16</v>
      </c>
      <c r="D6" s="74">
        <v>2000</v>
      </c>
      <c r="E6" s="74">
        <v>800.75</v>
      </c>
      <c r="F6" s="74">
        <v>798.9</v>
      </c>
      <c r="G6" s="74" t="s">
        <v>2290</v>
      </c>
      <c r="H6" s="74">
        <v>802.5</v>
      </c>
      <c r="I6" s="74">
        <f t="shared" ref="I6:I8" si="1">(H6-E6)*D6</f>
        <v>3500</v>
      </c>
    </row>
    <row r="7" spans="1:9">
      <c r="A7" s="73">
        <v>42831</v>
      </c>
      <c r="B7" s="74" t="s">
        <v>1549</v>
      </c>
      <c r="C7" s="74" t="s">
        <v>16</v>
      </c>
      <c r="D7" s="74">
        <v>700</v>
      </c>
      <c r="E7" s="74">
        <v>1358</v>
      </c>
      <c r="F7" s="74">
        <v>1352.9</v>
      </c>
      <c r="G7" s="74" t="s">
        <v>2291</v>
      </c>
      <c r="H7" s="74">
        <v>1368</v>
      </c>
      <c r="I7" s="74">
        <f t="shared" si="1"/>
        <v>7000</v>
      </c>
    </row>
    <row r="8" spans="1:9">
      <c r="A8" s="73">
        <v>42831</v>
      </c>
      <c r="B8" s="74" t="s">
        <v>1854</v>
      </c>
      <c r="C8" s="74" t="s">
        <v>16</v>
      </c>
      <c r="D8" s="74">
        <v>1200</v>
      </c>
      <c r="E8" s="74">
        <v>540.5</v>
      </c>
      <c r="F8" s="74">
        <v>537.5</v>
      </c>
      <c r="G8" s="74" t="s">
        <v>2292</v>
      </c>
      <c r="H8" s="74">
        <v>540.5</v>
      </c>
      <c r="I8" s="74">
        <f t="shared" si="1"/>
        <v>0</v>
      </c>
    </row>
    <row r="9" spans="1:9">
      <c r="A9" s="73">
        <v>42831</v>
      </c>
      <c r="B9" s="74" t="s">
        <v>2293</v>
      </c>
      <c r="C9" s="74" t="s">
        <v>23</v>
      </c>
      <c r="D9" s="74">
        <v>700</v>
      </c>
      <c r="E9" s="74">
        <v>1360</v>
      </c>
      <c r="F9" s="74">
        <v>1365</v>
      </c>
      <c r="G9" s="74" t="s">
        <v>2294</v>
      </c>
      <c r="H9" s="74">
        <v>1357.75</v>
      </c>
      <c r="I9" s="74">
        <f t="shared" si="0"/>
        <v>1575</v>
      </c>
    </row>
    <row r="10" spans="1:9">
      <c r="A10" s="75">
        <v>42832</v>
      </c>
      <c r="B10" s="76" t="s">
        <v>1693</v>
      </c>
      <c r="C10" s="76" t="s">
        <v>23</v>
      </c>
      <c r="D10" s="76">
        <v>2000</v>
      </c>
      <c r="E10" s="76">
        <v>784.5</v>
      </c>
      <c r="F10" s="76">
        <v>786.25</v>
      </c>
      <c r="G10" s="76" t="s">
        <v>2295</v>
      </c>
      <c r="H10" s="76">
        <v>786.25</v>
      </c>
      <c r="I10" s="76">
        <f t="shared" ref="I10:I18" si="2">(E10-H10)*D10</f>
        <v>-3500</v>
      </c>
    </row>
    <row r="11" spans="1:9">
      <c r="A11" s="75">
        <v>42832</v>
      </c>
      <c r="B11" s="76" t="s">
        <v>1892</v>
      </c>
      <c r="C11" s="76" t="s">
        <v>946</v>
      </c>
      <c r="D11" s="76">
        <v>1500</v>
      </c>
      <c r="E11" s="76">
        <v>626.35</v>
      </c>
      <c r="F11" s="76">
        <v>623.9</v>
      </c>
      <c r="G11" s="76" t="s">
        <v>2296</v>
      </c>
      <c r="H11" s="76">
        <v>623.9</v>
      </c>
      <c r="I11" s="76">
        <f>(H11-E11)*D11</f>
        <v>-3675.0000000000682</v>
      </c>
    </row>
    <row r="12" spans="1:9">
      <c r="A12" s="73">
        <v>42832</v>
      </c>
      <c r="B12" s="74" t="s">
        <v>1723</v>
      </c>
      <c r="C12" s="74" t="s">
        <v>944</v>
      </c>
      <c r="D12" s="74">
        <v>500</v>
      </c>
      <c r="E12" s="74">
        <v>1040</v>
      </c>
      <c r="F12" s="74">
        <v>1047</v>
      </c>
      <c r="G12" s="74" t="s">
        <v>2297</v>
      </c>
      <c r="H12" s="74">
        <v>1040</v>
      </c>
      <c r="I12" s="74">
        <f t="shared" si="2"/>
        <v>0</v>
      </c>
    </row>
    <row r="13" spans="1:9">
      <c r="A13" s="73">
        <v>42832</v>
      </c>
      <c r="B13" s="74" t="s">
        <v>178</v>
      </c>
      <c r="C13" s="74" t="s">
        <v>944</v>
      </c>
      <c r="D13" s="74">
        <v>2000</v>
      </c>
      <c r="E13" s="74">
        <v>784</v>
      </c>
      <c r="F13" s="74">
        <v>785.75</v>
      </c>
      <c r="G13" s="74" t="s">
        <v>2298</v>
      </c>
      <c r="H13" s="74">
        <v>782.5</v>
      </c>
      <c r="I13" s="74">
        <f t="shared" si="2"/>
        <v>3000</v>
      </c>
    </row>
    <row r="14" spans="1:9">
      <c r="A14" s="73">
        <v>42832</v>
      </c>
      <c r="B14" s="74" t="s">
        <v>178</v>
      </c>
      <c r="C14" s="74" t="s">
        <v>944</v>
      </c>
      <c r="D14" s="74">
        <v>2000</v>
      </c>
      <c r="E14" s="74">
        <v>780</v>
      </c>
      <c r="F14" s="74">
        <v>781.75</v>
      </c>
      <c r="G14" s="74" t="s">
        <v>2299</v>
      </c>
      <c r="H14" s="74">
        <v>780</v>
      </c>
      <c r="I14" s="74">
        <f t="shared" si="2"/>
        <v>0</v>
      </c>
    </row>
    <row r="15" spans="1:9">
      <c r="A15" s="73">
        <v>42835</v>
      </c>
      <c r="B15" s="74" t="s">
        <v>1779</v>
      </c>
      <c r="C15" s="74" t="s">
        <v>944</v>
      </c>
      <c r="D15" s="74">
        <v>800</v>
      </c>
      <c r="E15" s="74">
        <v>940</v>
      </c>
      <c r="F15" s="74">
        <v>944.5</v>
      </c>
      <c r="G15" s="74" t="s">
        <v>2300</v>
      </c>
      <c r="H15" s="74">
        <v>940</v>
      </c>
      <c r="I15" s="74">
        <f t="shared" si="2"/>
        <v>0</v>
      </c>
    </row>
    <row r="16" spans="1:9">
      <c r="A16" s="73">
        <v>42835</v>
      </c>
      <c r="B16" s="74" t="s">
        <v>2301</v>
      </c>
      <c r="C16" s="74" t="s">
        <v>23</v>
      </c>
      <c r="D16" s="74">
        <v>7000</v>
      </c>
      <c r="E16" s="74">
        <v>87.2</v>
      </c>
      <c r="F16" s="74">
        <v>87.7</v>
      </c>
      <c r="G16" s="74" t="s">
        <v>2302</v>
      </c>
      <c r="H16" s="74">
        <v>87.2</v>
      </c>
      <c r="I16" s="74">
        <f t="shared" si="2"/>
        <v>0</v>
      </c>
    </row>
    <row r="17" spans="1:9">
      <c r="A17" s="73">
        <v>42835</v>
      </c>
      <c r="B17" s="74" t="s">
        <v>2087</v>
      </c>
      <c r="C17" s="74" t="s">
        <v>23</v>
      </c>
      <c r="D17" s="74">
        <v>600</v>
      </c>
      <c r="E17" s="74">
        <v>1060</v>
      </c>
      <c r="F17" s="74">
        <v>1066</v>
      </c>
      <c r="G17" s="74" t="s">
        <v>2303</v>
      </c>
      <c r="H17" s="74">
        <v>1052</v>
      </c>
      <c r="I17" s="74">
        <f t="shared" si="2"/>
        <v>4800</v>
      </c>
    </row>
    <row r="18" spans="1:9">
      <c r="A18" s="73">
        <v>42835</v>
      </c>
      <c r="B18" s="74" t="s">
        <v>1654</v>
      </c>
      <c r="C18" s="74" t="s">
        <v>23</v>
      </c>
      <c r="D18" s="74">
        <v>500</v>
      </c>
      <c r="E18" s="74">
        <v>1036</v>
      </c>
      <c r="F18" s="74">
        <v>1043</v>
      </c>
      <c r="G18" s="74" t="s">
        <v>2304</v>
      </c>
      <c r="H18" s="74">
        <v>1033.9000000000001</v>
      </c>
      <c r="I18" s="74">
        <f t="shared" si="2"/>
        <v>1049.9999999999545</v>
      </c>
    </row>
    <row r="19" spans="1:9">
      <c r="A19" s="73">
        <v>42836</v>
      </c>
      <c r="B19" s="74" t="s">
        <v>47</v>
      </c>
      <c r="C19" s="74" t="s">
        <v>16</v>
      </c>
      <c r="D19" s="74">
        <v>1200</v>
      </c>
      <c r="E19" s="74">
        <v>529</v>
      </c>
      <c r="F19" s="74">
        <v>526</v>
      </c>
      <c r="G19" s="74" t="s">
        <v>2305</v>
      </c>
      <c r="H19" s="74">
        <v>535</v>
      </c>
      <c r="I19" s="74">
        <f t="shared" ref="I19:I32" si="3">(H19-E19)*D19</f>
        <v>7200</v>
      </c>
    </row>
    <row r="20" spans="1:9">
      <c r="A20" s="73">
        <v>42836</v>
      </c>
      <c r="B20" s="74" t="s">
        <v>1549</v>
      </c>
      <c r="C20" s="74" t="s">
        <v>946</v>
      </c>
      <c r="D20" s="74">
        <v>700</v>
      </c>
      <c r="E20" s="74">
        <v>1389</v>
      </c>
      <c r="F20" s="74">
        <v>1384</v>
      </c>
      <c r="G20" s="74" t="s">
        <v>2306</v>
      </c>
      <c r="H20" s="74">
        <v>1399.5</v>
      </c>
      <c r="I20" s="74">
        <f t="shared" si="3"/>
        <v>7350</v>
      </c>
    </row>
    <row r="21" spans="1:9">
      <c r="A21" s="73">
        <v>42837</v>
      </c>
      <c r="B21" s="74" t="s">
        <v>1549</v>
      </c>
      <c r="C21" s="74" t="s">
        <v>23</v>
      </c>
      <c r="D21" s="74">
        <v>700</v>
      </c>
      <c r="E21" s="74">
        <v>1409</v>
      </c>
      <c r="F21" s="74">
        <v>1414</v>
      </c>
      <c r="G21" s="74" t="s">
        <v>2307</v>
      </c>
      <c r="H21" s="74">
        <v>1406.85</v>
      </c>
      <c r="I21" s="74">
        <f>(E21-H21)*D21</f>
        <v>1505.0000000000637</v>
      </c>
    </row>
    <row r="22" spans="1:9">
      <c r="A22" s="73">
        <v>42837</v>
      </c>
      <c r="B22" s="47" t="s">
        <v>1549</v>
      </c>
      <c r="C22" s="74" t="s">
        <v>23</v>
      </c>
      <c r="D22" s="74">
        <v>700</v>
      </c>
      <c r="E22" s="47">
        <v>1400</v>
      </c>
      <c r="F22" s="47">
        <v>1405</v>
      </c>
      <c r="G22" s="47" t="s">
        <v>2308</v>
      </c>
      <c r="H22" s="47">
        <v>1395.7</v>
      </c>
      <c r="I22" s="74">
        <f>(E22-H22)*D22</f>
        <v>3009.9999999999682</v>
      </c>
    </row>
    <row r="23" spans="1:9">
      <c r="A23" s="73">
        <v>42837</v>
      </c>
      <c r="B23" s="47" t="s">
        <v>2309</v>
      </c>
      <c r="C23" s="74" t="s">
        <v>16</v>
      </c>
      <c r="D23" s="74">
        <v>7375</v>
      </c>
      <c r="E23" s="47">
        <v>156.35</v>
      </c>
      <c r="F23" s="47">
        <v>155.85</v>
      </c>
      <c r="G23" s="47" t="s">
        <v>2310</v>
      </c>
      <c r="H23" s="47">
        <v>156.69999999999999</v>
      </c>
      <c r="I23" s="74">
        <f t="shared" si="3"/>
        <v>2581.2499999999582</v>
      </c>
    </row>
    <row r="24" spans="1:9">
      <c r="A24" s="73">
        <v>42837</v>
      </c>
      <c r="B24" s="67" t="s">
        <v>37</v>
      </c>
      <c r="C24" s="74" t="s">
        <v>16</v>
      </c>
      <c r="D24" s="74">
        <v>1600</v>
      </c>
      <c r="E24" s="47">
        <v>362.7</v>
      </c>
      <c r="F24" s="47">
        <v>360.45</v>
      </c>
      <c r="G24" s="47" t="s">
        <v>2311</v>
      </c>
      <c r="H24" s="47">
        <v>367.85</v>
      </c>
      <c r="I24" s="74">
        <f t="shared" si="3"/>
        <v>8240.0000000000546</v>
      </c>
    </row>
    <row r="25" spans="1:9">
      <c r="A25" s="73">
        <v>42838</v>
      </c>
      <c r="B25" s="74" t="s">
        <v>2309</v>
      </c>
      <c r="C25" s="74" t="s">
        <v>16</v>
      </c>
      <c r="D25" s="74">
        <v>7375</v>
      </c>
      <c r="E25" s="74">
        <v>157.5</v>
      </c>
      <c r="F25" s="74">
        <v>156.94999999999999</v>
      </c>
      <c r="G25" s="74" t="s">
        <v>2312</v>
      </c>
      <c r="H25" s="74">
        <v>157.5</v>
      </c>
      <c r="I25" s="74">
        <f t="shared" si="3"/>
        <v>0</v>
      </c>
    </row>
    <row r="26" spans="1:9">
      <c r="A26" s="73">
        <v>42838</v>
      </c>
      <c r="B26" s="74" t="s">
        <v>18</v>
      </c>
      <c r="C26" s="74" t="s">
        <v>946</v>
      </c>
      <c r="D26" s="74">
        <v>1200</v>
      </c>
      <c r="E26" s="74">
        <v>723.25</v>
      </c>
      <c r="F26" s="74">
        <v>720.5</v>
      </c>
      <c r="G26" s="74" t="s">
        <v>2313</v>
      </c>
      <c r="H26" s="74">
        <v>727.9</v>
      </c>
      <c r="I26" s="74">
        <f t="shared" si="3"/>
        <v>5579.9999999999727</v>
      </c>
    </row>
    <row r="27" spans="1:9">
      <c r="A27" s="73">
        <v>42838</v>
      </c>
      <c r="B27" s="74" t="s">
        <v>2243</v>
      </c>
      <c r="C27" s="74" t="s">
        <v>16</v>
      </c>
      <c r="D27" s="74">
        <v>300</v>
      </c>
      <c r="E27" s="74">
        <v>2154</v>
      </c>
      <c r="F27" s="74">
        <v>2142</v>
      </c>
      <c r="G27" s="74" t="s">
        <v>2314</v>
      </c>
      <c r="H27" s="74">
        <v>2175</v>
      </c>
      <c r="I27" s="74">
        <f t="shared" si="3"/>
        <v>6300</v>
      </c>
    </row>
    <row r="28" spans="1:9">
      <c r="A28" s="73">
        <v>42842</v>
      </c>
      <c r="B28" s="74" t="s">
        <v>1565</v>
      </c>
      <c r="C28" s="74" t="s">
        <v>16</v>
      </c>
      <c r="D28" s="74">
        <v>2000</v>
      </c>
      <c r="E28" s="74">
        <v>468.75</v>
      </c>
      <c r="F28" s="74">
        <v>467</v>
      </c>
      <c r="G28" s="74" t="s">
        <v>2315</v>
      </c>
      <c r="H28" s="74">
        <v>468.75</v>
      </c>
      <c r="I28" s="74">
        <f t="shared" si="3"/>
        <v>0</v>
      </c>
    </row>
    <row r="29" spans="1:9">
      <c r="A29" s="73">
        <v>42842</v>
      </c>
      <c r="B29" s="74" t="s">
        <v>1549</v>
      </c>
      <c r="C29" s="74" t="s">
        <v>16</v>
      </c>
      <c r="D29" s="74">
        <v>700</v>
      </c>
      <c r="E29" s="74">
        <v>1440</v>
      </c>
      <c r="F29" s="74">
        <v>1434.9</v>
      </c>
      <c r="G29" s="74" t="s">
        <v>2316</v>
      </c>
      <c r="H29" s="74">
        <v>1442.2</v>
      </c>
      <c r="I29" s="74">
        <f t="shared" si="3"/>
        <v>1540.0000000000318</v>
      </c>
    </row>
    <row r="30" spans="1:9">
      <c r="A30" s="75">
        <v>42842</v>
      </c>
      <c r="B30" s="76" t="s">
        <v>1549</v>
      </c>
      <c r="C30" s="76" t="s">
        <v>16</v>
      </c>
      <c r="D30" s="76">
        <v>700</v>
      </c>
      <c r="E30" s="76">
        <v>1446.5</v>
      </c>
      <c r="F30" s="76">
        <v>1441.5</v>
      </c>
      <c r="G30" s="76" t="s">
        <v>2317</v>
      </c>
      <c r="H30" s="76">
        <v>1441.5</v>
      </c>
      <c r="I30" s="76">
        <f t="shared" si="3"/>
        <v>-3500</v>
      </c>
    </row>
    <row r="31" spans="1:9">
      <c r="A31" s="73">
        <v>42842</v>
      </c>
      <c r="B31" s="74" t="s">
        <v>507</v>
      </c>
      <c r="C31" s="74" t="s">
        <v>16</v>
      </c>
      <c r="D31" s="74">
        <v>300</v>
      </c>
      <c r="E31" s="74">
        <v>2300</v>
      </c>
      <c r="F31" s="74">
        <v>2289</v>
      </c>
      <c r="G31" s="74" t="s">
        <v>2318</v>
      </c>
      <c r="H31" s="74">
        <v>2300</v>
      </c>
      <c r="I31" s="74">
        <f t="shared" si="3"/>
        <v>0</v>
      </c>
    </row>
    <row r="32" spans="1:9">
      <c r="A32" s="73">
        <v>42843</v>
      </c>
      <c r="B32" s="74" t="s">
        <v>1854</v>
      </c>
      <c r="C32" s="74" t="s">
        <v>16</v>
      </c>
      <c r="D32" s="74">
        <v>1200</v>
      </c>
      <c r="E32" s="74">
        <v>506.5</v>
      </c>
      <c r="F32" s="74">
        <v>503.5</v>
      </c>
      <c r="G32" s="74" t="s">
        <v>2319</v>
      </c>
      <c r="H32" s="74">
        <v>513</v>
      </c>
      <c r="I32" s="74">
        <f t="shared" si="3"/>
        <v>7800</v>
      </c>
    </row>
    <row r="33" spans="1:9">
      <c r="A33" s="75">
        <v>42843</v>
      </c>
      <c r="B33" s="76" t="s">
        <v>1779</v>
      </c>
      <c r="C33" s="76" t="s">
        <v>23</v>
      </c>
      <c r="D33" s="76">
        <v>800</v>
      </c>
      <c r="E33" s="76">
        <v>973</v>
      </c>
      <c r="F33" s="76">
        <v>977.5</v>
      </c>
      <c r="G33" s="76" t="s">
        <v>2320</v>
      </c>
      <c r="H33" s="76">
        <v>977.5</v>
      </c>
      <c r="I33" s="76">
        <f t="shared" ref="I33:I37" si="4">(E33-H33)*D33</f>
        <v>-3600</v>
      </c>
    </row>
    <row r="34" spans="1:9">
      <c r="A34" s="73">
        <v>42843</v>
      </c>
      <c r="B34" s="74" t="s">
        <v>1806</v>
      </c>
      <c r="C34" s="74" t="s">
        <v>23</v>
      </c>
      <c r="D34" s="74">
        <v>1100</v>
      </c>
      <c r="E34" s="74">
        <v>1122.3499999999999</v>
      </c>
      <c r="F34" s="74">
        <v>1125.55</v>
      </c>
      <c r="G34" s="74" t="s">
        <v>2321</v>
      </c>
      <c r="H34" s="74">
        <v>1121</v>
      </c>
      <c r="I34" s="74">
        <f t="shared" si="4"/>
        <v>1484.9999999999</v>
      </c>
    </row>
    <row r="35" spans="1:9">
      <c r="A35" s="73">
        <v>42843</v>
      </c>
      <c r="B35" s="74" t="s">
        <v>1806</v>
      </c>
      <c r="C35" s="74" t="s">
        <v>23</v>
      </c>
      <c r="D35" s="74">
        <v>1100</v>
      </c>
      <c r="E35" s="74">
        <v>1120</v>
      </c>
      <c r="F35" s="74">
        <v>1123.25</v>
      </c>
      <c r="G35" s="74" t="s">
        <v>2322</v>
      </c>
      <c r="H35" s="74">
        <v>1120</v>
      </c>
      <c r="I35" s="74">
        <f t="shared" si="4"/>
        <v>0</v>
      </c>
    </row>
    <row r="36" spans="1:9">
      <c r="A36" s="73">
        <v>42844</v>
      </c>
      <c r="B36" s="74" t="s">
        <v>1779</v>
      </c>
      <c r="C36" s="74" t="s">
        <v>23</v>
      </c>
      <c r="D36" s="74">
        <v>800</v>
      </c>
      <c r="E36" s="74">
        <v>950</v>
      </c>
      <c r="F36" s="74">
        <v>954.5</v>
      </c>
      <c r="G36" s="74" t="s">
        <v>2323</v>
      </c>
      <c r="H36" s="74">
        <v>946.2</v>
      </c>
      <c r="I36" s="74">
        <f t="shared" si="4"/>
        <v>3039.9999999999636</v>
      </c>
    </row>
    <row r="37" spans="1:9">
      <c r="A37" s="73">
        <v>42844</v>
      </c>
      <c r="B37" s="74" t="s">
        <v>507</v>
      </c>
      <c r="C37" s="74" t="s">
        <v>23</v>
      </c>
      <c r="D37" s="74">
        <v>300</v>
      </c>
      <c r="E37" s="74">
        <v>2200</v>
      </c>
      <c r="F37" s="74">
        <v>2212</v>
      </c>
      <c r="G37" s="74" t="s">
        <v>2324</v>
      </c>
      <c r="H37" s="74">
        <v>2195</v>
      </c>
      <c r="I37" s="74">
        <f t="shared" si="4"/>
        <v>1500</v>
      </c>
    </row>
    <row r="38" spans="1:9">
      <c r="A38" s="73">
        <v>42844</v>
      </c>
      <c r="B38" s="74" t="s">
        <v>1854</v>
      </c>
      <c r="C38" s="74" t="s">
        <v>16</v>
      </c>
      <c r="D38" s="74">
        <v>1200</v>
      </c>
      <c r="E38" s="74">
        <v>494.2</v>
      </c>
      <c r="F38" s="74">
        <v>491.2</v>
      </c>
      <c r="G38" s="74" t="s">
        <v>2325</v>
      </c>
      <c r="H38" s="74">
        <v>500</v>
      </c>
      <c r="I38" s="74">
        <f t="shared" ref="I38:I44" si="5">(H38-E38)*D38</f>
        <v>6960.0000000000136</v>
      </c>
    </row>
    <row r="39" spans="1:9">
      <c r="A39" s="73">
        <v>42845</v>
      </c>
      <c r="B39" s="74" t="s">
        <v>178</v>
      </c>
      <c r="C39" s="74" t="s">
        <v>16</v>
      </c>
      <c r="D39" s="74">
        <v>2000</v>
      </c>
      <c r="E39" s="74">
        <v>894.7</v>
      </c>
      <c r="F39" s="74">
        <v>892.9</v>
      </c>
      <c r="G39" s="74" t="s">
        <v>2326</v>
      </c>
      <c r="H39" s="74">
        <v>895.7</v>
      </c>
      <c r="I39" s="74">
        <f t="shared" si="5"/>
        <v>2000</v>
      </c>
    </row>
    <row r="40" spans="1:9">
      <c r="A40" s="73">
        <v>42845</v>
      </c>
      <c r="B40" s="74" t="s">
        <v>178</v>
      </c>
      <c r="C40" s="74" t="s">
        <v>23</v>
      </c>
      <c r="D40" s="74">
        <v>2000</v>
      </c>
      <c r="E40" s="74">
        <v>881</v>
      </c>
      <c r="F40" s="74">
        <v>882.75</v>
      </c>
      <c r="G40" s="74" t="s">
        <v>2327</v>
      </c>
      <c r="H40" s="74">
        <v>877.5</v>
      </c>
      <c r="I40" s="74">
        <f>(E40-H40)*D40</f>
        <v>7000</v>
      </c>
    </row>
    <row r="41" spans="1:9">
      <c r="A41" s="73">
        <v>42846</v>
      </c>
      <c r="B41" s="74" t="s">
        <v>268</v>
      </c>
      <c r="C41" s="74" t="s">
        <v>16</v>
      </c>
      <c r="D41" s="74">
        <v>400</v>
      </c>
      <c r="E41" s="74">
        <v>1585</v>
      </c>
      <c r="F41" s="74">
        <v>1576</v>
      </c>
      <c r="G41" s="74" t="s">
        <v>2328</v>
      </c>
      <c r="H41" s="74">
        <v>1585</v>
      </c>
      <c r="I41" s="74">
        <f t="shared" si="5"/>
        <v>0</v>
      </c>
    </row>
    <row r="42" spans="1:9">
      <c r="A42" s="75">
        <v>42846</v>
      </c>
      <c r="B42" s="76" t="s">
        <v>507</v>
      </c>
      <c r="C42" s="76" t="s">
        <v>16</v>
      </c>
      <c r="D42" s="76">
        <v>300</v>
      </c>
      <c r="E42" s="76">
        <v>2335</v>
      </c>
      <c r="F42" s="76">
        <v>2323</v>
      </c>
      <c r="G42" s="76" t="s">
        <v>2329</v>
      </c>
      <c r="H42" s="76">
        <v>2323</v>
      </c>
      <c r="I42" s="76">
        <f t="shared" si="5"/>
        <v>-3600</v>
      </c>
    </row>
    <row r="43" spans="1:9">
      <c r="A43" s="73">
        <v>42846</v>
      </c>
      <c r="B43" s="74" t="s">
        <v>507</v>
      </c>
      <c r="C43" s="74" t="s">
        <v>16</v>
      </c>
      <c r="D43" s="74">
        <v>300</v>
      </c>
      <c r="E43" s="74">
        <v>2360</v>
      </c>
      <c r="F43" s="74">
        <v>2348</v>
      </c>
      <c r="G43" s="74" t="s">
        <v>2330</v>
      </c>
      <c r="H43" s="74">
        <v>2365</v>
      </c>
      <c r="I43" s="74">
        <f t="shared" si="5"/>
        <v>1500</v>
      </c>
    </row>
    <row r="44" spans="1:9">
      <c r="A44" s="73">
        <v>42846</v>
      </c>
      <c r="B44" s="74" t="s">
        <v>178</v>
      </c>
      <c r="C44" s="74" t="s">
        <v>16</v>
      </c>
      <c r="D44" s="74">
        <v>2000</v>
      </c>
      <c r="E44" s="74">
        <v>929.5</v>
      </c>
      <c r="F44" s="74">
        <v>927.75</v>
      </c>
      <c r="G44" s="74" t="s">
        <v>2331</v>
      </c>
      <c r="H44" s="74">
        <v>932</v>
      </c>
      <c r="I44" s="74">
        <f t="shared" si="5"/>
        <v>5000</v>
      </c>
    </row>
    <row r="45" spans="1:9">
      <c r="A45" s="73">
        <v>42846</v>
      </c>
      <c r="B45" s="74" t="s">
        <v>287</v>
      </c>
      <c r="C45" s="74" t="s">
        <v>23</v>
      </c>
      <c r="D45" s="74">
        <v>2000</v>
      </c>
      <c r="E45" s="74">
        <v>490</v>
      </c>
      <c r="F45" s="74">
        <v>491.75</v>
      </c>
      <c r="G45" s="74" t="s">
        <v>2332</v>
      </c>
      <c r="H45" s="74">
        <v>487.4</v>
      </c>
      <c r="I45" s="74">
        <f>(E45-H45)*D45</f>
        <v>5200.0000000000455</v>
      </c>
    </row>
    <row r="46" spans="1:9">
      <c r="A46" s="73">
        <v>42849</v>
      </c>
      <c r="B46" s="74" t="s">
        <v>1779</v>
      </c>
      <c r="C46" s="74" t="s">
        <v>16</v>
      </c>
      <c r="D46" s="74">
        <v>800</v>
      </c>
      <c r="E46" s="74">
        <v>1008</v>
      </c>
      <c r="F46" s="74">
        <v>1003.5</v>
      </c>
      <c r="G46" s="74" t="s">
        <v>2333</v>
      </c>
      <c r="H46" s="74">
        <v>1010</v>
      </c>
      <c r="I46" s="74">
        <f t="shared" ref="I46:I53" si="6">(H46-E46)*D46</f>
        <v>1600</v>
      </c>
    </row>
    <row r="47" spans="1:9">
      <c r="A47" s="73">
        <v>42849</v>
      </c>
      <c r="B47" s="74" t="s">
        <v>178</v>
      </c>
      <c r="C47" s="74" t="s">
        <v>23</v>
      </c>
      <c r="D47" s="74">
        <v>2000</v>
      </c>
      <c r="E47" s="74">
        <v>924.6</v>
      </c>
      <c r="F47" s="74">
        <v>926.35</v>
      </c>
      <c r="G47" s="74" t="s">
        <v>2334</v>
      </c>
      <c r="H47" s="74">
        <v>923</v>
      </c>
      <c r="I47" s="74">
        <f>(E47-H47)*D47</f>
        <v>3200.0000000000455</v>
      </c>
    </row>
    <row r="48" spans="1:9">
      <c r="A48" s="73">
        <v>42849</v>
      </c>
      <c r="B48" s="74" t="s">
        <v>2335</v>
      </c>
      <c r="C48" s="74" t="s">
        <v>16</v>
      </c>
      <c r="D48" s="74">
        <v>250</v>
      </c>
      <c r="E48" s="74">
        <v>1925</v>
      </c>
      <c r="F48" s="74">
        <v>1909.9</v>
      </c>
      <c r="G48" s="74" t="s">
        <v>2336</v>
      </c>
      <c r="H48" s="74">
        <v>1930.5</v>
      </c>
      <c r="I48" s="74">
        <f t="shared" si="6"/>
        <v>1375</v>
      </c>
    </row>
    <row r="49" spans="1:9">
      <c r="A49" s="73">
        <v>42849</v>
      </c>
      <c r="B49" s="74" t="s">
        <v>2243</v>
      </c>
      <c r="C49" s="74" t="s">
        <v>16</v>
      </c>
      <c r="D49" s="74">
        <v>300</v>
      </c>
      <c r="E49" s="74">
        <v>2400</v>
      </c>
      <c r="F49" s="74">
        <v>2388</v>
      </c>
      <c r="G49" s="74" t="s">
        <v>2337</v>
      </c>
      <c r="H49" s="74">
        <v>2425</v>
      </c>
      <c r="I49" s="74">
        <f t="shared" si="6"/>
        <v>7500</v>
      </c>
    </row>
    <row r="50" spans="1:9">
      <c r="A50" s="73">
        <v>42850</v>
      </c>
      <c r="B50" s="74" t="s">
        <v>2103</v>
      </c>
      <c r="C50" s="74" t="s">
        <v>16</v>
      </c>
      <c r="D50" s="74">
        <v>1500</v>
      </c>
      <c r="E50" s="74">
        <v>577</v>
      </c>
      <c r="F50" s="74">
        <v>574.5</v>
      </c>
      <c r="G50" s="74" t="s">
        <v>2338</v>
      </c>
      <c r="H50" s="74">
        <v>582.65</v>
      </c>
      <c r="I50" s="74">
        <f t="shared" si="6"/>
        <v>8474.9999999999654</v>
      </c>
    </row>
    <row r="51" spans="1:9">
      <c r="A51" s="73">
        <v>42850</v>
      </c>
      <c r="B51" s="74" t="s">
        <v>507</v>
      </c>
      <c r="C51" s="74" t="s">
        <v>16</v>
      </c>
      <c r="D51" s="74">
        <v>300</v>
      </c>
      <c r="E51" s="74">
        <v>2534</v>
      </c>
      <c r="F51" s="74">
        <v>2522</v>
      </c>
      <c r="G51" s="74" t="s">
        <v>2339</v>
      </c>
      <c r="H51" s="74">
        <v>2539</v>
      </c>
      <c r="I51" s="74">
        <f t="shared" si="6"/>
        <v>1500</v>
      </c>
    </row>
    <row r="52" spans="1:9">
      <c r="A52" s="73">
        <v>42851</v>
      </c>
      <c r="B52" s="74" t="s">
        <v>2103</v>
      </c>
      <c r="C52" s="74" t="s">
        <v>16</v>
      </c>
      <c r="D52" s="74">
        <v>1500</v>
      </c>
      <c r="E52" s="74">
        <v>580</v>
      </c>
      <c r="F52" s="74">
        <v>577.5</v>
      </c>
      <c r="G52" s="74" t="s">
        <v>2340</v>
      </c>
      <c r="H52" s="74">
        <v>580</v>
      </c>
      <c r="I52" s="74">
        <f t="shared" si="6"/>
        <v>0</v>
      </c>
    </row>
    <row r="53" spans="1:9">
      <c r="A53" s="73">
        <v>42851</v>
      </c>
      <c r="B53" s="74" t="s">
        <v>112</v>
      </c>
      <c r="C53" s="74" t="s">
        <v>16</v>
      </c>
      <c r="D53" s="74">
        <v>150</v>
      </c>
      <c r="E53" s="74">
        <v>6370</v>
      </c>
      <c r="F53" s="74">
        <v>6345</v>
      </c>
      <c r="G53" s="74" t="s">
        <v>2341</v>
      </c>
      <c r="H53" s="74">
        <v>6403</v>
      </c>
      <c r="I53" s="74">
        <f t="shared" si="6"/>
        <v>4950</v>
      </c>
    </row>
    <row r="54" spans="1:9">
      <c r="A54" s="73">
        <v>42851</v>
      </c>
      <c r="B54" s="74" t="s">
        <v>2342</v>
      </c>
      <c r="C54" s="74" t="s">
        <v>23</v>
      </c>
      <c r="D54" s="74">
        <v>3500</v>
      </c>
      <c r="E54" s="74">
        <v>210</v>
      </c>
      <c r="F54" s="74">
        <v>211</v>
      </c>
      <c r="G54" s="74" t="s">
        <v>2343</v>
      </c>
      <c r="H54" s="74">
        <v>209.3</v>
      </c>
      <c r="I54" s="74">
        <f>(E54-H54)*D54</f>
        <v>2449.99999999996</v>
      </c>
    </row>
    <row r="55" spans="1:9">
      <c r="A55" s="75">
        <v>42851</v>
      </c>
      <c r="B55" s="76" t="s">
        <v>1549</v>
      </c>
      <c r="C55" s="76" t="s">
        <v>16</v>
      </c>
      <c r="D55" s="76">
        <v>700</v>
      </c>
      <c r="E55" s="76">
        <v>1517</v>
      </c>
      <c r="F55" s="76">
        <v>1512</v>
      </c>
      <c r="G55" s="76" t="s">
        <v>2344</v>
      </c>
      <c r="H55" s="76">
        <v>1515</v>
      </c>
      <c r="I55" s="76">
        <f t="shared" ref="I55:I60" si="7">(H55-E55)*D55</f>
        <v>-1400</v>
      </c>
    </row>
    <row r="56" spans="1:9">
      <c r="A56" s="73">
        <v>42852</v>
      </c>
      <c r="B56" s="74" t="s">
        <v>83</v>
      </c>
      <c r="C56" s="74" t="s">
        <v>23</v>
      </c>
      <c r="D56" s="74">
        <v>500</v>
      </c>
      <c r="E56" s="74">
        <v>1800</v>
      </c>
      <c r="F56" s="74">
        <v>1807</v>
      </c>
      <c r="G56" s="74" t="s">
        <v>2345</v>
      </c>
      <c r="H56" s="74">
        <v>1791.5</v>
      </c>
      <c r="I56" s="74">
        <f>(E56-H56)*D56</f>
        <v>4250</v>
      </c>
    </row>
    <row r="57" spans="1:9">
      <c r="A57" s="73">
        <v>42852</v>
      </c>
      <c r="B57" s="74" t="s">
        <v>1638</v>
      </c>
      <c r="C57" s="74" t="s">
        <v>16</v>
      </c>
      <c r="D57" s="74">
        <v>2000</v>
      </c>
      <c r="E57" s="74">
        <v>503.35</v>
      </c>
      <c r="F57" s="74">
        <v>501.5</v>
      </c>
      <c r="G57" s="74" t="s">
        <v>2346</v>
      </c>
      <c r="H57" s="74">
        <v>507.75</v>
      </c>
      <c r="I57" s="74">
        <f t="shared" si="7"/>
        <v>8799.9999999999545</v>
      </c>
    </row>
    <row r="58" spans="1:9">
      <c r="A58" s="73">
        <v>42853</v>
      </c>
      <c r="B58" s="74" t="s">
        <v>2347</v>
      </c>
      <c r="C58" s="74" t="s">
        <v>16</v>
      </c>
      <c r="D58" s="74">
        <v>2000</v>
      </c>
      <c r="E58" s="74">
        <v>325.5</v>
      </c>
      <c r="F58" s="74">
        <v>323.75</v>
      </c>
      <c r="G58" s="74" t="s">
        <v>2348</v>
      </c>
      <c r="H58" s="74">
        <v>325.5</v>
      </c>
      <c r="I58" s="74">
        <f t="shared" si="7"/>
        <v>0</v>
      </c>
    </row>
    <row r="59" spans="1:9">
      <c r="A59" s="73">
        <v>42853</v>
      </c>
      <c r="B59" s="74" t="s">
        <v>2349</v>
      </c>
      <c r="C59" s="74" t="s">
        <v>16</v>
      </c>
      <c r="D59" s="74">
        <v>1000</v>
      </c>
      <c r="E59" s="74">
        <v>805</v>
      </c>
      <c r="F59" s="74">
        <v>801.5</v>
      </c>
      <c r="G59" s="74" t="s">
        <v>2350</v>
      </c>
      <c r="H59" s="74">
        <v>809.5</v>
      </c>
      <c r="I59" s="74">
        <f t="shared" si="7"/>
        <v>4500</v>
      </c>
    </row>
    <row r="60" spans="1:9">
      <c r="A60" s="73">
        <v>42853</v>
      </c>
      <c r="B60" s="74" t="s">
        <v>2349</v>
      </c>
      <c r="C60" s="74" t="s">
        <v>16</v>
      </c>
      <c r="D60" s="74">
        <v>1000</v>
      </c>
      <c r="E60" s="74">
        <v>814.5</v>
      </c>
      <c r="F60" s="74">
        <v>811</v>
      </c>
      <c r="G60" s="74" t="s">
        <v>2351</v>
      </c>
      <c r="H60" s="74">
        <v>817.5</v>
      </c>
      <c r="I60" s="74">
        <f t="shared" si="7"/>
        <v>3000</v>
      </c>
    </row>
    <row r="61" spans="1:9">
      <c r="A61" s="73"/>
      <c r="B61" s="74"/>
      <c r="C61" s="74"/>
      <c r="D61" s="74"/>
      <c r="E61" s="74"/>
      <c r="F61" s="74"/>
      <c r="G61" s="74"/>
      <c r="H61" s="74"/>
      <c r="I61" s="74"/>
    </row>
    <row r="62" spans="1:9">
      <c r="A62" s="73"/>
      <c r="B62" s="74"/>
      <c r="C62" s="74"/>
      <c r="D62" s="74"/>
      <c r="E62" s="74"/>
      <c r="F62" s="74"/>
      <c r="G62" s="111" t="s">
        <v>64</v>
      </c>
      <c r="H62" s="111"/>
      <c r="I62" s="26">
        <f>SUM(I4:I61)</f>
        <v>150461.2499999998</v>
      </c>
    </row>
    <row r="63" spans="1:9">
      <c r="A63" s="75"/>
      <c r="B63" s="76"/>
      <c r="C63" s="76"/>
      <c r="D63" s="76"/>
      <c r="E63" s="76"/>
      <c r="F63" s="76"/>
      <c r="I63" s="76"/>
    </row>
    <row r="64" spans="1:9">
      <c r="A64" s="73"/>
      <c r="B64" s="74"/>
      <c r="C64" s="74"/>
      <c r="D64" s="74"/>
      <c r="E64" s="74"/>
      <c r="F64" s="74"/>
      <c r="G64" s="111" t="s">
        <v>2</v>
      </c>
      <c r="H64" s="111"/>
      <c r="I64" s="28">
        <f>51/57</f>
        <v>0.89473684210526316</v>
      </c>
    </row>
    <row r="65" spans="8:9">
      <c r="H65" s="78"/>
      <c r="I65" s="79"/>
    </row>
  </sheetData>
  <mergeCells count="4">
    <mergeCell ref="A1:I1"/>
    <mergeCell ref="A2:I2"/>
    <mergeCell ref="G62:H62"/>
    <mergeCell ref="G64:H64"/>
  </mergeCells>
  <pageMargins left="0.75" right="0.75" top="1" bottom="1" header="0.51180555555555596" footer="0.51180555555555596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A3" sqref="A3:I3"/>
    </sheetView>
  </sheetViews>
  <sheetFormatPr defaultColWidth="9" defaultRowHeight="15"/>
  <cols>
    <col min="1" max="1" width="10.42578125" style="70"/>
    <col min="2" max="2" width="19.85546875" style="70" customWidth="1"/>
    <col min="3" max="4" width="9" style="70"/>
    <col min="5" max="5" width="12.28515625" style="70" customWidth="1"/>
    <col min="6" max="6" width="10.5703125" style="70" customWidth="1"/>
    <col min="7" max="7" width="17.710937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2352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42795</v>
      </c>
      <c r="B4" s="74" t="s">
        <v>18</v>
      </c>
      <c r="C4" s="74" t="s">
        <v>23</v>
      </c>
      <c r="D4" s="74">
        <v>1200</v>
      </c>
      <c r="E4" s="74">
        <v>660</v>
      </c>
      <c r="F4" s="74">
        <v>663</v>
      </c>
      <c r="G4" s="74" t="s">
        <v>2353</v>
      </c>
      <c r="H4" s="74">
        <v>659.6</v>
      </c>
      <c r="I4" s="74">
        <f>(E4-H4)*D4</f>
        <v>479.99999999997272</v>
      </c>
    </row>
    <row r="5" spans="1:9">
      <c r="A5" s="73">
        <v>42795</v>
      </c>
      <c r="B5" s="74" t="s">
        <v>1860</v>
      </c>
      <c r="C5" s="74" t="s">
        <v>16</v>
      </c>
      <c r="D5" s="74">
        <v>2000</v>
      </c>
      <c r="E5" s="74">
        <v>374</v>
      </c>
      <c r="F5" s="74">
        <v>372.25</v>
      </c>
      <c r="G5" s="74" t="s">
        <v>2354</v>
      </c>
      <c r="H5" s="74">
        <v>374.75</v>
      </c>
      <c r="I5" s="74">
        <f t="shared" ref="I5:I9" si="0">(H5-E5)*D5</f>
        <v>1500</v>
      </c>
    </row>
    <row r="6" spans="1:9">
      <c r="A6" s="73">
        <v>42795</v>
      </c>
      <c r="B6" s="74" t="s">
        <v>1565</v>
      </c>
      <c r="C6" s="74" t="s">
        <v>946</v>
      </c>
      <c r="D6" s="74">
        <v>2000</v>
      </c>
      <c r="E6" s="74">
        <v>502.25</v>
      </c>
      <c r="F6" s="74">
        <v>500.5</v>
      </c>
      <c r="G6" s="74" t="s">
        <v>2355</v>
      </c>
      <c r="H6" s="74">
        <v>502.25</v>
      </c>
      <c r="I6" s="74">
        <f t="shared" si="0"/>
        <v>0</v>
      </c>
    </row>
    <row r="7" spans="1:9">
      <c r="A7" s="73">
        <v>42795</v>
      </c>
      <c r="B7" s="74" t="s">
        <v>1860</v>
      </c>
      <c r="C7" s="74" t="s">
        <v>16</v>
      </c>
      <c r="D7" s="74">
        <v>2000</v>
      </c>
      <c r="E7" s="74">
        <v>375</v>
      </c>
      <c r="F7" s="74">
        <v>373.25</v>
      </c>
      <c r="G7" s="74" t="s">
        <v>2356</v>
      </c>
      <c r="H7" s="74">
        <v>376.75</v>
      </c>
      <c r="I7" s="74">
        <f t="shared" si="0"/>
        <v>3500</v>
      </c>
    </row>
    <row r="8" spans="1:9">
      <c r="A8" s="73">
        <v>42796</v>
      </c>
      <c r="B8" s="74" t="s">
        <v>1887</v>
      </c>
      <c r="C8" s="74" t="s">
        <v>16</v>
      </c>
      <c r="D8" s="74">
        <v>400</v>
      </c>
      <c r="E8" s="74">
        <v>1382</v>
      </c>
      <c r="F8" s="74">
        <v>1373</v>
      </c>
      <c r="G8" s="74" t="s">
        <v>2357</v>
      </c>
      <c r="H8" s="74">
        <v>1395</v>
      </c>
      <c r="I8" s="74">
        <f t="shared" si="0"/>
        <v>5200</v>
      </c>
    </row>
    <row r="9" spans="1:9">
      <c r="A9" s="73">
        <v>42796</v>
      </c>
      <c r="B9" s="74" t="s">
        <v>649</v>
      </c>
      <c r="C9" s="74" t="s">
        <v>16</v>
      </c>
      <c r="D9" s="74">
        <v>3000</v>
      </c>
      <c r="E9" s="74">
        <v>338.15</v>
      </c>
      <c r="F9" s="74">
        <v>337</v>
      </c>
      <c r="G9" s="74" t="s">
        <v>2358</v>
      </c>
      <c r="H9" s="74">
        <v>340.5</v>
      </c>
      <c r="I9" s="74">
        <f t="shared" si="0"/>
        <v>7050.0000000000682</v>
      </c>
    </row>
    <row r="10" spans="1:9">
      <c r="A10" s="73">
        <v>42797</v>
      </c>
      <c r="B10" s="74" t="s">
        <v>246</v>
      </c>
      <c r="C10" s="74" t="s">
        <v>944</v>
      </c>
      <c r="D10" s="74">
        <v>400</v>
      </c>
      <c r="E10" s="74">
        <v>1340</v>
      </c>
      <c r="F10" s="74">
        <v>1349</v>
      </c>
      <c r="G10" s="74" t="s">
        <v>2359</v>
      </c>
      <c r="H10" s="74">
        <v>1331</v>
      </c>
      <c r="I10" s="74">
        <f>(E10-H10)*D10</f>
        <v>3600</v>
      </c>
    </row>
    <row r="11" spans="1:9">
      <c r="A11" s="73">
        <v>42797</v>
      </c>
      <c r="B11" s="74" t="s">
        <v>2257</v>
      </c>
      <c r="C11" s="74" t="s">
        <v>23</v>
      </c>
      <c r="D11" s="74">
        <v>1200</v>
      </c>
      <c r="E11" s="74">
        <v>690</v>
      </c>
      <c r="F11" s="74">
        <v>693</v>
      </c>
      <c r="G11" s="74" t="s">
        <v>2360</v>
      </c>
      <c r="H11" s="74">
        <v>688.7</v>
      </c>
      <c r="I11" s="74">
        <f>(E11-H11)*D11</f>
        <v>1559.9999999999454</v>
      </c>
    </row>
    <row r="12" spans="1:9">
      <c r="A12" s="73">
        <v>42797</v>
      </c>
      <c r="B12" s="74" t="s">
        <v>1549</v>
      </c>
      <c r="C12" s="74" t="s">
        <v>946</v>
      </c>
      <c r="D12" s="74">
        <v>700</v>
      </c>
      <c r="E12" s="74">
        <v>1160</v>
      </c>
      <c r="F12" s="74">
        <v>1155</v>
      </c>
      <c r="G12" s="74" t="s">
        <v>2361</v>
      </c>
      <c r="H12" s="74">
        <v>1162.2</v>
      </c>
      <c r="I12" s="74">
        <f t="shared" ref="I12:I16" si="1">(H12-E12)*D12</f>
        <v>1540.0000000000318</v>
      </c>
    </row>
    <row r="13" spans="1:9">
      <c r="A13" s="75">
        <v>42800</v>
      </c>
      <c r="B13" s="76" t="s">
        <v>647</v>
      </c>
      <c r="C13" s="76" t="s">
        <v>946</v>
      </c>
      <c r="D13" s="76">
        <v>500</v>
      </c>
      <c r="E13" s="76">
        <v>1300</v>
      </c>
      <c r="F13" s="76">
        <v>1293</v>
      </c>
      <c r="G13" s="76" t="s">
        <v>2362</v>
      </c>
      <c r="H13" s="76">
        <v>1293</v>
      </c>
      <c r="I13" s="76">
        <f t="shared" si="1"/>
        <v>-3500</v>
      </c>
    </row>
    <row r="14" spans="1:9">
      <c r="A14" s="73">
        <v>42800</v>
      </c>
      <c r="B14" s="74" t="s">
        <v>1887</v>
      </c>
      <c r="C14" s="74" t="s">
        <v>946</v>
      </c>
      <c r="D14" s="74">
        <v>400</v>
      </c>
      <c r="E14" s="74">
        <v>1382</v>
      </c>
      <c r="F14" s="74">
        <v>1373</v>
      </c>
      <c r="G14" s="74" t="s">
        <v>2363</v>
      </c>
      <c r="H14" s="74">
        <v>1386</v>
      </c>
      <c r="I14" s="74">
        <f t="shared" si="1"/>
        <v>1600</v>
      </c>
    </row>
    <row r="15" spans="1:9">
      <c r="A15" s="73">
        <v>42800</v>
      </c>
      <c r="B15" s="47" t="s">
        <v>1887</v>
      </c>
      <c r="C15" s="74" t="s">
        <v>946</v>
      </c>
      <c r="D15" s="74">
        <v>400</v>
      </c>
      <c r="E15" s="47">
        <v>1380</v>
      </c>
      <c r="F15" s="47">
        <v>1371</v>
      </c>
      <c r="G15" s="47" t="s">
        <v>2364</v>
      </c>
      <c r="H15" s="47">
        <v>1380</v>
      </c>
      <c r="I15" s="74">
        <f t="shared" si="1"/>
        <v>0</v>
      </c>
    </row>
    <row r="16" spans="1:9">
      <c r="A16" s="73">
        <v>42800</v>
      </c>
      <c r="B16" s="47" t="s">
        <v>1080</v>
      </c>
      <c r="C16" s="74" t="s">
        <v>16</v>
      </c>
      <c r="D16" s="74">
        <v>1100</v>
      </c>
      <c r="E16" s="47">
        <v>833.5</v>
      </c>
      <c r="F16" s="47">
        <v>830</v>
      </c>
      <c r="G16" s="47" t="s">
        <v>2365</v>
      </c>
      <c r="H16" s="47">
        <v>833.5</v>
      </c>
      <c r="I16" s="74">
        <f t="shared" si="1"/>
        <v>0</v>
      </c>
    </row>
    <row r="17" spans="1:9">
      <c r="A17" s="73">
        <v>42800</v>
      </c>
      <c r="B17" s="47" t="s">
        <v>2168</v>
      </c>
      <c r="C17" s="74" t="s">
        <v>23</v>
      </c>
      <c r="D17" s="74">
        <v>1200</v>
      </c>
      <c r="E17" s="47">
        <v>636</v>
      </c>
      <c r="F17" s="47">
        <v>639</v>
      </c>
      <c r="G17" s="47" t="s">
        <v>2366</v>
      </c>
      <c r="H17" s="47">
        <v>634.70000000000005</v>
      </c>
      <c r="I17" s="74">
        <f t="shared" ref="I17:I24" si="2">(E17-H17)*D17</f>
        <v>1559.9999999999454</v>
      </c>
    </row>
    <row r="18" spans="1:9">
      <c r="A18" s="75">
        <v>42801</v>
      </c>
      <c r="B18" s="49" t="s">
        <v>2367</v>
      </c>
      <c r="C18" s="76" t="s">
        <v>23</v>
      </c>
      <c r="D18" s="76">
        <v>2500</v>
      </c>
      <c r="E18" s="49">
        <v>224</v>
      </c>
      <c r="F18" s="49">
        <v>225.4</v>
      </c>
      <c r="G18" s="49" t="s">
        <v>2368</v>
      </c>
      <c r="H18" s="49">
        <v>224.5</v>
      </c>
      <c r="I18" s="76">
        <f t="shared" si="2"/>
        <v>-1250</v>
      </c>
    </row>
    <row r="19" spans="1:9">
      <c r="A19" s="73">
        <v>42801</v>
      </c>
      <c r="B19" s="47" t="s">
        <v>1802</v>
      </c>
      <c r="C19" s="74" t="s">
        <v>16</v>
      </c>
      <c r="D19" s="74">
        <v>600</v>
      </c>
      <c r="E19" s="47">
        <v>960</v>
      </c>
      <c r="F19" s="47">
        <v>954</v>
      </c>
      <c r="G19" s="47" t="s">
        <v>2369</v>
      </c>
      <c r="H19" s="47">
        <v>960</v>
      </c>
      <c r="I19" s="74">
        <f t="shared" ref="I19:I21" si="3">(H19-E19)*D19</f>
        <v>0</v>
      </c>
    </row>
    <row r="20" spans="1:9">
      <c r="A20" s="73">
        <v>42801</v>
      </c>
      <c r="B20" s="47" t="s">
        <v>1860</v>
      </c>
      <c r="C20" s="74" t="s">
        <v>16</v>
      </c>
      <c r="D20" s="74">
        <v>2000</v>
      </c>
      <c r="E20" s="47">
        <v>384.7</v>
      </c>
      <c r="F20" s="47">
        <v>382.95</v>
      </c>
      <c r="G20" s="47" t="s">
        <v>2370</v>
      </c>
      <c r="H20" s="47">
        <v>386.45</v>
      </c>
      <c r="I20" s="74">
        <f t="shared" si="3"/>
        <v>3500</v>
      </c>
    </row>
    <row r="21" spans="1:9">
      <c r="A21" s="73">
        <v>42801</v>
      </c>
      <c r="B21" s="47" t="s">
        <v>47</v>
      </c>
      <c r="C21" s="74" t="s">
        <v>16</v>
      </c>
      <c r="D21" s="74">
        <v>1200</v>
      </c>
      <c r="E21" s="47">
        <v>560</v>
      </c>
      <c r="F21" s="47">
        <v>557</v>
      </c>
      <c r="G21" s="47" t="s">
        <v>2371</v>
      </c>
      <c r="H21" s="47">
        <v>564</v>
      </c>
      <c r="I21" s="74">
        <f t="shared" si="3"/>
        <v>4800</v>
      </c>
    </row>
    <row r="22" spans="1:9">
      <c r="A22" s="73">
        <v>42802</v>
      </c>
      <c r="B22" s="47" t="s">
        <v>47</v>
      </c>
      <c r="C22" s="74" t="s">
        <v>944</v>
      </c>
      <c r="D22" s="74">
        <v>1200</v>
      </c>
      <c r="E22" s="47">
        <v>580</v>
      </c>
      <c r="F22" s="47">
        <v>583.1</v>
      </c>
      <c r="G22" s="47" t="s">
        <v>2372</v>
      </c>
      <c r="H22" s="47">
        <v>571.5</v>
      </c>
      <c r="I22" s="74">
        <f t="shared" si="2"/>
        <v>10200</v>
      </c>
    </row>
    <row r="23" spans="1:9">
      <c r="A23" s="73">
        <v>42803</v>
      </c>
      <c r="B23" s="47" t="s">
        <v>2301</v>
      </c>
      <c r="C23" s="74" t="s">
        <v>944</v>
      </c>
      <c r="D23" s="74">
        <v>7000</v>
      </c>
      <c r="E23" s="47">
        <v>105</v>
      </c>
      <c r="F23" s="47">
        <v>105.5</v>
      </c>
      <c r="G23" s="47" t="s">
        <v>2373</v>
      </c>
      <c r="H23" s="47">
        <v>104.15</v>
      </c>
      <c r="I23" s="74">
        <f t="shared" si="2"/>
        <v>5949.99999999996</v>
      </c>
    </row>
    <row r="24" spans="1:9">
      <c r="A24" s="73">
        <v>42803</v>
      </c>
      <c r="B24" s="67" t="s">
        <v>954</v>
      </c>
      <c r="C24" s="74" t="s">
        <v>23</v>
      </c>
      <c r="D24" s="74">
        <v>2000</v>
      </c>
      <c r="E24" s="47">
        <v>380</v>
      </c>
      <c r="F24" s="47">
        <v>381.75</v>
      </c>
      <c r="G24" s="47" t="s">
        <v>2374</v>
      </c>
      <c r="H24" s="47">
        <v>379.25</v>
      </c>
      <c r="I24" s="74">
        <f t="shared" si="2"/>
        <v>1500</v>
      </c>
    </row>
    <row r="25" spans="1:9">
      <c r="A25" s="73">
        <v>42804</v>
      </c>
      <c r="B25" s="74" t="s">
        <v>1654</v>
      </c>
      <c r="C25" s="74" t="s">
        <v>946</v>
      </c>
      <c r="D25" s="74">
        <v>500</v>
      </c>
      <c r="E25" s="74">
        <v>1080</v>
      </c>
      <c r="F25" s="74">
        <v>1073</v>
      </c>
      <c r="G25" s="74" t="s">
        <v>2375</v>
      </c>
      <c r="H25" s="74">
        <v>1080</v>
      </c>
      <c r="I25" s="74">
        <f t="shared" ref="I25:I34" si="4">(H25-E25)*D25</f>
        <v>0</v>
      </c>
    </row>
    <row r="26" spans="1:9">
      <c r="A26" s="73">
        <v>42804</v>
      </c>
      <c r="B26" s="74" t="s">
        <v>2376</v>
      </c>
      <c r="C26" s="74" t="s">
        <v>23</v>
      </c>
      <c r="D26" s="74">
        <v>400</v>
      </c>
      <c r="E26" s="74">
        <v>1220</v>
      </c>
      <c r="F26" s="74">
        <v>1229</v>
      </c>
      <c r="G26" s="74" t="s">
        <v>2377</v>
      </c>
      <c r="H26" s="74">
        <v>1220</v>
      </c>
      <c r="I26" s="74">
        <f>(E26-H26)*D26</f>
        <v>0</v>
      </c>
    </row>
    <row r="27" spans="1:9">
      <c r="A27" s="73">
        <v>42804</v>
      </c>
      <c r="B27" s="74" t="s">
        <v>1723</v>
      </c>
      <c r="C27" s="74" t="s">
        <v>946</v>
      </c>
      <c r="D27" s="74">
        <v>500</v>
      </c>
      <c r="E27" s="74">
        <v>1083</v>
      </c>
      <c r="F27" s="74">
        <v>1076</v>
      </c>
      <c r="G27" s="74" t="s">
        <v>2378</v>
      </c>
      <c r="H27" s="74">
        <v>1089.4000000000001</v>
      </c>
      <c r="I27" s="74">
        <f t="shared" si="4"/>
        <v>3200.0000000000455</v>
      </c>
    </row>
    <row r="28" spans="1:9">
      <c r="A28" s="73">
        <v>42808</v>
      </c>
      <c r="B28" s="74" t="s">
        <v>2379</v>
      </c>
      <c r="C28" s="74" t="s">
        <v>23</v>
      </c>
      <c r="D28" s="74">
        <v>600</v>
      </c>
      <c r="E28" s="74">
        <v>1360</v>
      </c>
      <c r="F28" s="74">
        <v>1366</v>
      </c>
      <c r="G28" s="74" t="s">
        <v>2380</v>
      </c>
      <c r="H28" s="74">
        <v>1354.5</v>
      </c>
      <c r="I28" s="74">
        <f>(E28-H28)*D28</f>
        <v>3300</v>
      </c>
    </row>
    <row r="29" spans="1:9">
      <c r="A29" s="75">
        <v>42808</v>
      </c>
      <c r="B29" s="76" t="s">
        <v>2381</v>
      </c>
      <c r="C29" s="76" t="s">
        <v>16</v>
      </c>
      <c r="D29" s="76">
        <v>2100</v>
      </c>
      <c r="E29" s="76">
        <v>520</v>
      </c>
      <c r="F29" s="76">
        <v>518.35</v>
      </c>
      <c r="G29" s="76" t="s">
        <v>2382</v>
      </c>
      <c r="H29" s="76">
        <v>518.35</v>
      </c>
      <c r="I29" s="76">
        <f t="shared" si="4"/>
        <v>-3464.9999999999523</v>
      </c>
    </row>
    <row r="30" spans="1:9">
      <c r="A30" s="73">
        <v>42808</v>
      </c>
      <c r="B30" s="74" t="s">
        <v>2383</v>
      </c>
      <c r="C30" s="74" t="s">
        <v>16</v>
      </c>
      <c r="D30" s="74">
        <v>3000</v>
      </c>
      <c r="E30" s="74">
        <v>185</v>
      </c>
      <c r="F30" s="74">
        <v>183.9</v>
      </c>
      <c r="G30" s="74" t="s">
        <v>2384</v>
      </c>
      <c r="H30" s="74">
        <v>185</v>
      </c>
      <c r="I30" s="74">
        <f t="shared" si="4"/>
        <v>0</v>
      </c>
    </row>
    <row r="31" spans="1:9">
      <c r="A31" s="73">
        <v>42808</v>
      </c>
      <c r="B31" s="74" t="s">
        <v>257</v>
      </c>
      <c r="C31" s="74" t="s">
        <v>16</v>
      </c>
      <c r="D31" s="74">
        <v>800</v>
      </c>
      <c r="E31" s="74">
        <v>888</v>
      </c>
      <c r="F31" s="74">
        <v>884.75</v>
      </c>
      <c r="G31" s="74" t="s">
        <v>2385</v>
      </c>
      <c r="H31" s="74">
        <v>900</v>
      </c>
      <c r="I31" s="74">
        <f t="shared" si="4"/>
        <v>9600</v>
      </c>
    </row>
    <row r="32" spans="1:9">
      <c r="A32" s="73">
        <v>42809</v>
      </c>
      <c r="B32" s="74" t="s">
        <v>2144</v>
      </c>
      <c r="C32" s="74" t="s">
        <v>16</v>
      </c>
      <c r="D32" s="74">
        <v>1600</v>
      </c>
      <c r="E32" s="74">
        <v>448.9</v>
      </c>
      <c r="F32" s="74">
        <v>446.5</v>
      </c>
      <c r="G32" s="74" t="s">
        <v>2386</v>
      </c>
      <c r="H32" s="74">
        <v>448.9</v>
      </c>
      <c r="I32" s="74">
        <f t="shared" si="4"/>
        <v>0</v>
      </c>
    </row>
    <row r="33" spans="1:9">
      <c r="A33" s="73">
        <v>42809</v>
      </c>
      <c r="B33" s="74" t="s">
        <v>1806</v>
      </c>
      <c r="C33" s="74" t="s">
        <v>16</v>
      </c>
      <c r="D33" s="74">
        <v>1100</v>
      </c>
      <c r="E33" s="74">
        <v>1000</v>
      </c>
      <c r="F33" s="74">
        <v>996.9</v>
      </c>
      <c r="G33" s="74" t="s">
        <v>2387</v>
      </c>
      <c r="H33" s="74">
        <v>1001.4</v>
      </c>
      <c r="I33" s="74">
        <f t="shared" si="4"/>
        <v>1539.999999999975</v>
      </c>
    </row>
    <row r="34" spans="1:9">
      <c r="A34" s="73">
        <v>42809</v>
      </c>
      <c r="B34" s="74" t="s">
        <v>1654</v>
      </c>
      <c r="C34" s="74" t="s">
        <v>16</v>
      </c>
      <c r="D34" s="74">
        <v>500</v>
      </c>
      <c r="E34" s="74">
        <v>1111</v>
      </c>
      <c r="F34" s="74">
        <v>1104</v>
      </c>
      <c r="G34" s="74" t="s">
        <v>2388</v>
      </c>
      <c r="H34" s="74">
        <v>1118</v>
      </c>
      <c r="I34" s="74">
        <f t="shared" si="4"/>
        <v>3500</v>
      </c>
    </row>
    <row r="35" spans="1:9">
      <c r="A35" s="73">
        <v>42809</v>
      </c>
      <c r="B35" s="74" t="s">
        <v>2389</v>
      </c>
      <c r="C35" s="74" t="s">
        <v>23</v>
      </c>
      <c r="D35" s="74">
        <v>7000</v>
      </c>
      <c r="E35" s="74">
        <v>112</v>
      </c>
      <c r="F35" s="74">
        <v>112.5</v>
      </c>
      <c r="G35" s="74" t="s">
        <v>2390</v>
      </c>
      <c r="H35" s="74">
        <v>112</v>
      </c>
      <c r="I35" s="74">
        <f t="shared" ref="I35:I42" si="5">(E35-H35)*D35</f>
        <v>0</v>
      </c>
    </row>
    <row r="36" spans="1:9">
      <c r="A36" s="73">
        <v>42810</v>
      </c>
      <c r="B36" s="74" t="s">
        <v>178</v>
      </c>
      <c r="C36" s="74" t="s">
        <v>16</v>
      </c>
      <c r="D36" s="74">
        <v>2000</v>
      </c>
      <c r="E36" s="74">
        <v>757</v>
      </c>
      <c r="F36" s="74">
        <v>755.25</v>
      </c>
      <c r="G36" s="74" t="s">
        <v>2391</v>
      </c>
      <c r="H36" s="74">
        <v>760</v>
      </c>
      <c r="I36" s="74">
        <f t="shared" ref="I36:I38" si="6">(H36-E36)*D36</f>
        <v>6000</v>
      </c>
    </row>
    <row r="37" spans="1:9">
      <c r="A37" s="73">
        <v>42810</v>
      </c>
      <c r="B37" s="74" t="s">
        <v>257</v>
      </c>
      <c r="C37" s="74" t="s">
        <v>16</v>
      </c>
      <c r="D37" s="74">
        <v>800</v>
      </c>
      <c r="E37" s="74">
        <v>929</v>
      </c>
      <c r="F37" s="74">
        <v>924.5</v>
      </c>
      <c r="G37" s="74" t="s">
        <v>2392</v>
      </c>
      <c r="H37" s="74">
        <v>931</v>
      </c>
      <c r="I37" s="74">
        <f t="shared" si="6"/>
        <v>1600</v>
      </c>
    </row>
    <row r="38" spans="1:9">
      <c r="A38" s="75">
        <v>42810</v>
      </c>
      <c r="B38" s="76" t="s">
        <v>257</v>
      </c>
      <c r="C38" s="76" t="s">
        <v>16</v>
      </c>
      <c r="D38" s="76">
        <v>800</v>
      </c>
      <c r="E38" s="76">
        <v>932</v>
      </c>
      <c r="F38" s="76">
        <v>927.5</v>
      </c>
      <c r="G38" s="76" t="s">
        <v>2393</v>
      </c>
      <c r="H38" s="76">
        <v>930</v>
      </c>
      <c r="I38" s="76">
        <f t="shared" si="6"/>
        <v>-1600</v>
      </c>
    </row>
    <row r="39" spans="1:9">
      <c r="A39" s="73">
        <v>42811</v>
      </c>
      <c r="B39" s="74" t="s">
        <v>1549</v>
      </c>
      <c r="C39" s="74" t="s">
        <v>944</v>
      </c>
      <c r="D39" s="74">
        <v>700</v>
      </c>
      <c r="E39" s="74">
        <v>1250</v>
      </c>
      <c r="F39" s="74">
        <v>1255</v>
      </c>
      <c r="G39" s="74" t="s">
        <v>2394</v>
      </c>
      <c r="H39" s="74">
        <v>1245</v>
      </c>
      <c r="I39" s="74">
        <f t="shared" si="5"/>
        <v>3500</v>
      </c>
    </row>
    <row r="40" spans="1:9">
      <c r="A40" s="73">
        <v>42811</v>
      </c>
      <c r="B40" s="74" t="s">
        <v>1699</v>
      </c>
      <c r="C40" s="74" t="s">
        <v>23</v>
      </c>
      <c r="D40" s="74">
        <v>1500</v>
      </c>
      <c r="E40" s="74">
        <v>410</v>
      </c>
      <c r="F40" s="74">
        <v>412.5</v>
      </c>
      <c r="G40" s="74" t="s">
        <v>2395</v>
      </c>
      <c r="H40" s="74">
        <v>409</v>
      </c>
      <c r="I40" s="74">
        <f t="shared" si="5"/>
        <v>1500</v>
      </c>
    </row>
    <row r="41" spans="1:9">
      <c r="A41" s="73">
        <v>42811</v>
      </c>
      <c r="B41" s="74" t="s">
        <v>1549</v>
      </c>
      <c r="C41" s="74" t="s">
        <v>944</v>
      </c>
      <c r="D41" s="74">
        <v>700</v>
      </c>
      <c r="E41" s="74">
        <v>1241</v>
      </c>
      <c r="F41" s="74">
        <v>1246</v>
      </c>
      <c r="G41" s="74" t="s">
        <v>2396</v>
      </c>
      <c r="H41" s="74">
        <v>1236.5</v>
      </c>
      <c r="I41" s="74">
        <f t="shared" si="5"/>
        <v>3150</v>
      </c>
    </row>
    <row r="42" spans="1:9">
      <c r="A42" s="73">
        <v>42814</v>
      </c>
      <c r="B42" s="74" t="s">
        <v>1614</v>
      </c>
      <c r="C42" s="74" t="s">
        <v>23</v>
      </c>
      <c r="D42" s="74">
        <v>2000</v>
      </c>
      <c r="E42" s="74">
        <v>498.5</v>
      </c>
      <c r="F42" s="74">
        <v>500.25</v>
      </c>
      <c r="G42" s="74" t="s">
        <v>2397</v>
      </c>
      <c r="H42" s="74">
        <v>495.7</v>
      </c>
      <c r="I42" s="74">
        <f t="shared" si="5"/>
        <v>5600.0000000000227</v>
      </c>
    </row>
    <row r="43" spans="1:9">
      <c r="A43" s="73">
        <v>42814</v>
      </c>
      <c r="B43" s="74" t="s">
        <v>178</v>
      </c>
      <c r="C43" s="74" t="s">
        <v>16</v>
      </c>
      <c r="D43" s="74">
        <v>2000</v>
      </c>
      <c r="E43" s="74">
        <v>760</v>
      </c>
      <c r="F43" s="74">
        <v>758.25</v>
      </c>
      <c r="G43" s="74" t="s">
        <v>2398</v>
      </c>
      <c r="H43" s="74">
        <v>760.75</v>
      </c>
      <c r="I43" s="74">
        <f>(H43-E43)*D43</f>
        <v>1500</v>
      </c>
    </row>
    <row r="44" spans="1:9">
      <c r="A44" s="73">
        <v>42814</v>
      </c>
      <c r="B44" s="74" t="s">
        <v>178</v>
      </c>
      <c r="C44" s="74" t="s">
        <v>16</v>
      </c>
      <c r="D44" s="74">
        <v>2000</v>
      </c>
      <c r="E44" s="74">
        <v>761</v>
      </c>
      <c r="F44" s="74">
        <v>759.25</v>
      </c>
      <c r="G44" s="74" t="s">
        <v>2399</v>
      </c>
      <c r="H44" s="74">
        <v>762.75</v>
      </c>
      <c r="I44" s="74">
        <f>(H44-E44)*D44</f>
        <v>3500</v>
      </c>
    </row>
    <row r="45" spans="1:9">
      <c r="A45" s="73">
        <v>42815</v>
      </c>
      <c r="B45" s="74" t="s">
        <v>2301</v>
      </c>
      <c r="C45" s="74" t="s">
        <v>23</v>
      </c>
      <c r="D45" s="74">
        <v>7000</v>
      </c>
      <c r="E45" s="74">
        <v>92.2</v>
      </c>
      <c r="F45" s="74">
        <v>92.7</v>
      </c>
      <c r="G45" s="74" t="s">
        <v>2400</v>
      </c>
      <c r="H45" s="74">
        <v>91.1</v>
      </c>
      <c r="I45" s="74">
        <f t="shared" ref="I45:I49" si="7">(E45-H45)*D45</f>
        <v>7700.00000000006</v>
      </c>
    </row>
    <row r="46" spans="1:9">
      <c r="A46" s="73">
        <v>42815</v>
      </c>
      <c r="B46" s="74" t="s">
        <v>257</v>
      </c>
      <c r="C46" s="74" t="s">
        <v>23</v>
      </c>
      <c r="D46" s="74">
        <v>800</v>
      </c>
      <c r="E46" s="74">
        <v>940</v>
      </c>
      <c r="F46" s="74">
        <v>944.5</v>
      </c>
      <c r="G46" s="74" t="s">
        <v>2401</v>
      </c>
      <c r="H46" s="74">
        <v>940</v>
      </c>
      <c r="I46" s="74">
        <f t="shared" si="7"/>
        <v>0</v>
      </c>
    </row>
    <row r="47" spans="1:9">
      <c r="A47" s="73">
        <v>42816</v>
      </c>
      <c r="B47" s="74" t="s">
        <v>157</v>
      </c>
      <c r="C47" s="74" t="s">
        <v>23</v>
      </c>
      <c r="D47" s="74">
        <v>200</v>
      </c>
      <c r="E47" s="74">
        <v>3980</v>
      </c>
      <c r="F47" s="74">
        <v>3998</v>
      </c>
      <c r="G47" s="74" t="s">
        <v>2402</v>
      </c>
      <c r="H47" s="74">
        <v>3980</v>
      </c>
      <c r="I47" s="74">
        <f t="shared" si="7"/>
        <v>0</v>
      </c>
    </row>
    <row r="48" spans="1:9">
      <c r="A48" s="73">
        <v>42816</v>
      </c>
      <c r="B48" s="74" t="s">
        <v>2403</v>
      </c>
      <c r="C48" s="74" t="s">
        <v>23</v>
      </c>
      <c r="D48" s="74">
        <v>600</v>
      </c>
      <c r="E48" s="74">
        <v>620</v>
      </c>
      <c r="F48" s="74">
        <v>626</v>
      </c>
      <c r="G48" s="74" t="s">
        <v>2404</v>
      </c>
      <c r="H48" s="74">
        <v>620</v>
      </c>
      <c r="I48" s="74">
        <f t="shared" si="7"/>
        <v>0</v>
      </c>
    </row>
    <row r="49" spans="1:9">
      <c r="A49" s="73">
        <v>42816</v>
      </c>
      <c r="B49" s="74" t="s">
        <v>178</v>
      </c>
      <c r="C49" s="74" t="s">
        <v>944</v>
      </c>
      <c r="D49" s="74">
        <v>2000</v>
      </c>
      <c r="E49" s="74">
        <v>745</v>
      </c>
      <c r="F49" s="74">
        <v>746.75</v>
      </c>
      <c r="G49" s="74" t="s">
        <v>2405</v>
      </c>
      <c r="H49" s="74">
        <v>744</v>
      </c>
      <c r="I49" s="74">
        <f t="shared" si="7"/>
        <v>2000</v>
      </c>
    </row>
    <row r="50" spans="1:9">
      <c r="A50" s="73">
        <v>42816</v>
      </c>
      <c r="B50" s="74" t="s">
        <v>2406</v>
      </c>
      <c r="C50" s="74" t="s">
        <v>946</v>
      </c>
      <c r="D50" s="74">
        <v>200</v>
      </c>
      <c r="E50" s="74">
        <v>2628</v>
      </c>
      <c r="F50" s="74">
        <v>2619</v>
      </c>
      <c r="G50" s="74" t="s">
        <v>2407</v>
      </c>
      <c r="H50" s="74">
        <v>2657.5</v>
      </c>
      <c r="I50" s="74">
        <f t="shared" ref="I50:I56" si="8">(H50-E50)*D50</f>
        <v>5900</v>
      </c>
    </row>
    <row r="51" spans="1:9">
      <c r="A51" s="73">
        <v>42817</v>
      </c>
      <c r="B51" s="74" t="s">
        <v>1608</v>
      </c>
      <c r="C51" s="74" t="s">
        <v>944</v>
      </c>
      <c r="D51" s="74">
        <v>1500</v>
      </c>
      <c r="E51" s="74">
        <v>408</v>
      </c>
      <c r="F51" s="74">
        <v>410.5</v>
      </c>
      <c r="G51" s="74" t="s">
        <v>2408</v>
      </c>
      <c r="H51" s="74">
        <v>407</v>
      </c>
      <c r="I51" s="74">
        <f>(E51-H51)*D51</f>
        <v>1500</v>
      </c>
    </row>
    <row r="52" spans="1:9">
      <c r="A52" s="75">
        <v>42817</v>
      </c>
      <c r="B52" s="76" t="s">
        <v>2409</v>
      </c>
      <c r="C52" s="76" t="s">
        <v>16</v>
      </c>
      <c r="D52" s="76">
        <v>1100</v>
      </c>
      <c r="E52" s="76">
        <v>1000</v>
      </c>
      <c r="F52" s="76">
        <v>996.9</v>
      </c>
      <c r="G52" s="76" t="s">
        <v>2410</v>
      </c>
      <c r="H52" s="76">
        <v>996.9</v>
      </c>
      <c r="I52" s="76">
        <f t="shared" si="8"/>
        <v>-3410.000000000025</v>
      </c>
    </row>
    <row r="53" spans="1:9">
      <c r="A53" s="73">
        <v>42817</v>
      </c>
      <c r="B53" s="74" t="s">
        <v>2144</v>
      </c>
      <c r="C53" s="74" t="s">
        <v>946</v>
      </c>
      <c r="D53" s="74">
        <v>1600</v>
      </c>
      <c r="E53" s="74">
        <v>445</v>
      </c>
      <c r="F53" s="74">
        <v>442.9</v>
      </c>
      <c r="G53" s="74" t="s">
        <v>2411</v>
      </c>
      <c r="H53" s="74">
        <v>447.3</v>
      </c>
      <c r="I53" s="74">
        <f t="shared" si="8"/>
        <v>3680.0000000000182</v>
      </c>
    </row>
    <row r="54" spans="1:9">
      <c r="A54" s="73">
        <v>42818</v>
      </c>
      <c r="B54" s="74" t="s">
        <v>2103</v>
      </c>
      <c r="C54" s="74" t="s">
        <v>946</v>
      </c>
      <c r="D54" s="74">
        <v>1500</v>
      </c>
      <c r="E54" s="74">
        <v>565</v>
      </c>
      <c r="F54" s="74">
        <v>562.5</v>
      </c>
      <c r="G54" s="74" t="s">
        <v>2412</v>
      </c>
      <c r="H54" s="74">
        <v>565</v>
      </c>
      <c r="I54" s="74">
        <f t="shared" si="8"/>
        <v>0</v>
      </c>
    </row>
    <row r="55" spans="1:9">
      <c r="A55" s="73">
        <v>42818</v>
      </c>
      <c r="B55" s="74" t="s">
        <v>2413</v>
      </c>
      <c r="C55" s="74" t="s">
        <v>16</v>
      </c>
      <c r="D55" s="74">
        <v>2100</v>
      </c>
      <c r="E55" s="74">
        <v>284.14999999999998</v>
      </c>
      <c r="F55" s="74">
        <v>282.3</v>
      </c>
      <c r="G55" s="74" t="s">
        <v>2414</v>
      </c>
      <c r="H55" s="74">
        <v>284.14999999999998</v>
      </c>
      <c r="I55" s="74">
        <f t="shared" si="8"/>
        <v>0</v>
      </c>
    </row>
    <row r="56" spans="1:9">
      <c r="A56" s="73">
        <v>42821</v>
      </c>
      <c r="B56" s="74" t="s">
        <v>2415</v>
      </c>
      <c r="C56" s="74" t="s">
        <v>16</v>
      </c>
      <c r="D56" s="74">
        <v>600</v>
      </c>
      <c r="E56" s="74">
        <v>640</v>
      </c>
      <c r="F56" s="74">
        <v>634</v>
      </c>
      <c r="G56" s="74" t="s">
        <v>2416</v>
      </c>
      <c r="H56" s="74">
        <v>642.70000000000005</v>
      </c>
      <c r="I56" s="74">
        <f t="shared" si="8"/>
        <v>1620.0000000000273</v>
      </c>
    </row>
    <row r="57" spans="1:9">
      <c r="A57" s="73">
        <v>42821</v>
      </c>
      <c r="B57" s="74" t="s">
        <v>2389</v>
      </c>
      <c r="C57" s="74" t="s">
        <v>23</v>
      </c>
      <c r="D57" s="74">
        <v>7000</v>
      </c>
      <c r="E57" s="74">
        <v>88.25</v>
      </c>
      <c r="F57" s="74">
        <v>88.75</v>
      </c>
      <c r="G57" s="74" t="s">
        <v>2417</v>
      </c>
      <c r="H57" s="74">
        <v>87.25</v>
      </c>
      <c r="I57" s="74">
        <f>(E57-H57)*D57</f>
        <v>7000</v>
      </c>
    </row>
    <row r="58" spans="1:9">
      <c r="A58" s="73">
        <v>42821</v>
      </c>
      <c r="B58" s="74" t="s">
        <v>67</v>
      </c>
      <c r="C58" s="74" t="s">
        <v>23</v>
      </c>
      <c r="D58" s="74">
        <v>1100</v>
      </c>
      <c r="E58" s="74">
        <v>470</v>
      </c>
      <c r="F58" s="74">
        <v>472</v>
      </c>
      <c r="G58" s="74" t="s">
        <v>2418</v>
      </c>
      <c r="H58" s="74">
        <v>470</v>
      </c>
      <c r="I58" s="74">
        <f>(E58-H58)*D58</f>
        <v>0</v>
      </c>
    </row>
    <row r="59" spans="1:9">
      <c r="A59" s="73">
        <v>42821</v>
      </c>
      <c r="B59" s="74" t="s">
        <v>1693</v>
      </c>
      <c r="C59" s="74" t="s">
        <v>16</v>
      </c>
      <c r="D59" s="74">
        <v>2000</v>
      </c>
      <c r="E59" s="74">
        <v>761</v>
      </c>
      <c r="F59" s="74">
        <v>759.25</v>
      </c>
      <c r="G59" s="74" t="s">
        <v>2419</v>
      </c>
      <c r="H59" s="74">
        <v>762</v>
      </c>
      <c r="I59" s="74">
        <f t="shared" ref="I59:I62" si="9">(H59-E59)*D59</f>
        <v>2000</v>
      </c>
    </row>
    <row r="60" spans="1:9">
      <c r="A60" s="73">
        <v>42822</v>
      </c>
      <c r="B60" s="74" t="s">
        <v>178</v>
      </c>
      <c r="C60" s="74" t="s">
        <v>946</v>
      </c>
      <c r="D60" s="74">
        <v>2000</v>
      </c>
      <c r="E60" s="74">
        <v>773.7</v>
      </c>
      <c r="F60" s="74">
        <v>771.95</v>
      </c>
      <c r="G60" s="74" t="s">
        <v>2420</v>
      </c>
      <c r="H60" s="74">
        <v>777.35</v>
      </c>
      <c r="I60" s="74">
        <f t="shared" si="9"/>
        <v>7299.9999999999545</v>
      </c>
    </row>
    <row r="61" spans="1:9">
      <c r="A61" s="73">
        <v>42822</v>
      </c>
      <c r="B61" s="74" t="s">
        <v>178</v>
      </c>
      <c r="C61" s="74" t="s">
        <v>946</v>
      </c>
      <c r="D61" s="74">
        <v>2000</v>
      </c>
      <c r="E61" s="74">
        <v>780</v>
      </c>
      <c r="F61" s="74">
        <v>778.25</v>
      </c>
      <c r="G61" s="74" t="s">
        <v>2421</v>
      </c>
      <c r="H61" s="74">
        <v>781</v>
      </c>
      <c r="I61" s="74">
        <f t="shared" si="9"/>
        <v>2000</v>
      </c>
    </row>
    <row r="62" spans="1:9">
      <c r="A62" s="73">
        <v>42823</v>
      </c>
      <c r="B62" s="74" t="s">
        <v>178</v>
      </c>
      <c r="C62" s="74" t="s">
        <v>946</v>
      </c>
      <c r="D62" s="74">
        <v>2000</v>
      </c>
      <c r="E62" s="74">
        <v>791.45</v>
      </c>
      <c r="F62" s="74">
        <v>789.75</v>
      </c>
      <c r="G62" s="74" t="s">
        <v>2422</v>
      </c>
      <c r="H62" s="74">
        <v>792.45</v>
      </c>
      <c r="I62" s="74">
        <f t="shared" si="9"/>
        <v>2000</v>
      </c>
    </row>
    <row r="63" spans="1:9">
      <c r="A63" s="73">
        <v>42823</v>
      </c>
      <c r="B63" s="74" t="s">
        <v>178</v>
      </c>
      <c r="C63" s="74" t="s">
        <v>23</v>
      </c>
      <c r="D63" s="74">
        <v>2000</v>
      </c>
      <c r="E63" s="74">
        <v>793</v>
      </c>
      <c r="F63" s="74">
        <v>794.75</v>
      </c>
      <c r="G63" s="74" t="s">
        <v>2423</v>
      </c>
      <c r="H63" s="74">
        <v>790.5</v>
      </c>
      <c r="I63" s="74">
        <f t="shared" ref="I63:I67" si="10">(E63-H63)*D63</f>
        <v>5000</v>
      </c>
    </row>
    <row r="64" spans="1:9">
      <c r="A64" s="73">
        <v>42823</v>
      </c>
      <c r="B64" s="74" t="s">
        <v>2053</v>
      </c>
      <c r="C64" s="74" t="s">
        <v>23</v>
      </c>
      <c r="D64" s="74">
        <v>2000</v>
      </c>
      <c r="E64" s="74">
        <v>790</v>
      </c>
      <c r="F64" s="74">
        <v>791.75</v>
      </c>
      <c r="G64" s="74" t="s">
        <v>2424</v>
      </c>
      <c r="H64" s="74">
        <v>789.25</v>
      </c>
      <c r="I64" s="74">
        <f t="shared" si="10"/>
        <v>1500</v>
      </c>
    </row>
    <row r="65" spans="1:9">
      <c r="A65" s="73">
        <v>42823</v>
      </c>
      <c r="B65" s="74" t="s">
        <v>1772</v>
      </c>
      <c r="C65" s="74" t="s">
        <v>944</v>
      </c>
      <c r="D65" s="74">
        <v>1200</v>
      </c>
      <c r="E65" s="74">
        <v>560</v>
      </c>
      <c r="F65" s="74">
        <v>563</v>
      </c>
      <c r="G65" s="74" t="s">
        <v>2425</v>
      </c>
      <c r="H65" s="74">
        <v>555.85</v>
      </c>
      <c r="I65" s="74">
        <f t="shared" si="10"/>
        <v>4979.9999999999727</v>
      </c>
    </row>
    <row r="66" spans="1:9">
      <c r="A66" s="73">
        <v>42824</v>
      </c>
      <c r="B66" s="74" t="s">
        <v>1854</v>
      </c>
      <c r="C66" s="74" t="s">
        <v>944</v>
      </c>
      <c r="D66" s="74">
        <v>1200</v>
      </c>
      <c r="E66" s="74">
        <v>549</v>
      </c>
      <c r="F66" s="74">
        <v>552</v>
      </c>
      <c r="G66" s="74" t="s">
        <v>2426</v>
      </c>
      <c r="H66" s="74">
        <v>544.20000000000005</v>
      </c>
      <c r="I66" s="74">
        <f t="shared" si="10"/>
        <v>5759.9999999999454</v>
      </c>
    </row>
    <row r="67" spans="1:9">
      <c r="A67" s="73">
        <v>42824</v>
      </c>
      <c r="B67" s="74" t="s">
        <v>2427</v>
      </c>
      <c r="C67" s="74" t="s">
        <v>23</v>
      </c>
      <c r="D67" s="74">
        <v>1200</v>
      </c>
      <c r="E67" s="74">
        <v>544.20000000000005</v>
      </c>
      <c r="F67" s="74">
        <v>547.20000000000005</v>
      </c>
      <c r="G67" s="74" t="s">
        <v>2428</v>
      </c>
      <c r="H67" s="74">
        <v>544.20000000000005</v>
      </c>
      <c r="I67" s="74">
        <f t="shared" si="10"/>
        <v>0</v>
      </c>
    </row>
    <row r="68" spans="1:9">
      <c r="A68" s="73">
        <v>42825</v>
      </c>
      <c r="B68" s="74" t="s">
        <v>2053</v>
      </c>
      <c r="C68" s="74" t="s">
        <v>16</v>
      </c>
      <c r="D68" s="74">
        <v>2000</v>
      </c>
      <c r="E68" s="74">
        <v>800</v>
      </c>
      <c r="F68" s="74">
        <v>798.25</v>
      </c>
      <c r="G68" s="74" t="s">
        <v>2429</v>
      </c>
      <c r="H68" s="74">
        <v>801</v>
      </c>
      <c r="I68" s="74">
        <f>(H68-E68)*D68</f>
        <v>2000</v>
      </c>
    </row>
    <row r="69" spans="1:9">
      <c r="A69" s="73">
        <v>42825</v>
      </c>
      <c r="B69" s="74" t="s">
        <v>257</v>
      </c>
      <c r="C69" s="74" t="s">
        <v>946</v>
      </c>
      <c r="D69" s="74">
        <v>800</v>
      </c>
      <c r="E69" s="74">
        <v>1000</v>
      </c>
      <c r="F69" s="74">
        <v>995.5</v>
      </c>
      <c r="G69" s="74" t="s">
        <v>2430</v>
      </c>
      <c r="H69" s="74">
        <v>1002</v>
      </c>
      <c r="I69" s="74">
        <f>(H69-E69)*D69</f>
        <v>1600</v>
      </c>
    </row>
    <row r="70" spans="1:9">
      <c r="A70" s="73">
        <v>42825</v>
      </c>
      <c r="B70" s="74" t="s">
        <v>2087</v>
      </c>
      <c r="C70" s="74" t="s">
        <v>23</v>
      </c>
      <c r="D70" s="74">
        <v>600</v>
      </c>
      <c r="E70" s="74">
        <v>1075</v>
      </c>
      <c r="F70" s="74">
        <v>1081</v>
      </c>
      <c r="G70" s="74" t="s">
        <v>2431</v>
      </c>
      <c r="H70" s="74">
        <v>1065</v>
      </c>
      <c r="I70" s="74">
        <f>(E70-H70)*D70</f>
        <v>6000</v>
      </c>
    </row>
    <row r="71" spans="1:9">
      <c r="A71" s="73"/>
      <c r="B71" s="74"/>
      <c r="C71" s="74"/>
      <c r="D71" s="74"/>
      <c r="E71" s="74"/>
      <c r="F71" s="74"/>
      <c r="G71" s="74"/>
      <c r="H71" s="74"/>
      <c r="I71" s="74"/>
    </row>
    <row r="72" spans="1:9">
      <c r="A72" s="73"/>
      <c r="B72" s="74"/>
      <c r="C72" s="74"/>
      <c r="D72" s="74"/>
      <c r="E72" s="74"/>
      <c r="F72" s="74"/>
      <c r="G72" s="111" t="s">
        <v>64</v>
      </c>
      <c r="H72" s="111"/>
      <c r="I72" s="26">
        <f>SUM(I4:I71)</f>
        <v>157344.99999999997</v>
      </c>
    </row>
    <row r="73" spans="1:9">
      <c r="A73" s="75"/>
      <c r="B73" s="76"/>
      <c r="C73" s="76"/>
      <c r="D73" s="76"/>
      <c r="E73" s="76"/>
      <c r="F73" s="76"/>
      <c r="I73" s="76"/>
    </row>
    <row r="74" spans="1:9">
      <c r="A74" s="73"/>
      <c r="B74" s="74"/>
      <c r="C74" s="74"/>
      <c r="D74" s="74"/>
      <c r="E74" s="74"/>
      <c r="F74" s="74"/>
      <c r="G74" s="111" t="s">
        <v>2</v>
      </c>
      <c r="H74" s="111"/>
      <c r="I74" s="28">
        <f>62/67</f>
        <v>0.92537313432835822</v>
      </c>
    </row>
    <row r="75" spans="1:9">
      <c r="A75" s="73"/>
      <c r="B75" s="74"/>
      <c r="C75" s="74"/>
      <c r="D75" s="74"/>
      <c r="E75" s="74"/>
      <c r="F75" s="74"/>
      <c r="G75" s="74"/>
      <c r="H75" s="74"/>
      <c r="I75" s="74"/>
    </row>
    <row r="76" spans="1:9">
      <c r="A76" s="73"/>
      <c r="B76" s="74"/>
      <c r="C76" s="74"/>
      <c r="D76" s="74"/>
      <c r="E76" s="74"/>
      <c r="F76" s="74"/>
      <c r="G76" s="74"/>
      <c r="H76" s="74"/>
      <c r="I76" s="74"/>
    </row>
    <row r="77" spans="1:9">
      <c r="A77" s="73"/>
      <c r="B77" s="74"/>
      <c r="C77" s="74"/>
      <c r="D77" s="74"/>
      <c r="E77" s="74"/>
      <c r="F77" s="74"/>
      <c r="G77" s="74"/>
      <c r="H77" s="74"/>
      <c r="I77" s="74"/>
    </row>
    <row r="78" spans="1:9">
      <c r="A78" s="73"/>
      <c r="B78" s="74"/>
      <c r="C78" s="74"/>
      <c r="D78" s="74"/>
      <c r="E78" s="74"/>
      <c r="F78" s="74"/>
      <c r="G78" s="74"/>
      <c r="H78" s="74"/>
      <c r="I78" s="74"/>
    </row>
    <row r="79" spans="1:9">
      <c r="A79" s="73"/>
      <c r="B79" s="74"/>
      <c r="C79" s="74"/>
      <c r="D79" s="74"/>
      <c r="E79" s="74"/>
      <c r="F79" s="74"/>
      <c r="G79" s="74"/>
      <c r="H79" s="74"/>
      <c r="I79" s="74"/>
    </row>
    <row r="80" spans="1:9">
      <c r="H80" s="78"/>
      <c r="I80" s="79"/>
    </row>
  </sheetData>
  <mergeCells count="4">
    <mergeCell ref="A1:I1"/>
    <mergeCell ref="A2:I2"/>
    <mergeCell ref="G72:H72"/>
    <mergeCell ref="G74:H74"/>
  </mergeCells>
  <pageMargins left="0.75" right="0.75" top="1" bottom="1" header="0.51180555555555596" footer="0.51180555555555596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D18" sqref="A1:XFD1048576"/>
    </sheetView>
  </sheetViews>
  <sheetFormatPr defaultColWidth="9" defaultRowHeight="15"/>
  <cols>
    <col min="1" max="1" width="10.42578125" style="70"/>
    <col min="2" max="2" width="19.85546875" style="70" customWidth="1"/>
    <col min="3" max="4" width="9" style="70"/>
    <col min="5" max="5" width="12.28515625" style="70" customWidth="1"/>
    <col min="6" max="6" width="10.5703125" style="70" customWidth="1"/>
    <col min="7" max="7" width="17.710937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2432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42767</v>
      </c>
      <c r="B4" s="74" t="s">
        <v>1802</v>
      </c>
      <c r="C4" s="74" t="s">
        <v>23</v>
      </c>
      <c r="D4" s="74">
        <v>600</v>
      </c>
      <c r="E4" s="74">
        <v>940</v>
      </c>
      <c r="F4" s="74">
        <v>946</v>
      </c>
      <c r="G4" s="74" t="s">
        <v>2433</v>
      </c>
      <c r="H4" s="74">
        <v>940</v>
      </c>
      <c r="I4" s="74">
        <f>(E4-H4)*D4</f>
        <v>0</v>
      </c>
    </row>
    <row r="5" spans="1:9">
      <c r="A5" s="73">
        <v>42767</v>
      </c>
      <c r="B5" s="74" t="s">
        <v>2434</v>
      </c>
      <c r="C5" s="74" t="s">
        <v>16</v>
      </c>
      <c r="D5" s="74">
        <v>3000</v>
      </c>
      <c r="E5" s="74">
        <v>290</v>
      </c>
      <c r="F5" s="74">
        <v>288.85000000000002</v>
      </c>
      <c r="G5" s="74" t="s">
        <v>2435</v>
      </c>
      <c r="H5" s="74">
        <v>290.95</v>
      </c>
      <c r="I5" s="74">
        <f t="shared" ref="I5:I11" si="0">(H5-E5)*D5</f>
        <v>2849.9999999999659</v>
      </c>
    </row>
    <row r="6" spans="1:9">
      <c r="A6" s="73">
        <v>42767</v>
      </c>
      <c r="B6" s="74" t="s">
        <v>2434</v>
      </c>
      <c r="C6" s="74" t="s">
        <v>16</v>
      </c>
      <c r="D6" s="74">
        <v>3000</v>
      </c>
      <c r="E6" s="74">
        <v>295</v>
      </c>
      <c r="F6" s="74">
        <v>293.85000000000002</v>
      </c>
      <c r="G6" s="74" t="s">
        <v>2436</v>
      </c>
      <c r="H6" s="74">
        <v>295</v>
      </c>
      <c r="I6" s="74">
        <f t="shared" si="0"/>
        <v>0</v>
      </c>
    </row>
    <row r="7" spans="1:9">
      <c r="A7" s="73">
        <v>42768</v>
      </c>
      <c r="B7" s="74" t="s">
        <v>2180</v>
      </c>
      <c r="C7" s="74" t="s">
        <v>16</v>
      </c>
      <c r="D7" s="74">
        <v>800</v>
      </c>
      <c r="E7" s="74">
        <v>772</v>
      </c>
      <c r="F7" s="74">
        <v>767.5</v>
      </c>
      <c r="G7" s="74" t="s">
        <v>2437</v>
      </c>
      <c r="H7" s="74">
        <v>780</v>
      </c>
      <c r="I7" s="74">
        <f t="shared" si="0"/>
        <v>6400</v>
      </c>
    </row>
    <row r="8" spans="1:9">
      <c r="A8" s="73">
        <v>42768</v>
      </c>
      <c r="B8" s="74" t="s">
        <v>257</v>
      </c>
      <c r="C8" s="74" t="s">
        <v>16</v>
      </c>
      <c r="D8" s="74">
        <v>800</v>
      </c>
      <c r="E8" s="74">
        <v>776</v>
      </c>
      <c r="F8" s="74">
        <v>771.5</v>
      </c>
      <c r="G8" s="74" t="s">
        <v>2438</v>
      </c>
      <c r="H8" s="74">
        <v>779.75</v>
      </c>
      <c r="I8" s="74">
        <f t="shared" si="0"/>
        <v>3000</v>
      </c>
    </row>
    <row r="9" spans="1:9">
      <c r="A9" s="73">
        <v>42768</v>
      </c>
      <c r="B9" s="74" t="s">
        <v>1549</v>
      </c>
      <c r="C9" s="74" t="s">
        <v>946</v>
      </c>
      <c r="D9" s="74">
        <v>700</v>
      </c>
      <c r="E9" s="74">
        <v>1190</v>
      </c>
      <c r="F9" s="74">
        <v>1185</v>
      </c>
      <c r="G9" s="74" t="s">
        <v>2439</v>
      </c>
      <c r="H9" s="74">
        <v>1192.3</v>
      </c>
      <c r="I9" s="74">
        <f t="shared" si="0"/>
        <v>1609.9999999999682</v>
      </c>
    </row>
    <row r="10" spans="1:9">
      <c r="A10" s="73">
        <v>42769</v>
      </c>
      <c r="B10" s="74" t="s">
        <v>2440</v>
      </c>
      <c r="C10" s="74" t="s">
        <v>16</v>
      </c>
      <c r="D10" s="74">
        <v>600</v>
      </c>
      <c r="E10" s="74">
        <v>1313.5</v>
      </c>
      <c r="F10" s="74">
        <v>1307.5</v>
      </c>
      <c r="G10" s="74" t="s">
        <v>2441</v>
      </c>
      <c r="H10" s="74">
        <v>1313.5</v>
      </c>
      <c r="I10" s="74">
        <f t="shared" si="0"/>
        <v>0</v>
      </c>
    </row>
    <row r="11" spans="1:9">
      <c r="A11" s="73">
        <v>42769</v>
      </c>
      <c r="B11" s="74" t="s">
        <v>886</v>
      </c>
      <c r="C11" s="74" t="s">
        <v>16</v>
      </c>
      <c r="D11" s="74">
        <v>600</v>
      </c>
      <c r="E11" s="74">
        <v>1260</v>
      </c>
      <c r="F11" s="74">
        <v>1254</v>
      </c>
      <c r="G11" s="74" t="s">
        <v>2442</v>
      </c>
      <c r="H11" s="74">
        <v>1272</v>
      </c>
      <c r="I11" s="74">
        <f t="shared" si="0"/>
        <v>7200</v>
      </c>
    </row>
    <row r="12" spans="1:9">
      <c r="A12" s="73">
        <v>42769</v>
      </c>
      <c r="B12" s="74" t="s">
        <v>178</v>
      </c>
      <c r="C12" s="74" t="s">
        <v>23</v>
      </c>
      <c r="D12" s="74">
        <v>2000</v>
      </c>
      <c r="E12" s="74">
        <v>675.75</v>
      </c>
      <c r="F12" s="74">
        <v>677.25</v>
      </c>
      <c r="G12" s="74" t="s">
        <v>2443</v>
      </c>
      <c r="H12" s="74">
        <v>674</v>
      </c>
      <c r="I12" s="74">
        <f>(E12-H12)*D12</f>
        <v>3500</v>
      </c>
    </row>
    <row r="13" spans="1:9">
      <c r="A13" s="73">
        <v>42772</v>
      </c>
      <c r="B13" s="74" t="s">
        <v>649</v>
      </c>
      <c r="C13" s="74" t="s">
        <v>16</v>
      </c>
      <c r="D13" s="74">
        <v>3000</v>
      </c>
      <c r="E13" s="74">
        <v>302.39999999999998</v>
      </c>
      <c r="F13" s="74">
        <v>301.25</v>
      </c>
      <c r="G13" s="74" t="s">
        <v>2444</v>
      </c>
      <c r="H13" s="74">
        <v>302.89999999999998</v>
      </c>
      <c r="I13" s="74">
        <f t="shared" ref="I13:I17" si="1">(H13-E13)*D13</f>
        <v>1500</v>
      </c>
    </row>
    <row r="14" spans="1:9">
      <c r="A14" s="73">
        <v>42772</v>
      </c>
      <c r="B14" s="74" t="s">
        <v>178</v>
      </c>
      <c r="C14" s="74" t="s">
        <v>23</v>
      </c>
      <c r="D14" s="74">
        <v>2000</v>
      </c>
      <c r="E14" s="74">
        <v>691.3</v>
      </c>
      <c r="F14" s="74">
        <v>693.05</v>
      </c>
      <c r="G14" s="74" t="s">
        <v>2445</v>
      </c>
      <c r="H14" s="74">
        <v>689.55</v>
      </c>
      <c r="I14" s="74">
        <f>(E14-H14)*D14</f>
        <v>3500</v>
      </c>
    </row>
    <row r="15" spans="1:9">
      <c r="A15" s="73">
        <v>42772</v>
      </c>
      <c r="B15" s="47" t="s">
        <v>2446</v>
      </c>
      <c r="C15" s="47" t="s">
        <v>946</v>
      </c>
      <c r="D15" s="47">
        <v>600</v>
      </c>
      <c r="E15" s="47">
        <v>701.8</v>
      </c>
      <c r="F15" s="47">
        <v>700</v>
      </c>
      <c r="G15" s="47" t="s">
        <v>2447</v>
      </c>
      <c r="H15" s="47">
        <v>708.2</v>
      </c>
      <c r="I15" s="74">
        <f t="shared" si="1"/>
        <v>3840.0000000000546</v>
      </c>
    </row>
    <row r="16" spans="1:9">
      <c r="A16" s="75">
        <v>42773</v>
      </c>
      <c r="B16" s="76" t="s">
        <v>2448</v>
      </c>
      <c r="C16" s="76" t="s">
        <v>16</v>
      </c>
      <c r="D16" s="76">
        <v>2100</v>
      </c>
      <c r="E16" s="76">
        <v>326.05</v>
      </c>
      <c r="F16" s="76">
        <v>324.3</v>
      </c>
      <c r="G16" s="76" t="s">
        <v>2449</v>
      </c>
      <c r="H16" s="76">
        <v>326</v>
      </c>
      <c r="I16" s="76">
        <f t="shared" si="1"/>
        <v>-105.00000000002387</v>
      </c>
    </row>
    <row r="17" spans="1:9">
      <c r="A17" s="73">
        <v>42773</v>
      </c>
      <c r="B17" s="74" t="s">
        <v>2450</v>
      </c>
      <c r="C17" s="74" t="s">
        <v>16</v>
      </c>
      <c r="D17" s="74">
        <v>1500</v>
      </c>
      <c r="E17" s="74">
        <v>393.8</v>
      </c>
      <c r="F17" s="74">
        <v>391.3</v>
      </c>
      <c r="G17" s="74" t="s">
        <v>2451</v>
      </c>
      <c r="H17" s="74">
        <v>394.8</v>
      </c>
      <c r="I17" s="74">
        <f t="shared" si="1"/>
        <v>1500</v>
      </c>
    </row>
    <row r="18" spans="1:9">
      <c r="A18" s="73">
        <v>42773</v>
      </c>
      <c r="B18" s="74" t="s">
        <v>1841</v>
      </c>
      <c r="C18" s="74" t="s">
        <v>23</v>
      </c>
      <c r="D18" s="74">
        <v>1500</v>
      </c>
      <c r="E18" s="74">
        <v>515</v>
      </c>
      <c r="F18" s="74">
        <v>517.5</v>
      </c>
      <c r="G18" s="74" t="s">
        <v>2452</v>
      </c>
      <c r="H18" s="74">
        <v>514.79999999999995</v>
      </c>
      <c r="I18" s="74">
        <f>(E18-H18)*D18</f>
        <v>300.00000000006821</v>
      </c>
    </row>
    <row r="19" spans="1:9">
      <c r="A19" s="73">
        <v>42773</v>
      </c>
      <c r="B19" s="74" t="s">
        <v>1779</v>
      </c>
      <c r="C19" s="74" t="s">
        <v>16</v>
      </c>
      <c r="D19" s="74">
        <v>800</v>
      </c>
      <c r="E19" s="74">
        <v>817</v>
      </c>
      <c r="F19" s="74">
        <v>812.5</v>
      </c>
      <c r="G19" s="74" t="s">
        <v>2453</v>
      </c>
      <c r="H19" s="74">
        <v>821.5</v>
      </c>
      <c r="I19" s="74">
        <f t="shared" ref="I19:I23" si="2">(H19-E19)*D19</f>
        <v>3600</v>
      </c>
    </row>
    <row r="20" spans="1:9">
      <c r="A20" s="75">
        <v>42774</v>
      </c>
      <c r="B20" s="76" t="s">
        <v>257</v>
      </c>
      <c r="C20" s="76" t="s">
        <v>16</v>
      </c>
      <c r="D20" s="76">
        <v>800</v>
      </c>
      <c r="E20" s="76">
        <v>840</v>
      </c>
      <c r="F20" s="76">
        <v>835.5</v>
      </c>
      <c r="G20" s="76" t="s">
        <v>2454</v>
      </c>
      <c r="H20" s="76">
        <v>835.5</v>
      </c>
      <c r="I20" s="76">
        <f t="shared" si="2"/>
        <v>-3600</v>
      </c>
    </row>
    <row r="21" spans="1:9">
      <c r="A21" s="73">
        <v>42774</v>
      </c>
      <c r="B21" s="74" t="s">
        <v>2409</v>
      </c>
      <c r="C21" s="74" t="s">
        <v>16</v>
      </c>
      <c r="D21" s="74">
        <v>1100</v>
      </c>
      <c r="E21" s="74">
        <v>1016</v>
      </c>
      <c r="F21" s="74">
        <v>1012.5</v>
      </c>
      <c r="G21" s="74" t="s">
        <v>2455</v>
      </c>
      <c r="H21" s="74">
        <v>1017.4</v>
      </c>
      <c r="I21" s="74">
        <f t="shared" si="2"/>
        <v>1539.999999999975</v>
      </c>
    </row>
    <row r="22" spans="1:9">
      <c r="A22" s="73">
        <v>42774</v>
      </c>
      <c r="B22" s="74" t="s">
        <v>2409</v>
      </c>
      <c r="C22" s="74" t="s">
        <v>16</v>
      </c>
      <c r="D22" s="74">
        <v>1100</v>
      </c>
      <c r="E22" s="74">
        <v>1018</v>
      </c>
      <c r="F22" s="74">
        <v>1014.9</v>
      </c>
      <c r="G22" s="74" t="s">
        <v>2456</v>
      </c>
      <c r="H22" s="74">
        <v>1019</v>
      </c>
      <c r="I22" s="74">
        <f t="shared" si="2"/>
        <v>1100</v>
      </c>
    </row>
    <row r="23" spans="1:9">
      <c r="A23" s="75">
        <v>42774</v>
      </c>
      <c r="B23" s="76" t="s">
        <v>2457</v>
      </c>
      <c r="C23" s="76" t="s">
        <v>16</v>
      </c>
      <c r="D23" s="76">
        <v>500</v>
      </c>
      <c r="E23" s="76">
        <v>1280</v>
      </c>
      <c r="F23" s="76">
        <v>1273</v>
      </c>
      <c r="G23" s="76" t="s">
        <v>2458</v>
      </c>
      <c r="H23" s="76">
        <v>1279</v>
      </c>
      <c r="I23" s="76">
        <f t="shared" si="2"/>
        <v>-500</v>
      </c>
    </row>
    <row r="24" spans="1:9">
      <c r="A24" s="73">
        <v>42774</v>
      </c>
      <c r="B24" s="74" t="s">
        <v>1654</v>
      </c>
      <c r="C24" s="74" t="s">
        <v>23</v>
      </c>
      <c r="D24" s="74">
        <v>500</v>
      </c>
      <c r="E24" s="74">
        <v>984</v>
      </c>
      <c r="F24" s="74">
        <v>991</v>
      </c>
      <c r="G24" s="74" t="s">
        <v>2459</v>
      </c>
      <c r="H24" s="74">
        <v>981</v>
      </c>
      <c r="I24" s="74">
        <f>(E24-H24)*D24</f>
        <v>1500</v>
      </c>
    </row>
    <row r="25" spans="1:9">
      <c r="A25" s="73">
        <v>42775</v>
      </c>
      <c r="B25" s="74" t="s">
        <v>1612</v>
      </c>
      <c r="C25" s="74" t="s">
        <v>16</v>
      </c>
      <c r="D25" s="74">
        <v>400</v>
      </c>
      <c r="E25" s="74">
        <v>1826</v>
      </c>
      <c r="F25" s="74">
        <v>1817</v>
      </c>
      <c r="G25" s="74" t="s">
        <v>2460</v>
      </c>
      <c r="H25" s="74">
        <v>1839</v>
      </c>
      <c r="I25" s="74">
        <f t="shared" ref="I25:I27" si="3">(H25-E25)*D25</f>
        <v>5200</v>
      </c>
    </row>
    <row r="26" spans="1:9">
      <c r="A26" s="73">
        <v>42775</v>
      </c>
      <c r="B26" s="74" t="s">
        <v>2265</v>
      </c>
      <c r="C26" s="74" t="s">
        <v>16</v>
      </c>
      <c r="D26" s="74">
        <v>3500</v>
      </c>
      <c r="E26" s="74">
        <v>167.1</v>
      </c>
      <c r="F26" s="74">
        <v>166</v>
      </c>
      <c r="G26" s="74" t="s">
        <v>2461</v>
      </c>
      <c r="H26" s="74">
        <v>167.6</v>
      </c>
      <c r="I26" s="74">
        <f t="shared" si="3"/>
        <v>1750</v>
      </c>
    </row>
    <row r="27" spans="1:9">
      <c r="A27" s="73">
        <v>42775</v>
      </c>
      <c r="B27" s="74" t="s">
        <v>1612</v>
      </c>
      <c r="C27" s="74" t="s">
        <v>16</v>
      </c>
      <c r="D27" s="74">
        <v>400</v>
      </c>
      <c r="E27" s="74">
        <v>1804</v>
      </c>
      <c r="F27" s="74">
        <v>1795</v>
      </c>
      <c r="G27" s="74" t="s">
        <v>2462</v>
      </c>
      <c r="H27" s="74">
        <v>1820</v>
      </c>
      <c r="I27" s="74">
        <f t="shared" si="3"/>
        <v>6400</v>
      </c>
    </row>
    <row r="28" spans="1:9">
      <c r="A28" s="73">
        <v>42776</v>
      </c>
      <c r="B28" s="74" t="s">
        <v>1638</v>
      </c>
      <c r="C28" s="74" t="s">
        <v>23</v>
      </c>
      <c r="D28" s="74">
        <v>2000</v>
      </c>
      <c r="E28" s="74">
        <v>415</v>
      </c>
      <c r="F28" s="74">
        <v>416.75</v>
      </c>
      <c r="G28" s="74" t="s">
        <v>2463</v>
      </c>
      <c r="H28" s="74">
        <v>412.25</v>
      </c>
      <c r="I28" s="74">
        <f t="shared" ref="I28:I35" si="4">(E28-H28)*D28</f>
        <v>5500</v>
      </c>
    </row>
    <row r="29" spans="1:9">
      <c r="A29" s="73">
        <v>42776</v>
      </c>
      <c r="B29" s="74" t="s">
        <v>957</v>
      </c>
      <c r="C29" s="74" t="s">
        <v>16</v>
      </c>
      <c r="D29" s="74">
        <v>2000</v>
      </c>
      <c r="E29" s="74">
        <v>386.65</v>
      </c>
      <c r="F29" s="74">
        <v>384.9</v>
      </c>
      <c r="G29" s="74" t="s">
        <v>2464</v>
      </c>
      <c r="H29" s="74">
        <v>389.7</v>
      </c>
      <c r="I29" s="74">
        <f t="shared" ref="I29:I31" si="5">(H29-E29)*D29</f>
        <v>6100.0000000000227</v>
      </c>
    </row>
    <row r="30" spans="1:9">
      <c r="A30" s="73">
        <v>42776</v>
      </c>
      <c r="B30" s="74" t="s">
        <v>2465</v>
      </c>
      <c r="C30" s="74" t="s">
        <v>16</v>
      </c>
      <c r="D30" s="74">
        <v>3000</v>
      </c>
      <c r="E30" s="74">
        <v>175</v>
      </c>
      <c r="F30" s="74">
        <v>173.85</v>
      </c>
      <c r="G30" s="74" t="s">
        <v>2466</v>
      </c>
      <c r="H30" s="74">
        <v>175.5</v>
      </c>
      <c r="I30" s="74">
        <f t="shared" si="5"/>
        <v>1500</v>
      </c>
    </row>
    <row r="31" spans="1:9">
      <c r="A31" s="73">
        <v>42779</v>
      </c>
      <c r="B31" s="74" t="s">
        <v>257</v>
      </c>
      <c r="C31" s="74" t="s">
        <v>16</v>
      </c>
      <c r="D31" s="74">
        <v>800</v>
      </c>
      <c r="E31" s="74">
        <v>829</v>
      </c>
      <c r="F31" s="74">
        <v>824.5</v>
      </c>
      <c r="G31" s="74" t="s">
        <v>2467</v>
      </c>
      <c r="H31" s="74">
        <v>831</v>
      </c>
      <c r="I31" s="74">
        <f t="shared" si="5"/>
        <v>1600</v>
      </c>
    </row>
    <row r="32" spans="1:9">
      <c r="A32" s="73">
        <v>42779</v>
      </c>
      <c r="B32" s="74" t="s">
        <v>2468</v>
      </c>
      <c r="C32" s="74" t="s">
        <v>944</v>
      </c>
      <c r="D32" s="74">
        <v>3500</v>
      </c>
      <c r="E32" s="74">
        <v>281</v>
      </c>
      <c r="F32" s="74">
        <v>282</v>
      </c>
      <c r="G32" s="74" t="s">
        <v>2469</v>
      </c>
      <c r="H32" s="74">
        <v>280.5</v>
      </c>
      <c r="I32" s="74">
        <f t="shared" si="4"/>
        <v>1750</v>
      </c>
    </row>
    <row r="33" spans="1:9">
      <c r="A33" s="73">
        <v>42779</v>
      </c>
      <c r="B33" s="74" t="s">
        <v>81</v>
      </c>
      <c r="C33" s="74" t="s">
        <v>23</v>
      </c>
      <c r="D33" s="74">
        <v>700</v>
      </c>
      <c r="E33" s="74">
        <v>780</v>
      </c>
      <c r="F33" s="74">
        <v>785</v>
      </c>
      <c r="G33" s="74" t="s">
        <v>2470</v>
      </c>
      <c r="H33" s="74">
        <v>775.2</v>
      </c>
      <c r="I33" s="74">
        <f t="shared" si="4"/>
        <v>3359.9999999999682</v>
      </c>
    </row>
    <row r="34" spans="1:9">
      <c r="A34" s="73">
        <v>42779</v>
      </c>
      <c r="B34" s="74" t="s">
        <v>83</v>
      </c>
      <c r="C34" s="74" t="s">
        <v>23</v>
      </c>
      <c r="D34" s="74">
        <v>500</v>
      </c>
      <c r="E34" s="74">
        <v>1597</v>
      </c>
      <c r="F34" s="74">
        <v>1604</v>
      </c>
      <c r="G34" s="74" t="s">
        <v>2471</v>
      </c>
      <c r="H34" s="74">
        <v>1585</v>
      </c>
      <c r="I34" s="74">
        <f t="shared" si="4"/>
        <v>6000</v>
      </c>
    </row>
    <row r="35" spans="1:9">
      <c r="A35" s="73">
        <v>42780</v>
      </c>
      <c r="B35" s="74" t="s">
        <v>2472</v>
      </c>
      <c r="C35" s="74" t="s">
        <v>23</v>
      </c>
      <c r="D35" s="74">
        <v>150</v>
      </c>
      <c r="E35" s="74">
        <v>6000</v>
      </c>
      <c r="F35" s="74">
        <v>6025</v>
      </c>
      <c r="G35" s="74" t="s">
        <v>2473</v>
      </c>
      <c r="H35" s="74">
        <v>5990</v>
      </c>
      <c r="I35" s="74">
        <f t="shared" si="4"/>
        <v>1500</v>
      </c>
    </row>
    <row r="36" spans="1:9">
      <c r="A36" s="73">
        <v>42780</v>
      </c>
      <c r="B36" s="74" t="s">
        <v>2474</v>
      </c>
      <c r="C36" s="74" t="s">
        <v>16</v>
      </c>
      <c r="D36" s="74">
        <v>3000</v>
      </c>
      <c r="E36" s="74">
        <v>175</v>
      </c>
      <c r="F36" s="74">
        <v>173.9</v>
      </c>
      <c r="G36" s="74" t="s">
        <v>2475</v>
      </c>
      <c r="H36" s="74">
        <v>175.5</v>
      </c>
      <c r="I36" s="74">
        <f t="shared" ref="I36:I39" si="6">(H36-E36)*D36</f>
        <v>1500</v>
      </c>
    </row>
    <row r="37" spans="1:9">
      <c r="A37" s="73">
        <v>42780</v>
      </c>
      <c r="B37" s="74" t="s">
        <v>2476</v>
      </c>
      <c r="C37" s="74" t="s">
        <v>23</v>
      </c>
      <c r="D37" s="74">
        <v>450</v>
      </c>
      <c r="E37" s="74">
        <v>1516</v>
      </c>
      <c r="F37" s="74">
        <v>1524</v>
      </c>
      <c r="G37" s="74" t="s">
        <v>2477</v>
      </c>
      <c r="H37" s="74">
        <v>1512.75</v>
      </c>
      <c r="I37" s="74">
        <f t="shared" ref="I37:I41" si="7">(E37-H37)*D37</f>
        <v>1462.5</v>
      </c>
    </row>
    <row r="38" spans="1:9">
      <c r="A38" s="73">
        <v>42780</v>
      </c>
      <c r="B38" s="74" t="s">
        <v>2053</v>
      </c>
      <c r="C38" s="74" t="s">
        <v>946</v>
      </c>
      <c r="D38" s="74">
        <v>2000</v>
      </c>
      <c r="E38" s="74">
        <v>728</v>
      </c>
      <c r="F38" s="74">
        <v>726.25</v>
      </c>
      <c r="G38" s="74" t="s">
        <v>2478</v>
      </c>
      <c r="H38" s="74">
        <v>728.75</v>
      </c>
      <c r="I38" s="74">
        <f t="shared" si="6"/>
        <v>1500</v>
      </c>
    </row>
    <row r="39" spans="1:9">
      <c r="A39" s="73">
        <v>42781</v>
      </c>
      <c r="B39" s="74" t="s">
        <v>2448</v>
      </c>
      <c r="C39" s="74" t="s">
        <v>16</v>
      </c>
      <c r="D39" s="74">
        <v>2100</v>
      </c>
      <c r="E39" s="74">
        <v>280</v>
      </c>
      <c r="F39" s="74">
        <v>279.5</v>
      </c>
      <c r="G39" s="74" t="s">
        <v>2479</v>
      </c>
      <c r="H39" s="74">
        <v>280.75</v>
      </c>
      <c r="I39" s="74">
        <f t="shared" si="6"/>
        <v>1575</v>
      </c>
    </row>
    <row r="40" spans="1:9">
      <c r="A40" s="73">
        <v>42781</v>
      </c>
      <c r="B40" s="74" t="s">
        <v>2274</v>
      </c>
      <c r="C40" s="74" t="s">
        <v>23</v>
      </c>
      <c r="D40" s="74">
        <v>500</v>
      </c>
      <c r="E40" s="74">
        <v>1550</v>
      </c>
      <c r="F40" s="74">
        <v>1557</v>
      </c>
      <c r="G40" s="74" t="s">
        <v>2480</v>
      </c>
      <c r="H40" s="74">
        <v>1547</v>
      </c>
      <c r="I40" s="74">
        <f t="shared" si="7"/>
        <v>1500</v>
      </c>
    </row>
    <row r="41" spans="1:9">
      <c r="A41" s="73">
        <v>42781</v>
      </c>
      <c r="B41" s="74" t="s">
        <v>83</v>
      </c>
      <c r="C41" s="74" t="s">
        <v>23</v>
      </c>
      <c r="D41" s="74">
        <v>500</v>
      </c>
      <c r="E41" s="74">
        <v>1545</v>
      </c>
      <c r="F41" s="74">
        <v>1552</v>
      </c>
      <c r="G41" s="74" t="s">
        <v>2481</v>
      </c>
      <c r="H41" s="74">
        <v>1532</v>
      </c>
      <c r="I41" s="74">
        <f t="shared" si="7"/>
        <v>6500</v>
      </c>
    </row>
    <row r="42" spans="1:9">
      <c r="A42" s="73">
        <v>42782</v>
      </c>
      <c r="B42" s="74" t="s">
        <v>2415</v>
      </c>
      <c r="C42" s="74" t="s">
        <v>16</v>
      </c>
      <c r="D42" s="74">
        <v>600</v>
      </c>
      <c r="E42" s="74">
        <v>720</v>
      </c>
      <c r="F42" s="74">
        <v>717</v>
      </c>
      <c r="G42" s="74" t="s">
        <v>2482</v>
      </c>
      <c r="H42" s="74">
        <v>726</v>
      </c>
      <c r="I42" s="74">
        <f t="shared" ref="I42:I56" si="8">(H42-E42)*D42</f>
        <v>3600</v>
      </c>
    </row>
    <row r="43" spans="1:9">
      <c r="A43" s="73">
        <v>42782</v>
      </c>
      <c r="B43" s="74" t="s">
        <v>2483</v>
      </c>
      <c r="C43" s="74" t="s">
        <v>944</v>
      </c>
      <c r="D43" s="74">
        <v>700</v>
      </c>
      <c r="E43" s="74">
        <v>1100</v>
      </c>
      <c r="F43" s="74">
        <v>1105</v>
      </c>
      <c r="G43" s="74" t="s">
        <v>2484</v>
      </c>
      <c r="H43" s="74">
        <v>1095.2</v>
      </c>
      <c r="I43" s="74">
        <f>(E43-H43)*D43</f>
        <v>3359.9999999999682</v>
      </c>
    </row>
    <row r="44" spans="1:9">
      <c r="A44" s="73">
        <v>42783</v>
      </c>
      <c r="B44" s="74" t="s">
        <v>2485</v>
      </c>
      <c r="C44" s="74" t="s">
        <v>16</v>
      </c>
      <c r="D44" s="74">
        <v>1000</v>
      </c>
      <c r="E44" s="74">
        <v>857</v>
      </c>
      <c r="F44" s="74">
        <v>853.5</v>
      </c>
      <c r="G44" s="74" t="s">
        <v>2486</v>
      </c>
      <c r="H44" s="74">
        <v>858.5</v>
      </c>
      <c r="I44" s="74">
        <f t="shared" si="8"/>
        <v>1500</v>
      </c>
    </row>
    <row r="45" spans="1:9">
      <c r="A45" s="73">
        <v>42783</v>
      </c>
      <c r="B45" s="74" t="s">
        <v>178</v>
      </c>
      <c r="C45" s="74" t="s">
        <v>946</v>
      </c>
      <c r="D45" s="74">
        <v>2000</v>
      </c>
      <c r="E45" s="74">
        <v>715</v>
      </c>
      <c r="F45" s="74">
        <v>713.25</v>
      </c>
      <c r="G45" s="74" t="s">
        <v>2487</v>
      </c>
      <c r="H45" s="74">
        <v>718.5</v>
      </c>
      <c r="I45" s="74">
        <f t="shared" si="8"/>
        <v>7000</v>
      </c>
    </row>
    <row r="46" spans="1:9">
      <c r="A46" s="73">
        <v>42786</v>
      </c>
      <c r="B46" s="74" t="s">
        <v>1638</v>
      </c>
      <c r="C46" s="74" t="s">
        <v>16</v>
      </c>
      <c r="D46" s="74">
        <v>2000</v>
      </c>
      <c r="E46" s="74">
        <v>427</v>
      </c>
      <c r="F46" s="74">
        <v>425.25</v>
      </c>
      <c r="G46" s="74" t="s">
        <v>2488</v>
      </c>
      <c r="H46" s="74">
        <v>427.75</v>
      </c>
      <c r="I46" s="74">
        <f t="shared" si="8"/>
        <v>1500</v>
      </c>
    </row>
    <row r="47" spans="1:9">
      <c r="A47" s="73">
        <v>42786</v>
      </c>
      <c r="B47" s="74" t="s">
        <v>150</v>
      </c>
      <c r="C47" s="74" t="s">
        <v>16</v>
      </c>
      <c r="D47" s="74">
        <v>600</v>
      </c>
      <c r="E47" s="74">
        <v>1073.05</v>
      </c>
      <c r="F47" s="74">
        <v>1067</v>
      </c>
      <c r="G47" s="74" t="s">
        <v>2489</v>
      </c>
      <c r="H47" s="74">
        <v>1075.75</v>
      </c>
      <c r="I47" s="74">
        <f t="shared" si="8"/>
        <v>1620.0000000000273</v>
      </c>
    </row>
    <row r="48" spans="1:9">
      <c r="A48" s="73">
        <v>42786</v>
      </c>
      <c r="B48" s="74" t="s">
        <v>2349</v>
      </c>
      <c r="C48" s="74" t="s">
        <v>16</v>
      </c>
      <c r="D48" s="74">
        <v>1000</v>
      </c>
      <c r="E48" s="74">
        <v>872</v>
      </c>
      <c r="F48" s="74">
        <v>868.5</v>
      </c>
      <c r="G48" s="74" t="s">
        <v>2490</v>
      </c>
      <c r="H48" s="74">
        <v>873.5</v>
      </c>
      <c r="I48" s="74">
        <f t="shared" si="8"/>
        <v>1500</v>
      </c>
    </row>
    <row r="49" spans="1:9">
      <c r="A49" s="73">
        <v>42786</v>
      </c>
      <c r="B49" s="74" t="s">
        <v>2277</v>
      </c>
      <c r="C49" s="74" t="s">
        <v>16</v>
      </c>
      <c r="D49" s="74">
        <v>2100</v>
      </c>
      <c r="E49" s="74">
        <v>550</v>
      </c>
      <c r="F49" s="74">
        <v>548.29999999999995</v>
      </c>
      <c r="G49" s="74" t="s">
        <v>2491</v>
      </c>
      <c r="H49" s="74">
        <v>551.75</v>
      </c>
      <c r="I49" s="74">
        <f t="shared" si="8"/>
        <v>3675</v>
      </c>
    </row>
    <row r="50" spans="1:9">
      <c r="A50" s="73">
        <v>42787</v>
      </c>
      <c r="B50" s="74" t="s">
        <v>2277</v>
      </c>
      <c r="C50" s="74" t="s">
        <v>16</v>
      </c>
      <c r="D50" s="74">
        <v>2100</v>
      </c>
      <c r="E50" s="74">
        <v>564.5</v>
      </c>
      <c r="F50" s="74">
        <v>562.75</v>
      </c>
      <c r="G50" s="74" t="s">
        <v>2492</v>
      </c>
      <c r="H50" s="74">
        <v>567.85</v>
      </c>
      <c r="I50" s="74">
        <f t="shared" si="8"/>
        <v>7035.0000000000473</v>
      </c>
    </row>
    <row r="51" spans="1:9">
      <c r="A51" s="73">
        <v>42787</v>
      </c>
      <c r="B51" s="74" t="s">
        <v>2493</v>
      </c>
      <c r="C51" s="74" t="s">
        <v>946</v>
      </c>
      <c r="D51" s="74">
        <v>1000</v>
      </c>
      <c r="E51" s="74">
        <v>400</v>
      </c>
      <c r="F51" s="74">
        <v>396.5</v>
      </c>
      <c r="G51" s="74" t="s">
        <v>2494</v>
      </c>
      <c r="H51" s="74">
        <v>400</v>
      </c>
      <c r="I51" s="74">
        <f t="shared" si="8"/>
        <v>0</v>
      </c>
    </row>
    <row r="52" spans="1:9">
      <c r="A52" s="75">
        <v>42787</v>
      </c>
      <c r="B52" s="76" t="s">
        <v>2277</v>
      </c>
      <c r="C52" s="76" t="s">
        <v>946</v>
      </c>
      <c r="D52" s="76">
        <v>2100</v>
      </c>
      <c r="E52" s="76">
        <v>563.45000000000005</v>
      </c>
      <c r="F52" s="76">
        <v>561.75</v>
      </c>
      <c r="G52" s="76" t="s">
        <v>2495</v>
      </c>
      <c r="H52" s="76">
        <v>562.25</v>
      </c>
      <c r="I52" s="76">
        <f t="shared" si="8"/>
        <v>-2520.0000000000955</v>
      </c>
    </row>
    <row r="53" spans="1:9">
      <c r="A53" s="73">
        <v>42787</v>
      </c>
      <c r="B53" s="74" t="s">
        <v>2342</v>
      </c>
      <c r="C53" s="74" t="s">
        <v>946</v>
      </c>
      <c r="D53" s="74">
        <v>3500</v>
      </c>
      <c r="E53" s="74">
        <v>167.85</v>
      </c>
      <c r="F53" s="74">
        <v>166.85</v>
      </c>
      <c r="G53" s="74" t="s">
        <v>2496</v>
      </c>
      <c r="H53" s="74">
        <v>168.3</v>
      </c>
      <c r="I53" s="74">
        <f t="shared" si="8"/>
        <v>1575.0000000000596</v>
      </c>
    </row>
    <row r="54" spans="1:9">
      <c r="A54" s="73">
        <v>42787</v>
      </c>
      <c r="B54" s="74" t="s">
        <v>2342</v>
      </c>
      <c r="C54" s="74" t="s">
        <v>946</v>
      </c>
      <c r="D54" s="74">
        <v>3500</v>
      </c>
      <c r="E54" s="74">
        <v>168.4</v>
      </c>
      <c r="F54" s="74">
        <v>167.4</v>
      </c>
      <c r="G54" s="74" t="s">
        <v>2497</v>
      </c>
      <c r="H54" s="74">
        <v>168.4</v>
      </c>
      <c r="I54" s="74">
        <f t="shared" si="8"/>
        <v>0</v>
      </c>
    </row>
    <row r="55" spans="1:9">
      <c r="A55" s="73">
        <v>42788</v>
      </c>
      <c r="B55" s="74" t="s">
        <v>47</v>
      </c>
      <c r="C55" s="74" t="s">
        <v>16</v>
      </c>
      <c r="D55" s="74">
        <v>1200</v>
      </c>
      <c r="E55" s="74">
        <v>514</v>
      </c>
      <c r="F55" s="74">
        <v>511</v>
      </c>
      <c r="G55" s="74" t="s">
        <v>2498</v>
      </c>
      <c r="H55" s="74">
        <v>515.29999999999995</v>
      </c>
      <c r="I55" s="74">
        <f t="shared" si="8"/>
        <v>1559.9999999999454</v>
      </c>
    </row>
    <row r="56" spans="1:9">
      <c r="A56" s="73">
        <v>42788</v>
      </c>
      <c r="B56" s="74" t="s">
        <v>47</v>
      </c>
      <c r="C56" s="74" t="s">
        <v>16</v>
      </c>
      <c r="D56" s="74">
        <v>1200</v>
      </c>
      <c r="E56" s="74">
        <v>516.5</v>
      </c>
      <c r="F56" s="74">
        <v>513.5</v>
      </c>
      <c r="G56" s="74" t="s">
        <v>2499</v>
      </c>
      <c r="H56" s="74">
        <v>516.5</v>
      </c>
      <c r="I56" s="74">
        <f t="shared" si="8"/>
        <v>0</v>
      </c>
    </row>
    <row r="57" spans="1:9">
      <c r="A57" s="73">
        <v>42788</v>
      </c>
      <c r="B57" s="74" t="s">
        <v>2185</v>
      </c>
      <c r="C57" s="74" t="s">
        <v>23</v>
      </c>
      <c r="D57" s="74">
        <v>1100</v>
      </c>
      <c r="E57" s="74">
        <v>1036.5</v>
      </c>
      <c r="F57" s="74">
        <v>1040</v>
      </c>
      <c r="G57" s="74" t="s">
        <v>2500</v>
      </c>
      <c r="H57" s="74">
        <v>1035.0999999999999</v>
      </c>
      <c r="I57" s="74">
        <f t="shared" ref="I57:I62" si="9">(E57-H57)*D57</f>
        <v>1540.0000000001</v>
      </c>
    </row>
    <row r="58" spans="1:9">
      <c r="A58" s="73">
        <v>42788</v>
      </c>
      <c r="B58" s="74" t="s">
        <v>2309</v>
      </c>
      <c r="C58" s="74" t="s">
        <v>16</v>
      </c>
      <c r="D58" s="74">
        <v>7375</v>
      </c>
      <c r="E58" s="74">
        <v>125.85</v>
      </c>
      <c r="F58" s="74">
        <v>125.35</v>
      </c>
      <c r="G58" s="74" t="s">
        <v>2501</v>
      </c>
      <c r="H58" s="74">
        <v>126.15</v>
      </c>
      <c r="I58" s="74">
        <f t="shared" ref="I58:I64" si="10">(H58-E58)*D58</f>
        <v>2212.5000000000837</v>
      </c>
    </row>
    <row r="59" spans="1:9">
      <c r="A59" s="73">
        <v>42789</v>
      </c>
      <c r="B59" s="74" t="s">
        <v>1638</v>
      </c>
      <c r="C59" s="74" t="s">
        <v>16</v>
      </c>
      <c r="D59" s="74">
        <v>2000</v>
      </c>
      <c r="E59" s="74">
        <v>433</v>
      </c>
      <c r="F59" s="74">
        <v>431.25</v>
      </c>
      <c r="G59" s="74" t="s">
        <v>2502</v>
      </c>
      <c r="H59" s="74">
        <v>433.75</v>
      </c>
      <c r="I59" s="74">
        <f t="shared" si="10"/>
        <v>1500</v>
      </c>
    </row>
    <row r="60" spans="1:9">
      <c r="A60" s="75">
        <v>42789</v>
      </c>
      <c r="B60" s="76" t="s">
        <v>2301</v>
      </c>
      <c r="C60" s="76" t="s">
        <v>944</v>
      </c>
      <c r="D60" s="76">
        <v>7000</v>
      </c>
      <c r="E60" s="76">
        <v>118</v>
      </c>
      <c r="F60" s="76">
        <v>118.5</v>
      </c>
      <c r="G60" s="76" t="s">
        <v>2503</v>
      </c>
      <c r="H60" s="76">
        <v>118.5</v>
      </c>
      <c r="I60" s="76">
        <f t="shared" si="9"/>
        <v>-3500</v>
      </c>
    </row>
    <row r="61" spans="1:9">
      <c r="A61" s="73">
        <v>42789</v>
      </c>
      <c r="B61" s="74" t="s">
        <v>647</v>
      </c>
      <c r="C61" s="74" t="s">
        <v>944</v>
      </c>
      <c r="D61" s="74">
        <v>500</v>
      </c>
      <c r="E61" s="74">
        <v>1200</v>
      </c>
      <c r="F61" s="74">
        <v>1207</v>
      </c>
      <c r="G61" s="74" t="s">
        <v>2504</v>
      </c>
      <c r="H61" s="74">
        <v>1197</v>
      </c>
      <c r="I61" s="74">
        <f t="shared" si="9"/>
        <v>1500</v>
      </c>
    </row>
    <row r="62" spans="1:9">
      <c r="A62" s="73">
        <v>42789</v>
      </c>
      <c r="B62" s="74" t="s">
        <v>1047</v>
      </c>
      <c r="C62" s="74" t="s">
        <v>23</v>
      </c>
      <c r="D62" s="74">
        <v>3500</v>
      </c>
      <c r="E62" s="74">
        <v>265</v>
      </c>
      <c r="F62" s="74">
        <v>266</v>
      </c>
      <c r="G62" s="74" t="s">
        <v>2505</v>
      </c>
      <c r="H62" s="74">
        <v>264.5</v>
      </c>
      <c r="I62" s="74">
        <f t="shared" si="9"/>
        <v>1750</v>
      </c>
    </row>
    <row r="63" spans="1:9">
      <c r="A63" s="73">
        <v>42789</v>
      </c>
      <c r="B63" s="74" t="s">
        <v>1860</v>
      </c>
      <c r="C63" s="74" t="s">
        <v>16</v>
      </c>
      <c r="D63" s="74">
        <v>2000</v>
      </c>
      <c r="E63" s="74">
        <v>360</v>
      </c>
      <c r="F63" s="74">
        <v>358.25</v>
      </c>
      <c r="G63" s="74" t="s">
        <v>2506</v>
      </c>
      <c r="H63" s="74">
        <v>360</v>
      </c>
      <c r="I63" s="74">
        <f t="shared" si="10"/>
        <v>0</v>
      </c>
    </row>
    <row r="64" spans="1:9">
      <c r="A64" s="73">
        <v>42789</v>
      </c>
      <c r="B64" s="74" t="s">
        <v>2301</v>
      </c>
      <c r="C64" s="74" t="s">
        <v>16</v>
      </c>
      <c r="D64" s="74">
        <v>7000</v>
      </c>
      <c r="E64" s="74">
        <v>121.75</v>
      </c>
      <c r="F64" s="74">
        <v>121.25</v>
      </c>
      <c r="G64" s="74" t="s">
        <v>2507</v>
      </c>
      <c r="H64" s="74">
        <v>122.1</v>
      </c>
      <c r="I64" s="74">
        <f t="shared" si="10"/>
        <v>2449.99999999996</v>
      </c>
    </row>
    <row r="65" spans="1:9">
      <c r="A65" s="73">
        <v>42793</v>
      </c>
      <c r="B65" s="74" t="s">
        <v>2508</v>
      </c>
      <c r="C65" s="74" t="s">
        <v>23</v>
      </c>
      <c r="D65" s="74">
        <v>1600</v>
      </c>
      <c r="E65" s="74">
        <v>294.60000000000002</v>
      </c>
      <c r="F65" s="74">
        <v>297</v>
      </c>
      <c r="G65" s="74" t="s">
        <v>2509</v>
      </c>
      <c r="H65" s="74">
        <v>293.60000000000002</v>
      </c>
      <c r="I65" s="74">
        <f>(E65-H65)*D65</f>
        <v>1600</v>
      </c>
    </row>
    <row r="66" spans="1:9">
      <c r="A66" s="75">
        <v>42793</v>
      </c>
      <c r="B66" s="76" t="s">
        <v>2084</v>
      </c>
      <c r="C66" s="76" t="s">
        <v>16</v>
      </c>
      <c r="D66" s="76">
        <v>600</v>
      </c>
      <c r="E66" s="76">
        <v>1362</v>
      </c>
      <c r="F66" s="76">
        <v>1356</v>
      </c>
      <c r="G66" s="76" t="s">
        <v>2510</v>
      </c>
      <c r="H66" s="76">
        <v>1356</v>
      </c>
      <c r="I66" s="76">
        <f t="shared" ref="I66:I70" si="11">(H66-E66)*D66</f>
        <v>-3600</v>
      </c>
    </row>
    <row r="67" spans="1:9">
      <c r="A67" s="73">
        <v>42793</v>
      </c>
      <c r="B67" s="74" t="s">
        <v>178</v>
      </c>
      <c r="C67" s="74" t="s">
        <v>16</v>
      </c>
      <c r="D67" s="74">
        <v>2000</v>
      </c>
      <c r="E67" s="74">
        <v>714</v>
      </c>
      <c r="F67" s="74">
        <v>712.25</v>
      </c>
      <c r="G67" s="74" t="s">
        <v>2511</v>
      </c>
      <c r="H67" s="74">
        <v>714.75</v>
      </c>
      <c r="I67" s="74">
        <f t="shared" si="11"/>
        <v>1500</v>
      </c>
    </row>
    <row r="68" spans="1:9">
      <c r="A68" s="73">
        <v>42793</v>
      </c>
      <c r="B68" s="74" t="s">
        <v>2512</v>
      </c>
      <c r="C68" s="74" t="s">
        <v>23</v>
      </c>
      <c r="D68" s="74">
        <v>2100</v>
      </c>
      <c r="E68" s="74">
        <v>279.10000000000002</v>
      </c>
      <c r="F68" s="74">
        <v>280.85000000000002</v>
      </c>
      <c r="G68" s="74" t="s">
        <v>2513</v>
      </c>
      <c r="H68" s="74">
        <v>278.35000000000002</v>
      </c>
      <c r="I68" s="74">
        <f t="shared" ref="I68:I73" si="12">(E68-H68)*D68</f>
        <v>1575</v>
      </c>
    </row>
    <row r="69" spans="1:9">
      <c r="A69" s="73">
        <v>42793</v>
      </c>
      <c r="B69" s="74" t="s">
        <v>178</v>
      </c>
      <c r="C69" s="74" t="s">
        <v>946</v>
      </c>
      <c r="D69" s="74">
        <v>2000</v>
      </c>
      <c r="E69" s="74">
        <v>714</v>
      </c>
      <c r="F69" s="74">
        <v>712.25</v>
      </c>
      <c r="G69" s="74" t="s">
        <v>2514</v>
      </c>
      <c r="H69" s="74">
        <v>715.4</v>
      </c>
      <c r="I69" s="74">
        <f t="shared" si="11"/>
        <v>2799.9999999999545</v>
      </c>
    </row>
    <row r="70" spans="1:9">
      <c r="A70" s="75">
        <v>42794</v>
      </c>
      <c r="B70" s="76" t="s">
        <v>647</v>
      </c>
      <c r="C70" s="76" t="s">
        <v>16</v>
      </c>
      <c r="D70" s="76">
        <v>500</v>
      </c>
      <c r="E70" s="76">
        <v>1250</v>
      </c>
      <c r="F70" s="76">
        <v>1243</v>
      </c>
      <c r="G70" s="76" t="s">
        <v>2515</v>
      </c>
      <c r="H70" s="76">
        <v>1247</v>
      </c>
      <c r="I70" s="76">
        <f t="shared" si="11"/>
        <v>-1500</v>
      </c>
    </row>
    <row r="71" spans="1:9">
      <c r="A71" s="73">
        <v>42794</v>
      </c>
      <c r="B71" s="74" t="s">
        <v>2448</v>
      </c>
      <c r="C71" s="74" t="s">
        <v>23</v>
      </c>
      <c r="D71" s="74">
        <v>2100</v>
      </c>
      <c r="E71" s="74">
        <v>277</v>
      </c>
      <c r="F71" s="74">
        <v>278.75</v>
      </c>
      <c r="G71" s="74" t="s">
        <v>2516</v>
      </c>
      <c r="H71" s="74">
        <v>277</v>
      </c>
      <c r="I71" s="74">
        <f t="shared" si="12"/>
        <v>0</v>
      </c>
    </row>
    <row r="72" spans="1:9">
      <c r="A72" s="75">
        <v>42794</v>
      </c>
      <c r="B72" s="76" t="s">
        <v>454</v>
      </c>
      <c r="C72" s="76" t="s">
        <v>16</v>
      </c>
      <c r="D72" s="76">
        <v>3000</v>
      </c>
      <c r="E72" s="76">
        <v>225</v>
      </c>
      <c r="F72" s="76">
        <v>223.85</v>
      </c>
      <c r="G72" s="76" t="s">
        <v>2517</v>
      </c>
      <c r="H72" s="76">
        <v>223.85</v>
      </c>
      <c r="I72" s="76">
        <f>(H72-E72)*D72</f>
        <v>-3450.0000000000173</v>
      </c>
    </row>
    <row r="73" spans="1:9">
      <c r="A73" s="75">
        <v>42794</v>
      </c>
      <c r="B73" s="76" t="s">
        <v>2518</v>
      </c>
      <c r="C73" s="76" t="s">
        <v>23</v>
      </c>
      <c r="D73" s="76">
        <v>3000</v>
      </c>
      <c r="E73" s="76">
        <v>330</v>
      </c>
      <c r="F73" s="76">
        <v>331.2</v>
      </c>
      <c r="G73" s="76" t="s">
        <v>2519</v>
      </c>
      <c r="H73" s="76">
        <v>330.5</v>
      </c>
      <c r="I73" s="76">
        <f t="shared" si="12"/>
        <v>-1500</v>
      </c>
    </row>
    <row r="74" spans="1:9">
      <c r="A74" s="73"/>
      <c r="B74" s="74"/>
      <c r="C74" s="74"/>
      <c r="D74" s="74"/>
      <c r="E74" s="74"/>
      <c r="F74" s="74"/>
      <c r="G74" s="74"/>
      <c r="H74" s="74"/>
      <c r="I74" s="74"/>
    </row>
    <row r="75" spans="1:9">
      <c r="A75" s="73"/>
      <c r="B75" s="74"/>
      <c r="C75" s="74"/>
      <c r="D75" s="74"/>
      <c r="E75" s="74"/>
      <c r="F75" s="74"/>
      <c r="G75" s="111" t="s">
        <v>64</v>
      </c>
      <c r="H75" s="111"/>
      <c r="I75" s="26">
        <f>SUM(I4:I74)</f>
        <v>129715</v>
      </c>
    </row>
    <row r="76" spans="1:9">
      <c r="A76" s="75"/>
      <c r="B76" s="76"/>
      <c r="C76" s="76"/>
      <c r="D76" s="76"/>
      <c r="E76" s="76"/>
      <c r="F76" s="76"/>
      <c r="I76" s="76"/>
    </row>
    <row r="77" spans="1:9">
      <c r="A77" s="73"/>
      <c r="B77" s="74"/>
      <c r="C77" s="74"/>
      <c r="D77" s="74"/>
      <c r="E77" s="74"/>
      <c r="F77" s="74"/>
      <c r="G77" s="111" t="s">
        <v>2</v>
      </c>
      <c r="H77" s="111"/>
      <c r="I77" s="28">
        <f>61/70</f>
        <v>0.87142857142857144</v>
      </c>
    </row>
    <row r="78" spans="1:9">
      <c r="A78" s="73"/>
      <c r="B78" s="74"/>
      <c r="C78" s="74"/>
      <c r="D78" s="74"/>
      <c r="E78" s="74"/>
      <c r="F78" s="74"/>
      <c r="G78" s="74"/>
      <c r="H78" s="74"/>
      <c r="I78" s="74"/>
    </row>
    <row r="79" spans="1:9">
      <c r="A79" s="73"/>
      <c r="B79" s="74"/>
      <c r="C79" s="74"/>
      <c r="D79" s="74"/>
      <c r="E79" s="74"/>
      <c r="F79" s="74"/>
      <c r="G79" s="74"/>
      <c r="H79" s="74"/>
      <c r="I79" s="74"/>
    </row>
    <row r="80" spans="1:9">
      <c r="A80" s="73"/>
      <c r="B80" s="74"/>
      <c r="C80" s="74"/>
      <c r="D80" s="74"/>
      <c r="E80" s="74"/>
      <c r="F80" s="74"/>
      <c r="G80" s="74"/>
      <c r="H80" s="74"/>
      <c r="I80" s="74"/>
    </row>
    <row r="81" spans="1:9">
      <c r="A81" s="73"/>
      <c r="B81" s="74"/>
      <c r="C81" s="74"/>
      <c r="D81" s="74"/>
      <c r="E81" s="74"/>
      <c r="F81" s="74"/>
      <c r="G81" s="74"/>
      <c r="H81" s="74"/>
      <c r="I81" s="74"/>
    </row>
    <row r="82" spans="1:9">
      <c r="A82" s="73"/>
      <c r="B82" s="74"/>
      <c r="C82" s="74"/>
      <c r="D82" s="74"/>
      <c r="E82" s="74"/>
      <c r="F82" s="74"/>
      <c r="G82" s="74"/>
      <c r="H82" s="74"/>
      <c r="I82" s="74"/>
    </row>
    <row r="83" spans="1:9">
      <c r="H83" s="78"/>
      <c r="I83" s="79"/>
    </row>
  </sheetData>
  <mergeCells count="4">
    <mergeCell ref="A1:I1"/>
    <mergeCell ref="A2:I2"/>
    <mergeCell ref="G75:H75"/>
    <mergeCell ref="G77:H77"/>
  </mergeCells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I4" sqref="I4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10" ht="22.5">
      <c r="A1" s="107" t="s">
        <v>4</v>
      </c>
      <c r="B1" s="108"/>
      <c r="C1" s="108"/>
      <c r="D1" s="108"/>
      <c r="E1" s="108"/>
      <c r="F1" s="108"/>
      <c r="G1" s="108"/>
      <c r="H1" s="108"/>
      <c r="I1" s="108"/>
    </row>
    <row r="2" spans="1:10">
      <c r="A2" s="109" t="s">
        <v>127</v>
      </c>
      <c r="B2" s="110"/>
      <c r="C2" s="110"/>
      <c r="D2" s="110"/>
      <c r="E2" s="110"/>
      <c r="F2" s="110"/>
      <c r="G2" s="110"/>
      <c r="H2" s="110"/>
      <c r="I2" s="110"/>
    </row>
    <row r="3" spans="1:10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94" t="s">
        <v>14</v>
      </c>
    </row>
    <row r="4" spans="1:10">
      <c r="A4" s="92">
        <v>43862</v>
      </c>
      <c r="B4" s="74" t="s">
        <v>128</v>
      </c>
      <c r="C4" s="74" t="s">
        <v>16</v>
      </c>
      <c r="D4" s="74">
        <v>1200</v>
      </c>
      <c r="E4" s="74">
        <v>431.5</v>
      </c>
      <c r="F4" s="74">
        <v>429</v>
      </c>
      <c r="G4" s="85" t="s">
        <v>129</v>
      </c>
      <c r="H4" s="74">
        <v>433.2</v>
      </c>
      <c r="I4" s="74">
        <f t="shared" ref="I4:I8" si="0">(H4-E4)*D4</f>
        <v>2039.9999999999864</v>
      </c>
    </row>
    <row r="5" spans="1:10">
      <c r="A5" s="92">
        <v>43862</v>
      </c>
      <c r="B5" s="74" t="s">
        <v>114</v>
      </c>
      <c r="C5" s="74" t="s">
        <v>16</v>
      </c>
      <c r="D5" s="74">
        <v>1300</v>
      </c>
      <c r="E5" s="74">
        <v>553</v>
      </c>
      <c r="F5" s="74">
        <v>550.75</v>
      </c>
      <c r="G5" s="85" t="s">
        <v>130</v>
      </c>
      <c r="H5" s="74">
        <v>554.5</v>
      </c>
      <c r="I5" s="74">
        <f t="shared" si="0"/>
        <v>1950</v>
      </c>
    </row>
    <row r="6" spans="1:10">
      <c r="A6" s="92">
        <v>43891</v>
      </c>
      <c r="B6" s="74" t="s">
        <v>42</v>
      </c>
      <c r="C6" s="74" t="s">
        <v>23</v>
      </c>
      <c r="D6" s="74">
        <v>800</v>
      </c>
      <c r="E6" s="74">
        <v>972</v>
      </c>
      <c r="F6" s="74">
        <v>976</v>
      </c>
      <c r="G6" s="85" t="s">
        <v>131</v>
      </c>
      <c r="H6" s="74">
        <v>972</v>
      </c>
      <c r="I6" s="74">
        <f t="shared" ref="I6:I9" si="1">(E6-H6)*D6</f>
        <v>0</v>
      </c>
      <c r="J6" s="86"/>
    </row>
    <row r="7" spans="1:10">
      <c r="A7" s="92">
        <v>43891</v>
      </c>
      <c r="B7" s="74" t="s">
        <v>132</v>
      </c>
      <c r="C7" s="74" t="s">
        <v>23</v>
      </c>
      <c r="D7" s="74">
        <v>1500</v>
      </c>
      <c r="E7" s="74">
        <v>358</v>
      </c>
      <c r="F7" s="74">
        <v>360.1</v>
      </c>
      <c r="G7" s="85" t="s">
        <v>133</v>
      </c>
      <c r="H7" s="74">
        <v>356.7</v>
      </c>
      <c r="I7" s="74">
        <f t="shared" si="1"/>
        <v>1950.0000000000171</v>
      </c>
      <c r="J7" s="86"/>
    </row>
    <row r="8" spans="1:10">
      <c r="A8" s="92">
        <v>43983</v>
      </c>
      <c r="B8" s="74" t="s">
        <v>134</v>
      </c>
      <c r="C8" s="74" t="s">
        <v>16</v>
      </c>
      <c r="D8" s="74">
        <v>800</v>
      </c>
      <c r="E8" s="74">
        <v>825.5</v>
      </c>
      <c r="F8" s="74">
        <v>821.5</v>
      </c>
      <c r="G8" s="85" t="s">
        <v>135</v>
      </c>
      <c r="H8" s="74">
        <v>825.5</v>
      </c>
      <c r="I8" s="74">
        <f t="shared" si="0"/>
        <v>0</v>
      </c>
      <c r="J8" s="86"/>
    </row>
    <row r="9" spans="1:10">
      <c r="A9" s="92">
        <v>44013</v>
      </c>
      <c r="B9" s="74" t="s">
        <v>136</v>
      </c>
      <c r="C9" s="74" t="s">
        <v>23</v>
      </c>
      <c r="D9" s="74">
        <v>1250</v>
      </c>
      <c r="E9" s="74">
        <v>570</v>
      </c>
      <c r="F9" s="74">
        <v>572.6</v>
      </c>
      <c r="G9" s="85" t="s">
        <v>137</v>
      </c>
      <c r="H9" s="74">
        <v>568.4</v>
      </c>
      <c r="I9" s="74">
        <f t="shared" si="1"/>
        <v>2000.0000000000284</v>
      </c>
      <c r="J9" s="86"/>
    </row>
    <row r="10" spans="1:10">
      <c r="A10" s="92">
        <v>44013</v>
      </c>
      <c r="B10" s="74" t="s">
        <v>20</v>
      </c>
      <c r="C10" s="74" t="s">
        <v>16</v>
      </c>
      <c r="D10" s="74">
        <v>2300</v>
      </c>
      <c r="E10" s="74">
        <v>279</v>
      </c>
      <c r="F10" s="74">
        <v>277.5</v>
      </c>
      <c r="G10" s="85" t="s">
        <v>138</v>
      </c>
      <c r="H10" s="74">
        <v>281</v>
      </c>
      <c r="I10" s="74">
        <f t="shared" ref="I10:I22" si="2">(H10-E10)*D10</f>
        <v>4600</v>
      </c>
      <c r="J10" s="86"/>
    </row>
    <row r="11" spans="1:10">
      <c r="A11" s="93">
        <v>44044</v>
      </c>
      <c r="B11" s="76" t="s">
        <v>18</v>
      </c>
      <c r="C11" s="76" t="s">
        <v>23</v>
      </c>
      <c r="D11" s="76">
        <v>1800</v>
      </c>
      <c r="E11" s="76">
        <v>451.5</v>
      </c>
      <c r="F11" s="76">
        <v>453.25</v>
      </c>
      <c r="G11" s="87" t="s">
        <v>139</v>
      </c>
      <c r="H11" s="76">
        <v>453.25</v>
      </c>
      <c r="I11" s="76">
        <f>(E11-H11)*D11</f>
        <v>-3150</v>
      </c>
      <c r="J11" s="86"/>
    </row>
    <row r="12" spans="1:10">
      <c r="A12" s="93">
        <v>44075</v>
      </c>
      <c r="B12" s="76" t="s">
        <v>140</v>
      </c>
      <c r="C12" s="76" t="s">
        <v>16</v>
      </c>
      <c r="D12" s="76">
        <v>800</v>
      </c>
      <c r="E12" s="76">
        <v>758</v>
      </c>
      <c r="F12" s="76">
        <v>754</v>
      </c>
      <c r="G12" s="87" t="s">
        <v>141</v>
      </c>
      <c r="H12" s="76">
        <v>754</v>
      </c>
      <c r="I12" s="76">
        <f t="shared" si="2"/>
        <v>-3200</v>
      </c>
      <c r="J12" s="86"/>
    </row>
    <row r="13" spans="1:10">
      <c r="A13" s="92">
        <v>44075</v>
      </c>
      <c r="B13" s="74" t="s">
        <v>142</v>
      </c>
      <c r="C13" s="74" t="s">
        <v>23</v>
      </c>
      <c r="D13" s="74">
        <v>500</v>
      </c>
      <c r="E13" s="74">
        <v>1711</v>
      </c>
      <c r="F13" s="74">
        <v>1717.5</v>
      </c>
      <c r="G13" s="85" t="s">
        <v>143</v>
      </c>
      <c r="H13" s="74">
        <v>1708.5</v>
      </c>
      <c r="I13" s="74">
        <f>(E13-H13)*D13</f>
        <v>1250</v>
      </c>
      <c r="J13" s="86"/>
    </row>
    <row r="14" spans="1:10">
      <c r="A14" s="92">
        <v>44075</v>
      </c>
      <c r="B14" s="74" t="s">
        <v>144</v>
      </c>
      <c r="C14" s="74" t="s">
        <v>16</v>
      </c>
      <c r="D14" s="74">
        <v>25</v>
      </c>
      <c r="E14" s="74">
        <v>23550</v>
      </c>
      <c r="F14" s="74">
        <v>23420</v>
      </c>
      <c r="G14" s="85" t="s">
        <v>145</v>
      </c>
      <c r="H14" s="74">
        <v>23630</v>
      </c>
      <c r="I14" s="74">
        <f t="shared" si="2"/>
        <v>2000</v>
      </c>
      <c r="J14" s="86"/>
    </row>
    <row r="15" spans="1:10">
      <c r="A15" s="92">
        <v>44075</v>
      </c>
      <c r="B15" s="74" t="s">
        <v>146</v>
      </c>
      <c r="C15" s="74" t="s">
        <v>16</v>
      </c>
      <c r="D15" s="74">
        <v>125</v>
      </c>
      <c r="E15" s="74">
        <v>9350</v>
      </c>
      <c r="F15" s="74">
        <v>9325</v>
      </c>
      <c r="G15" s="85" t="s">
        <v>147</v>
      </c>
      <c r="H15" s="74">
        <v>9375</v>
      </c>
      <c r="I15" s="74">
        <f t="shared" si="2"/>
        <v>3125</v>
      </c>
      <c r="J15" s="86"/>
    </row>
    <row r="16" spans="1:10">
      <c r="A16" s="92">
        <v>44105</v>
      </c>
      <c r="B16" s="74" t="s">
        <v>148</v>
      </c>
      <c r="C16" s="74" t="s">
        <v>16</v>
      </c>
      <c r="D16" s="74">
        <v>2500</v>
      </c>
      <c r="E16" s="74">
        <v>395</v>
      </c>
      <c r="F16" s="74">
        <v>393.75</v>
      </c>
      <c r="G16" s="85" t="s">
        <v>149</v>
      </c>
      <c r="H16" s="74">
        <v>395</v>
      </c>
      <c r="I16" s="74">
        <f t="shared" si="2"/>
        <v>0</v>
      </c>
      <c r="J16" s="86"/>
    </row>
    <row r="17" spans="1:10">
      <c r="A17" s="92">
        <v>44105</v>
      </c>
      <c r="B17" s="74" t="s">
        <v>150</v>
      </c>
      <c r="C17" s="74" t="s">
        <v>16</v>
      </c>
      <c r="D17" s="74">
        <v>1300</v>
      </c>
      <c r="E17" s="74">
        <v>513.5</v>
      </c>
      <c r="F17" s="74">
        <v>511</v>
      </c>
      <c r="G17" s="85" t="s">
        <v>151</v>
      </c>
      <c r="H17" s="74">
        <v>515</v>
      </c>
      <c r="I17" s="74">
        <f t="shared" si="2"/>
        <v>1950</v>
      </c>
      <c r="J17" s="86"/>
    </row>
    <row r="18" spans="1:10">
      <c r="A18" s="92">
        <v>44105</v>
      </c>
      <c r="B18" s="74" t="s">
        <v>152</v>
      </c>
      <c r="C18" s="74" t="s">
        <v>16</v>
      </c>
      <c r="D18" s="74">
        <v>500</v>
      </c>
      <c r="E18" s="74">
        <v>1506</v>
      </c>
      <c r="F18" s="74">
        <v>1499.75</v>
      </c>
      <c r="G18" s="85" t="s">
        <v>153</v>
      </c>
      <c r="H18" s="74">
        <v>1506</v>
      </c>
      <c r="I18" s="74">
        <f t="shared" si="2"/>
        <v>0</v>
      </c>
      <c r="J18" s="86"/>
    </row>
    <row r="19" spans="1:10">
      <c r="A19" s="92" t="s">
        <v>154</v>
      </c>
      <c r="B19" s="74" t="s">
        <v>155</v>
      </c>
      <c r="C19" s="74" t="s">
        <v>16</v>
      </c>
      <c r="D19" s="74">
        <v>500</v>
      </c>
      <c r="E19" s="74">
        <v>1743</v>
      </c>
      <c r="F19" s="74">
        <v>1740</v>
      </c>
      <c r="G19" s="85" t="s">
        <v>156</v>
      </c>
      <c r="H19" s="74">
        <v>1747</v>
      </c>
      <c r="I19" s="74">
        <f t="shared" si="2"/>
        <v>2000</v>
      </c>
    </row>
    <row r="20" spans="1:10">
      <c r="A20" s="92" t="s">
        <v>154</v>
      </c>
      <c r="B20" s="74" t="s">
        <v>157</v>
      </c>
      <c r="C20" s="74" t="s">
        <v>16</v>
      </c>
      <c r="D20" s="74">
        <v>200</v>
      </c>
      <c r="E20" s="74">
        <v>4494</v>
      </c>
      <c r="F20" s="74">
        <v>4478</v>
      </c>
      <c r="G20" s="85" t="s">
        <v>158</v>
      </c>
      <c r="H20" s="74">
        <v>4494</v>
      </c>
      <c r="I20" s="74">
        <f t="shared" si="2"/>
        <v>0</v>
      </c>
    </row>
    <row r="21" spans="1:10">
      <c r="A21" s="92" t="s">
        <v>159</v>
      </c>
      <c r="B21" s="74" t="s">
        <v>29</v>
      </c>
      <c r="C21" s="74" t="s">
        <v>16</v>
      </c>
      <c r="D21" s="74">
        <v>800</v>
      </c>
      <c r="E21" s="74">
        <v>750</v>
      </c>
      <c r="F21" s="74">
        <v>746</v>
      </c>
      <c r="G21" s="85" t="s">
        <v>160</v>
      </c>
      <c r="H21" s="74">
        <v>752.3</v>
      </c>
      <c r="I21" s="74">
        <f t="shared" si="2"/>
        <v>1839.9999999999636</v>
      </c>
    </row>
    <row r="22" spans="1:10">
      <c r="A22" s="92" t="s">
        <v>161</v>
      </c>
      <c r="B22" s="74" t="s">
        <v>142</v>
      </c>
      <c r="C22" s="74" t="s">
        <v>16</v>
      </c>
      <c r="D22" s="74">
        <v>500</v>
      </c>
      <c r="E22" s="74">
        <v>1736</v>
      </c>
      <c r="F22" s="74">
        <v>1729.5</v>
      </c>
      <c r="G22" s="85" t="s">
        <v>162</v>
      </c>
      <c r="H22" s="74">
        <v>1736</v>
      </c>
      <c r="I22" s="74">
        <f t="shared" si="2"/>
        <v>0</v>
      </c>
    </row>
    <row r="23" spans="1:10">
      <c r="A23" s="92" t="s">
        <v>161</v>
      </c>
      <c r="B23" s="74" t="s">
        <v>163</v>
      </c>
      <c r="C23" s="74" t="s">
        <v>23</v>
      </c>
      <c r="D23" s="74">
        <v>400</v>
      </c>
      <c r="E23" s="74">
        <v>1416</v>
      </c>
      <c r="F23" s="74">
        <v>1424</v>
      </c>
      <c r="G23" s="85" t="s">
        <v>164</v>
      </c>
      <c r="H23" s="74">
        <v>1412</v>
      </c>
      <c r="I23" s="74">
        <f>(E23-H23)*D23</f>
        <v>1600</v>
      </c>
      <c r="J23" s="86"/>
    </row>
    <row r="24" spans="1:10">
      <c r="A24" s="92" t="s">
        <v>165</v>
      </c>
      <c r="B24" s="74" t="s">
        <v>134</v>
      </c>
      <c r="C24" s="74" t="s">
        <v>16</v>
      </c>
      <c r="D24" s="74">
        <v>800</v>
      </c>
      <c r="E24" s="74">
        <v>887.5</v>
      </c>
      <c r="F24" s="74">
        <v>883.5</v>
      </c>
      <c r="G24" s="85" t="s">
        <v>166</v>
      </c>
      <c r="H24" s="74">
        <v>887.5</v>
      </c>
      <c r="I24" s="74">
        <f t="shared" ref="I24:I30" si="3">(H24-E24)*D24</f>
        <v>0</v>
      </c>
      <c r="J24" s="86"/>
    </row>
    <row r="25" spans="1:10">
      <c r="A25" s="93" t="s">
        <v>165</v>
      </c>
      <c r="B25" s="76" t="s">
        <v>167</v>
      </c>
      <c r="C25" s="76" t="s">
        <v>16</v>
      </c>
      <c r="D25" s="76">
        <v>600</v>
      </c>
      <c r="E25" s="76">
        <v>1134</v>
      </c>
      <c r="F25" s="76">
        <v>1129</v>
      </c>
      <c r="G25" s="76" t="s">
        <v>168</v>
      </c>
      <c r="H25" s="76">
        <v>1129</v>
      </c>
      <c r="I25" s="76">
        <f t="shared" si="3"/>
        <v>-3000</v>
      </c>
      <c r="J25" s="86"/>
    </row>
    <row r="26" spans="1:10">
      <c r="A26" s="92" t="s">
        <v>169</v>
      </c>
      <c r="B26" s="74" t="s">
        <v>53</v>
      </c>
      <c r="C26" s="74" t="s">
        <v>16</v>
      </c>
      <c r="D26" s="74">
        <v>1100</v>
      </c>
      <c r="E26" s="74">
        <v>697.5</v>
      </c>
      <c r="F26" s="74">
        <v>694.6</v>
      </c>
      <c r="G26" s="85" t="s">
        <v>170</v>
      </c>
      <c r="H26" s="74">
        <v>699.3</v>
      </c>
      <c r="I26" s="74">
        <f t="shared" si="3"/>
        <v>1979.99999999995</v>
      </c>
      <c r="J26" s="86"/>
    </row>
    <row r="27" spans="1:10">
      <c r="A27" s="92" t="s">
        <v>169</v>
      </c>
      <c r="B27" s="74" t="s">
        <v>152</v>
      </c>
      <c r="C27" s="74" t="s">
        <v>16</v>
      </c>
      <c r="D27" s="74">
        <v>500</v>
      </c>
      <c r="E27" s="74">
        <v>1604</v>
      </c>
      <c r="F27" s="74">
        <v>1598</v>
      </c>
      <c r="G27" s="85" t="s">
        <v>171</v>
      </c>
      <c r="H27" s="74">
        <v>1613</v>
      </c>
      <c r="I27" s="74">
        <f t="shared" si="3"/>
        <v>4500</v>
      </c>
      <c r="J27" s="86"/>
    </row>
    <row r="28" spans="1:10">
      <c r="A28" s="92" t="s">
        <v>169</v>
      </c>
      <c r="B28" s="74" t="s">
        <v>167</v>
      </c>
      <c r="C28" s="74" t="s">
        <v>16</v>
      </c>
      <c r="D28" s="74">
        <v>600</v>
      </c>
      <c r="E28" s="74">
        <v>1139</v>
      </c>
      <c r="F28" s="74">
        <v>1134</v>
      </c>
      <c r="G28" s="85" t="s">
        <v>172</v>
      </c>
      <c r="H28" s="74">
        <v>1142.3</v>
      </c>
      <c r="I28" s="74">
        <f t="shared" si="3"/>
        <v>1979.9999999999727</v>
      </c>
      <c r="J28" s="86"/>
    </row>
    <row r="29" spans="1:10">
      <c r="A29" s="92" t="s">
        <v>173</v>
      </c>
      <c r="B29" s="74" t="s">
        <v>90</v>
      </c>
      <c r="C29" s="74" t="s">
        <v>16</v>
      </c>
      <c r="D29" s="74">
        <v>2750</v>
      </c>
      <c r="E29" s="74">
        <v>472.8</v>
      </c>
      <c r="F29" s="74">
        <v>471.5</v>
      </c>
      <c r="G29" s="85" t="s">
        <v>174</v>
      </c>
      <c r="H29" s="74">
        <v>474.8</v>
      </c>
      <c r="I29" s="74">
        <f t="shared" si="3"/>
        <v>5500</v>
      </c>
      <c r="J29" s="86"/>
    </row>
    <row r="30" spans="1:10">
      <c r="A30" s="92" t="s">
        <v>173</v>
      </c>
      <c r="B30" s="74" t="s">
        <v>175</v>
      </c>
      <c r="C30" s="74" t="s">
        <v>16</v>
      </c>
      <c r="D30" s="74">
        <v>1300</v>
      </c>
      <c r="E30" s="74">
        <v>474</v>
      </c>
      <c r="F30" s="74">
        <v>471.5</v>
      </c>
      <c r="G30" s="85" t="s">
        <v>176</v>
      </c>
      <c r="H30" s="74">
        <v>474</v>
      </c>
      <c r="I30" s="74">
        <f t="shared" si="3"/>
        <v>0</v>
      </c>
      <c r="J30" s="86"/>
    </row>
    <row r="31" spans="1:10">
      <c r="A31" s="93" t="s">
        <v>177</v>
      </c>
      <c r="B31" s="76" t="s">
        <v>178</v>
      </c>
      <c r="C31" s="76" t="s">
        <v>23</v>
      </c>
      <c r="D31" s="76">
        <v>1200</v>
      </c>
      <c r="E31" s="76">
        <v>476</v>
      </c>
      <c r="F31" s="76">
        <v>478.5</v>
      </c>
      <c r="G31" s="87" t="s">
        <v>179</v>
      </c>
      <c r="H31" s="76">
        <v>478.5</v>
      </c>
      <c r="I31" s="76">
        <f t="shared" ref="I31:I34" si="4">(E31-H31)*D31</f>
        <v>-3000</v>
      </c>
      <c r="J31" s="86"/>
    </row>
    <row r="32" spans="1:10">
      <c r="A32" s="92" t="s">
        <v>177</v>
      </c>
      <c r="B32" s="74" t="s">
        <v>37</v>
      </c>
      <c r="C32" s="74" t="s">
        <v>16</v>
      </c>
      <c r="D32" s="74">
        <v>2000</v>
      </c>
      <c r="E32" s="74">
        <v>236.5</v>
      </c>
      <c r="F32" s="74">
        <v>234.9</v>
      </c>
      <c r="G32" s="85" t="s">
        <v>38</v>
      </c>
      <c r="H32" s="74">
        <v>239</v>
      </c>
      <c r="I32" s="74">
        <f t="shared" ref="I32:I42" si="5">(H32-E32)*D32</f>
        <v>5000</v>
      </c>
      <c r="J32" s="86"/>
    </row>
    <row r="33" spans="1:10">
      <c r="A33" s="92" t="s">
        <v>180</v>
      </c>
      <c r="B33" s="74" t="s">
        <v>181</v>
      </c>
      <c r="C33" s="74" t="s">
        <v>23</v>
      </c>
      <c r="D33" s="74">
        <v>125</v>
      </c>
      <c r="E33" s="74">
        <v>9539</v>
      </c>
      <c r="F33" s="74">
        <v>9564</v>
      </c>
      <c r="G33" s="85" t="s">
        <v>182</v>
      </c>
      <c r="H33" s="74">
        <v>9528</v>
      </c>
      <c r="I33" s="74">
        <f t="shared" si="4"/>
        <v>1375</v>
      </c>
      <c r="J33" s="86"/>
    </row>
    <row r="34" spans="1:10">
      <c r="A34" s="93" t="s">
        <v>180</v>
      </c>
      <c r="B34" s="76" t="s">
        <v>183</v>
      </c>
      <c r="C34" s="76" t="s">
        <v>23</v>
      </c>
      <c r="D34" s="76">
        <v>1000</v>
      </c>
      <c r="E34" s="76">
        <v>493.35</v>
      </c>
      <c r="F34" s="76">
        <v>494.85</v>
      </c>
      <c r="G34" s="87" t="s">
        <v>184</v>
      </c>
      <c r="H34" s="76">
        <v>494.85</v>
      </c>
      <c r="I34" s="76">
        <f t="shared" si="4"/>
        <v>-1500</v>
      </c>
      <c r="J34" s="86"/>
    </row>
    <row r="35" spans="1:10">
      <c r="A35" s="93" t="s">
        <v>185</v>
      </c>
      <c r="B35" s="76" t="s">
        <v>167</v>
      </c>
      <c r="C35" s="76" t="s">
        <v>16</v>
      </c>
      <c r="D35" s="76">
        <v>600</v>
      </c>
      <c r="E35" s="76">
        <v>1172.5</v>
      </c>
      <c r="F35" s="76">
        <v>1167</v>
      </c>
      <c r="G35" s="87" t="s">
        <v>186</v>
      </c>
      <c r="H35" s="76">
        <v>1167</v>
      </c>
      <c r="I35" s="76">
        <f t="shared" si="5"/>
        <v>-3300</v>
      </c>
      <c r="J35" s="86"/>
    </row>
    <row r="36" spans="1:10">
      <c r="A36" s="92" t="s">
        <v>185</v>
      </c>
      <c r="B36" s="74" t="s">
        <v>187</v>
      </c>
      <c r="C36" s="74" t="s">
        <v>23</v>
      </c>
      <c r="D36" s="74">
        <v>600</v>
      </c>
      <c r="E36" s="74">
        <v>1767</v>
      </c>
      <c r="F36" s="74">
        <v>1772</v>
      </c>
      <c r="G36" s="85" t="s">
        <v>188</v>
      </c>
      <c r="H36" s="74">
        <v>1767</v>
      </c>
      <c r="I36" s="74">
        <f>(E36-H36)*D36</f>
        <v>0</v>
      </c>
      <c r="J36" s="86"/>
    </row>
    <row r="37" spans="1:10">
      <c r="A37" s="92" t="s">
        <v>185</v>
      </c>
      <c r="B37" s="74" t="s">
        <v>53</v>
      </c>
      <c r="C37" s="74" t="s">
        <v>16</v>
      </c>
      <c r="D37" s="74">
        <v>1100</v>
      </c>
      <c r="E37" s="74">
        <v>715</v>
      </c>
      <c r="F37" s="74">
        <v>712</v>
      </c>
      <c r="G37" s="85" t="s">
        <v>189</v>
      </c>
      <c r="H37" s="74">
        <v>715</v>
      </c>
      <c r="I37" s="74">
        <f t="shared" si="5"/>
        <v>0</v>
      </c>
      <c r="J37" s="86"/>
    </row>
    <row r="38" spans="1:10">
      <c r="A38" s="92" t="s">
        <v>190</v>
      </c>
      <c r="B38" s="74" t="s">
        <v>53</v>
      </c>
      <c r="C38" s="74" t="s">
        <v>16</v>
      </c>
      <c r="D38" s="74">
        <v>1100</v>
      </c>
      <c r="E38" s="74">
        <v>716</v>
      </c>
      <c r="F38" s="74">
        <v>713</v>
      </c>
      <c r="G38" s="85" t="s">
        <v>191</v>
      </c>
      <c r="H38" s="74">
        <v>717.5</v>
      </c>
      <c r="I38" s="74">
        <f t="shared" si="5"/>
        <v>1650</v>
      </c>
      <c r="J38" s="86"/>
    </row>
    <row r="39" spans="1:10">
      <c r="A39" s="92" t="s">
        <v>190</v>
      </c>
      <c r="B39" s="74" t="s">
        <v>83</v>
      </c>
      <c r="C39" s="74" t="s">
        <v>16</v>
      </c>
      <c r="D39" s="74">
        <v>250</v>
      </c>
      <c r="E39" s="74">
        <v>3700</v>
      </c>
      <c r="F39" s="74">
        <v>3688</v>
      </c>
      <c r="G39" s="85" t="s">
        <v>192</v>
      </c>
      <c r="H39" s="74">
        <v>3700</v>
      </c>
      <c r="I39" s="74">
        <f t="shared" si="5"/>
        <v>0</v>
      </c>
      <c r="J39" s="86"/>
    </row>
    <row r="40" spans="1:10">
      <c r="A40" s="93" t="s">
        <v>190</v>
      </c>
      <c r="B40" s="76" t="s">
        <v>59</v>
      </c>
      <c r="C40" s="76" t="s">
        <v>16</v>
      </c>
      <c r="D40" s="76">
        <v>375</v>
      </c>
      <c r="E40" s="76">
        <v>1924</v>
      </c>
      <c r="F40" s="76">
        <v>1917</v>
      </c>
      <c r="G40" s="87" t="s">
        <v>193</v>
      </c>
      <c r="H40" s="76">
        <v>1917</v>
      </c>
      <c r="I40" s="76">
        <f t="shared" si="5"/>
        <v>-2625</v>
      </c>
      <c r="J40" s="86"/>
    </row>
    <row r="41" spans="1:10">
      <c r="A41" s="92" t="s">
        <v>194</v>
      </c>
      <c r="B41" s="74" t="s">
        <v>53</v>
      </c>
      <c r="C41" s="74" t="s">
        <v>16</v>
      </c>
      <c r="D41" s="74">
        <v>1100</v>
      </c>
      <c r="E41" s="74">
        <v>735.2</v>
      </c>
      <c r="F41" s="74">
        <v>732</v>
      </c>
      <c r="G41" s="85" t="s">
        <v>195</v>
      </c>
      <c r="H41" s="74">
        <v>737</v>
      </c>
      <c r="I41" s="74">
        <f t="shared" si="5"/>
        <v>1979.99999999995</v>
      </c>
      <c r="J41" s="86"/>
    </row>
    <row r="42" spans="1:10">
      <c r="A42" s="92" t="s">
        <v>194</v>
      </c>
      <c r="B42" s="74" t="s">
        <v>53</v>
      </c>
      <c r="C42" s="74" t="s">
        <v>16</v>
      </c>
      <c r="D42" s="74">
        <v>1100</v>
      </c>
      <c r="E42" s="74">
        <v>737.5</v>
      </c>
      <c r="F42" s="74">
        <v>734.2</v>
      </c>
      <c r="G42" s="85" t="s">
        <v>196</v>
      </c>
      <c r="H42" s="74">
        <v>737.5</v>
      </c>
      <c r="I42" s="74">
        <f t="shared" si="5"/>
        <v>0</v>
      </c>
      <c r="J42" s="86"/>
    </row>
    <row r="43" spans="1:10">
      <c r="A43" s="92" t="s">
        <v>194</v>
      </c>
      <c r="B43" s="74" t="s">
        <v>175</v>
      </c>
      <c r="C43" s="74" t="s">
        <v>23</v>
      </c>
      <c r="D43" s="74">
        <v>1300</v>
      </c>
      <c r="E43" s="74">
        <v>453</v>
      </c>
      <c r="F43" s="74">
        <v>455.5</v>
      </c>
      <c r="G43" s="85" t="s">
        <v>197</v>
      </c>
      <c r="H43" s="74">
        <v>453</v>
      </c>
      <c r="I43" s="74">
        <f t="shared" ref="I43:I48" si="6">(E43-H43)*D43</f>
        <v>0</v>
      </c>
      <c r="J43" s="86"/>
    </row>
    <row r="44" spans="1:10">
      <c r="A44" s="92" t="s">
        <v>198</v>
      </c>
      <c r="B44" s="74" t="s">
        <v>90</v>
      </c>
      <c r="C44" s="74" t="s">
        <v>16</v>
      </c>
      <c r="D44" s="74">
        <v>2750</v>
      </c>
      <c r="E44" s="74">
        <v>508</v>
      </c>
      <c r="F44" s="74">
        <v>506.5</v>
      </c>
      <c r="G44" s="85" t="s">
        <v>199</v>
      </c>
      <c r="H44" s="74">
        <v>509</v>
      </c>
      <c r="I44" s="74">
        <f>(H44-E44)*D44</f>
        <v>2750</v>
      </c>
      <c r="J44" s="86"/>
    </row>
    <row r="45" spans="1:10">
      <c r="A45" s="92" t="s">
        <v>198</v>
      </c>
      <c r="B45" s="74" t="s">
        <v>200</v>
      </c>
      <c r="C45" s="74" t="s">
        <v>23</v>
      </c>
      <c r="D45" s="74">
        <v>1851</v>
      </c>
      <c r="E45" s="74">
        <v>506.3</v>
      </c>
      <c r="F45" s="74">
        <v>508</v>
      </c>
      <c r="G45" s="85" t="s">
        <v>201</v>
      </c>
      <c r="H45" s="74">
        <v>504</v>
      </c>
      <c r="I45" s="74">
        <f t="shared" si="6"/>
        <v>4257.3000000000211</v>
      </c>
      <c r="J45" s="86"/>
    </row>
    <row r="46" spans="1:10">
      <c r="A46" s="92" t="s">
        <v>198</v>
      </c>
      <c r="B46" s="74" t="s">
        <v>200</v>
      </c>
      <c r="C46" s="74" t="s">
        <v>23</v>
      </c>
      <c r="D46" s="74">
        <v>1851</v>
      </c>
      <c r="E46" s="74">
        <v>500</v>
      </c>
      <c r="F46" s="74">
        <v>501.5</v>
      </c>
      <c r="G46" s="85" t="s">
        <v>202</v>
      </c>
      <c r="H46" s="74">
        <v>500</v>
      </c>
      <c r="I46" s="74">
        <f t="shared" si="6"/>
        <v>0</v>
      </c>
      <c r="J46" s="86"/>
    </row>
    <row r="47" spans="1:10">
      <c r="A47" s="92" t="s">
        <v>198</v>
      </c>
      <c r="B47" s="74" t="s">
        <v>142</v>
      </c>
      <c r="C47" s="74" t="s">
        <v>23</v>
      </c>
      <c r="D47" s="74">
        <v>500</v>
      </c>
      <c r="E47" s="74">
        <v>1768</v>
      </c>
      <c r="F47" s="74">
        <v>1774</v>
      </c>
      <c r="G47" s="85" t="s">
        <v>203</v>
      </c>
      <c r="H47" s="74">
        <v>1762.5</v>
      </c>
      <c r="I47" s="74">
        <f t="shared" si="6"/>
        <v>2750</v>
      </c>
      <c r="J47" s="86"/>
    </row>
    <row r="48" spans="1:10">
      <c r="A48" s="92" t="s">
        <v>204</v>
      </c>
      <c r="B48" s="74" t="s">
        <v>205</v>
      </c>
      <c r="C48" s="74" t="s">
        <v>23</v>
      </c>
      <c r="D48" s="74">
        <v>1851</v>
      </c>
      <c r="E48" s="74">
        <v>494.8</v>
      </c>
      <c r="F48" s="74">
        <v>496.5</v>
      </c>
      <c r="G48" s="85" t="s">
        <v>206</v>
      </c>
      <c r="H48" s="74">
        <v>492.65</v>
      </c>
      <c r="I48" s="74">
        <f t="shared" si="6"/>
        <v>3979.6500000000633</v>
      </c>
      <c r="J48" s="86"/>
    </row>
    <row r="49" spans="1:10">
      <c r="A49" s="92" t="s">
        <v>207</v>
      </c>
      <c r="B49" s="74" t="s">
        <v>208</v>
      </c>
      <c r="C49" s="74" t="s">
        <v>16</v>
      </c>
      <c r="D49" s="74">
        <v>1000</v>
      </c>
      <c r="E49" s="74">
        <v>475</v>
      </c>
      <c r="F49" s="74">
        <v>472</v>
      </c>
      <c r="G49" s="85" t="s">
        <v>209</v>
      </c>
      <c r="H49" s="74">
        <v>479</v>
      </c>
      <c r="I49" s="74">
        <f>(H49-E49)*D49</f>
        <v>4000</v>
      </c>
      <c r="J49" s="86"/>
    </row>
    <row r="50" spans="1:10">
      <c r="A50" s="93" t="s">
        <v>210</v>
      </c>
      <c r="B50" s="76" t="s">
        <v>25</v>
      </c>
      <c r="C50" s="76" t="s">
        <v>23</v>
      </c>
      <c r="D50" s="76">
        <v>600</v>
      </c>
      <c r="E50" s="76">
        <v>1031</v>
      </c>
      <c r="F50" s="76">
        <v>1036</v>
      </c>
      <c r="G50" s="87" t="s">
        <v>211</v>
      </c>
      <c r="H50" s="76">
        <v>1036</v>
      </c>
      <c r="I50" s="76">
        <f>(E50-H50)*D50</f>
        <v>-3000</v>
      </c>
      <c r="J50" s="86"/>
    </row>
    <row r="51" spans="1:10">
      <c r="A51" s="92" t="s">
        <v>210</v>
      </c>
      <c r="B51" s="74" t="s">
        <v>83</v>
      </c>
      <c r="C51" s="74" t="s">
        <v>16</v>
      </c>
      <c r="D51" s="74">
        <v>250</v>
      </c>
      <c r="E51" s="74">
        <v>3844</v>
      </c>
      <c r="F51" s="74">
        <v>3832</v>
      </c>
      <c r="G51" s="85" t="s">
        <v>212</v>
      </c>
      <c r="H51" s="74">
        <v>3844</v>
      </c>
      <c r="I51" s="74">
        <f>(H51-E51)*D51</f>
        <v>0</v>
      </c>
      <c r="J51" s="86"/>
    </row>
    <row r="52" spans="1:10">
      <c r="A52" s="92"/>
      <c r="B52" s="74"/>
      <c r="C52" s="74"/>
      <c r="D52" s="74"/>
      <c r="E52" s="74"/>
      <c r="F52" s="74"/>
      <c r="G52" s="85"/>
      <c r="H52" s="74"/>
      <c r="I52" s="74"/>
      <c r="J52" s="86"/>
    </row>
    <row r="53" spans="1:10">
      <c r="A53" s="92"/>
      <c r="B53" s="74"/>
      <c r="C53" s="74"/>
      <c r="D53" s="74"/>
      <c r="E53" s="74"/>
      <c r="F53" s="74"/>
      <c r="G53" s="111" t="s">
        <v>64</v>
      </c>
      <c r="H53" s="111"/>
      <c r="I53" s="26">
        <f>SUM(I4:I52)</f>
        <v>45231.949999999953</v>
      </c>
    </row>
    <row r="54" spans="1:10">
      <c r="A54" s="93"/>
      <c r="B54" s="76"/>
      <c r="C54" s="76"/>
      <c r="D54" s="76"/>
      <c r="E54" s="76"/>
      <c r="F54" s="76"/>
      <c r="I54" s="76"/>
    </row>
    <row r="55" spans="1:10">
      <c r="A55" s="92"/>
      <c r="B55" s="74"/>
      <c r="C55" s="74"/>
      <c r="D55" s="74"/>
      <c r="E55" s="74"/>
      <c r="F55" s="74"/>
      <c r="G55" s="111" t="s">
        <v>2</v>
      </c>
      <c r="H55" s="111"/>
      <c r="I55" s="28">
        <f>40/48</f>
        <v>0.83333333333333337</v>
      </c>
    </row>
    <row r="56" spans="1:10">
      <c r="H56" s="78"/>
      <c r="I56" s="79" t="s">
        <v>65</v>
      </c>
    </row>
  </sheetData>
  <mergeCells count="4">
    <mergeCell ref="A1:I1"/>
    <mergeCell ref="A2:I2"/>
    <mergeCell ref="G53:H53"/>
    <mergeCell ref="G55:H55"/>
  </mergeCells>
  <pageMargins left="0.75" right="0.75" top="1" bottom="1" header="0.51180555555555596" footer="0.51180555555555596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K20" sqref="K20"/>
    </sheetView>
  </sheetViews>
  <sheetFormatPr defaultColWidth="9" defaultRowHeight="15"/>
  <cols>
    <col min="1" max="1" width="10.42578125" style="70"/>
    <col min="2" max="2" width="19.85546875" style="70" customWidth="1"/>
    <col min="3" max="4" width="9" style="70"/>
    <col min="5" max="5" width="12.28515625" style="70" customWidth="1"/>
    <col min="6" max="6" width="10.5703125" style="70" customWidth="1"/>
    <col min="7" max="7" width="17.7109375" style="70" customWidth="1"/>
    <col min="8" max="8" width="11" style="70" customWidth="1"/>
    <col min="9" max="9" width="12.5703125" style="70" customWidth="1"/>
    <col min="10" max="16384" width="9" style="70"/>
  </cols>
  <sheetData>
    <row r="1" spans="1:9" ht="22.5">
      <c r="A1" s="114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9">
      <c r="A2" s="115" t="s">
        <v>2520</v>
      </c>
      <c r="B2" s="110"/>
      <c r="C2" s="110"/>
      <c r="D2" s="110"/>
      <c r="E2" s="110"/>
      <c r="F2" s="110"/>
      <c r="G2" s="110"/>
      <c r="H2" s="110"/>
      <c r="I2" s="113"/>
    </row>
    <row r="3" spans="1:9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9">
      <c r="A4" s="73">
        <v>42737</v>
      </c>
      <c r="B4" s="74" t="s">
        <v>1549</v>
      </c>
      <c r="C4" s="74" t="s">
        <v>946</v>
      </c>
      <c r="D4" s="74">
        <v>700</v>
      </c>
      <c r="E4" s="74">
        <v>1154</v>
      </c>
      <c r="F4" s="74">
        <v>1149</v>
      </c>
      <c r="G4" s="74" t="s">
        <v>2521</v>
      </c>
      <c r="H4" s="74">
        <v>1154</v>
      </c>
      <c r="I4" s="74">
        <f t="shared" ref="I4:I8" si="0">(H4-E4)*D4</f>
        <v>0</v>
      </c>
    </row>
    <row r="5" spans="1:9">
      <c r="A5" s="73">
        <v>42737</v>
      </c>
      <c r="B5" s="74" t="s">
        <v>2157</v>
      </c>
      <c r="C5" s="74" t="s">
        <v>16</v>
      </c>
      <c r="D5" s="74">
        <v>150</v>
      </c>
      <c r="E5" s="74">
        <v>5405</v>
      </c>
      <c r="F5" s="74">
        <v>5375</v>
      </c>
      <c r="G5" s="74" t="s">
        <v>2522</v>
      </c>
      <c r="H5" s="74">
        <v>5434</v>
      </c>
      <c r="I5" s="74">
        <f t="shared" si="0"/>
        <v>4350</v>
      </c>
    </row>
    <row r="6" spans="1:9">
      <c r="A6" s="73">
        <v>42738</v>
      </c>
      <c r="B6" s="74" t="s">
        <v>2523</v>
      </c>
      <c r="C6" s="74" t="s">
        <v>23</v>
      </c>
      <c r="D6" s="74">
        <v>1200</v>
      </c>
      <c r="E6" s="74">
        <v>510</v>
      </c>
      <c r="F6" s="74">
        <v>513</v>
      </c>
      <c r="G6" s="74" t="s">
        <v>2524</v>
      </c>
      <c r="H6" s="74">
        <v>510</v>
      </c>
      <c r="I6" s="74">
        <f>(E6-H6)*D6</f>
        <v>0</v>
      </c>
    </row>
    <row r="7" spans="1:9">
      <c r="A7" s="73">
        <v>42738</v>
      </c>
      <c r="B7" s="74" t="s">
        <v>257</v>
      </c>
      <c r="C7" s="74" t="s">
        <v>16</v>
      </c>
      <c r="D7" s="74">
        <v>800</v>
      </c>
      <c r="E7" s="74">
        <v>668</v>
      </c>
      <c r="F7" s="74">
        <v>663.5</v>
      </c>
      <c r="G7" s="74" t="s">
        <v>2525</v>
      </c>
      <c r="H7" s="74">
        <v>670</v>
      </c>
      <c r="I7" s="74">
        <f t="shared" si="0"/>
        <v>1600</v>
      </c>
    </row>
    <row r="8" spans="1:9">
      <c r="A8" s="75">
        <v>42738</v>
      </c>
      <c r="B8" s="76" t="s">
        <v>2526</v>
      </c>
      <c r="C8" s="76" t="s">
        <v>16</v>
      </c>
      <c r="D8" s="76">
        <v>450</v>
      </c>
      <c r="E8" s="76">
        <v>1416.3</v>
      </c>
      <c r="F8" s="76">
        <v>1409</v>
      </c>
      <c r="G8" s="76" t="s">
        <v>2527</v>
      </c>
      <c r="H8" s="76">
        <v>1416</v>
      </c>
      <c r="I8" s="76">
        <f t="shared" si="0"/>
        <v>-134.99999999997954</v>
      </c>
    </row>
    <row r="9" spans="1:9">
      <c r="A9" s="73">
        <v>42738</v>
      </c>
      <c r="B9" s="74" t="s">
        <v>1612</v>
      </c>
      <c r="C9" s="74" t="s">
        <v>23</v>
      </c>
      <c r="D9" s="74">
        <v>400</v>
      </c>
      <c r="E9" s="74">
        <v>1808</v>
      </c>
      <c r="F9" s="74">
        <v>1816.5</v>
      </c>
      <c r="G9" s="74" t="s">
        <v>2528</v>
      </c>
      <c r="H9" s="74">
        <v>1794</v>
      </c>
      <c r="I9" s="74">
        <f>(E9-H9)*D9</f>
        <v>5600</v>
      </c>
    </row>
    <row r="10" spans="1:9">
      <c r="A10" s="73">
        <v>42738</v>
      </c>
      <c r="B10" s="74" t="s">
        <v>1806</v>
      </c>
      <c r="C10" s="74" t="s">
        <v>16</v>
      </c>
      <c r="D10" s="74">
        <v>1100</v>
      </c>
      <c r="E10" s="74">
        <v>826.8</v>
      </c>
      <c r="F10" s="74">
        <v>825</v>
      </c>
      <c r="G10" s="74" t="s">
        <v>2529</v>
      </c>
      <c r="H10" s="74">
        <v>828.2</v>
      </c>
      <c r="I10" s="74">
        <f t="shared" ref="I10:I17" si="1">(H10-E10)*D10</f>
        <v>1540.0000000001</v>
      </c>
    </row>
    <row r="11" spans="1:9">
      <c r="A11" s="73">
        <v>42739</v>
      </c>
      <c r="B11" s="74" t="s">
        <v>2523</v>
      </c>
      <c r="C11" s="74" t="s">
        <v>16</v>
      </c>
      <c r="D11" s="74">
        <v>1200</v>
      </c>
      <c r="E11" s="74">
        <v>523.4</v>
      </c>
      <c r="F11" s="74">
        <v>520.4</v>
      </c>
      <c r="G11" s="74" t="s">
        <v>2530</v>
      </c>
      <c r="H11" s="74">
        <v>528.5</v>
      </c>
      <c r="I11" s="74">
        <f t="shared" si="1"/>
        <v>6120.0000000000273</v>
      </c>
    </row>
    <row r="12" spans="1:9">
      <c r="A12" s="73">
        <v>42739</v>
      </c>
      <c r="B12" s="74" t="s">
        <v>2531</v>
      </c>
      <c r="C12" s="74" t="s">
        <v>16</v>
      </c>
      <c r="D12" s="74">
        <v>1500</v>
      </c>
      <c r="E12" s="74">
        <v>490</v>
      </c>
      <c r="F12" s="74">
        <v>487.5</v>
      </c>
      <c r="G12" s="74" t="s">
        <v>2532</v>
      </c>
      <c r="H12" s="74">
        <v>492.3</v>
      </c>
      <c r="I12" s="74">
        <f t="shared" si="1"/>
        <v>3450.0000000000173</v>
      </c>
    </row>
    <row r="13" spans="1:9">
      <c r="A13" s="73">
        <v>42740</v>
      </c>
      <c r="B13" s="74" t="s">
        <v>1945</v>
      </c>
      <c r="C13" s="74" t="s">
        <v>946</v>
      </c>
      <c r="D13" s="74">
        <v>250</v>
      </c>
      <c r="E13" s="74">
        <v>2716</v>
      </c>
      <c r="F13" s="74">
        <v>2702</v>
      </c>
      <c r="G13" s="74" t="s">
        <v>2533</v>
      </c>
      <c r="H13" s="74">
        <v>2716</v>
      </c>
      <c r="I13" s="74">
        <f t="shared" si="1"/>
        <v>0</v>
      </c>
    </row>
    <row r="14" spans="1:9">
      <c r="A14" s="73">
        <v>42740</v>
      </c>
      <c r="B14" s="74" t="s">
        <v>112</v>
      </c>
      <c r="C14" s="74" t="s">
        <v>16</v>
      </c>
      <c r="D14" s="74">
        <v>150</v>
      </c>
      <c r="E14" s="74">
        <v>5618</v>
      </c>
      <c r="F14" s="74">
        <v>5690</v>
      </c>
      <c r="G14" s="74" t="s">
        <v>2534</v>
      </c>
      <c r="H14" s="74">
        <v>5652</v>
      </c>
      <c r="I14" s="74">
        <f t="shared" si="1"/>
        <v>5100</v>
      </c>
    </row>
    <row r="15" spans="1:9">
      <c r="A15" s="73">
        <v>42741</v>
      </c>
      <c r="B15" s="47" t="s">
        <v>2379</v>
      </c>
      <c r="C15" s="47" t="s">
        <v>16</v>
      </c>
      <c r="D15" s="47">
        <v>600</v>
      </c>
      <c r="E15" s="47">
        <v>1150</v>
      </c>
      <c r="F15" s="47">
        <v>1154</v>
      </c>
      <c r="G15" s="47" t="s">
        <v>2535</v>
      </c>
      <c r="H15" s="47">
        <v>1152.7</v>
      </c>
      <c r="I15" s="74">
        <f t="shared" si="1"/>
        <v>1620.0000000000273</v>
      </c>
    </row>
    <row r="16" spans="1:9">
      <c r="A16" s="73">
        <v>42741</v>
      </c>
      <c r="B16" s="74" t="s">
        <v>134</v>
      </c>
      <c r="C16" s="74" t="s">
        <v>16</v>
      </c>
      <c r="D16" s="74">
        <v>1200</v>
      </c>
      <c r="E16" s="74">
        <v>503.5</v>
      </c>
      <c r="F16" s="74">
        <v>500.5</v>
      </c>
      <c r="G16" s="74" t="s">
        <v>2536</v>
      </c>
      <c r="H16" s="74">
        <v>504.8</v>
      </c>
      <c r="I16" s="74">
        <f t="shared" si="1"/>
        <v>1560.0000000000136</v>
      </c>
    </row>
    <row r="17" spans="1:9">
      <c r="A17" s="73">
        <v>42741</v>
      </c>
      <c r="B17" s="74" t="s">
        <v>2099</v>
      </c>
      <c r="C17" s="74" t="s">
        <v>16</v>
      </c>
      <c r="D17" s="74">
        <v>2000</v>
      </c>
      <c r="E17" s="74">
        <v>381</v>
      </c>
      <c r="F17" s="74">
        <v>379.25</v>
      </c>
      <c r="G17" s="74" t="s">
        <v>2537</v>
      </c>
      <c r="H17" s="74">
        <v>381</v>
      </c>
      <c r="I17" s="74">
        <f t="shared" si="1"/>
        <v>0</v>
      </c>
    </row>
    <row r="18" spans="1:9">
      <c r="A18" s="73">
        <v>42741</v>
      </c>
      <c r="B18" s="74" t="s">
        <v>2415</v>
      </c>
      <c r="C18" s="74" t="s">
        <v>23</v>
      </c>
      <c r="D18" s="74">
        <v>600</v>
      </c>
      <c r="E18" s="74">
        <v>740</v>
      </c>
      <c r="F18" s="74">
        <v>746</v>
      </c>
      <c r="G18" s="74" t="s">
        <v>2538</v>
      </c>
      <c r="H18" s="74">
        <v>738</v>
      </c>
      <c r="I18" s="74">
        <f t="shared" ref="I18:I24" si="2">(E18-H18)*D18</f>
        <v>1200</v>
      </c>
    </row>
    <row r="19" spans="1:9">
      <c r="A19" s="73">
        <v>42744</v>
      </c>
      <c r="B19" s="74" t="s">
        <v>2476</v>
      </c>
      <c r="C19" s="74" t="s">
        <v>16</v>
      </c>
      <c r="D19" s="74">
        <v>450</v>
      </c>
      <c r="E19" s="74">
        <v>1460</v>
      </c>
      <c r="F19" s="74">
        <v>1453.5</v>
      </c>
      <c r="G19" s="74" t="s">
        <v>2539</v>
      </c>
      <c r="H19" s="74">
        <v>1460</v>
      </c>
      <c r="I19" s="74">
        <f t="shared" ref="I19:I21" si="3">(H19-E19)*D19</f>
        <v>0</v>
      </c>
    </row>
    <row r="20" spans="1:9">
      <c r="A20" s="73">
        <v>42744</v>
      </c>
      <c r="B20" s="74" t="s">
        <v>112</v>
      </c>
      <c r="C20" s="74" t="s">
        <v>16</v>
      </c>
      <c r="D20" s="74">
        <v>150</v>
      </c>
      <c r="E20" s="74">
        <v>5665</v>
      </c>
      <c r="F20" s="74">
        <v>5640</v>
      </c>
      <c r="G20" s="74" t="s">
        <v>2540</v>
      </c>
      <c r="H20" s="74">
        <v>5675</v>
      </c>
      <c r="I20" s="74">
        <f t="shared" si="3"/>
        <v>1500</v>
      </c>
    </row>
    <row r="21" spans="1:9">
      <c r="A21" s="73">
        <v>42744</v>
      </c>
      <c r="B21" s="74" t="s">
        <v>1608</v>
      </c>
      <c r="C21" s="74" t="s">
        <v>16</v>
      </c>
      <c r="D21" s="74">
        <v>1500</v>
      </c>
      <c r="E21" s="74">
        <v>410</v>
      </c>
      <c r="F21" s="74">
        <v>407.5</v>
      </c>
      <c r="G21" s="74" t="s">
        <v>2541</v>
      </c>
      <c r="H21" s="74">
        <v>412.2</v>
      </c>
      <c r="I21" s="74">
        <f t="shared" si="3"/>
        <v>3299.9999999999827</v>
      </c>
    </row>
    <row r="22" spans="1:9">
      <c r="A22" s="73">
        <v>42745</v>
      </c>
      <c r="B22" s="74" t="s">
        <v>2542</v>
      </c>
      <c r="C22" s="74" t="s">
        <v>944</v>
      </c>
      <c r="D22" s="74">
        <v>700</v>
      </c>
      <c r="E22" s="74">
        <v>633</v>
      </c>
      <c r="F22" s="74">
        <v>638</v>
      </c>
      <c r="G22" s="74" t="s">
        <v>2543</v>
      </c>
      <c r="H22" s="74">
        <v>628.5</v>
      </c>
      <c r="I22" s="74">
        <f t="shared" si="2"/>
        <v>3150</v>
      </c>
    </row>
    <row r="23" spans="1:9">
      <c r="A23" s="73">
        <v>42745</v>
      </c>
      <c r="B23" s="74" t="s">
        <v>2523</v>
      </c>
      <c r="C23" s="74" t="s">
        <v>23</v>
      </c>
      <c r="D23" s="74">
        <v>1200</v>
      </c>
      <c r="E23" s="74">
        <v>490</v>
      </c>
      <c r="F23" s="74">
        <v>493</v>
      </c>
      <c r="G23" s="74" t="s">
        <v>2544</v>
      </c>
      <c r="H23" s="74">
        <v>488.7</v>
      </c>
      <c r="I23" s="74">
        <f t="shared" si="2"/>
        <v>1560.0000000000136</v>
      </c>
    </row>
    <row r="24" spans="1:9">
      <c r="A24" s="73">
        <v>42745</v>
      </c>
      <c r="B24" s="74" t="s">
        <v>2545</v>
      </c>
      <c r="C24" s="74" t="s">
        <v>23</v>
      </c>
      <c r="D24" s="74">
        <v>1600</v>
      </c>
      <c r="E24" s="74">
        <v>355</v>
      </c>
      <c r="F24" s="74">
        <v>357.35</v>
      </c>
      <c r="G24" s="74" t="s">
        <v>2546</v>
      </c>
      <c r="H24" s="74">
        <v>355</v>
      </c>
      <c r="I24" s="74">
        <f t="shared" si="2"/>
        <v>0</v>
      </c>
    </row>
    <row r="25" spans="1:9">
      <c r="A25" s="73">
        <v>42745</v>
      </c>
      <c r="B25" s="74" t="s">
        <v>2476</v>
      </c>
      <c r="C25" s="74" t="s">
        <v>16</v>
      </c>
      <c r="D25" s="74">
        <v>450</v>
      </c>
      <c r="E25" s="74">
        <v>1510</v>
      </c>
      <c r="F25" s="74">
        <v>1503.5</v>
      </c>
      <c r="G25" s="74" t="s">
        <v>2547</v>
      </c>
      <c r="H25" s="74">
        <v>1510</v>
      </c>
      <c r="I25" s="74">
        <f t="shared" ref="I25:I30" si="4">(H25-E25)*D25</f>
        <v>0</v>
      </c>
    </row>
    <row r="26" spans="1:9">
      <c r="A26" s="75">
        <v>42745</v>
      </c>
      <c r="B26" s="76" t="s">
        <v>1565</v>
      </c>
      <c r="C26" s="76" t="s">
        <v>946</v>
      </c>
      <c r="D26" s="76">
        <v>2000</v>
      </c>
      <c r="E26" s="76">
        <v>431</v>
      </c>
      <c r="F26" s="76">
        <v>428.25</v>
      </c>
      <c r="G26" s="76" t="s">
        <v>2548</v>
      </c>
      <c r="H26" s="76">
        <v>430.3</v>
      </c>
      <c r="I26" s="76">
        <f t="shared" si="4"/>
        <v>-1399.9999999999773</v>
      </c>
    </row>
    <row r="27" spans="1:9">
      <c r="A27" s="75">
        <v>42746</v>
      </c>
      <c r="B27" s="76" t="s">
        <v>112</v>
      </c>
      <c r="C27" s="76" t="s">
        <v>16</v>
      </c>
      <c r="D27" s="76">
        <v>150</v>
      </c>
      <c r="E27" s="76">
        <v>5747</v>
      </c>
      <c r="F27" s="76">
        <v>5722</v>
      </c>
      <c r="G27" s="76" t="s">
        <v>2549</v>
      </c>
      <c r="H27" s="76">
        <v>5733</v>
      </c>
      <c r="I27" s="76">
        <f t="shared" si="4"/>
        <v>-2100</v>
      </c>
    </row>
    <row r="28" spans="1:9">
      <c r="A28" s="73">
        <v>42746</v>
      </c>
      <c r="B28" s="74" t="s">
        <v>83</v>
      </c>
      <c r="C28" s="74" t="s">
        <v>946</v>
      </c>
      <c r="D28" s="74">
        <v>500</v>
      </c>
      <c r="E28" s="74">
        <v>1632</v>
      </c>
      <c r="F28" s="74">
        <v>1625</v>
      </c>
      <c r="G28" s="74" t="s">
        <v>2550</v>
      </c>
      <c r="H28" s="74">
        <v>1639</v>
      </c>
      <c r="I28" s="74">
        <f t="shared" si="4"/>
        <v>3500</v>
      </c>
    </row>
    <row r="29" spans="1:9">
      <c r="A29" s="73">
        <v>42746</v>
      </c>
      <c r="B29" s="74" t="s">
        <v>1350</v>
      </c>
      <c r="C29" s="74" t="s">
        <v>16</v>
      </c>
      <c r="D29" s="74">
        <v>3000</v>
      </c>
      <c r="E29" s="74">
        <v>192</v>
      </c>
      <c r="F29" s="74">
        <v>190.85</v>
      </c>
      <c r="G29" s="74" t="s">
        <v>2551</v>
      </c>
      <c r="H29" s="74">
        <v>194.5</v>
      </c>
      <c r="I29" s="74">
        <f t="shared" si="4"/>
        <v>7500</v>
      </c>
    </row>
    <row r="30" spans="1:9">
      <c r="A30" s="75">
        <v>42747</v>
      </c>
      <c r="B30" s="76" t="s">
        <v>2144</v>
      </c>
      <c r="C30" s="76" t="s">
        <v>16</v>
      </c>
      <c r="D30" s="76">
        <v>1600</v>
      </c>
      <c r="E30" s="76">
        <v>352</v>
      </c>
      <c r="F30" s="76">
        <v>349.75</v>
      </c>
      <c r="G30" s="76" t="s">
        <v>2552</v>
      </c>
      <c r="H30" s="76">
        <v>349.75</v>
      </c>
      <c r="I30" s="76">
        <f t="shared" si="4"/>
        <v>-3600</v>
      </c>
    </row>
    <row r="31" spans="1:9">
      <c r="A31" s="73">
        <v>42747</v>
      </c>
      <c r="B31" s="74" t="s">
        <v>2553</v>
      </c>
      <c r="C31" s="74" t="s">
        <v>23</v>
      </c>
      <c r="D31" s="74">
        <v>200</v>
      </c>
      <c r="E31" s="74">
        <v>2950</v>
      </c>
      <c r="F31" s="74">
        <v>2968</v>
      </c>
      <c r="G31" s="74" t="s">
        <v>2554</v>
      </c>
      <c r="H31" s="74">
        <v>2950</v>
      </c>
      <c r="I31" s="74">
        <f>(E31-H31)*D31</f>
        <v>0</v>
      </c>
    </row>
    <row r="32" spans="1:9">
      <c r="A32" s="75">
        <v>42747</v>
      </c>
      <c r="B32" s="76" t="s">
        <v>2555</v>
      </c>
      <c r="C32" s="76" t="s">
        <v>16</v>
      </c>
      <c r="D32" s="76">
        <v>400</v>
      </c>
      <c r="E32" s="76">
        <v>1287</v>
      </c>
      <c r="F32" s="76">
        <v>1278</v>
      </c>
      <c r="G32" s="76" t="s">
        <v>2556</v>
      </c>
      <c r="H32" s="76">
        <v>1285</v>
      </c>
      <c r="I32" s="76">
        <f t="shared" ref="I32:I41" si="5">(H32-E32)*D32</f>
        <v>-800</v>
      </c>
    </row>
    <row r="33" spans="1:9">
      <c r="A33" s="75">
        <v>42748</v>
      </c>
      <c r="B33" s="76" t="s">
        <v>339</v>
      </c>
      <c r="C33" s="76" t="s">
        <v>944</v>
      </c>
      <c r="D33" s="76">
        <v>500</v>
      </c>
      <c r="E33" s="76">
        <v>1140</v>
      </c>
      <c r="F33" s="76">
        <v>1147</v>
      </c>
      <c r="G33" s="76" t="s">
        <v>2557</v>
      </c>
      <c r="H33" s="76">
        <v>1147</v>
      </c>
      <c r="I33" s="76">
        <f>(E33-H33)*D33</f>
        <v>-3500</v>
      </c>
    </row>
    <row r="34" spans="1:9">
      <c r="A34" s="73">
        <v>42748</v>
      </c>
      <c r="B34" s="74" t="s">
        <v>1549</v>
      </c>
      <c r="C34" s="74" t="s">
        <v>16</v>
      </c>
      <c r="D34" s="74">
        <v>700</v>
      </c>
      <c r="E34" s="74">
        <v>1182</v>
      </c>
      <c r="F34" s="74">
        <v>1177</v>
      </c>
      <c r="G34" s="74" t="s">
        <v>2558</v>
      </c>
      <c r="H34" s="74">
        <v>1189</v>
      </c>
      <c r="I34" s="74">
        <f t="shared" si="5"/>
        <v>4900</v>
      </c>
    </row>
    <row r="35" spans="1:9">
      <c r="A35" s="73">
        <v>42748</v>
      </c>
      <c r="B35" s="74" t="s">
        <v>1350</v>
      </c>
      <c r="C35" s="74" t="s">
        <v>16</v>
      </c>
      <c r="D35" s="74">
        <v>3000</v>
      </c>
      <c r="E35" s="74">
        <v>190.4</v>
      </c>
      <c r="F35" s="74">
        <v>189.2</v>
      </c>
      <c r="G35" s="74" t="s">
        <v>2559</v>
      </c>
      <c r="H35" s="74">
        <v>190.9</v>
      </c>
      <c r="I35" s="74">
        <f t="shared" si="5"/>
        <v>1500</v>
      </c>
    </row>
    <row r="36" spans="1:9">
      <c r="A36" s="73">
        <v>42751</v>
      </c>
      <c r="B36" s="74" t="s">
        <v>2560</v>
      </c>
      <c r="C36" s="74" t="s">
        <v>16</v>
      </c>
      <c r="D36" s="74">
        <v>4000</v>
      </c>
      <c r="E36" s="74">
        <v>172.15</v>
      </c>
      <c r="F36" s="74">
        <v>171.25</v>
      </c>
      <c r="G36" s="74" t="s">
        <v>2561</v>
      </c>
      <c r="H36" s="74">
        <v>172.55</v>
      </c>
      <c r="I36" s="74">
        <f t="shared" si="5"/>
        <v>1600.0000000000227</v>
      </c>
    </row>
    <row r="37" spans="1:9">
      <c r="A37" s="73">
        <v>42751</v>
      </c>
      <c r="B37" s="74" t="s">
        <v>2562</v>
      </c>
      <c r="C37" s="74" t="s">
        <v>16</v>
      </c>
      <c r="D37" s="74">
        <v>3200</v>
      </c>
      <c r="E37" s="74">
        <v>285</v>
      </c>
      <c r="F37" s="74">
        <v>283.89999999999998</v>
      </c>
      <c r="G37" s="74" t="s">
        <v>2563</v>
      </c>
      <c r="H37" s="74">
        <v>285.5</v>
      </c>
      <c r="I37" s="74">
        <f t="shared" si="5"/>
        <v>1600</v>
      </c>
    </row>
    <row r="38" spans="1:9">
      <c r="A38" s="75">
        <v>42751</v>
      </c>
      <c r="B38" s="76" t="s">
        <v>1565</v>
      </c>
      <c r="C38" s="76" t="s">
        <v>946</v>
      </c>
      <c r="D38" s="76">
        <v>2000</v>
      </c>
      <c r="E38" s="76">
        <v>460</v>
      </c>
      <c r="F38" s="76">
        <v>458.25</v>
      </c>
      <c r="G38" s="76" t="s">
        <v>2564</v>
      </c>
      <c r="H38" s="76">
        <v>458.25</v>
      </c>
      <c r="I38" s="76">
        <f t="shared" si="5"/>
        <v>-3500</v>
      </c>
    </row>
    <row r="39" spans="1:9">
      <c r="A39" s="75">
        <v>42751</v>
      </c>
      <c r="B39" s="76" t="s">
        <v>1885</v>
      </c>
      <c r="C39" s="76" t="s">
        <v>946</v>
      </c>
      <c r="D39" s="76">
        <v>700</v>
      </c>
      <c r="E39" s="76">
        <v>1337.5</v>
      </c>
      <c r="F39" s="76">
        <v>1332.5</v>
      </c>
      <c r="G39" s="76" t="s">
        <v>2565</v>
      </c>
      <c r="H39" s="76">
        <v>1332.5</v>
      </c>
      <c r="I39" s="76">
        <f t="shared" si="5"/>
        <v>-3500</v>
      </c>
    </row>
    <row r="40" spans="1:9">
      <c r="A40" s="73">
        <v>42752</v>
      </c>
      <c r="B40" s="74" t="s">
        <v>1549</v>
      </c>
      <c r="C40" s="74" t="s">
        <v>946</v>
      </c>
      <c r="D40" s="74">
        <v>700</v>
      </c>
      <c r="E40" s="74">
        <v>1220</v>
      </c>
      <c r="F40" s="74">
        <v>1215</v>
      </c>
      <c r="G40" s="74" t="s">
        <v>2566</v>
      </c>
      <c r="H40" s="74">
        <v>1225</v>
      </c>
      <c r="I40" s="74">
        <f t="shared" si="5"/>
        <v>3500</v>
      </c>
    </row>
    <row r="41" spans="1:9">
      <c r="A41" s="75">
        <v>42752</v>
      </c>
      <c r="B41" s="76" t="s">
        <v>2567</v>
      </c>
      <c r="C41" s="76" t="s">
        <v>16</v>
      </c>
      <c r="D41" s="76">
        <v>1100</v>
      </c>
      <c r="E41" s="76">
        <v>541.5</v>
      </c>
      <c r="F41" s="76">
        <v>538</v>
      </c>
      <c r="G41" s="76" t="s">
        <v>2568</v>
      </c>
      <c r="H41" s="76">
        <v>541</v>
      </c>
      <c r="I41" s="76">
        <f t="shared" si="5"/>
        <v>-550</v>
      </c>
    </row>
    <row r="42" spans="1:9">
      <c r="A42" s="73">
        <v>42752</v>
      </c>
      <c r="B42" s="74" t="s">
        <v>1350</v>
      </c>
      <c r="C42" s="74" t="s">
        <v>23</v>
      </c>
      <c r="D42" s="74">
        <v>3000</v>
      </c>
      <c r="E42" s="74">
        <v>186.75</v>
      </c>
      <c r="F42" s="74">
        <v>188</v>
      </c>
      <c r="G42" s="74" t="s">
        <v>2569</v>
      </c>
      <c r="H42" s="74">
        <v>186.25</v>
      </c>
      <c r="I42" s="74">
        <f t="shared" ref="I42:I48" si="6">(E42-H42)*D42</f>
        <v>1500</v>
      </c>
    </row>
    <row r="43" spans="1:9">
      <c r="A43" s="73">
        <v>42753</v>
      </c>
      <c r="B43" s="74" t="s">
        <v>316</v>
      </c>
      <c r="C43" s="74" t="s">
        <v>946</v>
      </c>
      <c r="D43" s="74">
        <v>600</v>
      </c>
      <c r="E43" s="74">
        <v>1232</v>
      </c>
      <c r="F43" s="74">
        <v>1226</v>
      </c>
      <c r="G43" s="74" t="s">
        <v>2570</v>
      </c>
      <c r="H43" s="74">
        <v>1234.7</v>
      </c>
      <c r="I43" s="74">
        <f t="shared" ref="I43:I45" si="7">(H43-E43)*D43</f>
        <v>1620.0000000000273</v>
      </c>
    </row>
    <row r="44" spans="1:9">
      <c r="A44" s="73">
        <v>42753</v>
      </c>
      <c r="B44" s="74" t="s">
        <v>178</v>
      </c>
      <c r="C44" s="74" t="s">
        <v>16</v>
      </c>
      <c r="D44" s="74">
        <v>2000</v>
      </c>
      <c r="E44" s="74">
        <v>525</v>
      </c>
      <c r="F44" s="74">
        <v>523.25</v>
      </c>
      <c r="G44" s="74" t="s">
        <v>2571</v>
      </c>
      <c r="H44" s="74">
        <v>526.75</v>
      </c>
      <c r="I44" s="74">
        <f t="shared" si="7"/>
        <v>3500</v>
      </c>
    </row>
    <row r="45" spans="1:9">
      <c r="A45" s="73">
        <v>42754</v>
      </c>
      <c r="B45" s="74" t="s">
        <v>2531</v>
      </c>
      <c r="C45" s="74" t="s">
        <v>946</v>
      </c>
      <c r="D45" s="74">
        <v>1500</v>
      </c>
      <c r="E45" s="74">
        <v>530</v>
      </c>
      <c r="F45" s="74">
        <v>527.5</v>
      </c>
      <c r="G45" s="74" t="s">
        <v>2572</v>
      </c>
      <c r="H45" s="74">
        <v>532.29999999999995</v>
      </c>
      <c r="I45" s="74">
        <f t="shared" si="7"/>
        <v>3449.9999999999318</v>
      </c>
    </row>
    <row r="46" spans="1:9">
      <c r="A46" s="73">
        <v>42754</v>
      </c>
      <c r="B46" s="74" t="s">
        <v>2573</v>
      </c>
      <c r="C46" s="74" t="s">
        <v>944</v>
      </c>
      <c r="D46" s="74">
        <v>500</v>
      </c>
      <c r="E46" s="74">
        <v>880</v>
      </c>
      <c r="F46" s="74">
        <v>887</v>
      </c>
      <c r="G46" s="74" t="s">
        <v>2574</v>
      </c>
      <c r="H46" s="74">
        <v>873</v>
      </c>
      <c r="I46" s="74">
        <f t="shared" si="6"/>
        <v>3500</v>
      </c>
    </row>
    <row r="47" spans="1:9">
      <c r="A47" s="73">
        <v>42754</v>
      </c>
      <c r="B47" s="74" t="s">
        <v>2575</v>
      </c>
      <c r="C47" s="74" t="s">
        <v>23</v>
      </c>
      <c r="D47" s="74">
        <v>5000</v>
      </c>
      <c r="E47" s="74">
        <v>132</v>
      </c>
      <c r="F47" s="74">
        <v>132.69999999999999</v>
      </c>
      <c r="G47" s="74" t="s">
        <v>2576</v>
      </c>
      <c r="H47" s="74">
        <v>132</v>
      </c>
      <c r="I47" s="74">
        <f t="shared" si="6"/>
        <v>0</v>
      </c>
    </row>
    <row r="48" spans="1:9">
      <c r="A48" s="73">
        <v>42754</v>
      </c>
      <c r="B48" s="74" t="s">
        <v>136</v>
      </c>
      <c r="C48" s="74" t="s">
        <v>944</v>
      </c>
      <c r="D48" s="74">
        <v>250</v>
      </c>
      <c r="E48" s="74">
        <v>2050</v>
      </c>
      <c r="F48" s="74">
        <v>2064</v>
      </c>
      <c r="G48" s="74" t="s">
        <v>2577</v>
      </c>
      <c r="H48" s="74">
        <v>2048</v>
      </c>
      <c r="I48" s="74">
        <f t="shared" si="6"/>
        <v>500</v>
      </c>
    </row>
    <row r="49" spans="1:9">
      <c r="A49" s="73">
        <v>42755</v>
      </c>
      <c r="B49" s="74" t="s">
        <v>83</v>
      </c>
      <c r="C49" s="74" t="s">
        <v>16</v>
      </c>
      <c r="D49" s="74">
        <v>500</v>
      </c>
      <c r="E49" s="74">
        <v>1691.2</v>
      </c>
      <c r="F49" s="74">
        <v>1684.2</v>
      </c>
      <c r="G49" s="74" t="s">
        <v>2578</v>
      </c>
      <c r="H49" s="74">
        <v>1697.5</v>
      </c>
      <c r="I49" s="74">
        <f t="shared" ref="I49:I53" si="8">(H49-E49)*D49</f>
        <v>3149.9999999999773</v>
      </c>
    </row>
    <row r="50" spans="1:9">
      <c r="A50" s="73">
        <v>42755</v>
      </c>
      <c r="B50" s="74" t="s">
        <v>257</v>
      </c>
      <c r="C50" s="74" t="s">
        <v>16</v>
      </c>
      <c r="D50" s="74">
        <v>800</v>
      </c>
      <c r="E50" s="74">
        <v>770</v>
      </c>
      <c r="F50" s="74">
        <v>765.5</v>
      </c>
      <c r="G50" s="74" t="s">
        <v>2579</v>
      </c>
      <c r="H50" s="74">
        <v>771.5</v>
      </c>
      <c r="I50" s="74">
        <f t="shared" si="8"/>
        <v>1200</v>
      </c>
    </row>
    <row r="51" spans="1:9">
      <c r="A51" s="73">
        <v>42758</v>
      </c>
      <c r="B51" s="74" t="s">
        <v>157</v>
      </c>
      <c r="C51" s="74" t="s">
        <v>16</v>
      </c>
      <c r="D51" s="74">
        <v>200</v>
      </c>
      <c r="E51" s="74">
        <v>3540</v>
      </c>
      <c r="F51" s="74">
        <v>3522</v>
      </c>
      <c r="G51" s="74" t="s">
        <v>2580</v>
      </c>
      <c r="H51" s="74">
        <v>3568</v>
      </c>
      <c r="I51" s="74">
        <f t="shared" si="8"/>
        <v>5600</v>
      </c>
    </row>
    <row r="52" spans="1:9">
      <c r="A52" s="73">
        <v>42758</v>
      </c>
      <c r="B52" s="74" t="s">
        <v>886</v>
      </c>
      <c r="C52" s="74" t="s">
        <v>16</v>
      </c>
      <c r="D52" s="74">
        <v>600</v>
      </c>
      <c r="E52" s="74">
        <v>1200</v>
      </c>
      <c r="F52" s="74">
        <v>1194</v>
      </c>
      <c r="G52" s="74" t="s">
        <v>2581</v>
      </c>
      <c r="H52" s="74">
        <v>1202.7</v>
      </c>
      <c r="I52" s="74">
        <f t="shared" si="8"/>
        <v>1620.0000000000273</v>
      </c>
    </row>
    <row r="53" spans="1:9">
      <c r="A53" s="73">
        <v>42758</v>
      </c>
      <c r="B53" s="74" t="s">
        <v>1892</v>
      </c>
      <c r="C53" s="74" t="s">
        <v>16</v>
      </c>
      <c r="D53" s="74">
        <v>1500</v>
      </c>
      <c r="E53" s="74">
        <v>458</v>
      </c>
      <c r="F53" s="74">
        <v>455.5</v>
      </c>
      <c r="G53" s="74" t="s">
        <v>2582</v>
      </c>
      <c r="H53" s="74">
        <v>458</v>
      </c>
      <c r="I53" s="74">
        <f t="shared" si="8"/>
        <v>0</v>
      </c>
    </row>
    <row r="54" spans="1:9">
      <c r="A54" s="73">
        <v>42758</v>
      </c>
      <c r="B54" s="74" t="s">
        <v>56</v>
      </c>
      <c r="C54" s="74" t="s">
        <v>23</v>
      </c>
      <c r="D54" s="74">
        <v>600</v>
      </c>
      <c r="E54" s="74">
        <v>700</v>
      </c>
      <c r="F54" s="74">
        <v>705</v>
      </c>
      <c r="G54" s="74" t="s">
        <v>2583</v>
      </c>
      <c r="H54" s="74">
        <v>691</v>
      </c>
      <c r="I54" s="74">
        <f>(E54-H54)*D54</f>
        <v>5400</v>
      </c>
    </row>
    <row r="55" spans="1:9">
      <c r="A55" s="73">
        <v>42759</v>
      </c>
      <c r="B55" s="74" t="s">
        <v>2342</v>
      </c>
      <c r="C55" s="74" t="s">
        <v>16</v>
      </c>
      <c r="D55" s="74">
        <v>3500</v>
      </c>
      <c r="E55" s="74">
        <v>140</v>
      </c>
      <c r="F55" s="74">
        <v>139</v>
      </c>
      <c r="G55" s="74" t="s">
        <v>2584</v>
      </c>
      <c r="H55" s="74">
        <v>141.85</v>
      </c>
      <c r="I55" s="74">
        <f t="shared" ref="I55:I59" si="9">(H55-E55)*D55</f>
        <v>6474.99999999998</v>
      </c>
    </row>
    <row r="56" spans="1:9">
      <c r="A56" s="73">
        <v>42759</v>
      </c>
      <c r="B56" s="74" t="s">
        <v>2415</v>
      </c>
      <c r="C56" s="74" t="s">
        <v>23</v>
      </c>
      <c r="D56" s="74">
        <v>600</v>
      </c>
      <c r="E56" s="74">
        <v>682.6</v>
      </c>
      <c r="F56" s="74">
        <v>688.6</v>
      </c>
      <c r="G56" s="74" t="s">
        <v>2585</v>
      </c>
      <c r="H56" s="74">
        <v>680</v>
      </c>
      <c r="I56" s="74">
        <f>(E56-H56)*D56</f>
        <v>1560.0000000000136</v>
      </c>
    </row>
    <row r="57" spans="1:9">
      <c r="A57" s="73">
        <v>42759</v>
      </c>
      <c r="B57" s="74" t="s">
        <v>2265</v>
      </c>
      <c r="C57" s="74" t="s">
        <v>946</v>
      </c>
      <c r="D57" s="74">
        <v>3500</v>
      </c>
      <c r="E57" s="74">
        <v>141.85</v>
      </c>
      <c r="F57" s="74">
        <v>140.85</v>
      </c>
      <c r="G57" s="74" t="s">
        <v>2586</v>
      </c>
      <c r="H57" s="74">
        <v>142</v>
      </c>
      <c r="I57" s="74">
        <f t="shared" si="9"/>
        <v>525.0000000000199</v>
      </c>
    </row>
    <row r="58" spans="1:9">
      <c r="A58" s="73">
        <v>42760</v>
      </c>
      <c r="B58" s="74" t="s">
        <v>2587</v>
      </c>
      <c r="C58" s="74" t="s">
        <v>16</v>
      </c>
      <c r="D58" s="74">
        <v>7000</v>
      </c>
      <c r="E58" s="74">
        <v>151.5</v>
      </c>
      <c r="F58" s="74">
        <v>151</v>
      </c>
      <c r="G58" s="74" t="s">
        <v>2588</v>
      </c>
      <c r="H58" s="74">
        <v>151.80000000000001</v>
      </c>
      <c r="I58" s="74">
        <f t="shared" si="9"/>
        <v>2100.0000000000796</v>
      </c>
    </row>
    <row r="59" spans="1:9">
      <c r="A59" s="73">
        <v>42760</v>
      </c>
      <c r="B59" s="74" t="s">
        <v>157</v>
      </c>
      <c r="C59" s="74" t="s">
        <v>16</v>
      </c>
      <c r="D59" s="74">
        <v>200</v>
      </c>
      <c r="E59" s="74">
        <v>3667</v>
      </c>
      <c r="F59" s="74">
        <v>3649.5</v>
      </c>
      <c r="G59" s="74" t="s">
        <v>2589</v>
      </c>
      <c r="H59" s="74">
        <v>3675</v>
      </c>
      <c r="I59" s="74">
        <f t="shared" si="9"/>
        <v>1600</v>
      </c>
    </row>
    <row r="60" spans="1:9">
      <c r="A60" s="73">
        <v>42760</v>
      </c>
      <c r="B60" s="74" t="s">
        <v>1565</v>
      </c>
      <c r="C60" s="74" t="s">
        <v>944</v>
      </c>
      <c r="D60" s="74">
        <v>2000</v>
      </c>
      <c r="E60" s="74">
        <v>473</v>
      </c>
      <c r="F60" s="74">
        <v>474.75</v>
      </c>
      <c r="G60" s="74" t="s">
        <v>2590</v>
      </c>
      <c r="H60" s="74">
        <v>470.8</v>
      </c>
      <c r="I60" s="74">
        <f>(E60-H60)*D60</f>
        <v>4399.9999999999773</v>
      </c>
    </row>
    <row r="61" spans="1:9">
      <c r="A61" s="73">
        <v>42760</v>
      </c>
      <c r="B61" s="74" t="s">
        <v>501</v>
      </c>
      <c r="C61" s="74" t="s">
        <v>946</v>
      </c>
      <c r="D61" s="74">
        <v>700</v>
      </c>
      <c r="E61" s="74">
        <v>1384</v>
      </c>
      <c r="F61" s="74">
        <v>1379</v>
      </c>
      <c r="G61" s="74" t="s">
        <v>2591</v>
      </c>
      <c r="H61" s="74">
        <v>1386.3</v>
      </c>
      <c r="I61" s="74">
        <f t="shared" ref="I61:I69" si="10">(H61-E61)*D61</f>
        <v>1609.9999999999682</v>
      </c>
    </row>
    <row r="62" spans="1:9">
      <c r="A62" s="73">
        <v>42762</v>
      </c>
      <c r="B62" s="74" t="s">
        <v>2476</v>
      </c>
      <c r="C62" s="74" t="s">
        <v>16</v>
      </c>
      <c r="D62" s="74">
        <v>450</v>
      </c>
      <c r="E62" s="74">
        <v>1535</v>
      </c>
      <c r="F62" s="74">
        <v>1527</v>
      </c>
      <c r="G62" s="74" t="s">
        <v>2592</v>
      </c>
      <c r="H62" s="74">
        <v>1550</v>
      </c>
      <c r="I62" s="74">
        <f t="shared" si="10"/>
        <v>6750</v>
      </c>
    </row>
    <row r="63" spans="1:9">
      <c r="A63" s="73">
        <v>42762</v>
      </c>
      <c r="B63" s="74" t="s">
        <v>2593</v>
      </c>
      <c r="C63" s="74" t="s">
        <v>16</v>
      </c>
      <c r="D63" s="74">
        <v>1100</v>
      </c>
      <c r="E63" s="74">
        <v>560</v>
      </c>
      <c r="F63" s="74">
        <v>556.75</v>
      </c>
      <c r="G63" s="74" t="s">
        <v>2594</v>
      </c>
      <c r="H63" s="74">
        <v>563.4</v>
      </c>
      <c r="I63" s="74">
        <f t="shared" si="10"/>
        <v>3739.999999999975</v>
      </c>
    </row>
    <row r="64" spans="1:9">
      <c r="A64" s="73">
        <v>42762</v>
      </c>
      <c r="B64" s="74" t="s">
        <v>2595</v>
      </c>
      <c r="C64" s="74" t="s">
        <v>16</v>
      </c>
      <c r="D64" s="74">
        <v>3500</v>
      </c>
      <c r="E64" s="74">
        <v>259</v>
      </c>
      <c r="F64" s="74">
        <v>258</v>
      </c>
      <c r="G64" s="74" t="s">
        <v>2596</v>
      </c>
      <c r="H64" s="74">
        <v>259</v>
      </c>
      <c r="I64" s="74">
        <f t="shared" si="10"/>
        <v>0</v>
      </c>
    </row>
    <row r="65" spans="1:9">
      <c r="A65" s="73">
        <v>42765</v>
      </c>
      <c r="B65" s="74" t="s">
        <v>467</v>
      </c>
      <c r="C65" s="74" t="s">
        <v>946</v>
      </c>
      <c r="D65" s="74">
        <v>200</v>
      </c>
      <c r="E65" s="74">
        <v>3155</v>
      </c>
      <c r="F65" s="74">
        <v>3137</v>
      </c>
      <c r="G65" s="74" t="s">
        <v>2597</v>
      </c>
      <c r="H65" s="74">
        <v>3163</v>
      </c>
      <c r="I65" s="74">
        <f t="shared" si="10"/>
        <v>1600</v>
      </c>
    </row>
    <row r="66" spans="1:9">
      <c r="A66" s="73">
        <v>42765</v>
      </c>
      <c r="B66" s="74" t="s">
        <v>2598</v>
      </c>
      <c r="C66" s="74" t="s">
        <v>16</v>
      </c>
      <c r="D66" s="74">
        <v>3500</v>
      </c>
      <c r="E66" s="74">
        <v>259.3</v>
      </c>
      <c r="F66" s="74">
        <v>258.3</v>
      </c>
      <c r="G66" s="74" t="s">
        <v>2599</v>
      </c>
      <c r="H66" s="74">
        <v>259.3</v>
      </c>
      <c r="I66" s="74">
        <f t="shared" si="10"/>
        <v>0</v>
      </c>
    </row>
    <row r="67" spans="1:9">
      <c r="A67" s="73">
        <v>42765</v>
      </c>
      <c r="B67" s="74" t="s">
        <v>2600</v>
      </c>
      <c r="C67" s="74" t="s">
        <v>16</v>
      </c>
      <c r="D67" s="74">
        <v>400</v>
      </c>
      <c r="E67" s="74">
        <v>1420</v>
      </c>
      <c r="F67" s="74">
        <v>1411</v>
      </c>
      <c r="G67" s="74" t="s">
        <v>2601</v>
      </c>
      <c r="H67" s="74">
        <v>1420</v>
      </c>
      <c r="I67" s="74">
        <f t="shared" si="10"/>
        <v>0</v>
      </c>
    </row>
    <row r="68" spans="1:9">
      <c r="A68" s="73">
        <v>42765</v>
      </c>
      <c r="B68" s="74" t="s">
        <v>157</v>
      </c>
      <c r="C68" s="74" t="s">
        <v>946</v>
      </c>
      <c r="D68" s="74">
        <v>200</v>
      </c>
      <c r="E68" s="74">
        <v>3730</v>
      </c>
      <c r="F68" s="74">
        <v>3712</v>
      </c>
      <c r="G68" s="74" t="s">
        <v>2602</v>
      </c>
      <c r="H68" s="74">
        <v>3738</v>
      </c>
      <c r="I68" s="74">
        <f t="shared" si="10"/>
        <v>1600</v>
      </c>
    </row>
    <row r="69" spans="1:9">
      <c r="A69" s="73">
        <v>42766</v>
      </c>
      <c r="B69" s="74" t="s">
        <v>2301</v>
      </c>
      <c r="C69" s="74" t="s">
        <v>16</v>
      </c>
      <c r="D69" s="74">
        <v>7000</v>
      </c>
      <c r="E69" s="74">
        <v>109</v>
      </c>
      <c r="F69" s="74">
        <v>108.5</v>
      </c>
      <c r="G69" s="74" t="s">
        <v>2603</v>
      </c>
      <c r="H69" s="74">
        <v>109.3</v>
      </c>
      <c r="I69" s="74">
        <f t="shared" si="10"/>
        <v>2099.99999999998</v>
      </c>
    </row>
    <row r="70" spans="1:9">
      <c r="A70" s="73">
        <v>42766</v>
      </c>
      <c r="B70" s="74" t="s">
        <v>2604</v>
      </c>
      <c r="C70" s="74" t="s">
        <v>944</v>
      </c>
      <c r="D70" s="74">
        <v>700</v>
      </c>
      <c r="E70" s="74">
        <v>690</v>
      </c>
      <c r="F70" s="74">
        <v>695</v>
      </c>
      <c r="G70" s="74" t="s">
        <v>2605</v>
      </c>
      <c r="H70" s="74">
        <v>690</v>
      </c>
      <c r="I70" s="74">
        <f>(E70-H70)*D70</f>
        <v>0</v>
      </c>
    </row>
    <row r="71" spans="1:9">
      <c r="A71" s="73">
        <v>42766</v>
      </c>
      <c r="B71" s="74" t="s">
        <v>2301</v>
      </c>
      <c r="C71" s="74" t="s">
        <v>16</v>
      </c>
      <c r="D71" s="74">
        <v>7000</v>
      </c>
      <c r="E71" s="74">
        <v>110</v>
      </c>
      <c r="F71" s="74">
        <v>109.5</v>
      </c>
      <c r="G71" s="74" t="s">
        <v>2606</v>
      </c>
      <c r="H71" s="74">
        <v>110.9</v>
      </c>
      <c r="I71" s="74">
        <f>(H71-E71)*D71</f>
        <v>6300.00000000004</v>
      </c>
    </row>
    <row r="72" spans="1:9">
      <c r="A72" s="73"/>
      <c r="B72" s="74"/>
      <c r="C72" s="74"/>
      <c r="D72" s="74"/>
      <c r="E72" s="74"/>
      <c r="F72" s="74"/>
      <c r="G72" s="74"/>
      <c r="H72" s="74"/>
      <c r="I72" s="74"/>
    </row>
    <row r="73" spans="1:9">
      <c r="A73" s="73"/>
      <c r="B73" s="74"/>
      <c r="C73" s="74"/>
      <c r="D73" s="74"/>
      <c r="E73" s="74"/>
      <c r="F73" s="74"/>
      <c r="G73" s="111" t="s">
        <v>64</v>
      </c>
      <c r="H73" s="111"/>
      <c r="I73" s="26">
        <f>SUM(I4:I72)</f>
        <v>118065.00000000025</v>
      </c>
    </row>
    <row r="74" spans="1:9">
      <c r="A74" s="75"/>
      <c r="B74" s="76"/>
      <c r="C74" s="76"/>
      <c r="D74" s="76"/>
      <c r="E74" s="76"/>
      <c r="F74" s="76"/>
      <c r="I74" s="76"/>
    </row>
    <row r="75" spans="1:9">
      <c r="A75" s="73"/>
      <c r="B75" s="74"/>
      <c r="C75" s="74"/>
      <c r="D75" s="74"/>
      <c r="E75" s="74"/>
      <c r="F75" s="74"/>
      <c r="G75" s="111" t="s">
        <v>2</v>
      </c>
      <c r="H75" s="111"/>
      <c r="I75" s="28">
        <f>59/68</f>
        <v>0.86764705882352944</v>
      </c>
    </row>
    <row r="76" spans="1:9">
      <c r="A76" s="73"/>
      <c r="B76" s="74"/>
      <c r="C76" s="74"/>
      <c r="D76" s="74"/>
      <c r="E76" s="74"/>
      <c r="F76" s="74"/>
      <c r="G76" s="74"/>
      <c r="H76" s="74"/>
      <c r="I76" s="74"/>
    </row>
    <row r="77" spans="1:9">
      <c r="A77" s="73"/>
      <c r="B77" s="74"/>
      <c r="C77" s="74"/>
      <c r="D77" s="74"/>
      <c r="E77" s="74"/>
      <c r="F77" s="74"/>
      <c r="G77" s="74"/>
      <c r="H77" s="74"/>
      <c r="I77" s="74"/>
    </row>
    <row r="78" spans="1:9">
      <c r="A78" s="73"/>
      <c r="B78" s="74"/>
      <c r="C78" s="74"/>
      <c r="D78" s="74"/>
      <c r="E78" s="74"/>
      <c r="F78" s="74"/>
      <c r="G78" s="74"/>
      <c r="H78" s="74"/>
      <c r="I78" s="74"/>
    </row>
    <row r="79" spans="1:9">
      <c r="A79" s="73"/>
      <c r="B79" s="74"/>
      <c r="C79" s="74"/>
      <c r="D79" s="74"/>
      <c r="E79" s="74"/>
      <c r="F79" s="74"/>
      <c r="G79" s="74"/>
      <c r="H79" s="74"/>
      <c r="I79" s="74"/>
    </row>
    <row r="80" spans="1:9">
      <c r="A80" s="73"/>
      <c r="B80" s="74"/>
      <c r="C80" s="74"/>
      <c r="D80" s="74"/>
      <c r="E80" s="74"/>
      <c r="F80" s="74"/>
      <c r="G80" s="74"/>
      <c r="H80" s="74"/>
      <c r="I80" s="74"/>
    </row>
    <row r="81" spans="8:9">
      <c r="H81" s="78"/>
      <c r="I81" s="79"/>
    </row>
  </sheetData>
  <mergeCells count="4">
    <mergeCell ref="A1:I1"/>
    <mergeCell ref="A2:I2"/>
    <mergeCell ref="G73:H73"/>
    <mergeCell ref="G75:H75"/>
  </mergeCells>
  <pageMargins left="0.75" right="0.75" top="1" bottom="1" header="0.51180555555555596" footer="0.51180555555555596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D60" sqref="D60"/>
    </sheetView>
  </sheetViews>
  <sheetFormatPr defaultColWidth="9" defaultRowHeight="15"/>
  <cols>
    <col min="1" max="1" width="10.42578125" style="59" customWidth="1"/>
    <col min="2" max="2" width="19.28515625" style="59" customWidth="1"/>
    <col min="3" max="3" width="9" style="59"/>
    <col min="4" max="4" width="10.28515625" style="59" customWidth="1"/>
    <col min="5" max="5" width="13.28515625" style="59" customWidth="1"/>
    <col min="6" max="6" width="11.28515625" style="59" customWidth="1"/>
    <col min="7" max="7" width="20.85546875" style="59" customWidth="1"/>
    <col min="8" max="8" width="11.85546875" style="59" customWidth="1"/>
    <col min="9" max="9" width="13.7109375" style="59" customWidth="1"/>
    <col min="10" max="16384" width="9" style="59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2607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44" t="s">
        <v>6</v>
      </c>
      <c r="B3" s="45" t="s">
        <v>7</v>
      </c>
      <c r="C3" s="45" t="s">
        <v>8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13</v>
      </c>
      <c r="I3" s="50" t="s">
        <v>14</v>
      </c>
    </row>
    <row r="4" spans="1:9">
      <c r="A4" s="46">
        <v>42705</v>
      </c>
      <c r="B4" s="47" t="s">
        <v>246</v>
      </c>
      <c r="C4" s="47" t="s">
        <v>946</v>
      </c>
      <c r="D4" s="47">
        <v>400</v>
      </c>
      <c r="E4" s="47">
        <v>1400</v>
      </c>
      <c r="F4" s="47">
        <v>1391</v>
      </c>
      <c r="G4" s="47" t="s">
        <v>2608</v>
      </c>
      <c r="H4" s="47">
        <v>1409</v>
      </c>
      <c r="I4" s="51">
        <f t="shared" ref="I4:I7" si="0">(H4-E4)*D4</f>
        <v>3600</v>
      </c>
    </row>
    <row r="5" spans="1:9">
      <c r="A5" s="48">
        <v>42705</v>
      </c>
      <c r="B5" s="49" t="s">
        <v>2609</v>
      </c>
      <c r="C5" s="49" t="s">
        <v>23</v>
      </c>
      <c r="D5" s="49">
        <v>1000</v>
      </c>
      <c r="E5" s="49">
        <v>380</v>
      </c>
      <c r="F5" s="49">
        <v>383.5</v>
      </c>
      <c r="G5" s="49" t="s">
        <v>2610</v>
      </c>
      <c r="H5" s="49">
        <v>380.5</v>
      </c>
      <c r="I5" s="52">
        <f>(E5-H5)*D5</f>
        <v>-500</v>
      </c>
    </row>
    <row r="6" spans="1:9">
      <c r="A6" s="48">
        <v>42705</v>
      </c>
      <c r="B6" s="49" t="s">
        <v>381</v>
      </c>
      <c r="C6" s="49" t="s">
        <v>16</v>
      </c>
      <c r="D6" s="49">
        <v>1200</v>
      </c>
      <c r="E6" s="49">
        <v>654.5</v>
      </c>
      <c r="F6" s="49">
        <v>651.5</v>
      </c>
      <c r="G6" s="49" t="s">
        <v>2611</v>
      </c>
      <c r="H6" s="49">
        <v>653.14</v>
      </c>
      <c r="I6" s="52">
        <f t="shared" si="0"/>
        <v>-1632.0000000000164</v>
      </c>
    </row>
    <row r="7" spans="1:9">
      <c r="A7" s="46">
        <v>42706</v>
      </c>
      <c r="B7" s="47" t="s">
        <v>257</v>
      </c>
      <c r="C7" s="47" t="s">
        <v>16</v>
      </c>
      <c r="D7" s="47">
        <v>800</v>
      </c>
      <c r="E7" s="47">
        <v>748.65</v>
      </c>
      <c r="F7" s="47">
        <v>744.25</v>
      </c>
      <c r="G7" s="47" t="s">
        <v>2612</v>
      </c>
      <c r="H7" s="47">
        <v>753.15</v>
      </c>
      <c r="I7" s="51">
        <f t="shared" si="0"/>
        <v>3600</v>
      </c>
    </row>
    <row r="8" spans="1:9">
      <c r="A8" s="46">
        <v>42706</v>
      </c>
      <c r="B8" s="67" t="s">
        <v>2413</v>
      </c>
      <c r="C8" s="47" t="s">
        <v>23</v>
      </c>
      <c r="D8" s="47">
        <v>2100</v>
      </c>
      <c r="E8" s="47">
        <v>290</v>
      </c>
      <c r="F8" s="47">
        <v>291.75</v>
      </c>
      <c r="G8" s="47" t="s">
        <v>2613</v>
      </c>
      <c r="H8" s="47">
        <v>287.5</v>
      </c>
      <c r="I8" s="51">
        <f t="shared" ref="I8:I12" si="1">(E8-H8)*D8</f>
        <v>5250</v>
      </c>
    </row>
    <row r="9" spans="1:9">
      <c r="A9" s="46">
        <v>42709</v>
      </c>
      <c r="B9" s="67" t="s">
        <v>136</v>
      </c>
      <c r="C9" s="47" t="s">
        <v>946</v>
      </c>
      <c r="D9" s="47">
        <v>250</v>
      </c>
      <c r="E9" s="47">
        <v>1930</v>
      </c>
      <c r="F9" s="47">
        <v>1916</v>
      </c>
      <c r="G9" s="47" t="s">
        <v>2614</v>
      </c>
      <c r="H9" s="47">
        <v>1944</v>
      </c>
      <c r="I9" s="51">
        <f t="shared" ref="I9:I15" si="2">(H9-E9)*D9</f>
        <v>3500</v>
      </c>
    </row>
    <row r="10" spans="1:9">
      <c r="A10" s="46">
        <v>42710</v>
      </c>
      <c r="B10" s="47" t="s">
        <v>246</v>
      </c>
      <c r="C10" s="47" t="s">
        <v>946</v>
      </c>
      <c r="D10" s="47">
        <v>400</v>
      </c>
      <c r="E10" s="47">
        <v>1350</v>
      </c>
      <c r="F10" s="47">
        <v>1341</v>
      </c>
      <c r="G10" s="47" t="s">
        <v>2615</v>
      </c>
      <c r="H10" s="47">
        <v>1365</v>
      </c>
      <c r="I10" s="51">
        <v>6000</v>
      </c>
    </row>
    <row r="11" spans="1:9">
      <c r="A11" s="48">
        <v>42710</v>
      </c>
      <c r="B11" s="49" t="s">
        <v>649</v>
      </c>
      <c r="C11" s="49" t="s">
        <v>946</v>
      </c>
      <c r="D11" s="49">
        <v>3000</v>
      </c>
      <c r="E11" s="49">
        <v>255.7</v>
      </c>
      <c r="F11" s="49">
        <v>254.5</v>
      </c>
      <c r="G11" s="49" t="s">
        <v>2616</v>
      </c>
      <c r="H11" s="49">
        <v>255.35</v>
      </c>
      <c r="I11" s="52">
        <v>-1050</v>
      </c>
    </row>
    <row r="12" spans="1:9">
      <c r="A12" s="46">
        <v>42710</v>
      </c>
      <c r="B12" s="47" t="s">
        <v>112</v>
      </c>
      <c r="C12" s="47" t="s">
        <v>23</v>
      </c>
      <c r="D12" s="47">
        <v>150</v>
      </c>
      <c r="E12" s="47">
        <v>5200</v>
      </c>
      <c r="F12" s="47">
        <v>5225</v>
      </c>
      <c r="G12" s="47" t="s">
        <v>2617</v>
      </c>
      <c r="H12" s="47">
        <v>5176</v>
      </c>
      <c r="I12" s="51">
        <f t="shared" si="1"/>
        <v>3600</v>
      </c>
    </row>
    <row r="13" spans="1:9">
      <c r="A13" s="46">
        <v>42711</v>
      </c>
      <c r="B13" s="47" t="s">
        <v>1885</v>
      </c>
      <c r="C13" s="47" t="s">
        <v>946</v>
      </c>
      <c r="D13" s="47">
        <v>700</v>
      </c>
      <c r="E13" s="47">
        <v>1210</v>
      </c>
      <c r="F13" s="47">
        <v>1205</v>
      </c>
      <c r="G13" s="47" t="s">
        <v>2618</v>
      </c>
      <c r="H13" s="47">
        <v>1218.5</v>
      </c>
      <c r="I13" s="51">
        <f t="shared" si="2"/>
        <v>5950</v>
      </c>
    </row>
    <row r="14" spans="1:9">
      <c r="A14" s="48">
        <v>42712</v>
      </c>
      <c r="B14" s="49" t="s">
        <v>2472</v>
      </c>
      <c r="C14" s="49" t="s">
        <v>946</v>
      </c>
      <c r="D14" s="49">
        <v>150</v>
      </c>
      <c r="E14" s="49">
        <v>5272</v>
      </c>
      <c r="F14" s="49">
        <v>5247</v>
      </c>
      <c r="G14" s="49" t="s">
        <v>2619</v>
      </c>
      <c r="H14" s="49">
        <v>5270</v>
      </c>
      <c r="I14" s="52">
        <f t="shared" si="2"/>
        <v>-300</v>
      </c>
    </row>
    <row r="15" spans="1:9">
      <c r="A15" s="48">
        <v>42712</v>
      </c>
      <c r="B15" s="49" t="s">
        <v>886</v>
      </c>
      <c r="C15" s="49" t="s">
        <v>16</v>
      </c>
      <c r="D15" s="49">
        <v>500</v>
      </c>
      <c r="E15" s="49">
        <v>922.5</v>
      </c>
      <c r="F15" s="49">
        <v>915.5</v>
      </c>
      <c r="G15" s="49" t="s">
        <v>2620</v>
      </c>
      <c r="H15" s="49">
        <v>922</v>
      </c>
      <c r="I15" s="52">
        <f t="shared" si="2"/>
        <v>-250</v>
      </c>
    </row>
    <row r="16" spans="1:9">
      <c r="A16" s="46">
        <v>42712</v>
      </c>
      <c r="B16" s="47" t="s">
        <v>2476</v>
      </c>
      <c r="C16" s="47" t="s">
        <v>23</v>
      </c>
      <c r="D16" s="47">
        <v>450</v>
      </c>
      <c r="E16" s="47">
        <v>1482</v>
      </c>
      <c r="F16" s="47">
        <v>1489.5</v>
      </c>
      <c r="G16" s="47" t="s">
        <v>2621</v>
      </c>
      <c r="H16" s="47">
        <v>1475</v>
      </c>
      <c r="I16" s="51">
        <f>(E16-H16)*D16</f>
        <v>3150</v>
      </c>
    </row>
    <row r="17" spans="1:9">
      <c r="A17" s="46">
        <v>42713</v>
      </c>
      <c r="B17" s="47" t="s">
        <v>178</v>
      </c>
      <c r="C17" s="47" t="s">
        <v>23</v>
      </c>
      <c r="D17" s="47">
        <v>2000</v>
      </c>
      <c r="E17" s="47">
        <v>520</v>
      </c>
      <c r="F17" s="47">
        <v>521.75</v>
      </c>
      <c r="G17" s="47" t="s">
        <v>2622</v>
      </c>
      <c r="H17" s="47">
        <v>519.25</v>
      </c>
      <c r="I17" s="51">
        <f>(E17-H17)*D17</f>
        <v>1500</v>
      </c>
    </row>
    <row r="18" spans="1:9">
      <c r="A18" s="46">
        <v>42716</v>
      </c>
      <c r="B18" s="47" t="s">
        <v>649</v>
      </c>
      <c r="C18" s="47" t="s">
        <v>16</v>
      </c>
      <c r="D18" s="47">
        <v>3000</v>
      </c>
      <c r="E18" s="47">
        <v>251.45</v>
      </c>
      <c r="F18" s="47">
        <v>250.25</v>
      </c>
      <c r="G18" s="47" t="s">
        <v>2623</v>
      </c>
      <c r="H18" s="47">
        <v>252</v>
      </c>
      <c r="I18" s="51">
        <f t="shared" ref="I18:I21" si="3">(H18-E18)*D18</f>
        <v>1650.0000000000341</v>
      </c>
    </row>
    <row r="19" spans="1:9">
      <c r="A19" s="46">
        <v>42716</v>
      </c>
      <c r="B19" s="47" t="s">
        <v>339</v>
      </c>
      <c r="C19" s="47" t="s">
        <v>946</v>
      </c>
      <c r="D19" s="47">
        <v>500</v>
      </c>
      <c r="E19" s="47">
        <v>1110</v>
      </c>
      <c r="F19" s="47">
        <v>1103</v>
      </c>
      <c r="G19" s="47" t="s">
        <v>2624</v>
      </c>
      <c r="H19" s="47">
        <v>1117</v>
      </c>
      <c r="I19" s="51">
        <f t="shared" si="3"/>
        <v>3500</v>
      </c>
    </row>
    <row r="20" spans="1:9">
      <c r="A20" s="46">
        <v>42717</v>
      </c>
      <c r="B20" s="47" t="s">
        <v>178</v>
      </c>
      <c r="C20" s="47" t="s">
        <v>16</v>
      </c>
      <c r="D20" s="47">
        <v>2000</v>
      </c>
      <c r="E20" s="47">
        <v>507.6</v>
      </c>
      <c r="F20" s="47">
        <v>505.85</v>
      </c>
      <c r="G20" s="47" t="s">
        <v>2625</v>
      </c>
      <c r="H20" s="47">
        <v>510.6</v>
      </c>
      <c r="I20" s="51">
        <f t="shared" si="3"/>
        <v>6000</v>
      </c>
    </row>
    <row r="21" spans="1:9">
      <c r="A21" s="46">
        <v>42717</v>
      </c>
      <c r="B21" s="47" t="s">
        <v>1885</v>
      </c>
      <c r="C21" s="47" t="s">
        <v>16</v>
      </c>
      <c r="D21" s="47">
        <v>700</v>
      </c>
      <c r="E21" s="47">
        <v>1200</v>
      </c>
      <c r="F21" s="47">
        <v>1195</v>
      </c>
      <c r="G21" s="47" t="s">
        <v>2626</v>
      </c>
      <c r="H21" s="47">
        <v>1202.3</v>
      </c>
      <c r="I21" s="51">
        <f t="shared" si="3"/>
        <v>1609.9999999999682</v>
      </c>
    </row>
    <row r="22" spans="1:9">
      <c r="A22" s="48">
        <v>42718</v>
      </c>
      <c r="B22" s="49" t="s">
        <v>2627</v>
      </c>
      <c r="C22" s="49" t="s">
        <v>23</v>
      </c>
      <c r="D22" s="49">
        <v>1100</v>
      </c>
      <c r="E22" s="49">
        <v>550</v>
      </c>
      <c r="F22" s="49">
        <v>553.25</v>
      </c>
      <c r="G22" s="49" t="s">
        <v>2628</v>
      </c>
      <c r="H22" s="49">
        <v>553.25</v>
      </c>
      <c r="I22" s="52">
        <f t="shared" ref="I22:I25" si="4">(E22-H22)*D22</f>
        <v>-3575</v>
      </c>
    </row>
    <row r="23" spans="1:9">
      <c r="A23" s="48">
        <v>42718</v>
      </c>
      <c r="B23" s="49" t="s">
        <v>257</v>
      </c>
      <c r="C23" s="49" t="s">
        <v>23</v>
      </c>
      <c r="D23" s="49">
        <v>800</v>
      </c>
      <c r="E23" s="49">
        <v>647.65</v>
      </c>
      <c r="F23" s="49">
        <v>652</v>
      </c>
      <c r="G23" s="49" t="s">
        <v>2629</v>
      </c>
      <c r="H23" s="49">
        <v>649.35</v>
      </c>
      <c r="I23" s="52">
        <f t="shared" si="4"/>
        <v>-1360.0000000000364</v>
      </c>
    </row>
    <row r="24" spans="1:9">
      <c r="A24" s="46">
        <v>42718</v>
      </c>
      <c r="B24" s="47" t="s">
        <v>2630</v>
      </c>
      <c r="C24" s="47" t="s">
        <v>946</v>
      </c>
      <c r="D24" s="47">
        <v>500</v>
      </c>
      <c r="E24" s="47">
        <v>1060</v>
      </c>
      <c r="F24" s="47">
        <v>1055</v>
      </c>
      <c r="G24" s="47" t="s">
        <v>2631</v>
      </c>
      <c r="H24" s="47">
        <v>1063</v>
      </c>
      <c r="I24" s="51">
        <f t="shared" ref="I24:I29" si="5">(H24-E24)*D24</f>
        <v>1500</v>
      </c>
    </row>
    <row r="25" spans="1:9">
      <c r="A25" s="46">
        <v>42719</v>
      </c>
      <c r="B25" s="47" t="s">
        <v>2542</v>
      </c>
      <c r="C25" s="47" t="s">
        <v>23</v>
      </c>
      <c r="D25" s="47">
        <v>600</v>
      </c>
      <c r="E25" s="47">
        <v>666.7</v>
      </c>
      <c r="F25" s="47">
        <v>672.5</v>
      </c>
      <c r="G25" s="47" t="s">
        <v>2632</v>
      </c>
      <c r="H25" s="47">
        <v>666.7</v>
      </c>
      <c r="I25" s="51">
        <f t="shared" si="4"/>
        <v>0</v>
      </c>
    </row>
    <row r="26" spans="1:9">
      <c r="A26" s="46">
        <v>42719</v>
      </c>
      <c r="B26" s="47" t="s">
        <v>2379</v>
      </c>
      <c r="C26" s="47" t="s">
        <v>16</v>
      </c>
      <c r="D26" s="47">
        <v>600</v>
      </c>
      <c r="E26" s="47">
        <v>1081</v>
      </c>
      <c r="F26" s="47">
        <v>1075</v>
      </c>
      <c r="G26" s="47" t="s">
        <v>2633</v>
      </c>
      <c r="H26" s="47">
        <v>1087</v>
      </c>
      <c r="I26" s="51">
        <f t="shared" si="5"/>
        <v>3600</v>
      </c>
    </row>
    <row r="27" spans="1:9">
      <c r="A27" s="46">
        <v>42720</v>
      </c>
      <c r="B27" s="47" t="s">
        <v>90</v>
      </c>
      <c r="C27" s="47" t="s">
        <v>16</v>
      </c>
      <c r="D27" s="47">
        <v>1100</v>
      </c>
      <c r="E27" s="47">
        <v>905.25</v>
      </c>
      <c r="F27" s="47">
        <v>903</v>
      </c>
      <c r="G27" s="47" t="s">
        <v>2634</v>
      </c>
      <c r="H27" s="47">
        <v>911</v>
      </c>
      <c r="I27" s="51">
        <f t="shared" si="5"/>
        <v>6325</v>
      </c>
    </row>
    <row r="28" spans="1:9">
      <c r="A28" s="46">
        <v>42720</v>
      </c>
      <c r="B28" s="47" t="s">
        <v>649</v>
      </c>
      <c r="C28" s="47" t="s">
        <v>16</v>
      </c>
      <c r="D28" s="47">
        <v>3000</v>
      </c>
      <c r="E28" s="47">
        <v>241.3</v>
      </c>
      <c r="F28" s="47">
        <v>240</v>
      </c>
      <c r="G28" s="47" t="s">
        <v>2635</v>
      </c>
      <c r="H28" s="47">
        <v>241.3</v>
      </c>
      <c r="I28" s="51">
        <f t="shared" si="5"/>
        <v>0</v>
      </c>
    </row>
    <row r="29" spans="1:9">
      <c r="A29" s="48">
        <v>42720</v>
      </c>
      <c r="B29" s="49" t="s">
        <v>2636</v>
      </c>
      <c r="C29" s="49" t="s">
        <v>16</v>
      </c>
      <c r="D29" s="49">
        <v>600</v>
      </c>
      <c r="E29" s="49">
        <v>647</v>
      </c>
      <c r="F29" s="49">
        <v>641</v>
      </c>
      <c r="G29" s="49" t="s">
        <v>2637</v>
      </c>
      <c r="H29" s="49">
        <v>646.20000000000005</v>
      </c>
      <c r="I29" s="52">
        <f t="shared" si="5"/>
        <v>-479.99999999997272</v>
      </c>
    </row>
    <row r="30" spans="1:9">
      <c r="A30" s="46">
        <v>42723</v>
      </c>
      <c r="B30" s="47" t="s">
        <v>2542</v>
      </c>
      <c r="C30" s="47" t="s">
        <v>23</v>
      </c>
      <c r="D30" s="47">
        <v>600</v>
      </c>
      <c r="E30" s="47">
        <v>638.6</v>
      </c>
      <c r="F30" s="47">
        <v>638.6</v>
      </c>
      <c r="G30" s="47" t="s">
        <v>2638</v>
      </c>
      <c r="H30" s="47">
        <v>638.6</v>
      </c>
      <c r="I30" s="51">
        <f t="shared" ref="I30:I34" si="6">(E30-H30)*D30</f>
        <v>0</v>
      </c>
    </row>
    <row r="31" spans="1:9">
      <c r="A31" s="46">
        <v>42723</v>
      </c>
      <c r="B31" s="47" t="s">
        <v>2639</v>
      </c>
      <c r="C31" s="47" t="s">
        <v>944</v>
      </c>
      <c r="D31" s="47">
        <v>1500</v>
      </c>
      <c r="E31" s="47">
        <v>307.64999999999998</v>
      </c>
      <c r="F31" s="47">
        <v>310.14999999999998</v>
      </c>
      <c r="G31" s="47" t="s">
        <v>2640</v>
      </c>
      <c r="H31" s="47">
        <v>305.8</v>
      </c>
      <c r="I31" s="51">
        <f t="shared" si="6"/>
        <v>2774.9999999999491</v>
      </c>
    </row>
    <row r="32" spans="1:9">
      <c r="A32" s="46">
        <v>42724</v>
      </c>
      <c r="B32" s="47" t="s">
        <v>1612</v>
      </c>
      <c r="C32" s="47" t="s">
        <v>23</v>
      </c>
      <c r="D32" s="47">
        <v>400</v>
      </c>
      <c r="E32" s="47">
        <v>1765</v>
      </c>
      <c r="F32" s="47">
        <v>1774</v>
      </c>
      <c r="G32" s="47" t="s">
        <v>2641</v>
      </c>
      <c r="H32" s="47">
        <v>1756</v>
      </c>
      <c r="I32" s="51">
        <f t="shared" si="6"/>
        <v>3600</v>
      </c>
    </row>
    <row r="33" spans="1:9">
      <c r="A33" s="46">
        <v>42724</v>
      </c>
      <c r="B33" s="47" t="s">
        <v>1047</v>
      </c>
      <c r="C33" s="47" t="s">
        <v>23</v>
      </c>
      <c r="D33" s="47">
        <v>6000</v>
      </c>
      <c r="E33" s="47">
        <v>225</v>
      </c>
      <c r="F33" s="47">
        <v>225.6</v>
      </c>
      <c r="G33" s="47" t="s">
        <v>2642</v>
      </c>
      <c r="H33" s="47">
        <v>224.25</v>
      </c>
      <c r="I33" s="51">
        <f t="shared" si="6"/>
        <v>4500</v>
      </c>
    </row>
    <row r="34" spans="1:9">
      <c r="A34" s="46">
        <v>42725</v>
      </c>
      <c r="B34" s="47" t="s">
        <v>37</v>
      </c>
      <c r="C34" s="47" t="s">
        <v>23</v>
      </c>
      <c r="D34" s="47">
        <v>1400</v>
      </c>
      <c r="E34" s="47">
        <v>343</v>
      </c>
      <c r="F34" s="47">
        <v>345.5</v>
      </c>
      <c r="G34" s="47" t="s">
        <v>2643</v>
      </c>
      <c r="H34" s="47">
        <v>339.4</v>
      </c>
      <c r="I34" s="51">
        <f t="shared" si="6"/>
        <v>5040.0000000000318</v>
      </c>
    </row>
    <row r="35" spans="1:9">
      <c r="A35" s="46">
        <v>42725</v>
      </c>
      <c r="B35" s="47" t="s">
        <v>2644</v>
      </c>
      <c r="C35" s="47" t="s">
        <v>16</v>
      </c>
      <c r="D35" s="47">
        <v>200</v>
      </c>
      <c r="E35" s="47">
        <v>3100</v>
      </c>
      <c r="F35" s="47">
        <v>3082</v>
      </c>
      <c r="G35" s="47" t="s">
        <v>2645</v>
      </c>
      <c r="H35" s="47">
        <v>3108</v>
      </c>
      <c r="I35" s="51">
        <f>(H35-E35)*D35</f>
        <v>1600</v>
      </c>
    </row>
    <row r="36" spans="1:9">
      <c r="A36" s="46">
        <v>42726</v>
      </c>
      <c r="B36" s="47" t="s">
        <v>2646</v>
      </c>
      <c r="C36" s="47" t="s">
        <v>23</v>
      </c>
      <c r="D36" s="47">
        <v>600</v>
      </c>
      <c r="E36" s="47">
        <v>860</v>
      </c>
      <c r="F36" s="47">
        <v>866</v>
      </c>
      <c r="G36" s="47" t="s">
        <v>2647</v>
      </c>
      <c r="H36" s="47">
        <v>857.3</v>
      </c>
      <c r="I36" s="51">
        <f t="shared" ref="I36:I39" si="7">(E36-H36)*D36</f>
        <v>1620.0000000000273</v>
      </c>
    </row>
    <row r="37" spans="1:9">
      <c r="A37" s="46">
        <v>42726</v>
      </c>
      <c r="B37" s="47" t="s">
        <v>1047</v>
      </c>
      <c r="C37" s="47" t="s">
        <v>23</v>
      </c>
      <c r="D37" s="47">
        <v>6000</v>
      </c>
      <c r="E37" s="47">
        <v>223</v>
      </c>
      <c r="F37" s="47">
        <v>223.6</v>
      </c>
      <c r="G37" s="47" t="s">
        <v>2648</v>
      </c>
      <c r="H37" s="47">
        <v>222.65</v>
      </c>
      <c r="I37" s="51">
        <f t="shared" si="7"/>
        <v>2099.9999999999659</v>
      </c>
    </row>
    <row r="38" spans="1:9">
      <c r="A38" s="46">
        <v>42726</v>
      </c>
      <c r="B38" s="47" t="s">
        <v>2013</v>
      </c>
      <c r="C38" s="47" t="s">
        <v>23</v>
      </c>
      <c r="D38" s="47">
        <v>700</v>
      </c>
      <c r="E38" s="47">
        <v>560</v>
      </c>
      <c r="F38" s="47">
        <v>565</v>
      </c>
      <c r="G38" s="47" t="s">
        <v>2649</v>
      </c>
      <c r="H38" s="47">
        <v>557.70000000000005</v>
      </c>
      <c r="I38" s="51">
        <f t="shared" si="7"/>
        <v>1609.9999999999682</v>
      </c>
    </row>
    <row r="39" spans="1:9">
      <c r="A39" s="46">
        <v>42726</v>
      </c>
      <c r="B39" s="47" t="s">
        <v>1047</v>
      </c>
      <c r="C39" s="47" t="s">
        <v>23</v>
      </c>
      <c r="D39" s="47">
        <v>6000</v>
      </c>
      <c r="E39" s="47">
        <v>221.6</v>
      </c>
      <c r="F39" s="47">
        <v>222.2</v>
      </c>
      <c r="G39" s="47" t="s">
        <v>2650</v>
      </c>
      <c r="H39" s="47">
        <v>220.85</v>
      </c>
      <c r="I39" s="51">
        <f t="shared" si="7"/>
        <v>4500</v>
      </c>
    </row>
    <row r="40" spans="1:9">
      <c r="A40" s="46">
        <v>42727</v>
      </c>
      <c r="B40" s="47" t="s">
        <v>2636</v>
      </c>
      <c r="C40" s="47" t="s">
        <v>946</v>
      </c>
      <c r="D40" s="47">
        <v>600</v>
      </c>
      <c r="E40" s="47">
        <v>620</v>
      </c>
      <c r="F40" s="47">
        <v>614</v>
      </c>
      <c r="G40" s="47" t="s">
        <v>2651</v>
      </c>
      <c r="H40" s="47">
        <v>620</v>
      </c>
      <c r="I40" s="51">
        <f t="shared" ref="I40:I49" si="8">(H40-E40)*D40</f>
        <v>0</v>
      </c>
    </row>
    <row r="41" spans="1:9">
      <c r="A41" s="46">
        <v>42727</v>
      </c>
      <c r="B41" s="47" t="s">
        <v>1047</v>
      </c>
      <c r="C41" s="47" t="s">
        <v>946</v>
      </c>
      <c r="D41" s="47">
        <v>6000</v>
      </c>
      <c r="E41" s="47">
        <v>213</v>
      </c>
      <c r="F41" s="47">
        <v>212.4</v>
      </c>
      <c r="G41" s="47" t="s">
        <v>2652</v>
      </c>
      <c r="H41" s="47">
        <v>214.25</v>
      </c>
      <c r="I41" s="51">
        <f t="shared" si="8"/>
        <v>7500</v>
      </c>
    </row>
    <row r="42" spans="1:9">
      <c r="A42" s="46">
        <v>42730</v>
      </c>
      <c r="B42" s="47" t="s">
        <v>1047</v>
      </c>
      <c r="C42" s="47" t="s">
        <v>944</v>
      </c>
      <c r="D42" s="47">
        <v>6000</v>
      </c>
      <c r="E42" s="47">
        <v>212</v>
      </c>
      <c r="F42" s="47">
        <v>212.6</v>
      </c>
      <c r="G42" s="47" t="s">
        <v>2653</v>
      </c>
      <c r="H42" s="47">
        <v>210.8</v>
      </c>
      <c r="I42" s="51">
        <f t="shared" ref="I42:I44" si="9">(E42-H42)*D42</f>
        <v>7199.9999999999318</v>
      </c>
    </row>
    <row r="43" spans="1:9">
      <c r="A43" s="46">
        <v>42730</v>
      </c>
      <c r="B43" s="47" t="s">
        <v>1549</v>
      </c>
      <c r="C43" s="47" t="s">
        <v>23</v>
      </c>
      <c r="D43" s="47">
        <v>700</v>
      </c>
      <c r="E43" s="47">
        <v>1120</v>
      </c>
      <c r="F43" s="47">
        <v>1125</v>
      </c>
      <c r="G43" s="47" t="s">
        <v>2654</v>
      </c>
      <c r="H43" s="47">
        <v>1120</v>
      </c>
      <c r="I43" s="51">
        <f t="shared" si="9"/>
        <v>0</v>
      </c>
    </row>
    <row r="44" spans="1:9">
      <c r="A44" s="46">
        <v>42731</v>
      </c>
      <c r="B44" s="47" t="s">
        <v>1610</v>
      </c>
      <c r="C44" s="47" t="s">
        <v>944</v>
      </c>
      <c r="D44" s="47">
        <v>600</v>
      </c>
      <c r="E44" s="47">
        <v>630</v>
      </c>
      <c r="F44" s="47">
        <v>636</v>
      </c>
      <c r="G44" s="47" t="s">
        <v>2655</v>
      </c>
      <c r="H44" s="47">
        <v>627.29999999999995</v>
      </c>
      <c r="I44" s="51">
        <f t="shared" si="9"/>
        <v>1620.0000000000273</v>
      </c>
    </row>
    <row r="45" spans="1:9">
      <c r="A45" s="46">
        <v>42731</v>
      </c>
      <c r="B45" s="47" t="s">
        <v>2656</v>
      </c>
      <c r="C45" s="47" t="s">
        <v>16</v>
      </c>
      <c r="D45" s="47">
        <v>2500</v>
      </c>
      <c r="E45" s="47">
        <v>263.25</v>
      </c>
      <c r="F45" s="47">
        <v>261.85000000000002</v>
      </c>
      <c r="G45" s="47" t="s">
        <v>2657</v>
      </c>
      <c r="H45" s="47">
        <v>264.64999999999998</v>
      </c>
      <c r="I45" s="51">
        <f t="shared" si="8"/>
        <v>3499.9999999999432</v>
      </c>
    </row>
    <row r="46" spans="1:9">
      <c r="A46" s="48">
        <v>42732</v>
      </c>
      <c r="B46" s="49" t="s">
        <v>1565</v>
      </c>
      <c r="C46" s="49" t="s">
        <v>16</v>
      </c>
      <c r="D46" s="49">
        <v>2000</v>
      </c>
      <c r="E46" s="49">
        <v>390.5</v>
      </c>
      <c r="F46" s="49">
        <v>388.75</v>
      </c>
      <c r="G46" s="49" t="s">
        <v>2658</v>
      </c>
      <c r="H46" s="49">
        <v>390.35</v>
      </c>
      <c r="I46" s="52">
        <f t="shared" si="8"/>
        <v>-299.99999999995453</v>
      </c>
    </row>
    <row r="47" spans="1:9">
      <c r="A47" s="46">
        <v>42732</v>
      </c>
      <c r="B47" s="47" t="s">
        <v>381</v>
      </c>
      <c r="C47" s="47" t="s">
        <v>16</v>
      </c>
      <c r="D47" s="47">
        <v>1200</v>
      </c>
      <c r="E47" s="47">
        <v>640</v>
      </c>
      <c r="F47" s="47">
        <v>637</v>
      </c>
      <c r="G47" s="47" t="s">
        <v>2659</v>
      </c>
      <c r="H47" s="47">
        <v>641.29999999999995</v>
      </c>
      <c r="I47" s="51">
        <f t="shared" si="8"/>
        <v>1559.9999999999454</v>
      </c>
    </row>
    <row r="48" spans="1:9">
      <c r="A48" s="46">
        <v>42732</v>
      </c>
      <c r="B48" s="47" t="s">
        <v>2523</v>
      </c>
      <c r="C48" s="47" t="s">
        <v>16</v>
      </c>
      <c r="D48" s="47">
        <v>800</v>
      </c>
      <c r="E48" s="47">
        <v>512.79999999999995</v>
      </c>
      <c r="F48" s="47">
        <v>508.5</v>
      </c>
      <c r="G48" s="47" t="s">
        <v>2660</v>
      </c>
      <c r="H48" s="47">
        <v>514.20000000000005</v>
      </c>
      <c r="I48" s="51">
        <f t="shared" si="8"/>
        <v>1120.0000000000728</v>
      </c>
    </row>
    <row r="49" spans="1:9">
      <c r="A49" s="48">
        <v>42732</v>
      </c>
      <c r="B49" s="49" t="s">
        <v>2542</v>
      </c>
      <c r="C49" s="49" t="s">
        <v>946</v>
      </c>
      <c r="D49" s="49">
        <v>600</v>
      </c>
      <c r="E49" s="49">
        <v>628.5</v>
      </c>
      <c r="F49" s="49">
        <v>623</v>
      </c>
      <c r="G49" s="49" t="s">
        <v>2661</v>
      </c>
      <c r="H49" s="49">
        <v>628</v>
      </c>
      <c r="I49" s="52">
        <f t="shared" si="8"/>
        <v>-300</v>
      </c>
    </row>
    <row r="50" spans="1:9">
      <c r="A50" s="48">
        <v>42733</v>
      </c>
      <c r="B50" s="49" t="s">
        <v>2409</v>
      </c>
      <c r="C50" s="49" t="s">
        <v>23</v>
      </c>
      <c r="D50" s="49">
        <v>1100</v>
      </c>
      <c r="E50" s="49">
        <v>880</v>
      </c>
      <c r="F50" s="49">
        <v>883.5</v>
      </c>
      <c r="G50" s="49" t="s">
        <v>2662</v>
      </c>
      <c r="H50" s="49">
        <v>881</v>
      </c>
      <c r="I50" s="52">
        <f>(E50-H50)*D50</f>
        <v>-1100</v>
      </c>
    </row>
    <row r="51" spans="1:9">
      <c r="A51" s="46">
        <v>42733</v>
      </c>
      <c r="B51" s="47" t="s">
        <v>1612</v>
      </c>
      <c r="C51" s="47" t="s">
        <v>16</v>
      </c>
      <c r="D51" s="47">
        <v>400</v>
      </c>
      <c r="E51" s="47">
        <v>1760</v>
      </c>
      <c r="F51" s="47">
        <v>1751</v>
      </c>
      <c r="G51" s="47" t="s">
        <v>2663</v>
      </c>
      <c r="H51" s="47">
        <v>1764</v>
      </c>
      <c r="I51" s="51">
        <f t="shared" ref="I51:I54" si="10">(H51-E51)*D51</f>
        <v>1600</v>
      </c>
    </row>
    <row r="52" spans="1:9">
      <c r="A52" s="48">
        <v>42733</v>
      </c>
      <c r="B52" s="49" t="s">
        <v>2144</v>
      </c>
      <c r="C52" s="49" t="s">
        <v>946</v>
      </c>
      <c r="D52" s="49">
        <v>1600</v>
      </c>
      <c r="E52" s="49">
        <v>347.7</v>
      </c>
      <c r="F52" s="49">
        <v>345.5</v>
      </c>
      <c r="G52" s="49" t="s">
        <v>2664</v>
      </c>
      <c r="H52" s="49">
        <v>345.5</v>
      </c>
      <c r="I52" s="52">
        <f t="shared" si="10"/>
        <v>-3519.9999999999818</v>
      </c>
    </row>
    <row r="53" spans="1:9">
      <c r="A53" s="46">
        <v>42734</v>
      </c>
      <c r="B53" s="47" t="s">
        <v>2587</v>
      </c>
      <c r="C53" s="47" t="s">
        <v>23</v>
      </c>
      <c r="D53" s="47">
        <v>7000</v>
      </c>
      <c r="E53" s="47">
        <v>156</v>
      </c>
      <c r="F53" s="47">
        <v>156.5</v>
      </c>
      <c r="G53" s="47" t="s">
        <v>2665</v>
      </c>
      <c r="H53" s="47">
        <v>154.5</v>
      </c>
      <c r="I53" s="51">
        <f>(E53-H53)*D53</f>
        <v>10500</v>
      </c>
    </row>
    <row r="54" spans="1:9">
      <c r="A54" s="46">
        <v>42734</v>
      </c>
      <c r="B54" s="47" t="s">
        <v>886</v>
      </c>
      <c r="C54" s="47" t="s">
        <v>16</v>
      </c>
      <c r="D54" s="47">
        <v>600</v>
      </c>
      <c r="E54" s="47">
        <v>1005</v>
      </c>
      <c r="F54" s="47">
        <v>999</v>
      </c>
      <c r="G54" s="47" t="s">
        <v>2666</v>
      </c>
      <c r="H54" s="47">
        <v>1007.7</v>
      </c>
      <c r="I54" s="51">
        <f t="shared" si="10"/>
        <v>1620.0000000000273</v>
      </c>
    </row>
    <row r="55" spans="1:9">
      <c r="A55" s="48"/>
      <c r="B55" s="49"/>
      <c r="C55" s="49"/>
      <c r="D55" s="49"/>
      <c r="E55" s="49"/>
      <c r="F55" s="49"/>
      <c r="G55" s="49"/>
      <c r="H55" s="49"/>
      <c r="I55" s="52"/>
    </row>
    <row r="56" spans="1:9">
      <c r="A56" s="48"/>
      <c r="B56" s="49"/>
      <c r="C56" s="49"/>
      <c r="D56" s="49"/>
      <c r="E56" s="49"/>
      <c r="F56" s="49"/>
      <c r="G56" s="122" t="s">
        <v>64</v>
      </c>
      <c r="H56" s="122"/>
      <c r="I56" s="68">
        <f>SUM(I4:I55)</f>
        <v>109532.99999999994</v>
      </c>
    </row>
    <row r="57" spans="1:9">
      <c r="A57" s="46"/>
      <c r="B57" s="47"/>
      <c r="C57" s="47"/>
      <c r="D57" s="47"/>
      <c r="E57" s="47"/>
      <c r="F57" s="47"/>
      <c r="G57" s="54"/>
      <c r="H57" s="54"/>
      <c r="I57" s="56"/>
    </row>
    <row r="58" spans="1:9">
      <c r="A58" s="46"/>
      <c r="B58" s="47"/>
      <c r="C58" s="47"/>
      <c r="D58" s="47"/>
      <c r="E58" s="47"/>
      <c r="F58" s="47"/>
      <c r="G58" s="122" t="s">
        <v>2</v>
      </c>
      <c r="H58" s="122"/>
      <c r="I58" s="69">
        <f>39/51</f>
        <v>0.76470588235294112</v>
      </c>
    </row>
    <row r="59" spans="1:9">
      <c r="A59" s="46"/>
      <c r="B59" s="47"/>
      <c r="C59" s="47"/>
      <c r="D59" s="47"/>
      <c r="E59" s="47"/>
      <c r="F59" s="47"/>
      <c r="G59" s="47"/>
      <c r="H59" s="47"/>
      <c r="I59" s="51"/>
    </row>
    <row r="60" spans="1:9">
      <c r="A60" s="46"/>
      <c r="B60" s="47"/>
      <c r="C60" s="47"/>
      <c r="D60" s="47"/>
      <c r="E60" s="47"/>
      <c r="F60" s="47"/>
      <c r="G60" s="47"/>
      <c r="H60" s="47"/>
      <c r="I60" s="51"/>
    </row>
    <row r="61" spans="1:9">
      <c r="A61" s="48"/>
      <c r="B61" s="49"/>
      <c r="C61" s="49"/>
      <c r="D61" s="49"/>
      <c r="E61" s="49"/>
      <c r="F61" s="49"/>
      <c r="G61" s="49"/>
      <c r="H61" s="49"/>
      <c r="I61" s="52"/>
    </row>
    <row r="62" spans="1:9">
      <c r="A62" s="46"/>
      <c r="B62" s="47"/>
      <c r="C62" s="47"/>
      <c r="D62" s="47"/>
      <c r="E62" s="47"/>
      <c r="F62" s="47"/>
      <c r="G62" s="47"/>
      <c r="H62" s="47"/>
      <c r="I62" s="51"/>
    </row>
    <row r="63" spans="1:9">
      <c r="A63" s="46"/>
      <c r="B63" s="47"/>
      <c r="C63" s="47"/>
      <c r="D63" s="47"/>
      <c r="E63" s="47"/>
      <c r="F63" s="47"/>
      <c r="G63" s="47"/>
      <c r="H63" s="47"/>
      <c r="I63" s="51"/>
    </row>
    <row r="64" spans="1:9">
      <c r="A64" s="48"/>
      <c r="B64" s="49"/>
      <c r="C64" s="49"/>
      <c r="D64" s="49"/>
      <c r="E64" s="49"/>
      <c r="F64" s="49"/>
      <c r="G64" s="49"/>
      <c r="H64" s="49"/>
      <c r="I64" s="52"/>
    </row>
    <row r="65" spans="1:9">
      <c r="A65" s="46"/>
      <c r="B65" s="47"/>
      <c r="C65" s="47"/>
      <c r="D65" s="47"/>
      <c r="E65" s="47"/>
      <c r="F65" s="47"/>
      <c r="G65" s="47"/>
      <c r="H65" s="47"/>
      <c r="I65" s="51"/>
    </row>
    <row r="66" spans="1:9">
      <c r="A66" s="48"/>
      <c r="B66" s="49"/>
      <c r="C66" s="49"/>
      <c r="D66" s="49"/>
      <c r="E66" s="49"/>
      <c r="F66" s="49"/>
      <c r="G66" s="49"/>
      <c r="H66" s="49"/>
      <c r="I66" s="52"/>
    </row>
    <row r="67" spans="1:9">
      <c r="A67" s="46"/>
      <c r="B67" s="47"/>
      <c r="C67" s="47"/>
      <c r="D67" s="47"/>
      <c r="E67" s="47"/>
      <c r="F67" s="47"/>
      <c r="G67" s="47"/>
      <c r="H67" s="47"/>
      <c r="I67" s="51"/>
    </row>
    <row r="68" spans="1:9">
      <c r="A68" s="48"/>
      <c r="B68" s="49"/>
      <c r="C68" s="49"/>
      <c r="D68" s="49"/>
      <c r="E68" s="49"/>
      <c r="F68" s="49"/>
      <c r="G68" s="49"/>
      <c r="H68" s="49"/>
      <c r="I68" s="52"/>
    </row>
    <row r="69" spans="1:9">
      <c r="A69" s="48"/>
      <c r="B69" s="49"/>
      <c r="C69" s="49"/>
      <c r="D69" s="49"/>
      <c r="E69" s="49"/>
      <c r="F69" s="49"/>
      <c r="G69" s="49"/>
      <c r="H69" s="49"/>
      <c r="I69" s="52"/>
    </row>
    <row r="70" spans="1:9">
      <c r="A70" s="46"/>
      <c r="B70" s="47"/>
      <c r="C70" s="47"/>
      <c r="D70" s="47"/>
      <c r="E70" s="47"/>
      <c r="F70" s="47"/>
      <c r="G70" s="47"/>
      <c r="H70" s="47"/>
      <c r="I70" s="51"/>
    </row>
    <row r="71" spans="1:9">
      <c r="A71" s="53"/>
      <c r="B71" s="53"/>
      <c r="C71" s="53"/>
      <c r="D71" s="53"/>
      <c r="E71" s="53"/>
      <c r="F71" s="53"/>
    </row>
    <row r="72" spans="1:9">
      <c r="A72" s="53"/>
      <c r="B72" s="53"/>
      <c r="C72" s="53"/>
      <c r="D72" s="53"/>
      <c r="E72" s="53"/>
      <c r="F72" s="53"/>
    </row>
    <row r="73" spans="1:9">
      <c r="A73" s="53"/>
      <c r="B73" s="53"/>
      <c r="C73" s="53"/>
      <c r="D73" s="53"/>
      <c r="E73" s="53"/>
      <c r="F73" s="53"/>
    </row>
    <row r="74" spans="1:9" s="58" customForma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s="58" customFormat="1"/>
    <row r="76" spans="1:9" s="58" customFormat="1"/>
    <row r="77" spans="1:9" s="58" customFormat="1"/>
    <row r="78" spans="1:9" s="58" customFormat="1"/>
    <row r="79" spans="1:9" s="58" customFormat="1"/>
    <row r="80" spans="1:9" s="58" customFormat="1"/>
    <row r="81" s="58" customFormat="1"/>
    <row r="82" s="58" customFormat="1"/>
    <row r="83" s="58" customFormat="1"/>
    <row r="84" s="58" customFormat="1"/>
    <row r="85" s="58" customFormat="1"/>
    <row r="86" s="58" customFormat="1"/>
    <row r="87" s="58" customFormat="1"/>
    <row r="88" s="58" customFormat="1"/>
    <row r="89" s="58" customFormat="1"/>
    <row r="90" s="58" customFormat="1"/>
    <row r="91" s="58" customFormat="1"/>
    <row r="92" s="58" customFormat="1"/>
    <row r="93" s="58" customFormat="1"/>
    <row r="94" s="58" customFormat="1"/>
    <row r="95" s="58" customFormat="1"/>
    <row r="96" s="58" customFormat="1"/>
    <row r="97" s="58" customFormat="1"/>
    <row r="98" s="58" customFormat="1"/>
    <row r="99" s="58" customFormat="1"/>
    <row r="100" s="58" customFormat="1"/>
    <row r="101" s="58" customFormat="1"/>
    <row r="102" s="58" customFormat="1"/>
    <row r="103" s="58" customFormat="1"/>
    <row r="104" s="58" customFormat="1"/>
    <row r="105" s="58" customFormat="1"/>
    <row r="106" s="58" customFormat="1"/>
    <row r="107" s="58" customFormat="1"/>
    <row r="108" s="58" customFormat="1"/>
    <row r="109" s="58" customFormat="1"/>
    <row r="110" s="58" customFormat="1"/>
    <row r="111" s="58" customFormat="1"/>
    <row r="112" s="58" customFormat="1"/>
    <row r="113" spans="1:9" s="58" customFormat="1"/>
    <row r="114" spans="1:9">
      <c r="A114" s="60"/>
      <c r="B114" s="60"/>
      <c r="C114" s="60"/>
      <c r="D114" s="60"/>
      <c r="E114" s="60"/>
      <c r="F114" s="60"/>
      <c r="G114" s="60"/>
      <c r="H114" s="60"/>
      <c r="I114" s="60"/>
    </row>
    <row r="115" spans="1:9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>
      <c r="A121" s="61"/>
      <c r="B121" s="61"/>
      <c r="C121" s="61"/>
      <c r="D121" s="61"/>
      <c r="E121" s="61"/>
      <c r="F121" s="61"/>
      <c r="G121" s="61"/>
      <c r="H121" s="61"/>
      <c r="I121" s="61"/>
    </row>
  </sheetData>
  <mergeCells count="4">
    <mergeCell ref="A1:I1"/>
    <mergeCell ref="A2:I2"/>
    <mergeCell ref="G56:H56"/>
    <mergeCell ref="G58:H58"/>
  </mergeCells>
  <pageMargins left="0.75" right="0.75" top="1" bottom="1" header="0.51180555555555596" footer="0.51180555555555596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selection activeCell="E61" sqref="E61"/>
    </sheetView>
  </sheetViews>
  <sheetFormatPr defaultColWidth="9" defaultRowHeight="15"/>
  <cols>
    <col min="1" max="1" width="10.42578125" style="59" customWidth="1"/>
    <col min="2" max="2" width="19.28515625" style="59" customWidth="1"/>
    <col min="3" max="3" width="9" style="59"/>
    <col min="4" max="4" width="10.28515625" style="59" customWidth="1"/>
    <col min="5" max="5" width="13.28515625" style="59" customWidth="1"/>
    <col min="6" max="6" width="11.28515625" style="59" customWidth="1"/>
    <col min="7" max="7" width="20.85546875" style="59" customWidth="1"/>
    <col min="8" max="8" width="11.85546875" style="59" customWidth="1"/>
    <col min="9" max="9" width="13.7109375" style="59" customWidth="1"/>
    <col min="10" max="16384" width="9" style="59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2667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44" t="s">
        <v>6</v>
      </c>
      <c r="B3" s="45" t="s">
        <v>7</v>
      </c>
      <c r="C3" s="45" t="s">
        <v>8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13</v>
      </c>
      <c r="I3" s="50" t="s">
        <v>14</v>
      </c>
    </row>
    <row r="4" spans="1:9">
      <c r="A4" s="46">
        <v>42675</v>
      </c>
      <c r="B4" s="47" t="s">
        <v>1549</v>
      </c>
      <c r="C4" s="47" t="s">
        <v>16</v>
      </c>
      <c r="D4" s="47">
        <v>700</v>
      </c>
      <c r="E4" s="47">
        <v>1238</v>
      </c>
      <c r="F4" s="47">
        <v>1233</v>
      </c>
      <c r="G4" s="47" t="s">
        <v>2668</v>
      </c>
      <c r="H4" s="47">
        <v>1246.75</v>
      </c>
      <c r="I4" s="51">
        <f t="shared" ref="I4:I6" si="0">(H4-E4)*D4</f>
        <v>6125</v>
      </c>
    </row>
    <row r="5" spans="1:9">
      <c r="A5" s="46">
        <v>42675</v>
      </c>
      <c r="B5" s="47" t="s">
        <v>2450</v>
      </c>
      <c r="C5" s="47" t="s">
        <v>16</v>
      </c>
      <c r="D5" s="47">
        <v>1500</v>
      </c>
      <c r="E5" s="47">
        <v>394.85</v>
      </c>
      <c r="F5" s="47">
        <v>392.35</v>
      </c>
      <c r="G5" s="47" t="s">
        <v>2669</v>
      </c>
      <c r="H5" s="47">
        <v>394.85</v>
      </c>
      <c r="I5" s="51">
        <f t="shared" si="0"/>
        <v>0</v>
      </c>
    </row>
    <row r="6" spans="1:9">
      <c r="A6" s="46">
        <v>42675</v>
      </c>
      <c r="B6" s="47" t="s">
        <v>1816</v>
      </c>
      <c r="C6" s="47" t="s">
        <v>16</v>
      </c>
      <c r="D6" s="47">
        <v>1100</v>
      </c>
      <c r="E6" s="47">
        <v>985.5</v>
      </c>
      <c r="F6" s="47">
        <v>982.25</v>
      </c>
      <c r="G6" s="47" t="s">
        <v>2670</v>
      </c>
      <c r="H6" s="47">
        <v>986.9</v>
      </c>
      <c r="I6" s="51">
        <f t="shared" si="0"/>
        <v>1539.999999999975</v>
      </c>
    </row>
    <row r="7" spans="1:9">
      <c r="A7" s="46">
        <v>42676</v>
      </c>
      <c r="B7" s="47" t="s">
        <v>2671</v>
      </c>
      <c r="C7" s="47" t="s">
        <v>23</v>
      </c>
      <c r="D7" s="47">
        <v>1400</v>
      </c>
      <c r="E7" s="47">
        <v>445</v>
      </c>
      <c r="F7" s="47">
        <v>447.5</v>
      </c>
      <c r="G7" s="47" t="s">
        <v>2672</v>
      </c>
      <c r="H7" s="47">
        <v>444.65</v>
      </c>
      <c r="I7" s="51">
        <f t="shared" ref="I7:I9" si="1">(E7-H7)*D7</f>
        <v>490.00000000003183</v>
      </c>
    </row>
    <row r="8" spans="1:9">
      <c r="A8" s="46">
        <v>42676</v>
      </c>
      <c r="B8" s="47" t="s">
        <v>142</v>
      </c>
      <c r="C8" s="47" t="s">
        <v>23</v>
      </c>
      <c r="D8" s="47">
        <v>500</v>
      </c>
      <c r="E8" s="47">
        <v>780</v>
      </c>
      <c r="F8" s="47">
        <v>787</v>
      </c>
      <c r="G8" s="47" t="s">
        <v>2673</v>
      </c>
      <c r="H8" s="47">
        <v>778</v>
      </c>
      <c r="I8" s="51">
        <f t="shared" si="1"/>
        <v>1000</v>
      </c>
    </row>
    <row r="9" spans="1:9">
      <c r="A9" s="48">
        <v>42676</v>
      </c>
      <c r="B9" s="49" t="s">
        <v>2674</v>
      </c>
      <c r="C9" s="49" t="s">
        <v>23</v>
      </c>
      <c r="D9" s="49">
        <v>600</v>
      </c>
      <c r="E9" s="49">
        <v>853</v>
      </c>
      <c r="F9" s="49">
        <v>856</v>
      </c>
      <c r="G9" s="49" t="s">
        <v>2675</v>
      </c>
      <c r="H9" s="49">
        <v>855</v>
      </c>
      <c r="I9" s="52">
        <f t="shared" si="1"/>
        <v>-1200</v>
      </c>
    </row>
    <row r="10" spans="1:9">
      <c r="A10" s="46">
        <v>42676</v>
      </c>
      <c r="B10" s="47" t="s">
        <v>649</v>
      </c>
      <c r="C10" s="47" t="s">
        <v>16</v>
      </c>
      <c r="D10" s="47">
        <v>3000</v>
      </c>
      <c r="E10" s="47">
        <v>320</v>
      </c>
      <c r="F10" s="47">
        <v>318.85000000000002</v>
      </c>
      <c r="G10" s="47" t="s">
        <v>2676</v>
      </c>
      <c r="H10" s="47">
        <v>321.2</v>
      </c>
      <c r="I10" s="51">
        <f t="shared" ref="I10:I12" si="2">(H10-E10)*D10</f>
        <v>3599.9999999999659</v>
      </c>
    </row>
    <row r="11" spans="1:9">
      <c r="A11" s="46">
        <v>42677</v>
      </c>
      <c r="B11" s="47" t="s">
        <v>1047</v>
      </c>
      <c r="C11" s="47" t="s">
        <v>16</v>
      </c>
      <c r="D11" s="47">
        <v>6000</v>
      </c>
      <c r="E11" s="47">
        <v>221</v>
      </c>
      <c r="F11" s="47">
        <v>220.4</v>
      </c>
      <c r="G11" s="47" t="s">
        <v>2677</v>
      </c>
      <c r="H11" s="47">
        <v>222.2</v>
      </c>
      <c r="I11" s="51">
        <f t="shared" si="2"/>
        <v>7199.9999999999318</v>
      </c>
    </row>
    <row r="12" spans="1:9">
      <c r="A12" s="46">
        <v>42678</v>
      </c>
      <c r="B12" s="47" t="s">
        <v>1559</v>
      </c>
      <c r="C12" s="47" t="s">
        <v>16</v>
      </c>
      <c r="D12" s="47">
        <v>400</v>
      </c>
      <c r="E12" s="47">
        <v>1900</v>
      </c>
      <c r="F12" s="47">
        <v>1891</v>
      </c>
      <c r="G12" s="47" t="s">
        <v>2678</v>
      </c>
      <c r="H12" s="47">
        <v>1904</v>
      </c>
      <c r="I12" s="51">
        <f t="shared" si="2"/>
        <v>1600</v>
      </c>
    </row>
    <row r="13" spans="1:9">
      <c r="A13" s="46">
        <v>42678</v>
      </c>
      <c r="B13" s="47" t="s">
        <v>257</v>
      </c>
      <c r="C13" s="47" t="s">
        <v>23</v>
      </c>
      <c r="D13" s="47">
        <v>800</v>
      </c>
      <c r="E13" s="47">
        <v>794</v>
      </c>
      <c r="F13" s="47">
        <v>798.5</v>
      </c>
      <c r="G13" s="47" t="s">
        <v>2679</v>
      </c>
      <c r="H13" s="47">
        <v>789.5</v>
      </c>
      <c r="I13" s="51">
        <f t="shared" ref="I13:I16" si="3">(E13-H13)*D13</f>
        <v>3600</v>
      </c>
    </row>
    <row r="14" spans="1:9">
      <c r="A14" s="46">
        <v>42678</v>
      </c>
      <c r="B14" s="47" t="s">
        <v>2604</v>
      </c>
      <c r="C14" s="47" t="s">
        <v>23</v>
      </c>
      <c r="D14" s="47">
        <v>400</v>
      </c>
      <c r="E14" s="47">
        <v>740</v>
      </c>
      <c r="F14" s="47">
        <v>745</v>
      </c>
      <c r="G14" s="47" t="s">
        <v>2680</v>
      </c>
      <c r="H14" s="47">
        <v>739</v>
      </c>
      <c r="I14" s="51">
        <f t="shared" si="3"/>
        <v>400</v>
      </c>
    </row>
    <row r="15" spans="1:9">
      <c r="A15" s="48">
        <v>42681</v>
      </c>
      <c r="B15" s="49" t="s">
        <v>20</v>
      </c>
      <c r="C15" s="49" t="s">
        <v>16</v>
      </c>
      <c r="D15" s="49">
        <v>1100</v>
      </c>
      <c r="E15" s="49">
        <v>901.3</v>
      </c>
      <c r="F15" s="49">
        <v>898</v>
      </c>
      <c r="G15" s="49" t="s">
        <v>2681</v>
      </c>
      <c r="H15" s="49">
        <v>898</v>
      </c>
      <c r="I15" s="52">
        <f t="shared" ref="I15:I25" si="4">(H15-E15)*D15</f>
        <v>-3629.99999999995</v>
      </c>
    </row>
    <row r="16" spans="1:9">
      <c r="A16" s="46">
        <v>42681</v>
      </c>
      <c r="B16" s="47" t="s">
        <v>2013</v>
      </c>
      <c r="C16" s="47" t="s">
        <v>23</v>
      </c>
      <c r="D16" s="47">
        <v>700</v>
      </c>
      <c r="E16" s="47">
        <v>767</v>
      </c>
      <c r="F16" s="47">
        <v>772</v>
      </c>
      <c r="G16" s="47" t="s">
        <v>2682</v>
      </c>
      <c r="H16" s="47">
        <v>767</v>
      </c>
      <c r="I16" s="51">
        <f t="shared" si="3"/>
        <v>0</v>
      </c>
    </row>
    <row r="17" spans="1:10">
      <c r="A17" s="48">
        <v>42682</v>
      </c>
      <c r="B17" s="49" t="s">
        <v>2413</v>
      </c>
      <c r="C17" s="49" t="s">
        <v>16</v>
      </c>
      <c r="D17" s="49">
        <v>2100</v>
      </c>
      <c r="E17" s="49">
        <v>345</v>
      </c>
      <c r="F17" s="49">
        <v>344.25</v>
      </c>
      <c r="G17" s="49" t="s">
        <v>2683</v>
      </c>
      <c r="H17" s="49">
        <v>344.6</v>
      </c>
      <c r="I17" s="52">
        <f t="shared" si="4"/>
        <v>-839.99999999995225</v>
      </c>
    </row>
    <row r="18" spans="1:10">
      <c r="A18" s="46">
        <v>42682</v>
      </c>
      <c r="B18" s="47" t="s">
        <v>2542</v>
      </c>
      <c r="C18" s="47" t="s">
        <v>23</v>
      </c>
      <c r="D18" s="47">
        <v>600</v>
      </c>
      <c r="E18" s="47">
        <v>640</v>
      </c>
      <c r="F18" s="47">
        <v>646</v>
      </c>
      <c r="G18" s="47" t="s">
        <v>2684</v>
      </c>
      <c r="H18" s="47">
        <v>637.29999999999995</v>
      </c>
      <c r="I18" s="51">
        <f>(E18-H18)*D18</f>
        <v>1620.0000000000273</v>
      </c>
    </row>
    <row r="19" spans="1:10">
      <c r="A19" s="46">
        <v>42682</v>
      </c>
      <c r="B19" s="47" t="s">
        <v>490</v>
      </c>
      <c r="C19" s="47" t="s">
        <v>23</v>
      </c>
      <c r="D19" s="47">
        <v>1000</v>
      </c>
      <c r="E19" s="47">
        <v>540</v>
      </c>
      <c r="F19" s="47">
        <v>543.5</v>
      </c>
      <c r="G19" s="47" t="s">
        <v>2685</v>
      </c>
      <c r="H19" s="47">
        <v>539.79999999999995</v>
      </c>
      <c r="I19" s="51">
        <f>(E19-H19)*D19</f>
        <v>200.00000000004547</v>
      </c>
    </row>
    <row r="20" spans="1:10">
      <c r="A20" s="46">
        <v>42683</v>
      </c>
      <c r="B20" s="47" t="s">
        <v>2630</v>
      </c>
      <c r="C20" s="47" t="s">
        <v>946</v>
      </c>
      <c r="D20" s="47">
        <v>500</v>
      </c>
      <c r="E20" s="47">
        <v>980</v>
      </c>
      <c r="F20" s="47">
        <v>973</v>
      </c>
      <c r="G20" s="47" t="s">
        <v>2686</v>
      </c>
      <c r="H20" s="47">
        <v>983</v>
      </c>
      <c r="I20" s="51">
        <f t="shared" si="4"/>
        <v>1500</v>
      </c>
    </row>
    <row r="21" spans="1:10">
      <c r="A21" s="46">
        <v>42683</v>
      </c>
      <c r="B21" s="47" t="s">
        <v>2687</v>
      </c>
      <c r="C21" s="47" t="s">
        <v>16</v>
      </c>
      <c r="D21" s="47">
        <v>600</v>
      </c>
      <c r="E21" s="47">
        <v>740</v>
      </c>
      <c r="F21" s="47">
        <v>734</v>
      </c>
      <c r="G21" s="47" t="s">
        <v>2688</v>
      </c>
      <c r="H21" s="47">
        <v>740</v>
      </c>
      <c r="I21" s="51">
        <f t="shared" si="4"/>
        <v>0</v>
      </c>
      <c r="J21" s="65"/>
    </row>
    <row r="22" spans="1:10">
      <c r="A22" s="46">
        <v>42683</v>
      </c>
      <c r="B22" s="47" t="s">
        <v>257</v>
      </c>
      <c r="C22" s="47" t="s">
        <v>16</v>
      </c>
      <c r="D22" s="47">
        <v>800</v>
      </c>
      <c r="E22" s="47">
        <v>700</v>
      </c>
      <c r="F22" s="47">
        <v>695.5</v>
      </c>
      <c r="G22" s="47" t="s">
        <v>2689</v>
      </c>
      <c r="H22" s="47">
        <v>708</v>
      </c>
      <c r="I22" s="51">
        <f t="shared" si="4"/>
        <v>6400</v>
      </c>
      <c r="J22" s="65"/>
    </row>
    <row r="23" spans="1:10">
      <c r="A23" s="46">
        <v>42684</v>
      </c>
      <c r="B23" s="47" t="s">
        <v>2690</v>
      </c>
      <c r="C23" s="47" t="s">
        <v>16</v>
      </c>
      <c r="D23" s="47">
        <v>500</v>
      </c>
      <c r="E23" s="47">
        <v>1765</v>
      </c>
      <c r="F23" s="47">
        <v>1758</v>
      </c>
      <c r="G23" s="47" t="s">
        <v>2691</v>
      </c>
      <c r="H23" s="47">
        <v>1778</v>
      </c>
      <c r="I23" s="51">
        <f t="shared" si="4"/>
        <v>6500</v>
      </c>
      <c r="J23" s="66"/>
    </row>
    <row r="24" spans="1:10">
      <c r="A24" s="46">
        <v>42684</v>
      </c>
      <c r="B24" s="47" t="s">
        <v>381</v>
      </c>
      <c r="C24" s="47" t="s">
        <v>16</v>
      </c>
      <c r="D24" s="47">
        <v>1200</v>
      </c>
      <c r="E24" s="47">
        <v>680</v>
      </c>
      <c r="F24" s="47">
        <v>677</v>
      </c>
      <c r="G24" s="47" t="s">
        <v>2692</v>
      </c>
      <c r="H24" s="47">
        <v>685</v>
      </c>
      <c r="I24" s="51">
        <f t="shared" si="4"/>
        <v>6000</v>
      </c>
      <c r="J24" s="65"/>
    </row>
    <row r="25" spans="1:10">
      <c r="A25" s="46">
        <v>42684</v>
      </c>
      <c r="B25" s="47" t="s">
        <v>1779</v>
      </c>
      <c r="C25" s="47" t="s">
        <v>16</v>
      </c>
      <c r="D25" s="47">
        <v>800</v>
      </c>
      <c r="E25" s="47">
        <v>709</v>
      </c>
      <c r="F25" s="47">
        <v>704.5</v>
      </c>
      <c r="G25" s="47" t="s">
        <v>2693</v>
      </c>
      <c r="H25" s="47">
        <v>716</v>
      </c>
      <c r="I25" s="51">
        <f t="shared" si="4"/>
        <v>5600</v>
      </c>
      <c r="J25" s="66"/>
    </row>
    <row r="26" spans="1:10">
      <c r="A26" s="46">
        <v>42685</v>
      </c>
      <c r="B26" s="47" t="s">
        <v>1945</v>
      </c>
      <c r="C26" s="47" t="s">
        <v>23</v>
      </c>
      <c r="D26" s="47">
        <v>250</v>
      </c>
      <c r="E26" s="47">
        <v>2665</v>
      </c>
      <c r="F26" s="47">
        <v>2680</v>
      </c>
      <c r="G26" s="47" t="s">
        <v>2694</v>
      </c>
      <c r="H26" s="47">
        <v>2665</v>
      </c>
      <c r="I26" s="51">
        <f t="shared" ref="I26:I30" si="5">(E26-H26)*D26</f>
        <v>0</v>
      </c>
      <c r="J26" s="65"/>
    </row>
    <row r="27" spans="1:10">
      <c r="A27" s="48">
        <v>42685</v>
      </c>
      <c r="B27" s="49" t="s">
        <v>1638</v>
      </c>
      <c r="C27" s="49" t="s">
        <v>16</v>
      </c>
      <c r="D27" s="49">
        <v>2000</v>
      </c>
      <c r="E27" s="49">
        <v>361.25</v>
      </c>
      <c r="F27" s="49">
        <v>359.5</v>
      </c>
      <c r="G27" s="49" t="s">
        <v>2695</v>
      </c>
      <c r="H27" s="49">
        <v>360.4</v>
      </c>
      <c r="I27" s="52">
        <f>(H27-E27)*D27</f>
        <v>-1700.0000000000455</v>
      </c>
      <c r="J27" s="65"/>
    </row>
    <row r="28" spans="1:10">
      <c r="A28" s="46">
        <v>42685</v>
      </c>
      <c r="B28" s="47" t="s">
        <v>2696</v>
      </c>
      <c r="C28" s="47" t="s">
        <v>23</v>
      </c>
      <c r="D28" s="47">
        <v>2500</v>
      </c>
      <c r="E28" s="47">
        <v>280</v>
      </c>
      <c r="F28" s="47">
        <v>281.39999999999998</v>
      </c>
      <c r="G28" s="47" t="s">
        <v>2697</v>
      </c>
      <c r="H28" s="47">
        <v>278.60000000000002</v>
      </c>
      <c r="I28" s="51">
        <f t="shared" si="5"/>
        <v>3499.9999999999432</v>
      </c>
      <c r="J28" s="65"/>
    </row>
    <row r="29" spans="1:10">
      <c r="A29" s="46">
        <v>42689</v>
      </c>
      <c r="B29" s="47" t="s">
        <v>1715</v>
      </c>
      <c r="C29" s="47" t="s">
        <v>23</v>
      </c>
      <c r="D29" s="47">
        <v>600</v>
      </c>
      <c r="E29" s="47">
        <v>846</v>
      </c>
      <c r="F29" s="47">
        <v>852</v>
      </c>
      <c r="G29" s="47" t="s">
        <v>2698</v>
      </c>
      <c r="H29" s="47">
        <v>836</v>
      </c>
      <c r="I29" s="51">
        <f t="shared" si="5"/>
        <v>6000</v>
      </c>
      <c r="J29" s="65"/>
    </row>
    <row r="30" spans="1:10">
      <c r="A30" s="46">
        <v>42689</v>
      </c>
      <c r="B30" s="47" t="s">
        <v>1715</v>
      </c>
      <c r="C30" s="47" t="s">
        <v>23</v>
      </c>
      <c r="D30" s="47">
        <v>600</v>
      </c>
      <c r="E30" s="47">
        <v>810</v>
      </c>
      <c r="F30" s="47">
        <v>816</v>
      </c>
      <c r="G30" s="47" t="s">
        <v>2699</v>
      </c>
      <c r="H30" s="47">
        <v>807.3</v>
      </c>
      <c r="I30" s="51">
        <f t="shared" si="5"/>
        <v>1620.0000000000273</v>
      </c>
      <c r="J30" s="65"/>
    </row>
    <row r="31" spans="1:10">
      <c r="A31" s="46">
        <v>42689</v>
      </c>
      <c r="B31" s="47" t="s">
        <v>1541</v>
      </c>
      <c r="C31" s="47" t="s">
        <v>16</v>
      </c>
      <c r="D31" s="47">
        <v>1500</v>
      </c>
      <c r="E31" s="47">
        <v>345</v>
      </c>
      <c r="F31" s="47">
        <v>342.5</v>
      </c>
      <c r="G31" s="47" t="s">
        <v>2700</v>
      </c>
      <c r="H31" s="47">
        <v>354</v>
      </c>
      <c r="I31" s="51">
        <f t="shared" ref="I31:I35" si="6">(H31-E31)*D31</f>
        <v>13500</v>
      </c>
      <c r="J31" s="65"/>
    </row>
    <row r="32" spans="1:10">
      <c r="A32" s="46">
        <v>42690</v>
      </c>
      <c r="B32" s="47" t="s">
        <v>142</v>
      </c>
      <c r="C32" s="47" t="s">
        <v>23</v>
      </c>
      <c r="D32" s="47">
        <v>500</v>
      </c>
      <c r="E32" s="47">
        <v>830</v>
      </c>
      <c r="F32" s="47">
        <v>837</v>
      </c>
      <c r="G32" s="47" t="s">
        <v>2701</v>
      </c>
      <c r="H32" s="47">
        <v>829.95</v>
      </c>
      <c r="I32" s="51">
        <f t="shared" ref="I32:I37" si="7">(E32-H32)*D32</f>
        <v>24.999999999977263</v>
      </c>
      <c r="J32" s="65"/>
    </row>
    <row r="33" spans="1:10">
      <c r="A33" s="46">
        <v>42690</v>
      </c>
      <c r="B33" s="47" t="s">
        <v>2702</v>
      </c>
      <c r="C33" s="47" t="s">
        <v>946</v>
      </c>
      <c r="D33" s="47">
        <v>7000</v>
      </c>
      <c r="E33" s="47">
        <v>93.4</v>
      </c>
      <c r="F33" s="47">
        <v>92.9</v>
      </c>
      <c r="G33" s="47" t="s">
        <v>2703</v>
      </c>
      <c r="H33" s="47">
        <v>93.7</v>
      </c>
      <c r="I33" s="51">
        <f t="shared" si="6"/>
        <v>2099.99999999998</v>
      </c>
      <c r="J33" s="65"/>
    </row>
    <row r="34" spans="1:10">
      <c r="A34" s="46">
        <v>42690</v>
      </c>
      <c r="B34" s="47" t="s">
        <v>649</v>
      </c>
      <c r="C34" s="47" t="s">
        <v>23</v>
      </c>
      <c r="D34" s="47">
        <v>3000</v>
      </c>
      <c r="E34" s="47">
        <v>240</v>
      </c>
      <c r="F34" s="47">
        <v>241.2</v>
      </c>
      <c r="G34" s="47" t="s">
        <v>2704</v>
      </c>
      <c r="H34" s="47">
        <v>238.8</v>
      </c>
      <c r="I34" s="51">
        <f t="shared" si="7"/>
        <v>3599.9999999999659</v>
      </c>
    </row>
    <row r="35" spans="1:10">
      <c r="A35" s="46">
        <v>42691</v>
      </c>
      <c r="B35" s="47" t="s">
        <v>1612</v>
      </c>
      <c r="C35" s="47" t="s">
        <v>16</v>
      </c>
      <c r="D35" s="47">
        <v>400</v>
      </c>
      <c r="E35" s="47">
        <v>1800</v>
      </c>
      <c r="F35" s="47">
        <v>1791</v>
      </c>
      <c r="G35" s="47" t="s">
        <v>2705</v>
      </c>
      <c r="H35" s="47">
        <v>1804</v>
      </c>
      <c r="I35" s="51">
        <f t="shared" si="6"/>
        <v>1600</v>
      </c>
    </row>
    <row r="36" spans="1:10">
      <c r="A36" s="46">
        <v>42691</v>
      </c>
      <c r="B36" s="47" t="s">
        <v>1860</v>
      </c>
      <c r="C36" s="47" t="s">
        <v>23</v>
      </c>
      <c r="D36" s="47">
        <v>2000</v>
      </c>
      <c r="E36" s="47">
        <v>310</v>
      </c>
      <c r="F36" s="47">
        <v>311.75</v>
      </c>
      <c r="G36" s="47" t="s">
        <v>2706</v>
      </c>
      <c r="H36" s="47">
        <v>307</v>
      </c>
      <c r="I36" s="51">
        <f t="shared" si="7"/>
        <v>6000</v>
      </c>
    </row>
    <row r="37" spans="1:10">
      <c r="A37" s="46">
        <v>42692</v>
      </c>
      <c r="B37" s="47" t="s">
        <v>1860</v>
      </c>
      <c r="C37" s="47" t="s">
        <v>23</v>
      </c>
      <c r="D37" s="47">
        <v>2000</v>
      </c>
      <c r="E37" s="47">
        <v>297.10000000000002</v>
      </c>
      <c r="F37" s="47">
        <v>298.85000000000002</v>
      </c>
      <c r="G37" s="47" t="s">
        <v>2707</v>
      </c>
      <c r="H37" s="47">
        <v>294.10000000000002</v>
      </c>
      <c r="I37" s="51">
        <f t="shared" si="7"/>
        <v>6000</v>
      </c>
    </row>
    <row r="38" spans="1:10">
      <c r="A38" s="46">
        <v>42692</v>
      </c>
      <c r="B38" s="47" t="s">
        <v>142</v>
      </c>
      <c r="C38" s="47" t="s">
        <v>16</v>
      </c>
      <c r="D38" s="47">
        <v>500</v>
      </c>
      <c r="E38" s="47">
        <v>880</v>
      </c>
      <c r="F38" s="47">
        <v>873</v>
      </c>
      <c r="G38" s="47" t="s">
        <v>2708</v>
      </c>
      <c r="H38" s="47">
        <v>880</v>
      </c>
      <c r="I38" s="51">
        <f>(H38-E38)*D38</f>
        <v>0</v>
      </c>
    </row>
    <row r="39" spans="1:10">
      <c r="A39" s="46">
        <v>42692</v>
      </c>
      <c r="B39" s="47" t="s">
        <v>1806</v>
      </c>
      <c r="C39" s="47" t="s">
        <v>23</v>
      </c>
      <c r="D39" s="47">
        <v>1100</v>
      </c>
      <c r="E39" s="47">
        <v>753.35</v>
      </c>
      <c r="F39" s="47">
        <v>756.75</v>
      </c>
      <c r="G39" s="47" t="s">
        <v>2709</v>
      </c>
      <c r="H39" s="47">
        <v>747.7</v>
      </c>
      <c r="I39" s="51">
        <f t="shared" ref="I39:I44" si="8">(E39-H39)*D39</f>
        <v>6214.9999999999745</v>
      </c>
    </row>
    <row r="40" spans="1:10">
      <c r="A40" s="46">
        <v>42695</v>
      </c>
      <c r="B40" s="47" t="s">
        <v>1549</v>
      </c>
      <c r="C40" s="47" t="s">
        <v>23</v>
      </c>
      <c r="D40" s="47">
        <v>700</v>
      </c>
      <c r="E40" s="47">
        <v>1172</v>
      </c>
      <c r="F40" s="47">
        <v>1180</v>
      </c>
      <c r="G40" s="47" t="s">
        <v>2710</v>
      </c>
      <c r="H40" s="47">
        <v>1172</v>
      </c>
      <c r="I40" s="51">
        <f t="shared" si="8"/>
        <v>0</v>
      </c>
    </row>
    <row r="41" spans="1:10">
      <c r="A41" s="46">
        <v>42695</v>
      </c>
      <c r="B41" s="47" t="s">
        <v>1816</v>
      </c>
      <c r="C41" s="47" t="s">
        <v>23</v>
      </c>
      <c r="D41" s="47">
        <v>1100</v>
      </c>
      <c r="E41" s="47">
        <v>702</v>
      </c>
      <c r="F41" s="47">
        <v>705.5</v>
      </c>
      <c r="G41" s="47" t="s">
        <v>2711</v>
      </c>
      <c r="H41" s="47">
        <v>696</v>
      </c>
      <c r="I41" s="51">
        <f t="shared" si="8"/>
        <v>6600</v>
      </c>
    </row>
    <row r="42" spans="1:10">
      <c r="A42" s="46">
        <v>42696</v>
      </c>
      <c r="B42" s="47" t="s">
        <v>467</v>
      </c>
      <c r="C42" s="47" t="s">
        <v>23</v>
      </c>
      <c r="D42" s="47">
        <v>200</v>
      </c>
      <c r="E42" s="47">
        <v>2870</v>
      </c>
      <c r="F42" s="47">
        <v>2890</v>
      </c>
      <c r="G42" s="47" t="s">
        <v>2712</v>
      </c>
      <c r="H42" s="47">
        <v>2855</v>
      </c>
      <c r="I42" s="51">
        <f t="shared" si="8"/>
        <v>3000</v>
      </c>
    </row>
    <row r="43" spans="1:10">
      <c r="A43" s="46">
        <v>42696</v>
      </c>
      <c r="B43" s="47" t="s">
        <v>1919</v>
      </c>
      <c r="C43" s="47" t="s">
        <v>23</v>
      </c>
      <c r="D43" s="47">
        <v>1500</v>
      </c>
      <c r="E43" s="47">
        <v>411.35</v>
      </c>
      <c r="F43" s="47">
        <v>413.75</v>
      </c>
      <c r="G43" s="47" t="s">
        <v>2713</v>
      </c>
      <c r="H43" s="47">
        <v>410.35</v>
      </c>
      <c r="I43" s="51">
        <f t="shared" si="8"/>
        <v>1500</v>
      </c>
    </row>
    <row r="44" spans="1:10">
      <c r="A44" s="48">
        <v>42697</v>
      </c>
      <c r="B44" s="49" t="s">
        <v>2714</v>
      </c>
      <c r="C44" s="49" t="s">
        <v>23</v>
      </c>
      <c r="D44" s="49">
        <v>1300</v>
      </c>
      <c r="E44" s="49">
        <v>440</v>
      </c>
      <c r="F44" s="49">
        <v>442.75</v>
      </c>
      <c r="G44" s="49" t="s">
        <v>2715</v>
      </c>
      <c r="H44" s="49">
        <v>442.75</v>
      </c>
      <c r="I44" s="52">
        <f t="shared" si="8"/>
        <v>-3575</v>
      </c>
    </row>
    <row r="45" spans="1:10">
      <c r="A45" s="46">
        <v>42697</v>
      </c>
      <c r="B45" s="47" t="s">
        <v>2413</v>
      </c>
      <c r="C45" s="47" t="s">
        <v>946</v>
      </c>
      <c r="D45" s="47">
        <v>2100</v>
      </c>
      <c r="E45" s="47">
        <v>295</v>
      </c>
      <c r="F45" s="47">
        <v>293.25</v>
      </c>
      <c r="G45" s="47" t="s">
        <v>2716</v>
      </c>
      <c r="H45" s="47">
        <v>297.7</v>
      </c>
      <c r="I45" s="51">
        <f t="shared" ref="I45:I57" si="9">(H45-E45)*D45</f>
        <v>5669.9999999999764</v>
      </c>
    </row>
    <row r="46" spans="1:10">
      <c r="A46" s="48">
        <v>42698</v>
      </c>
      <c r="B46" s="49" t="s">
        <v>2717</v>
      </c>
      <c r="C46" s="49" t="s">
        <v>16</v>
      </c>
      <c r="D46" s="49">
        <v>600</v>
      </c>
      <c r="E46" s="49">
        <v>686</v>
      </c>
      <c r="F46" s="49">
        <v>680</v>
      </c>
      <c r="G46" s="49" t="s">
        <v>2718</v>
      </c>
      <c r="H46" s="49">
        <v>683.2</v>
      </c>
      <c r="I46" s="52">
        <f t="shared" si="9"/>
        <v>-1679.9999999999727</v>
      </c>
    </row>
    <row r="47" spans="1:10">
      <c r="A47" s="46">
        <v>42698</v>
      </c>
      <c r="B47" s="47" t="s">
        <v>2309</v>
      </c>
      <c r="C47" s="47" t="s">
        <v>944</v>
      </c>
      <c r="D47" s="47">
        <v>7375</v>
      </c>
      <c r="E47" s="47">
        <v>102</v>
      </c>
      <c r="F47" s="47">
        <v>102.5</v>
      </c>
      <c r="G47" s="47" t="s">
        <v>2719</v>
      </c>
      <c r="H47" s="47">
        <v>101.4</v>
      </c>
      <c r="I47" s="51">
        <f>(E47-H47)*D47</f>
        <v>4424.9999999999582</v>
      </c>
    </row>
    <row r="48" spans="1:10">
      <c r="A48" s="46">
        <v>42698</v>
      </c>
      <c r="B48" s="47" t="s">
        <v>1047</v>
      </c>
      <c r="C48" s="47" t="s">
        <v>16</v>
      </c>
      <c r="D48" s="47">
        <v>6000</v>
      </c>
      <c r="E48" s="47">
        <v>221</v>
      </c>
      <c r="F48" s="47">
        <v>220.4</v>
      </c>
      <c r="G48" s="47" t="s">
        <v>2720</v>
      </c>
      <c r="H48" s="47">
        <v>222.2</v>
      </c>
      <c r="I48" s="51">
        <f t="shared" si="9"/>
        <v>7199.9999999999318</v>
      </c>
    </row>
    <row r="49" spans="1:9">
      <c r="A49" s="46">
        <v>42699</v>
      </c>
      <c r="B49" s="47" t="s">
        <v>83</v>
      </c>
      <c r="C49" s="47" t="s">
        <v>16</v>
      </c>
      <c r="D49" s="47">
        <v>500</v>
      </c>
      <c r="E49" s="47">
        <v>1500</v>
      </c>
      <c r="F49" s="47">
        <v>1493</v>
      </c>
      <c r="G49" s="47" t="s">
        <v>2721</v>
      </c>
      <c r="H49" s="47">
        <v>1503</v>
      </c>
      <c r="I49" s="51">
        <f t="shared" si="9"/>
        <v>1500</v>
      </c>
    </row>
    <row r="50" spans="1:9">
      <c r="A50" s="46">
        <v>42699</v>
      </c>
      <c r="B50" s="47" t="s">
        <v>2722</v>
      </c>
      <c r="C50" s="47" t="s">
        <v>16</v>
      </c>
      <c r="D50" s="47">
        <v>2500</v>
      </c>
      <c r="E50" s="47">
        <v>263</v>
      </c>
      <c r="F50" s="47">
        <v>261.5</v>
      </c>
      <c r="G50" s="47" t="s">
        <v>2723</v>
      </c>
      <c r="H50" s="47">
        <v>265.75</v>
      </c>
      <c r="I50" s="51">
        <f t="shared" si="9"/>
        <v>6875</v>
      </c>
    </row>
    <row r="51" spans="1:9">
      <c r="A51" s="46">
        <v>42702</v>
      </c>
      <c r="B51" s="47" t="s">
        <v>1715</v>
      </c>
      <c r="C51" s="47" t="s">
        <v>16</v>
      </c>
      <c r="D51" s="47">
        <v>600</v>
      </c>
      <c r="E51" s="47">
        <v>939</v>
      </c>
      <c r="F51" s="47">
        <v>933</v>
      </c>
      <c r="G51" s="47" t="s">
        <v>2724</v>
      </c>
      <c r="H51" s="47">
        <v>939</v>
      </c>
      <c r="I51" s="51">
        <f t="shared" si="9"/>
        <v>0</v>
      </c>
    </row>
    <row r="52" spans="1:9">
      <c r="A52" s="46">
        <v>42702</v>
      </c>
      <c r="B52" s="47" t="s">
        <v>136</v>
      </c>
      <c r="C52" s="47" t="s">
        <v>16</v>
      </c>
      <c r="D52" s="47">
        <v>250</v>
      </c>
      <c r="E52" s="47">
        <v>1932.5</v>
      </c>
      <c r="F52" s="47">
        <v>1918</v>
      </c>
      <c r="G52" s="47" t="s">
        <v>2725</v>
      </c>
      <c r="H52" s="47">
        <v>1946</v>
      </c>
      <c r="I52" s="51">
        <f t="shared" si="9"/>
        <v>3375</v>
      </c>
    </row>
    <row r="53" spans="1:9">
      <c r="A53" s="48">
        <v>42702</v>
      </c>
      <c r="B53" s="49" t="s">
        <v>257</v>
      </c>
      <c r="C53" s="49" t="s">
        <v>16</v>
      </c>
      <c r="D53" s="49">
        <v>800</v>
      </c>
      <c r="E53" s="49">
        <v>710.3</v>
      </c>
      <c r="F53" s="49">
        <v>706</v>
      </c>
      <c r="G53" s="49" t="s">
        <v>2726</v>
      </c>
      <c r="H53" s="49">
        <v>709</v>
      </c>
      <c r="I53" s="52">
        <f t="shared" si="9"/>
        <v>-1039.9999999999636</v>
      </c>
    </row>
    <row r="54" spans="1:9">
      <c r="A54" s="46">
        <v>42703</v>
      </c>
      <c r="B54" s="47" t="s">
        <v>649</v>
      </c>
      <c r="C54" s="47" t="s">
        <v>16</v>
      </c>
      <c r="D54" s="47">
        <v>3000</v>
      </c>
      <c r="E54" s="47">
        <v>253</v>
      </c>
      <c r="F54" s="47">
        <v>251.85</v>
      </c>
      <c r="G54" s="47" t="s">
        <v>2727</v>
      </c>
      <c r="H54" s="47">
        <v>253</v>
      </c>
      <c r="I54" s="51">
        <f t="shared" si="9"/>
        <v>0</v>
      </c>
    </row>
    <row r="55" spans="1:9">
      <c r="A55" s="48">
        <v>42703</v>
      </c>
      <c r="B55" s="49" t="s">
        <v>287</v>
      </c>
      <c r="C55" s="49" t="s">
        <v>946</v>
      </c>
      <c r="D55" s="49">
        <v>2000</v>
      </c>
      <c r="E55" s="49">
        <v>346.5</v>
      </c>
      <c r="F55" s="49">
        <v>344.75</v>
      </c>
      <c r="G55" s="49" t="s">
        <v>2728</v>
      </c>
      <c r="H55" s="49">
        <v>346.35</v>
      </c>
      <c r="I55" s="52">
        <f t="shared" si="9"/>
        <v>-299.99999999995453</v>
      </c>
    </row>
    <row r="56" spans="1:9">
      <c r="A56" s="46">
        <v>42704</v>
      </c>
      <c r="B56" s="47" t="s">
        <v>1549</v>
      </c>
      <c r="C56" s="47" t="s">
        <v>946</v>
      </c>
      <c r="D56" s="47">
        <v>700</v>
      </c>
      <c r="E56" s="47">
        <v>1275</v>
      </c>
      <c r="F56" s="47">
        <v>1270</v>
      </c>
      <c r="G56" s="47" t="s">
        <v>2729</v>
      </c>
      <c r="H56" s="47">
        <v>1277.3</v>
      </c>
      <c r="I56" s="51">
        <f t="shared" si="9"/>
        <v>1609.9999999999682</v>
      </c>
    </row>
    <row r="57" spans="1:9">
      <c r="A57" s="46">
        <v>42704</v>
      </c>
      <c r="B57" s="47" t="s">
        <v>112</v>
      </c>
      <c r="C57" s="47" t="s">
        <v>16</v>
      </c>
      <c r="D57" s="47">
        <v>150</v>
      </c>
      <c r="E57" s="47">
        <v>5168</v>
      </c>
      <c r="F57" s="47">
        <v>5145</v>
      </c>
      <c r="G57" s="47" t="s">
        <v>2730</v>
      </c>
      <c r="H57" s="47">
        <v>5204</v>
      </c>
      <c r="I57" s="51">
        <f t="shared" si="9"/>
        <v>5400</v>
      </c>
    </row>
    <row r="58" spans="1:9">
      <c r="A58" s="48"/>
      <c r="B58" s="49"/>
      <c r="C58" s="49"/>
      <c r="D58" s="49"/>
      <c r="E58" s="49"/>
      <c r="F58" s="49"/>
      <c r="G58" s="49"/>
      <c r="H58" s="49"/>
      <c r="I58" s="52"/>
    </row>
    <row r="59" spans="1:9">
      <c r="A59" s="48"/>
      <c r="B59" s="49"/>
      <c r="C59" s="49"/>
      <c r="D59" s="49"/>
      <c r="E59" s="49"/>
      <c r="F59" s="49"/>
      <c r="G59" s="122" t="s">
        <v>64</v>
      </c>
      <c r="H59" s="122"/>
      <c r="I59" s="55">
        <f>SUM(I4:I58)</f>
        <v>136724.99999999983</v>
      </c>
    </row>
    <row r="60" spans="1:9">
      <c r="A60" s="46"/>
      <c r="B60" s="47"/>
      <c r="C60" s="47"/>
      <c r="D60" s="47"/>
      <c r="E60" s="47"/>
      <c r="F60" s="47"/>
      <c r="G60" s="54"/>
      <c r="H60" s="54"/>
      <c r="I60" s="56"/>
    </row>
    <row r="61" spans="1:9">
      <c r="A61" s="46"/>
      <c r="B61" s="47"/>
      <c r="C61" s="47"/>
      <c r="D61" s="47"/>
      <c r="E61" s="47"/>
      <c r="F61" s="47"/>
      <c r="G61" s="122" t="s">
        <v>2</v>
      </c>
      <c r="H61" s="122"/>
      <c r="I61" s="57">
        <f>46/58</f>
        <v>0.7931034482758621</v>
      </c>
    </row>
    <row r="62" spans="1:9">
      <c r="A62" s="46"/>
      <c r="B62" s="47"/>
      <c r="C62" s="47"/>
      <c r="D62" s="47"/>
      <c r="E62" s="47"/>
      <c r="F62" s="47"/>
      <c r="G62" s="47"/>
      <c r="H62" s="47"/>
      <c r="I62" s="51"/>
    </row>
    <row r="63" spans="1:9">
      <c r="A63" s="46"/>
      <c r="B63" s="47"/>
      <c r="C63" s="47"/>
      <c r="D63" s="47"/>
      <c r="E63" s="47"/>
      <c r="F63" s="47"/>
      <c r="G63" s="47"/>
      <c r="H63" s="47"/>
      <c r="I63" s="51"/>
    </row>
    <row r="64" spans="1:9">
      <c r="A64" s="48"/>
      <c r="B64" s="49"/>
      <c r="C64" s="49"/>
      <c r="D64" s="49"/>
      <c r="E64" s="49"/>
      <c r="F64" s="49"/>
      <c r="G64" s="49"/>
      <c r="H64" s="49"/>
      <c r="I64" s="52"/>
    </row>
    <row r="65" spans="1:9">
      <c r="A65" s="46"/>
      <c r="B65" s="47"/>
      <c r="C65" s="47"/>
      <c r="D65" s="47"/>
      <c r="E65" s="47"/>
      <c r="F65" s="47"/>
      <c r="G65" s="47"/>
      <c r="H65" s="47"/>
      <c r="I65" s="51"/>
    </row>
    <row r="66" spans="1:9">
      <c r="A66" s="46"/>
      <c r="B66" s="47"/>
      <c r="C66" s="47"/>
      <c r="D66" s="47"/>
      <c r="E66" s="47"/>
      <c r="F66" s="47"/>
      <c r="G66" s="47"/>
      <c r="H66" s="47"/>
      <c r="I66" s="51"/>
    </row>
    <row r="67" spans="1:9">
      <c r="A67" s="48"/>
      <c r="B67" s="49"/>
      <c r="C67" s="49"/>
      <c r="D67" s="49"/>
      <c r="E67" s="49"/>
      <c r="F67" s="49"/>
      <c r="G67" s="49"/>
      <c r="H67" s="49"/>
      <c r="I67" s="52"/>
    </row>
    <row r="68" spans="1:9">
      <c r="A68" s="46"/>
      <c r="B68" s="47"/>
      <c r="C68" s="47"/>
      <c r="D68" s="47"/>
      <c r="E68" s="47"/>
      <c r="F68" s="47"/>
      <c r="G68" s="47"/>
      <c r="H68" s="47"/>
      <c r="I68" s="51"/>
    </row>
    <row r="69" spans="1:9">
      <c r="A69" s="48"/>
      <c r="B69" s="49"/>
      <c r="C69" s="49"/>
      <c r="D69" s="49"/>
      <c r="E69" s="49"/>
      <c r="F69" s="49"/>
      <c r="G69" s="49"/>
      <c r="H69" s="49"/>
      <c r="I69" s="52"/>
    </row>
    <row r="70" spans="1:9">
      <c r="A70" s="46"/>
      <c r="B70" s="47"/>
      <c r="C70" s="47"/>
      <c r="D70" s="47"/>
      <c r="E70" s="47"/>
      <c r="F70" s="47"/>
      <c r="G70" s="47"/>
      <c r="H70" s="47"/>
      <c r="I70" s="51"/>
    </row>
    <row r="71" spans="1:9">
      <c r="A71" s="48"/>
      <c r="B71" s="49"/>
      <c r="C71" s="49"/>
      <c r="D71" s="49"/>
      <c r="E71" s="49"/>
      <c r="F71" s="49"/>
      <c r="G71" s="49"/>
      <c r="H71" s="49"/>
      <c r="I71" s="52"/>
    </row>
    <row r="72" spans="1:9">
      <c r="A72" s="48"/>
      <c r="B72" s="49"/>
      <c r="C72" s="49"/>
      <c r="D72" s="49"/>
      <c r="E72" s="49"/>
      <c r="F72" s="49"/>
      <c r="G72" s="49"/>
      <c r="H72" s="49"/>
      <c r="I72" s="52"/>
    </row>
    <row r="73" spans="1:9">
      <c r="A73" s="46"/>
      <c r="B73" s="47"/>
      <c r="C73" s="47"/>
      <c r="D73" s="47"/>
      <c r="E73" s="47"/>
      <c r="F73" s="47"/>
      <c r="G73" s="47"/>
      <c r="H73" s="47"/>
      <c r="I73" s="51"/>
    </row>
    <row r="74" spans="1:9">
      <c r="A74" s="53"/>
      <c r="B74" s="53"/>
      <c r="C74" s="53"/>
      <c r="D74" s="53"/>
      <c r="E74" s="53"/>
      <c r="F74" s="53"/>
    </row>
    <row r="75" spans="1:9">
      <c r="A75" s="53"/>
      <c r="B75" s="53"/>
      <c r="C75" s="53"/>
      <c r="D75" s="53"/>
      <c r="E75" s="53"/>
      <c r="F75" s="53"/>
    </row>
    <row r="76" spans="1:9">
      <c r="A76" s="53"/>
      <c r="B76" s="53"/>
      <c r="C76" s="53"/>
      <c r="D76" s="53"/>
      <c r="E76" s="53"/>
      <c r="F76" s="53"/>
    </row>
    <row r="77" spans="1:9" s="58" customFormat="1">
      <c r="A77" s="53"/>
      <c r="B77" s="53"/>
      <c r="C77" s="53"/>
      <c r="D77" s="53"/>
      <c r="E77" s="53"/>
      <c r="F77" s="53"/>
      <c r="G77" s="53"/>
      <c r="H77" s="53"/>
      <c r="I77" s="53"/>
    </row>
    <row r="78" spans="1:9" s="58" customFormat="1"/>
    <row r="79" spans="1:9" s="58" customFormat="1"/>
    <row r="80" spans="1:9" s="58" customFormat="1"/>
    <row r="81" s="58" customFormat="1"/>
    <row r="82" s="58" customFormat="1"/>
    <row r="83" s="58" customFormat="1"/>
    <row r="84" s="58" customFormat="1"/>
    <row r="85" s="58" customFormat="1"/>
    <row r="86" s="58" customFormat="1"/>
    <row r="87" s="58" customFormat="1"/>
    <row r="88" s="58" customFormat="1"/>
    <row r="89" s="58" customFormat="1"/>
    <row r="90" s="58" customFormat="1"/>
    <row r="91" s="58" customFormat="1"/>
    <row r="92" s="58" customFormat="1"/>
    <row r="93" s="58" customFormat="1"/>
    <row r="94" s="58" customFormat="1"/>
    <row r="95" s="58" customFormat="1"/>
    <row r="96" s="58" customFormat="1"/>
    <row r="97" s="58" customFormat="1"/>
    <row r="98" s="58" customFormat="1"/>
    <row r="99" s="58" customFormat="1"/>
    <row r="100" s="58" customFormat="1"/>
    <row r="101" s="58" customFormat="1"/>
    <row r="102" s="58" customFormat="1"/>
    <row r="103" s="58" customFormat="1"/>
    <row r="104" s="58" customFormat="1"/>
    <row r="105" s="58" customFormat="1"/>
    <row r="106" s="58" customFormat="1"/>
    <row r="107" s="58" customFormat="1"/>
    <row r="108" s="58" customFormat="1"/>
    <row r="109" s="58" customFormat="1"/>
    <row r="110" s="58" customFormat="1"/>
    <row r="111" s="58" customFormat="1"/>
    <row r="112" s="58" customFormat="1"/>
    <row r="113" spans="1:9" s="58" customFormat="1"/>
    <row r="114" spans="1:9" s="58" customFormat="1"/>
    <row r="115" spans="1:9" s="58" customFormat="1"/>
    <row r="116" spans="1:9" s="58" customFormat="1"/>
    <row r="117" spans="1:9">
      <c r="A117" s="60"/>
      <c r="B117" s="60"/>
      <c r="C117" s="60"/>
      <c r="D117" s="60"/>
      <c r="E117" s="60"/>
      <c r="F117" s="60"/>
      <c r="G117" s="60"/>
      <c r="H117" s="60"/>
      <c r="I117" s="60"/>
    </row>
    <row r="118" spans="1:9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>
      <c r="A124" s="61"/>
      <c r="B124" s="61"/>
      <c r="C124" s="61"/>
      <c r="D124" s="61"/>
      <c r="E124" s="61"/>
      <c r="F124" s="61"/>
      <c r="G124" s="61"/>
      <c r="H124" s="61"/>
      <c r="I124" s="61"/>
    </row>
  </sheetData>
  <mergeCells count="4">
    <mergeCell ref="A1:I1"/>
    <mergeCell ref="A2:I2"/>
    <mergeCell ref="G59:H59"/>
    <mergeCell ref="G61:H61"/>
  </mergeCells>
  <pageMargins left="0.75" right="0.75" top="1" bottom="1" header="0.51180555555555596" footer="0.51180555555555596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workbookViewId="0">
      <selection activeCell="F47" sqref="F47"/>
    </sheetView>
  </sheetViews>
  <sheetFormatPr defaultColWidth="9" defaultRowHeight="15"/>
  <cols>
    <col min="1" max="1" width="10.42578125" style="59" customWidth="1"/>
    <col min="2" max="2" width="19.28515625" style="59" customWidth="1"/>
    <col min="3" max="3" width="9" style="59"/>
    <col min="4" max="4" width="10.28515625" style="59" customWidth="1"/>
    <col min="5" max="5" width="13.28515625" style="59" customWidth="1"/>
    <col min="6" max="6" width="11.28515625" style="59" customWidth="1"/>
    <col min="7" max="7" width="20.85546875" style="59" customWidth="1"/>
    <col min="8" max="8" width="11.85546875" style="59" customWidth="1"/>
    <col min="9" max="9" width="13.7109375" style="59" customWidth="1"/>
    <col min="10" max="16384" width="9" style="59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2731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44" t="s">
        <v>6</v>
      </c>
      <c r="B3" s="45" t="s">
        <v>7</v>
      </c>
      <c r="C3" s="45" t="s">
        <v>8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13</v>
      </c>
      <c r="I3" s="50" t="s">
        <v>14</v>
      </c>
    </row>
    <row r="4" spans="1:9">
      <c r="A4" s="46">
        <v>42646</v>
      </c>
      <c r="B4" s="47" t="s">
        <v>1847</v>
      </c>
      <c r="C4" s="47" t="s">
        <v>16</v>
      </c>
      <c r="D4" s="47">
        <v>1100</v>
      </c>
      <c r="E4" s="47">
        <v>965</v>
      </c>
      <c r="F4" s="47">
        <v>961.5</v>
      </c>
      <c r="G4" s="47" t="s">
        <v>2732</v>
      </c>
      <c r="H4" s="47">
        <v>971</v>
      </c>
      <c r="I4" s="51">
        <f>(H4-E4)*D4</f>
        <v>6600</v>
      </c>
    </row>
    <row r="5" spans="1:9">
      <c r="A5" s="46">
        <v>42647</v>
      </c>
      <c r="B5" s="47" t="s">
        <v>2717</v>
      </c>
      <c r="C5" s="47" t="s">
        <v>23</v>
      </c>
      <c r="D5" s="47">
        <v>600</v>
      </c>
      <c r="E5" s="47">
        <v>926</v>
      </c>
      <c r="F5" s="47">
        <v>932</v>
      </c>
      <c r="G5" s="47" t="s">
        <v>2733</v>
      </c>
      <c r="H5" s="47">
        <v>923.3</v>
      </c>
      <c r="I5" s="51">
        <f t="shared" ref="I5:I7" si="0">(E5-H5)*D5</f>
        <v>1620.0000000000273</v>
      </c>
    </row>
    <row r="6" spans="1:9">
      <c r="A6" s="46">
        <v>42647</v>
      </c>
      <c r="B6" s="47" t="s">
        <v>1929</v>
      </c>
      <c r="C6" s="47" t="s">
        <v>23</v>
      </c>
      <c r="D6" s="47">
        <v>1100</v>
      </c>
      <c r="E6" s="47">
        <v>950</v>
      </c>
      <c r="F6" s="47">
        <v>953.5</v>
      </c>
      <c r="G6" s="47" t="s">
        <v>2734</v>
      </c>
      <c r="H6" s="47">
        <v>948.6</v>
      </c>
      <c r="I6" s="51">
        <f t="shared" si="0"/>
        <v>1539.999999999975</v>
      </c>
    </row>
    <row r="7" spans="1:9">
      <c r="A7" s="46">
        <v>42647</v>
      </c>
      <c r="B7" s="47" t="s">
        <v>1638</v>
      </c>
      <c r="C7" s="47" t="s">
        <v>23</v>
      </c>
      <c r="D7" s="47">
        <v>2000</v>
      </c>
      <c r="E7" s="47">
        <v>378.1</v>
      </c>
      <c r="F7" s="47">
        <v>379.85</v>
      </c>
      <c r="G7" s="47" t="s">
        <v>2735</v>
      </c>
      <c r="H7" s="47">
        <v>375.1</v>
      </c>
      <c r="I7" s="51">
        <f t="shared" si="0"/>
        <v>6000</v>
      </c>
    </row>
    <row r="8" spans="1:9">
      <c r="A8" s="46">
        <v>42648</v>
      </c>
      <c r="B8" s="47" t="s">
        <v>83</v>
      </c>
      <c r="C8" s="47" t="s">
        <v>16</v>
      </c>
      <c r="D8" s="47">
        <v>500</v>
      </c>
      <c r="E8" s="47">
        <v>1913</v>
      </c>
      <c r="F8" s="47">
        <v>1906</v>
      </c>
      <c r="G8" s="47" t="s">
        <v>2736</v>
      </c>
      <c r="H8" s="47">
        <v>1925</v>
      </c>
      <c r="I8" s="51">
        <f t="shared" ref="I8:I11" si="1">(H8-E8)*D8</f>
        <v>6000</v>
      </c>
    </row>
    <row r="9" spans="1:9">
      <c r="A9" s="46">
        <v>42648</v>
      </c>
      <c r="B9" s="47" t="s">
        <v>112</v>
      </c>
      <c r="C9" s="47" t="s">
        <v>16</v>
      </c>
      <c r="D9" s="47">
        <v>150</v>
      </c>
      <c r="E9" s="47">
        <v>5763</v>
      </c>
      <c r="F9" s="47">
        <v>5738</v>
      </c>
      <c r="G9" s="47" t="s">
        <v>2737</v>
      </c>
      <c r="H9" s="47">
        <v>5773</v>
      </c>
      <c r="I9" s="51">
        <f t="shared" si="1"/>
        <v>1500</v>
      </c>
    </row>
    <row r="10" spans="1:9">
      <c r="A10" s="46">
        <v>42649</v>
      </c>
      <c r="B10" s="47" t="s">
        <v>886</v>
      </c>
      <c r="C10" s="47" t="s">
        <v>16</v>
      </c>
      <c r="D10" s="47">
        <v>500</v>
      </c>
      <c r="E10" s="47">
        <v>919</v>
      </c>
      <c r="F10" s="47">
        <v>912</v>
      </c>
      <c r="G10" s="47" t="s">
        <v>2738</v>
      </c>
      <c r="H10" s="47">
        <v>922</v>
      </c>
      <c r="I10" s="51">
        <f t="shared" si="1"/>
        <v>1500</v>
      </c>
    </row>
    <row r="11" spans="1:9">
      <c r="A11" s="48">
        <v>42649</v>
      </c>
      <c r="B11" s="49" t="s">
        <v>2168</v>
      </c>
      <c r="C11" s="49" t="s">
        <v>16</v>
      </c>
      <c r="D11" s="49">
        <v>1200</v>
      </c>
      <c r="E11" s="49">
        <v>684</v>
      </c>
      <c r="F11" s="49">
        <v>681</v>
      </c>
      <c r="G11" s="49" t="s">
        <v>2739</v>
      </c>
      <c r="H11" s="49">
        <v>683.1</v>
      </c>
      <c r="I11" s="52">
        <f t="shared" si="1"/>
        <v>-1079.9999999999727</v>
      </c>
    </row>
    <row r="12" spans="1:9">
      <c r="A12" s="46">
        <v>42650</v>
      </c>
      <c r="B12" s="47" t="s">
        <v>2138</v>
      </c>
      <c r="C12" s="47" t="s">
        <v>944</v>
      </c>
      <c r="D12" s="47">
        <v>1500</v>
      </c>
      <c r="E12" s="47">
        <v>397.2</v>
      </c>
      <c r="F12" s="47">
        <v>399.75</v>
      </c>
      <c r="G12" s="47" t="s">
        <v>2740</v>
      </c>
      <c r="H12" s="47">
        <v>396.2</v>
      </c>
      <c r="I12" s="51">
        <f>(E12-H12)*D12</f>
        <v>1500</v>
      </c>
    </row>
    <row r="13" spans="1:9">
      <c r="A13" s="46">
        <v>42650</v>
      </c>
      <c r="B13" s="47" t="s">
        <v>1565</v>
      </c>
      <c r="C13" s="47" t="s">
        <v>946</v>
      </c>
      <c r="D13" s="47">
        <v>2000</v>
      </c>
      <c r="E13" s="47">
        <v>396.85</v>
      </c>
      <c r="F13" s="47">
        <v>395.1</v>
      </c>
      <c r="G13" s="47" t="s">
        <v>2741</v>
      </c>
      <c r="H13" s="47">
        <v>399.85</v>
      </c>
      <c r="I13" s="51">
        <f t="shared" ref="I13:I17" si="2">(H13-E13)*D13</f>
        <v>6000</v>
      </c>
    </row>
    <row r="14" spans="1:9">
      <c r="A14" s="46">
        <v>42653</v>
      </c>
      <c r="B14" s="47" t="s">
        <v>2595</v>
      </c>
      <c r="C14" s="47" t="s">
        <v>16</v>
      </c>
      <c r="D14" s="47">
        <v>6000</v>
      </c>
      <c r="E14" s="47">
        <v>201.8</v>
      </c>
      <c r="F14" s="47">
        <v>201.15</v>
      </c>
      <c r="G14" s="47" t="s">
        <v>2742</v>
      </c>
      <c r="H14" s="47">
        <v>202.1</v>
      </c>
      <c r="I14" s="51">
        <f t="shared" si="2"/>
        <v>1799.9999999998977</v>
      </c>
    </row>
    <row r="15" spans="1:9">
      <c r="A15" s="48">
        <v>42653</v>
      </c>
      <c r="B15" s="49" t="s">
        <v>2743</v>
      </c>
      <c r="C15" s="49" t="s">
        <v>16</v>
      </c>
      <c r="D15" s="49">
        <v>2100</v>
      </c>
      <c r="E15" s="49">
        <v>369</v>
      </c>
      <c r="F15" s="49">
        <v>367.25</v>
      </c>
      <c r="G15" s="49" t="s">
        <v>2744</v>
      </c>
      <c r="H15" s="49">
        <v>368.6</v>
      </c>
      <c r="I15" s="52">
        <f t="shared" si="2"/>
        <v>-839.99999999995225</v>
      </c>
    </row>
    <row r="16" spans="1:9">
      <c r="A16" s="46">
        <v>42653</v>
      </c>
      <c r="B16" s="47" t="s">
        <v>1699</v>
      </c>
      <c r="C16" s="47" t="s">
        <v>16</v>
      </c>
      <c r="D16" s="47">
        <v>1500</v>
      </c>
      <c r="E16" s="47">
        <v>512</v>
      </c>
      <c r="F16" s="47">
        <v>509.5</v>
      </c>
      <c r="G16" s="47" t="s">
        <v>2745</v>
      </c>
      <c r="H16" s="47">
        <v>516</v>
      </c>
      <c r="I16" s="51">
        <f t="shared" si="2"/>
        <v>6000</v>
      </c>
    </row>
    <row r="17" spans="1:9">
      <c r="A17" s="46">
        <v>42656</v>
      </c>
      <c r="B17" s="47" t="s">
        <v>2450</v>
      </c>
      <c r="C17" s="47" t="s">
        <v>16</v>
      </c>
      <c r="D17" s="47">
        <v>3000</v>
      </c>
      <c r="E17" s="47">
        <v>384.5</v>
      </c>
      <c r="F17" s="47">
        <v>383.3</v>
      </c>
      <c r="G17" s="47" t="s">
        <v>2746</v>
      </c>
      <c r="H17" s="47">
        <v>385</v>
      </c>
      <c r="I17" s="51">
        <f t="shared" si="2"/>
        <v>1500</v>
      </c>
    </row>
    <row r="18" spans="1:9">
      <c r="A18" s="46">
        <v>42656</v>
      </c>
      <c r="B18" s="47" t="s">
        <v>1549</v>
      </c>
      <c r="C18" s="47" t="s">
        <v>944</v>
      </c>
      <c r="D18" s="47">
        <v>700</v>
      </c>
      <c r="E18" s="47">
        <v>1350</v>
      </c>
      <c r="F18" s="47">
        <v>1355</v>
      </c>
      <c r="G18" s="47" t="s">
        <v>2747</v>
      </c>
      <c r="H18" s="47">
        <v>1347.7</v>
      </c>
      <c r="I18" s="51">
        <f t="shared" ref="I18:I20" si="3">(E18-H18)*D18</f>
        <v>1609.9999999999682</v>
      </c>
    </row>
    <row r="19" spans="1:9">
      <c r="A19" s="46">
        <v>42656</v>
      </c>
      <c r="B19" s="47" t="s">
        <v>1779</v>
      </c>
      <c r="C19" s="47" t="s">
        <v>23</v>
      </c>
      <c r="D19" s="47">
        <v>800</v>
      </c>
      <c r="E19" s="47">
        <v>820</v>
      </c>
      <c r="F19" s="47">
        <v>824.5</v>
      </c>
      <c r="G19" s="47" t="s">
        <v>2748</v>
      </c>
      <c r="H19" s="47">
        <v>820</v>
      </c>
      <c r="I19" s="51">
        <f t="shared" si="3"/>
        <v>0</v>
      </c>
    </row>
    <row r="20" spans="1:9">
      <c r="A20" s="46">
        <v>42656</v>
      </c>
      <c r="B20" s="47" t="s">
        <v>1919</v>
      </c>
      <c r="C20" s="47" t="s">
        <v>23</v>
      </c>
      <c r="D20" s="47">
        <v>1500</v>
      </c>
      <c r="E20" s="47">
        <v>550</v>
      </c>
      <c r="F20" s="47">
        <v>552.5</v>
      </c>
      <c r="G20" s="47" t="s">
        <v>2749</v>
      </c>
      <c r="H20" s="47">
        <v>549</v>
      </c>
      <c r="I20" s="51">
        <f t="shared" si="3"/>
        <v>1500</v>
      </c>
    </row>
    <row r="21" spans="1:9">
      <c r="A21" s="46">
        <v>42657</v>
      </c>
      <c r="B21" s="47" t="s">
        <v>587</v>
      </c>
      <c r="C21" s="47" t="s">
        <v>16</v>
      </c>
      <c r="D21" s="47">
        <v>1500</v>
      </c>
      <c r="E21" s="47">
        <v>420.5</v>
      </c>
      <c r="F21" s="47">
        <v>418</v>
      </c>
      <c r="G21" s="47" t="s">
        <v>2750</v>
      </c>
      <c r="H21" s="47">
        <v>421.5</v>
      </c>
      <c r="I21" s="51">
        <f t="shared" ref="I21:I28" si="4">(H21-E21)*D21</f>
        <v>1500</v>
      </c>
    </row>
    <row r="22" spans="1:9">
      <c r="A22" s="46">
        <v>42657</v>
      </c>
      <c r="B22" s="47" t="s">
        <v>1860</v>
      </c>
      <c r="C22" s="47" t="s">
        <v>16</v>
      </c>
      <c r="D22" s="47">
        <v>2000</v>
      </c>
      <c r="E22" s="47">
        <v>396.4</v>
      </c>
      <c r="F22" s="47">
        <v>394.65</v>
      </c>
      <c r="G22" s="47" t="s">
        <v>2751</v>
      </c>
      <c r="H22" s="47">
        <v>398</v>
      </c>
      <c r="I22" s="51">
        <f t="shared" si="4"/>
        <v>3200.0000000000455</v>
      </c>
    </row>
    <row r="23" spans="1:9">
      <c r="A23" s="46">
        <v>42660</v>
      </c>
      <c r="B23" s="47" t="s">
        <v>1559</v>
      </c>
      <c r="C23" s="47" t="s">
        <v>23</v>
      </c>
      <c r="D23" s="47">
        <v>400</v>
      </c>
      <c r="E23" s="47">
        <v>1920</v>
      </c>
      <c r="F23" s="47">
        <v>1929</v>
      </c>
      <c r="G23" s="47" t="s">
        <v>2752</v>
      </c>
      <c r="H23" s="47">
        <v>1916</v>
      </c>
      <c r="I23" s="51">
        <f>(E23-H23)*D23</f>
        <v>1600</v>
      </c>
    </row>
    <row r="24" spans="1:9">
      <c r="A24" s="46">
        <v>42660</v>
      </c>
      <c r="B24" s="47" t="s">
        <v>1806</v>
      </c>
      <c r="C24" s="47" t="s">
        <v>23</v>
      </c>
      <c r="D24" s="47">
        <v>1100</v>
      </c>
      <c r="E24" s="47">
        <v>938.85</v>
      </c>
      <c r="F24" s="47">
        <v>942.35</v>
      </c>
      <c r="G24" s="47" t="s">
        <v>2753</v>
      </c>
      <c r="H24" s="47">
        <v>935.8</v>
      </c>
      <c r="I24" s="51">
        <f>(E24-H24)*D24</f>
        <v>3355.000000000075</v>
      </c>
    </row>
    <row r="25" spans="1:9">
      <c r="A25" s="46">
        <v>42660</v>
      </c>
      <c r="B25" s="47" t="s">
        <v>1860</v>
      </c>
      <c r="C25" s="47" t="s">
        <v>16</v>
      </c>
      <c r="D25" s="47">
        <v>2000</v>
      </c>
      <c r="E25" s="47">
        <v>395</v>
      </c>
      <c r="F25" s="47">
        <v>393.25</v>
      </c>
      <c r="G25" s="47" t="s">
        <v>2754</v>
      </c>
      <c r="H25" s="47">
        <v>397.5</v>
      </c>
      <c r="I25" s="51">
        <f t="shared" si="4"/>
        <v>5000</v>
      </c>
    </row>
    <row r="26" spans="1:9">
      <c r="A26" s="46">
        <v>42661</v>
      </c>
      <c r="B26" s="47" t="s">
        <v>1350</v>
      </c>
      <c r="C26" s="47" t="s">
        <v>16</v>
      </c>
      <c r="D26" s="47">
        <v>600</v>
      </c>
      <c r="E26" s="47">
        <v>1750</v>
      </c>
      <c r="F26" s="47">
        <v>1744</v>
      </c>
      <c r="G26" s="47" t="s">
        <v>2755</v>
      </c>
      <c r="H26" s="47">
        <v>1752.7</v>
      </c>
      <c r="I26" s="51">
        <f t="shared" si="4"/>
        <v>1620.0000000000273</v>
      </c>
    </row>
    <row r="27" spans="1:9">
      <c r="A27" s="46">
        <v>42661</v>
      </c>
      <c r="B27" s="47" t="s">
        <v>1638</v>
      </c>
      <c r="C27" s="47" t="s">
        <v>16</v>
      </c>
      <c r="D27" s="47">
        <v>2000</v>
      </c>
      <c r="E27" s="47">
        <v>395</v>
      </c>
      <c r="F27" s="47">
        <v>393.25</v>
      </c>
      <c r="G27" s="47" t="s">
        <v>2756</v>
      </c>
      <c r="H27" s="47">
        <v>395.75</v>
      </c>
      <c r="I27" s="51">
        <f t="shared" si="4"/>
        <v>1500</v>
      </c>
    </row>
    <row r="28" spans="1:9">
      <c r="A28" s="46">
        <v>42661</v>
      </c>
      <c r="B28" s="47" t="s">
        <v>587</v>
      </c>
      <c r="C28" s="47" t="s">
        <v>16</v>
      </c>
      <c r="D28" s="47">
        <v>1500</v>
      </c>
      <c r="E28" s="47">
        <v>433.85</v>
      </c>
      <c r="F28" s="47">
        <v>431.35</v>
      </c>
      <c r="G28" s="47" t="s">
        <v>2757</v>
      </c>
      <c r="H28" s="47">
        <v>438</v>
      </c>
      <c r="I28" s="51">
        <f t="shared" si="4"/>
        <v>6224.9999999999654</v>
      </c>
    </row>
    <row r="29" spans="1:9">
      <c r="A29" s="46">
        <v>42662</v>
      </c>
      <c r="B29" s="47" t="s">
        <v>308</v>
      </c>
      <c r="C29" s="47" t="s">
        <v>944</v>
      </c>
      <c r="D29" s="47">
        <v>1300</v>
      </c>
      <c r="E29" s="47">
        <v>508.85</v>
      </c>
      <c r="F29" s="47">
        <v>511.65</v>
      </c>
      <c r="G29" s="47" t="s">
        <v>2758</v>
      </c>
      <c r="H29" s="47">
        <v>507.65</v>
      </c>
      <c r="I29" s="51">
        <f t="shared" ref="I29:I31" si="5">(E29-H29)*D29</f>
        <v>1560.0000000000591</v>
      </c>
    </row>
    <row r="30" spans="1:9">
      <c r="A30" s="46">
        <v>42662</v>
      </c>
      <c r="B30" s="47" t="s">
        <v>2759</v>
      </c>
      <c r="C30" s="47" t="s">
        <v>23</v>
      </c>
      <c r="D30" s="47">
        <v>3000</v>
      </c>
      <c r="E30" s="47">
        <v>385.8</v>
      </c>
      <c r="F30" s="47">
        <v>387</v>
      </c>
      <c r="G30" s="47" t="s">
        <v>2760</v>
      </c>
      <c r="H30" s="47">
        <v>384.6</v>
      </c>
      <c r="I30" s="51">
        <f t="shared" si="5"/>
        <v>3599.9999999999659</v>
      </c>
    </row>
    <row r="31" spans="1:9">
      <c r="A31" s="46">
        <v>42662</v>
      </c>
      <c r="B31" s="47" t="s">
        <v>512</v>
      </c>
      <c r="C31" s="47" t="s">
        <v>23</v>
      </c>
      <c r="D31" s="47">
        <v>700</v>
      </c>
      <c r="E31" s="47">
        <v>940</v>
      </c>
      <c r="F31" s="47">
        <v>945</v>
      </c>
      <c r="G31" s="47" t="s">
        <v>2761</v>
      </c>
      <c r="H31" s="47">
        <v>940</v>
      </c>
      <c r="I31" s="51">
        <f t="shared" si="5"/>
        <v>0</v>
      </c>
    </row>
    <row r="32" spans="1:9">
      <c r="A32" s="46">
        <v>42663</v>
      </c>
      <c r="B32" s="47" t="s">
        <v>1699</v>
      </c>
      <c r="C32" s="47" t="s">
        <v>16</v>
      </c>
      <c r="D32" s="47">
        <v>1500</v>
      </c>
      <c r="E32" s="47">
        <v>511</v>
      </c>
      <c r="F32" s="47">
        <v>508.5</v>
      </c>
      <c r="G32" s="47" t="s">
        <v>2762</v>
      </c>
      <c r="H32" s="47">
        <v>513.4</v>
      </c>
      <c r="I32" s="51">
        <f t="shared" ref="I32:I37" si="6">(H32-E32)*D32</f>
        <v>3599.9999999999659</v>
      </c>
    </row>
    <row r="33" spans="1:9">
      <c r="A33" s="46">
        <v>42663</v>
      </c>
      <c r="B33" s="47" t="s">
        <v>257</v>
      </c>
      <c r="C33" s="47" t="s">
        <v>16</v>
      </c>
      <c r="D33" s="47">
        <v>800</v>
      </c>
      <c r="E33" s="47">
        <v>880</v>
      </c>
      <c r="F33" s="47">
        <v>875.5</v>
      </c>
      <c r="G33" s="47" t="s">
        <v>2763</v>
      </c>
      <c r="H33" s="47">
        <v>882</v>
      </c>
      <c r="I33" s="51">
        <f t="shared" si="6"/>
        <v>1600</v>
      </c>
    </row>
    <row r="34" spans="1:9">
      <c r="A34" s="46">
        <v>42664</v>
      </c>
      <c r="B34" s="47" t="s">
        <v>142</v>
      </c>
      <c r="C34" s="47" t="s">
        <v>944</v>
      </c>
      <c r="D34" s="47">
        <v>500</v>
      </c>
      <c r="E34" s="47">
        <v>1100</v>
      </c>
      <c r="F34" s="47">
        <v>1107</v>
      </c>
      <c r="G34" s="47" t="s">
        <v>2764</v>
      </c>
      <c r="H34" s="47">
        <v>1093</v>
      </c>
      <c r="I34" s="51">
        <f>(E34-H34)*D34</f>
        <v>3500</v>
      </c>
    </row>
    <row r="35" spans="1:9">
      <c r="A35" s="46">
        <v>42664</v>
      </c>
      <c r="B35" s="47" t="s">
        <v>2219</v>
      </c>
      <c r="C35" s="47" t="s">
        <v>944</v>
      </c>
      <c r="D35" s="47">
        <v>2000</v>
      </c>
      <c r="E35" s="47">
        <v>528.5</v>
      </c>
      <c r="F35" s="47">
        <v>530.25</v>
      </c>
      <c r="G35" s="47" t="s">
        <v>2765</v>
      </c>
      <c r="H35" s="47">
        <v>526.75</v>
      </c>
      <c r="I35" s="51">
        <f>(E35-H35)*D35</f>
        <v>3500</v>
      </c>
    </row>
    <row r="36" spans="1:9">
      <c r="A36" s="46">
        <v>42667</v>
      </c>
      <c r="B36" s="47" t="s">
        <v>1715</v>
      </c>
      <c r="C36" s="47" t="s">
        <v>16</v>
      </c>
      <c r="D36" s="47">
        <v>600</v>
      </c>
      <c r="E36" s="47">
        <v>1163</v>
      </c>
      <c r="F36" s="47">
        <v>1157</v>
      </c>
      <c r="G36" s="47" t="s">
        <v>2766</v>
      </c>
      <c r="H36" s="47">
        <v>1165.7</v>
      </c>
      <c r="I36" s="51">
        <f t="shared" si="6"/>
        <v>1620.0000000000273</v>
      </c>
    </row>
    <row r="37" spans="1:9">
      <c r="A37" s="46">
        <v>42667</v>
      </c>
      <c r="B37" s="47" t="s">
        <v>18</v>
      </c>
      <c r="C37" s="47" t="s">
        <v>16</v>
      </c>
      <c r="D37" s="47">
        <v>1200</v>
      </c>
      <c r="E37" s="47">
        <v>681</v>
      </c>
      <c r="F37" s="47">
        <v>678</v>
      </c>
      <c r="G37" s="47" t="s">
        <v>2767</v>
      </c>
      <c r="H37" s="47">
        <v>684</v>
      </c>
      <c r="I37" s="51">
        <f t="shared" si="6"/>
        <v>3600</v>
      </c>
    </row>
    <row r="38" spans="1:9">
      <c r="A38" s="46">
        <v>42667</v>
      </c>
      <c r="B38" s="47" t="s">
        <v>2768</v>
      </c>
      <c r="C38" s="47" t="s">
        <v>23</v>
      </c>
      <c r="D38" s="47">
        <v>1400</v>
      </c>
      <c r="E38" s="47">
        <v>672.6</v>
      </c>
      <c r="F38" s="47">
        <v>675</v>
      </c>
      <c r="G38" s="47" t="s">
        <v>2769</v>
      </c>
      <c r="H38" s="47">
        <v>671.5</v>
      </c>
      <c r="I38" s="51">
        <f t="shared" ref="I38:I43" si="7">(E38-H38)*D38</f>
        <v>1540.0000000000318</v>
      </c>
    </row>
    <row r="39" spans="1:9">
      <c r="A39" s="46">
        <v>42668</v>
      </c>
      <c r="B39" s="47" t="s">
        <v>2770</v>
      </c>
      <c r="C39" s="47" t="s">
        <v>16</v>
      </c>
      <c r="D39" s="47">
        <v>6000</v>
      </c>
      <c r="E39" s="47">
        <v>134.15</v>
      </c>
      <c r="F39" s="47">
        <v>133.5</v>
      </c>
      <c r="G39" s="47" t="s">
        <v>2771</v>
      </c>
      <c r="H39" s="47">
        <v>135.4</v>
      </c>
      <c r="I39" s="51">
        <f>(H39-E39)*D39</f>
        <v>7500</v>
      </c>
    </row>
    <row r="40" spans="1:9">
      <c r="A40" s="46">
        <v>42669</v>
      </c>
      <c r="B40" s="47" t="s">
        <v>1549</v>
      </c>
      <c r="C40" s="47" t="s">
        <v>23</v>
      </c>
      <c r="D40" s="47">
        <v>700</v>
      </c>
      <c r="E40" s="47">
        <v>1250</v>
      </c>
      <c r="F40" s="47">
        <v>1255</v>
      </c>
      <c r="G40" s="47" t="s">
        <v>2772</v>
      </c>
      <c r="H40" s="47">
        <v>1241.4000000000001</v>
      </c>
      <c r="I40" s="51">
        <f t="shared" si="7"/>
        <v>6019.9999999999363</v>
      </c>
    </row>
    <row r="41" spans="1:9">
      <c r="A41" s="48">
        <v>42670</v>
      </c>
      <c r="B41" s="49" t="s">
        <v>567</v>
      </c>
      <c r="C41" s="49" t="s">
        <v>23</v>
      </c>
      <c r="D41" s="49">
        <v>1000</v>
      </c>
      <c r="E41" s="49">
        <v>457</v>
      </c>
      <c r="F41" s="49">
        <v>460.5</v>
      </c>
      <c r="G41" s="49" t="s">
        <v>2773</v>
      </c>
      <c r="H41" s="49">
        <v>458</v>
      </c>
      <c r="I41" s="52">
        <f t="shared" si="7"/>
        <v>-1000</v>
      </c>
    </row>
    <row r="42" spans="1:9">
      <c r="A42" s="46">
        <v>42670</v>
      </c>
      <c r="B42" s="47" t="s">
        <v>1715</v>
      </c>
      <c r="C42" s="47" t="s">
        <v>23</v>
      </c>
      <c r="D42" s="47">
        <v>600</v>
      </c>
      <c r="E42" s="47">
        <v>1084</v>
      </c>
      <c r="F42" s="47">
        <v>1090</v>
      </c>
      <c r="G42" s="47" t="s">
        <v>2774</v>
      </c>
      <c r="H42" s="47">
        <v>1081.3</v>
      </c>
      <c r="I42" s="51">
        <f t="shared" si="7"/>
        <v>1620.0000000000273</v>
      </c>
    </row>
    <row r="43" spans="1:9">
      <c r="A43" s="46">
        <v>42670</v>
      </c>
      <c r="B43" s="47" t="s">
        <v>1816</v>
      </c>
      <c r="C43" s="47" t="s">
        <v>23</v>
      </c>
      <c r="D43" s="47">
        <v>1100</v>
      </c>
      <c r="E43" s="47">
        <v>890</v>
      </c>
      <c r="F43" s="47">
        <v>893.35</v>
      </c>
      <c r="G43" s="47" t="s">
        <v>2775</v>
      </c>
      <c r="H43" s="47">
        <v>884.5</v>
      </c>
      <c r="I43" s="51">
        <f t="shared" si="7"/>
        <v>6050</v>
      </c>
    </row>
    <row r="44" spans="1:9">
      <c r="A44" s="46">
        <v>42671</v>
      </c>
      <c r="B44" s="47" t="s">
        <v>339</v>
      </c>
      <c r="C44" s="47" t="s">
        <v>16</v>
      </c>
      <c r="D44" s="47">
        <v>500</v>
      </c>
      <c r="E44" s="47">
        <v>960</v>
      </c>
      <c r="F44" s="47">
        <v>953</v>
      </c>
      <c r="G44" s="47" t="s">
        <v>2776</v>
      </c>
      <c r="H44" s="47">
        <v>967</v>
      </c>
      <c r="I44" s="51">
        <f>(H44-E44)*D44</f>
        <v>3500</v>
      </c>
    </row>
    <row r="45" spans="1:9">
      <c r="A45" s="48">
        <v>42671</v>
      </c>
      <c r="B45" s="49" t="s">
        <v>2777</v>
      </c>
      <c r="C45" s="49" t="s">
        <v>946</v>
      </c>
      <c r="D45" s="49">
        <v>2100</v>
      </c>
      <c r="E45" s="49">
        <v>350.75</v>
      </c>
      <c r="F45" s="49">
        <v>349</v>
      </c>
      <c r="G45" s="49" t="s">
        <v>2778</v>
      </c>
      <c r="H45" s="49">
        <v>350.05</v>
      </c>
      <c r="I45" s="52">
        <f>(H45-E45)*D45</f>
        <v>-1469.9999999999761</v>
      </c>
    </row>
    <row r="46" spans="1:9">
      <c r="A46" s="46"/>
      <c r="B46" s="47"/>
      <c r="C46" s="47"/>
      <c r="D46" s="47"/>
      <c r="E46" s="47"/>
      <c r="F46" s="47"/>
      <c r="G46" s="47"/>
      <c r="H46" s="47"/>
      <c r="I46" s="51"/>
    </row>
    <row r="47" spans="1:9">
      <c r="A47" s="48"/>
      <c r="B47" s="49"/>
      <c r="C47" s="49"/>
      <c r="D47" s="49"/>
      <c r="E47" s="49"/>
      <c r="F47" s="49"/>
      <c r="G47" s="122" t="s">
        <v>64</v>
      </c>
      <c r="H47" s="122"/>
      <c r="I47" s="55">
        <f>SUM(I4:I46)</f>
        <v>113090.00000000012</v>
      </c>
    </row>
    <row r="48" spans="1:9">
      <c r="A48" s="46"/>
      <c r="B48" s="47"/>
      <c r="C48" s="47"/>
      <c r="D48" s="47"/>
      <c r="E48" s="47"/>
      <c r="F48" s="47"/>
      <c r="G48" s="54"/>
      <c r="H48" s="54"/>
      <c r="I48" s="56"/>
    </row>
    <row r="49" spans="1:9">
      <c r="A49" s="46"/>
      <c r="B49" s="47"/>
      <c r="C49" s="47"/>
      <c r="D49" s="47"/>
      <c r="E49" s="47"/>
      <c r="F49" s="47"/>
      <c r="G49" s="122" t="s">
        <v>2</v>
      </c>
      <c r="H49" s="122"/>
      <c r="I49" s="57">
        <f>38/42</f>
        <v>0.90476190476190477</v>
      </c>
    </row>
    <row r="50" spans="1:9">
      <c r="A50" s="46"/>
      <c r="B50" s="47"/>
      <c r="C50" s="47"/>
      <c r="D50" s="47"/>
      <c r="E50" s="47"/>
      <c r="F50" s="47"/>
      <c r="G50" s="47"/>
      <c r="H50" s="47"/>
      <c r="I50" s="51"/>
    </row>
    <row r="51" spans="1:9">
      <c r="A51" s="46"/>
      <c r="B51" s="47"/>
      <c r="C51" s="47"/>
      <c r="D51" s="47"/>
      <c r="E51" s="47"/>
      <c r="F51" s="47"/>
      <c r="G51" s="47"/>
      <c r="H51" s="47"/>
      <c r="I51" s="51"/>
    </row>
    <row r="52" spans="1:9">
      <c r="A52" s="46"/>
      <c r="B52" s="47"/>
      <c r="C52" s="47"/>
      <c r="D52" s="47"/>
      <c r="E52" s="47"/>
      <c r="F52" s="47"/>
      <c r="G52" s="47"/>
      <c r="H52" s="47"/>
      <c r="I52" s="51"/>
    </row>
    <row r="53" spans="1:9">
      <c r="A53" s="46"/>
      <c r="B53" s="47"/>
      <c r="C53" s="47"/>
      <c r="D53" s="47"/>
      <c r="E53" s="47"/>
      <c r="F53" s="47"/>
      <c r="G53" s="63"/>
      <c r="H53" s="63"/>
      <c r="I53" s="64"/>
    </row>
    <row r="54" spans="1:9">
      <c r="A54" s="46"/>
      <c r="B54" s="47"/>
      <c r="C54" s="47"/>
      <c r="D54" s="47"/>
      <c r="E54" s="47"/>
      <c r="F54" s="47"/>
      <c r="G54" s="47"/>
      <c r="H54" s="47"/>
      <c r="I54" s="51"/>
    </row>
    <row r="55" spans="1:9">
      <c r="A55" s="46"/>
      <c r="B55" s="47"/>
      <c r="C55" s="47"/>
      <c r="D55" s="47"/>
      <c r="E55" s="47"/>
      <c r="F55" s="47"/>
      <c r="G55" s="47"/>
      <c r="H55" s="47"/>
      <c r="I55" s="51"/>
    </row>
    <row r="56" spans="1:9">
      <c r="A56" s="46"/>
      <c r="B56" s="47"/>
      <c r="C56" s="47"/>
      <c r="D56" s="47"/>
      <c r="E56" s="47"/>
      <c r="F56" s="47"/>
      <c r="G56" s="47"/>
      <c r="H56" s="47"/>
      <c r="I56" s="51"/>
    </row>
    <row r="57" spans="1:9">
      <c r="A57" s="46"/>
      <c r="B57" s="47"/>
      <c r="C57" s="47"/>
      <c r="D57" s="47"/>
      <c r="E57" s="47"/>
      <c r="F57" s="47"/>
      <c r="G57" s="47"/>
      <c r="H57" s="47"/>
      <c r="I57" s="51"/>
    </row>
    <row r="58" spans="1:9">
      <c r="A58" s="48"/>
      <c r="B58" s="49"/>
      <c r="C58" s="49"/>
      <c r="D58" s="49"/>
      <c r="E58" s="49"/>
      <c r="F58" s="49"/>
      <c r="G58" s="49"/>
      <c r="H58" s="49"/>
      <c r="I58" s="52"/>
    </row>
    <row r="59" spans="1:9">
      <c r="A59" s="46"/>
      <c r="B59" s="47"/>
      <c r="C59" s="47"/>
      <c r="D59" s="47"/>
      <c r="E59" s="47"/>
      <c r="F59" s="47"/>
      <c r="G59" s="47"/>
      <c r="H59" s="47"/>
      <c r="I59" s="51"/>
    </row>
    <row r="60" spans="1:9">
      <c r="A60" s="46"/>
      <c r="B60" s="47"/>
      <c r="C60" s="47"/>
      <c r="D60" s="47"/>
      <c r="E60" s="47"/>
      <c r="F60" s="47"/>
      <c r="G60" s="47"/>
      <c r="H60" s="47"/>
      <c r="I60" s="51"/>
    </row>
    <row r="61" spans="1:9">
      <c r="A61" s="48"/>
      <c r="B61" s="49"/>
      <c r="C61" s="49"/>
      <c r="D61" s="49"/>
      <c r="E61" s="49"/>
      <c r="F61" s="49"/>
      <c r="G61" s="49"/>
      <c r="H61" s="49"/>
      <c r="I61" s="52"/>
    </row>
    <row r="62" spans="1:9">
      <c r="A62" s="46"/>
      <c r="B62" s="47"/>
      <c r="C62" s="47"/>
      <c r="D62" s="47"/>
      <c r="E62" s="47"/>
      <c r="F62" s="47"/>
      <c r="G62" s="47"/>
      <c r="H62" s="47"/>
      <c r="I62" s="51"/>
    </row>
    <row r="63" spans="1:9">
      <c r="A63" s="48"/>
      <c r="B63" s="49"/>
      <c r="C63" s="49"/>
      <c r="D63" s="49"/>
      <c r="E63" s="49"/>
      <c r="F63" s="49"/>
      <c r="G63" s="49"/>
      <c r="H63" s="49"/>
      <c r="I63" s="52"/>
    </row>
    <row r="64" spans="1:9">
      <c r="A64" s="46"/>
      <c r="B64" s="47"/>
      <c r="C64" s="47"/>
      <c r="D64" s="47"/>
      <c r="E64" s="47"/>
      <c r="F64" s="47"/>
      <c r="G64" s="47"/>
      <c r="H64" s="47"/>
      <c r="I64" s="51"/>
    </row>
    <row r="65" spans="1:9">
      <c r="A65" s="48"/>
      <c r="B65" s="49"/>
      <c r="C65" s="49"/>
      <c r="D65" s="49"/>
      <c r="E65" s="49"/>
      <c r="F65" s="49"/>
      <c r="G65" s="49"/>
      <c r="H65" s="49"/>
      <c r="I65" s="52"/>
    </row>
    <row r="66" spans="1:9">
      <c r="A66" s="53"/>
      <c r="B66" s="53"/>
      <c r="C66" s="53"/>
      <c r="D66" s="53"/>
      <c r="E66" s="53"/>
      <c r="F66" s="53"/>
      <c r="G66" s="123"/>
      <c r="H66" s="123"/>
      <c r="I66" s="62"/>
    </row>
    <row r="67" spans="1:9" s="58" customFormat="1">
      <c r="A67" s="53"/>
      <c r="B67" s="53"/>
      <c r="C67" s="53"/>
      <c r="D67" s="53"/>
      <c r="E67" s="53"/>
      <c r="F67" s="53"/>
      <c r="G67" s="122" t="s">
        <v>64</v>
      </c>
      <c r="H67" s="122"/>
      <c r="I67" s="55">
        <f>SUM(I1:I66)</f>
        <v>226180.904761905</v>
      </c>
    </row>
    <row r="68" spans="1:9" s="58" customFormat="1">
      <c r="G68" s="54"/>
      <c r="H68" s="54"/>
      <c r="I68" s="56"/>
    </row>
    <row r="69" spans="1:9" s="58" customFormat="1">
      <c r="G69" s="122" t="s">
        <v>2</v>
      </c>
      <c r="H69" s="122"/>
      <c r="I69" s="57"/>
    </row>
    <row r="70" spans="1:9" s="58" customFormat="1">
      <c r="G70" s="53"/>
      <c r="H70" s="53"/>
      <c r="I70" s="53"/>
    </row>
    <row r="71" spans="1:9" s="58" customFormat="1"/>
    <row r="72" spans="1:9" s="58" customFormat="1"/>
    <row r="73" spans="1:9" s="58" customFormat="1"/>
    <row r="74" spans="1:9" s="58" customFormat="1"/>
    <row r="75" spans="1:9" s="58" customFormat="1"/>
    <row r="76" spans="1:9" s="58" customFormat="1"/>
    <row r="77" spans="1:9" s="58" customFormat="1"/>
    <row r="78" spans="1:9" s="58" customFormat="1"/>
    <row r="79" spans="1:9" s="58" customFormat="1"/>
    <row r="80" spans="1:9" s="58" customFormat="1"/>
    <row r="81" s="58" customFormat="1"/>
    <row r="82" s="58" customFormat="1"/>
    <row r="83" s="58" customFormat="1"/>
    <row r="84" s="58" customFormat="1"/>
    <row r="85" s="58" customFormat="1"/>
    <row r="86" s="58" customFormat="1"/>
    <row r="87" s="58" customFormat="1"/>
    <row r="88" s="58" customFormat="1"/>
    <row r="89" s="58" customFormat="1"/>
    <row r="90" s="58" customFormat="1"/>
    <row r="91" s="58" customFormat="1"/>
    <row r="92" s="58" customFormat="1"/>
    <row r="93" s="58" customFormat="1"/>
    <row r="94" s="58" customFormat="1"/>
    <row r="95" s="58" customFormat="1"/>
    <row r="96" s="58" customFormat="1"/>
    <row r="97" spans="1:9" s="58" customFormat="1"/>
    <row r="98" spans="1:9" s="58" customFormat="1"/>
    <row r="99" spans="1:9" s="58" customFormat="1"/>
    <row r="100" spans="1:9" s="58" customFormat="1"/>
    <row r="101" spans="1:9" s="58" customFormat="1"/>
    <row r="102" spans="1:9" s="58" customFormat="1"/>
    <row r="103" spans="1:9" s="58" customFormat="1"/>
    <row r="104" spans="1:9" s="58" customFormat="1"/>
    <row r="105" spans="1:9" s="58" customFormat="1"/>
    <row r="106" spans="1:9" s="58" customFormat="1"/>
    <row r="107" spans="1:9">
      <c r="A107" s="60"/>
      <c r="B107" s="60"/>
      <c r="C107" s="60"/>
      <c r="D107" s="60"/>
      <c r="E107" s="60"/>
      <c r="F107" s="60"/>
      <c r="G107" s="60"/>
      <c r="H107" s="60"/>
      <c r="I107" s="60"/>
    </row>
    <row r="108" spans="1:9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>
      <c r="A114" s="61"/>
      <c r="B114" s="61"/>
      <c r="C114" s="61"/>
      <c r="D114" s="61"/>
      <c r="E114" s="61"/>
      <c r="F114" s="61"/>
      <c r="G114" s="61"/>
      <c r="H114" s="61"/>
      <c r="I114" s="61"/>
    </row>
  </sheetData>
  <mergeCells count="7">
    <mergeCell ref="G67:H67"/>
    <mergeCell ref="G69:H69"/>
    <mergeCell ref="A1:I1"/>
    <mergeCell ref="A2:I2"/>
    <mergeCell ref="G47:H47"/>
    <mergeCell ref="G49:H49"/>
    <mergeCell ref="G66:H66"/>
  </mergeCells>
  <pageMargins left="0.75" right="0.75" top="1" bottom="1" header="0.51180555555555596" footer="0.51180555555555596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>
      <selection activeCell="F46" sqref="F46"/>
    </sheetView>
  </sheetViews>
  <sheetFormatPr defaultColWidth="9" defaultRowHeight="15"/>
  <cols>
    <col min="1" max="1" width="10.42578125" style="59" customWidth="1"/>
    <col min="2" max="2" width="19.28515625" style="59" customWidth="1"/>
    <col min="3" max="3" width="9" style="59"/>
    <col min="4" max="4" width="10.28515625" style="59" customWidth="1"/>
    <col min="5" max="5" width="13.28515625" style="59" customWidth="1"/>
    <col min="6" max="6" width="11.28515625" style="59" customWidth="1"/>
    <col min="7" max="7" width="20.85546875" style="59" customWidth="1"/>
    <col min="8" max="8" width="11.85546875" style="59" customWidth="1"/>
    <col min="9" max="9" width="13.7109375" style="59" customWidth="1"/>
    <col min="10" max="16384" width="9" style="59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2779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44" t="s">
        <v>6</v>
      </c>
      <c r="B3" s="45" t="s">
        <v>7</v>
      </c>
      <c r="C3" s="45" t="s">
        <v>8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13</v>
      </c>
      <c r="I3" s="50" t="s">
        <v>14</v>
      </c>
    </row>
    <row r="4" spans="1:9">
      <c r="A4" s="46">
        <v>42614</v>
      </c>
      <c r="B4" s="47" t="s">
        <v>1802</v>
      </c>
      <c r="C4" s="47" t="s">
        <v>23</v>
      </c>
      <c r="D4" s="47">
        <v>600</v>
      </c>
      <c r="E4" s="47">
        <v>1232</v>
      </c>
      <c r="F4" s="47">
        <v>1238</v>
      </c>
      <c r="G4" s="47" t="s">
        <v>2780</v>
      </c>
      <c r="H4" s="47">
        <v>1222</v>
      </c>
      <c r="I4" s="51">
        <f t="shared" ref="I4:I8" si="0">(E4-H4)*D4</f>
        <v>6000</v>
      </c>
    </row>
    <row r="5" spans="1:9">
      <c r="A5" s="46">
        <v>42614</v>
      </c>
      <c r="B5" s="47" t="s">
        <v>1608</v>
      </c>
      <c r="C5" s="47" t="s">
        <v>16</v>
      </c>
      <c r="D5" s="47">
        <v>1500</v>
      </c>
      <c r="E5" s="47">
        <v>460</v>
      </c>
      <c r="F5" s="47">
        <v>457.5</v>
      </c>
      <c r="G5" s="47" t="s">
        <v>2781</v>
      </c>
      <c r="H5" s="47">
        <v>462.85</v>
      </c>
      <c r="I5" s="51">
        <f t="shared" ref="I5:I11" si="1">(H5-E5)*D5</f>
        <v>4275.0000000000346</v>
      </c>
    </row>
    <row r="6" spans="1:9">
      <c r="A6" s="46">
        <v>42615</v>
      </c>
      <c r="B6" s="47" t="s">
        <v>2782</v>
      </c>
      <c r="C6" s="47" t="s">
        <v>23</v>
      </c>
      <c r="D6" s="47">
        <v>2000</v>
      </c>
      <c r="E6" s="47">
        <v>334.3</v>
      </c>
      <c r="F6" s="47">
        <v>336.05</v>
      </c>
      <c r="G6" s="47" t="s">
        <v>2783</v>
      </c>
      <c r="H6" s="47">
        <v>333.5</v>
      </c>
      <c r="I6" s="51">
        <f t="shared" si="0"/>
        <v>1600.0000000000227</v>
      </c>
    </row>
    <row r="7" spans="1:9">
      <c r="A7" s="46">
        <v>42615</v>
      </c>
      <c r="B7" s="47" t="s">
        <v>2103</v>
      </c>
      <c r="C7" s="47" t="s">
        <v>23</v>
      </c>
      <c r="D7" s="47">
        <v>1500</v>
      </c>
      <c r="E7" s="47">
        <v>330</v>
      </c>
      <c r="F7" s="47">
        <v>332.5</v>
      </c>
      <c r="G7" s="47" t="s">
        <v>2784</v>
      </c>
      <c r="H7" s="47">
        <v>327.5</v>
      </c>
      <c r="I7" s="51">
        <f t="shared" si="0"/>
        <v>3750</v>
      </c>
    </row>
    <row r="8" spans="1:9">
      <c r="A8" s="46">
        <v>42615</v>
      </c>
      <c r="B8" s="47" t="s">
        <v>2383</v>
      </c>
      <c r="C8" s="47" t="s">
        <v>23</v>
      </c>
      <c r="D8" s="47">
        <v>3000</v>
      </c>
      <c r="E8" s="47">
        <v>192</v>
      </c>
      <c r="F8" s="47">
        <v>193.2</v>
      </c>
      <c r="G8" s="47" t="s">
        <v>2785</v>
      </c>
      <c r="H8" s="47">
        <v>191.5</v>
      </c>
      <c r="I8" s="51">
        <f t="shared" si="0"/>
        <v>1500</v>
      </c>
    </row>
    <row r="9" spans="1:9">
      <c r="A9" s="48">
        <v>42619</v>
      </c>
      <c r="B9" s="49" t="s">
        <v>308</v>
      </c>
      <c r="C9" s="49" t="s">
        <v>16</v>
      </c>
      <c r="D9" s="49">
        <v>1300</v>
      </c>
      <c r="E9" s="49">
        <v>540</v>
      </c>
      <c r="F9" s="49">
        <v>537.25</v>
      </c>
      <c r="G9" s="49" t="s">
        <v>2786</v>
      </c>
      <c r="H9" s="49">
        <v>539</v>
      </c>
      <c r="I9" s="52">
        <f t="shared" si="1"/>
        <v>-1300</v>
      </c>
    </row>
    <row r="10" spans="1:9">
      <c r="A10" s="48">
        <v>42619</v>
      </c>
      <c r="B10" s="49" t="s">
        <v>1860</v>
      </c>
      <c r="C10" s="49" t="s">
        <v>16</v>
      </c>
      <c r="D10" s="49">
        <v>2000</v>
      </c>
      <c r="E10" s="49">
        <v>395</v>
      </c>
      <c r="F10" s="49">
        <v>393.25</v>
      </c>
      <c r="G10" s="49" t="s">
        <v>2787</v>
      </c>
      <c r="H10" s="49">
        <v>394.5</v>
      </c>
      <c r="I10" s="52">
        <f t="shared" si="1"/>
        <v>-1000</v>
      </c>
    </row>
    <row r="11" spans="1:9">
      <c r="A11" s="46">
        <v>42619</v>
      </c>
      <c r="B11" s="47" t="s">
        <v>1541</v>
      </c>
      <c r="C11" s="47" t="s">
        <v>16</v>
      </c>
      <c r="D11" s="47">
        <v>1500</v>
      </c>
      <c r="E11" s="47">
        <v>472.85</v>
      </c>
      <c r="F11" s="47">
        <v>470.35</v>
      </c>
      <c r="G11" s="47" t="s">
        <v>2788</v>
      </c>
      <c r="H11" s="47">
        <v>473.95</v>
      </c>
      <c r="I11" s="51">
        <f t="shared" si="1"/>
        <v>1649.9999999999488</v>
      </c>
    </row>
    <row r="12" spans="1:9">
      <c r="A12" s="46">
        <v>42619</v>
      </c>
      <c r="B12" s="47" t="s">
        <v>2789</v>
      </c>
      <c r="C12" s="47" t="s">
        <v>23</v>
      </c>
      <c r="D12" s="47">
        <v>600</v>
      </c>
      <c r="E12" s="47">
        <v>1037.25</v>
      </c>
      <c r="F12" s="47">
        <v>1043.25</v>
      </c>
      <c r="G12" s="47" t="s">
        <v>2790</v>
      </c>
      <c r="H12" s="47">
        <v>1034.55</v>
      </c>
      <c r="I12" s="51">
        <f>(E12-H12)*D12</f>
        <v>1620.0000000000273</v>
      </c>
    </row>
    <row r="13" spans="1:9">
      <c r="A13" s="48">
        <v>42619</v>
      </c>
      <c r="B13" s="49" t="s">
        <v>2383</v>
      </c>
      <c r="C13" s="49" t="s">
        <v>16</v>
      </c>
      <c r="D13" s="49">
        <v>3000</v>
      </c>
      <c r="E13" s="49">
        <v>204</v>
      </c>
      <c r="F13" s="49">
        <v>202.75</v>
      </c>
      <c r="G13" s="49" t="s">
        <v>2791</v>
      </c>
      <c r="H13" s="49">
        <v>203.5</v>
      </c>
      <c r="I13" s="52">
        <f t="shared" ref="I13:I15" si="2">(H13-E13)*D13</f>
        <v>-1500</v>
      </c>
    </row>
    <row r="14" spans="1:9">
      <c r="A14" s="46">
        <v>42619</v>
      </c>
      <c r="B14" s="47" t="s">
        <v>1779</v>
      </c>
      <c r="C14" s="47" t="s">
        <v>16</v>
      </c>
      <c r="D14" s="47">
        <v>800</v>
      </c>
      <c r="E14" s="47">
        <v>840</v>
      </c>
      <c r="F14" s="47">
        <v>835.5</v>
      </c>
      <c r="G14" s="47" t="s">
        <v>2792</v>
      </c>
      <c r="H14" s="47">
        <v>840</v>
      </c>
      <c r="I14" s="51">
        <f t="shared" si="2"/>
        <v>0</v>
      </c>
    </row>
    <row r="15" spans="1:9">
      <c r="A15" s="46">
        <v>42619</v>
      </c>
      <c r="B15" s="47" t="s">
        <v>2793</v>
      </c>
      <c r="C15" s="47" t="s">
        <v>16</v>
      </c>
      <c r="D15" s="47">
        <v>2100</v>
      </c>
      <c r="E15" s="47">
        <v>365.15</v>
      </c>
      <c r="F15" s="47">
        <v>363.3</v>
      </c>
      <c r="G15" s="47" t="s">
        <v>2794</v>
      </c>
      <c r="H15" s="47">
        <v>368</v>
      </c>
      <c r="I15" s="51">
        <f t="shared" si="2"/>
        <v>5985.0000000000473</v>
      </c>
    </row>
    <row r="16" spans="1:9">
      <c r="A16" s="46">
        <v>42620</v>
      </c>
      <c r="B16" s="47" t="s">
        <v>1047</v>
      </c>
      <c r="C16" s="47" t="s">
        <v>23</v>
      </c>
      <c r="D16" s="47">
        <v>6000</v>
      </c>
      <c r="E16" s="47">
        <v>178</v>
      </c>
      <c r="F16" s="47">
        <v>178.6</v>
      </c>
      <c r="G16" s="47" t="s">
        <v>2795</v>
      </c>
      <c r="H16" s="47">
        <v>177.25</v>
      </c>
      <c r="I16" s="51">
        <f>(E16-H16)*D16</f>
        <v>4500</v>
      </c>
    </row>
    <row r="17" spans="1:9">
      <c r="A17" s="46">
        <v>42620</v>
      </c>
      <c r="B17" s="47" t="s">
        <v>1654</v>
      </c>
      <c r="C17" s="47" t="s">
        <v>16</v>
      </c>
      <c r="D17" s="47">
        <v>500</v>
      </c>
      <c r="E17" s="47">
        <v>1090</v>
      </c>
      <c r="F17" s="47">
        <v>1083</v>
      </c>
      <c r="G17" s="47" t="s">
        <v>2796</v>
      </c>
      <c r="H17" s="47">
        <v>1093</v>
      </c>
      <c r="I17" s="51">
        <f t="shared" ref="I17:I20" si="3">(H17-E17)*D17</f>
        <v>1500</v>
      </c>
    </row>
    <row r="18" spans="1:9">
      <c r="A18" s="46">
        <v>42621</v>
      </c>
      <c r="B18" s="47" t="s">
        <v>1847</v>
      </c>
      <c r="C18" s="47" t="s">
        <v>16</v>
      </c>
      <c r="D18" s="47">
        <v>1100</v>
      </c>
      <c r="E18" s="47">
        <v>804.5</v>
      </c>
      <c r="F18" s="47">
        <v>801</v>
      </c>
      <c r="G18" s="47" t="s">
        <v>2797</v>
      </c>
      <c r="H18" s="47">
        <v>806</v>
      </c>
      <c r="I18" s="51">
        <f t="shared" si="3"/>
        <v>1650</v>
      </c>
    </row>
    <row r="19" spans="1:9">
      <c r="A19" s="46">
        <v>42621</v>
      </c>
      <c r="B19" s="47" t="s">
        <v>1847</v>
      </c>
      <c r="C19" s="47" t="s">
        <v>16</v>
      </c>
      <c r="D19" s="47">
        <v>1100</v>
      </c>
      <c r="E19" s="47">
        <v>806</v>
      </c>
      <c r="F19" s="47">
        <v>802.5</v>
      </c>
      <c r="G19" s="47" t="s">
        <v>2798</v>
      </c>
      <c r="H19" s="47">
        <v>811.9</v>
      </c>
      <c r="I19" s="51">
        <f t="shared" si="3"/>
        <v>6489.9999999999745</v>
      </c>
    </row>
    <row r="20" spans="1:9">
      <c r="A20" s="46">
        <v>42621</v>
      </c>
      <c r="B20" s="47" t="s">
        <v>112</v>
      </c>
      <c r="C20" s="47" t="s">
        <v>16</v>
      </c>
      <c r="D20" s="47">
        <v>150</v>
      </c>
      <c r="E20" s="47">
        <v>5375</v>
      </c>
      <c r="F20" s="47">
        <v>5350</v>
      </c>
      <c r="G20" s="47" t="s">
        <v>2799</v>
      </c>
      <c r="H20" s="47">
        <v>5418</v>
      </c>
      <c r="I20" s="51">
        <f t="shared" si="3"/>
        <v>6450</v>
      </c>
    </row>
    <row r="21" spans="1:9">
      <c r="A21" s="46">
        <v>42622</v>
      </c>
      <c r="B21" s="47" t="s">
        <v>326</v>
      </c>
      <c r="C21" s="47" t="s">
        <v>23</v>
      </c>
      <c r="D21" s="47">
        <v>2000</v>
      </c>
      <c r="E21" s="47">
        <v>334.4</v>
      </c>
      <c r="F21" s="47">
        <v>336.15</v>
      </c>
      <c r="G21" s="47" t="s">
        <v>2800</v>
      </c>
      <c r="H21" s="47">
        <v>331.4</v>
      </c>
      <c r="I21" s="51">
        <f t="shared" ref="I21:I24" si="4">(E21-H21)*D21</f>
        <v>6000</v>
      </c>
    </row>
    <row r="22" spans="1:9">
      <c r="A22" s="46">
        <v>42622</v>
      </c>
      <c r="B22" s="47" t="s">
        <v>2801</v>
      </c>
      <c r="C22" s="47" t="s">
        <v>23</v>
      </c>
      <c r="D22" s="47">
        <v>800</v>
      </c>
      <c r="E22" s="47">
        <v>800</v>
      </c>
      <c r="F22" s="47">
        <v>804.5</v>
      </c>
      <c r="G22" s="47" t="s">
        <v>2802</v>
      </c>
      <c r="H22" s="47">
        <v>798</v>
      </c>
      <c r="I22" s="51">
        <f t="shared" si="4"/>
        <v>1600</v>
      </c>
    </row>
    <row r="23" spans="1:9">
      <c r="A23" s="46">
        <v>42625</v>
      </c>
      <c r="B23" s="47" t="s">
        <v>2803</v>
      </c>
      <c r="C23" s="47" t="s">
        <v>16</v>
      </c>
      <c r="D23" s="47">
        <v>500</v>
      </c>
      <c r="E23" s="47">
        <v>1053.4000000000001</v>
      </c>
      <c r="F23" s="47">
        <v>1046.4000000000001</v>
      </c>
      <c r="G23" s="47" t="s">
        <v>2804</v>
      </c>
      <c r="H23" s="47">
        <v>1060.4000000000001</v>
      </c>
      <c r="I23" s="51">
        <f t="shared" ref="I23:I27" si="5">(H23-E23)*D23</f>
        <v>3500</v>
      </c>
    </row>
    <row r="24" spans="1:9">
      <c r="A24" s="48">
        <v>42625</v>
      </c>
      <c r="B24" s="49" t="s">
        <v>2805</v>
      </c>
      <c r="C24" s="49" t="s">
        <v>23</v>
      </c>
      <c r="D24" s="49">
        <v>2500</v>
      </c>
      <c r="E24" s="49">
        <v>320</v>
      </c>
      <c r="F24" s="49">
        <v>321.5</v>
      </c>
      <c r="G24" s="49" t="s">
        <v>2806</v>
      </c>
      <c r="H24" s="49">
        <v>320.45</v>
      </c>
      <c r="I24" s="52">
        <f t="shared" si="4"/>
        <v>-1124.9999999999716</v>
      </c>
    </row>
    <row r="25" spans="1:9">
      <c r="A25" s="46">
        <v>42625</v>
      </c>
      <c r="B25" s="47" t="s">
        <v>1314</v>
      </c>
      <c r="C25" s="47" t="s">
        <v>16</v>
      </c>
      <c r="D25" s="47">
        <v>2500</v>
      </c>
      <c r="E25" s="47">
        <v>290</v>
      </c>
      <c r="F25" s="47">
        <v>288.5</v>
      </c>
      <c r="G25" s="47" t="s">
        <v>2807</v>
      </c>
      <c r="H25" s="47">
        <v>290.64999999999998</v>
      </c>
      <c r="I25" s="51">
        <f t="shared" si="5"/>
        <v>1624.9999999999432</v>
      </c>
    </row>
    <row r="26" spans="1:9">
      <c r="A26" s="46">
        <v>42627</v>
      </c>
      <c r="B26" s="47" t="s">
        <v>2801</v>
      </c>
      <c r="C26" s="47" t="s">
        <v>16</v>
      </c>
      <c r="D26" s="47">
        <v>800</v>
      </c>
      <c r="E26" s="47">
        <v>782</v>
      </c>
      <c r="F26" s="47">
        <v>777.5</v>
      </c>
      <c r="G26" s="47" t="s">
        <v>2808</v>
      </c>
      <c r="H26" s="47">
        <v>786.5</v>
      </c>
      <c r="I26" s="51">
        <f t="shared" si="5"/>
        <v>3600</v>
      </c>
    </row>
    <row r="27" spans="1:9">
      <c r="A27" s="46">
        <v>42627</v>
      </c>
      <c r="B27" s="47" t="s">
        <v>1549</v>
      </c>
      <c r="C27" s="47" t="s">
        <v>16</v>
      </c>
      <c r="D27" s="47">
        <v>700</v>
      </c>
      <c r="E27" s="47">
        <v>1025</v>
      </c>
      <c r="F27" s="47">
        <v>1020</v>
      </c>
      <c r="G27" s="47" t="s">
        <v>2809</v>
      </c>
      <c r="H27" s="47">
        <v>1034</v>
      </c>
      <c r="I27" s="51">
        <f t="shared" si="5"/>
        <v>6300</v>
      </c>
    </row>
    <row r="28" spans="1:9">
      <c r="A28" s="46">
        <v>42628</v>
      </c>
      <c r="B28" s="47" t="s">
        <v>1699</v>
      </c>
      <c r="C28" s="47" t="s">
        <v>23</v>
      </c>
      <c r="D28" s="47">
        <v>1500</v>
      </c>
      <c r="E28" s="47">
        <v>520</v>
      </c>
      <c r="F28" s="47">
        <v>522.5</v>
      </c>
      <c r="G28" s="47" t="s">
        <v>2810</v>
      </c>
      <c r="H28" s="47">
        <v>516</v>
      </c>
      <c r="I28" s="51">
        <f>(E28-H28)*D28</f>
        <v>6000</v>
      </c>
    </row>
    <row r="29" spans="1:9">
      <c r="A29" s="46">
        <v>42628</v>
      </c>
      <c r="B29" s="47" t="s">
        <v>1699</v>
      </c>
      <c r="C29" s="47" t="s">
        <v>23</v>
      </c>
      <c r="D29" s="47">
        <v>1500</v>
      </c>
      <c r="E29" s="47">
        <v>515</v>
      </c>
      <c r="F29" s="47">
        <v>517.5</v>
      </c>
      <c r="G29" s="47" t="s">
        <v>2811</v>
      </c>
      <c r="H29" s="47">
        <v>512.5</v>
      </c>
      <c r="I29" s="51">
        <f>(E29-H29)*D29</f>
        <v>3750</v>
      </c>
    </row>
    <row r="30" spans="1:9">
      <c r="A30" s="46">
        <v>42629</v>
      </c>
      <c r="B30" s="47" t="s">
        <v>2636</v>
      </c>
      <c r="C30" s="47" t="s">
        <v>16</v>
      </c>
      <c r="D30" s="47">
        <v>600</v>
      </c>
      <c r="E30" s="47">
        <v>794</v>
      </c>
      <c r="F30" s="47">
        <v>788</v>
      </c>
      <c r="G30" s="47" t="s">
        <v>2812</v>
      </c>
      <c r="H30" s="47">
        <v>796.7</v>
      </c>
      <c r="I30" s="51">
        <f t="shared" ref="I30:I34" si="6">(H30-E30)*D30</f>
        <v>1620.0000000000273</v>
      </c>
    </row>
    <row r="31" spans="1:9">
      <c r="A31" s="46">
        <v>42629</v>
      </c>
      <c r="B31" s="47" t="s">
        <v>1885</v>
      </c>
      <c r="C31" s="47" t="s">
        <v>16</v>
      </c>
      <c r="D31" s="47">
        <v>700</v>
      </c>
      <c r="E31" s="47">
        <v>1241</v>
      </c>
      <c r="F31" s="47">
        <v>1236</v>
      </c>
      <c r="G31" s="47" t="s">
        <v>2813</v>
      </c>
      <c r="H31" s="47">
        <v>1243.3</v>
      </c>
      <c r="I31" s="51">
        <f t="shared" si="6"/>
        <v>1609.9999999999682</v>
      </c>
    </row>
    <row r="32" spans="1:9">
      <c r="A32" s="46">
        <v>42629</v>
      </c>
      <c r="B32" s="47" t="s">
        <v>1919</v>
      </c>
      <c r="C32" s="47" t="s">
        <v>2814</v>
      </c>
      <c r="D32" s="47">
        <v>1500</v>
      </c>
      <c r="E32" s="47">
        <v>576</v>
      </c>
      <c r="F32" s="47">
        <v>573.5</v>
      </c>
      <c r="G32" s="47" t="s">
        <v>2815</v>
      </c>
      <c r="H32" s="47">
        <v>577</v>
      </c>
      <c r="I32" s="51">
        <f t="shared" si="6"/>
        <v>1500</v>
      </c>
    </row>
    <row r="33" spans="1:9">
      <c r="A33" s="46">
        <v>42632</v>
      </c>
      <c r="B33" s="47" t="s">
        <v>1549</v>
      </c>
      <c r="C33" s="47" t="s">
        <v>2814</v>
      </c>
      <c r="D33" s="47">
        <v>700</v>
      </c>
      <c r="E33" s="47">
        <v>1086</v>
      </c>
      <c r="F33" s="47">
        <v>1081</v>
      </c>
      <c r="G33" s="47" t="s">
        <v>2816</v>
      </c>
      <c r="H33" s="47">
        <v>1088.3</v>
      </c>
      <c r="I33" s="51">
        <f t="shared" si="6"/>
        <v>1609.9999999999682</v>
      </c>
    </row>
    <row r="34" spans="1:9">
      <c r="A34" s="46">
        <v>42632</v>
      </c>
      <c r="B34" s="47" t="s">
        <v>1565</v>
      </c>
      <c r="C34" s="47" t="s">
        <v>16</v>
      </c>
      <c r="D34" s="47">
        <v>2000</v>
      </c>
      <c r="E34" s="47">
        <v>362</v>
      </c>
      <c r="F34" s="47">
        <v>360.25</v>
      </c>
      <c r="G34" s="47" t="s">
        <v>2817</v>
      </c>
      <c r="H34" s="47">
        <v>363.8</v>
      </c>
      <c r="I34" s="51">
        <f t="shared" si="6"/>
        <v>3600.0000000000227</v>
      </c>
    </row>
    <row r="35" spans="1:9">
      <c r="A35" s="46">
        <v>42632</v>
      </c>
      <c r="B35" s="47" t="s">
        <v>1723</v>
      </c>
      <c r="C35" s="47" t="s">
        <v>944</v>
      </c>
      <c r="D35" s="47">
        <v>500</v>
      </c>
      <c r="E35" s="47">
        <v>1030</v>
      </c>
      <c r="F35" s="47">
        <v>1037</v>
      </c>
      <c r="G35" s="47" t="s">
        <v>2818</v>
      </c>
      <c r="H35" s="47">
        <v>1018</v>
      </c>
      <c r="I35" s="51">
        <f t="shared" ref="I35:I40" si="7">(E35-H35)*D35</f>
        <v>6000</v>
      </c>
    </row>
    <row r="36" spans="1:9">
      <c r="A36" s="46">
        <v>42633</v>
      </c>
      <c r="B36" s="47" t="s">
        <v>2819</v>
      </c>
      <c r="C36" s="47" t="s">
        <v>23</v>
      </c>
      <c r="D36" s="47">
        <v>200</v>
      </c>
      <c r="E36" s="47">
        <v>3500</v>
      </c>
      <c r="F36" s="47">
        <v>3518</v>
      </c>
      <c r="G36" s="47" t="s">
        <v>2820</v>
      </c>
      <c r="H36" s="47">
        <v>3492</v>
      </c>
      <c r="I36" s="51">
        <f t="shared" si="7"/>
        <v>1600</v>
      </c>
    </row>
    <row r="37" spans="1:9">
      <c r="A37" s="46">
        <v>42633</v>
      </c>
      <c r="B37" s="47" t="s">
        <v>1715</v>
      </c>
      <c r="C37" s="47" t="s">
        <v>16</v>
      </c>
      <c r="D37" s="47">
        <v>600</v>
      </c>
      <c r="E37" s="47">
        <v>1147</v>
      </c>
      <c r="F37" s="47">
        <v>1141</v>
      </c>
      <c r="G37" s="47" t="s">
        <v>2821</v>
      </c>
      <c r="H37" s="47">
        <v>1149.7</v>
      </c>
      <c r="I37" s="51">
        <f t="shared" ref="I37:I39" si="8">(H37-E37)*D37</f>
        <v>1620.0000000000273</v>
      </c>
    </row>
    <row r="38" spans="1:9">
      <c r="A38" s="48">
        <v>42633</v>
      </c>
      <c r="B38" s="49" t="s">
        <v>1715</v>
      </c>
      <c r="C38" s="49" t="s">
        <v>16</v>
      </c>
      <c r="D38" s="49">
        <v>600</v>
      </c>
      <c r="E38" s="49">
        <v>1159</v>
      </c>
      <c r="F38" s="49">
        <v>1153</v>
      </c>
      <c r="G38" s="49" t="s">
        <v>2822</v>
      </c>
      <c r="H38" s="49">
        <v>1156.5</v>
      </c>
      <c r="I38" s="52">
        <f t="shared" si="8"/>
        <v>-1500</v>
      </c>
    </row>
    <row r="39" spans="1:9">
      <c r="A39" s="48">
        <v>42634</v>
      </c>
      <c r="B39" s="49" t="s">
        <v>95</v>
      </c>
      <c r="C39" s="49" t="s">
        <v>16</v>
      </c>
      <c r="D39" s="49">
        <v>1500</v>
      </c>
      <c r="E39" s="49">
        <v>410</v>
      </c>
      <c r="F39" s="49">
        <v>407.5</v>
      </c>
      <c r="G39" s="49" t="s">
        <v>2823</v>
      </c>
      <c r="H39" s="49">
        <v>409.5</v>
      </c>
      <c r="I39" s="52">
        <f t="shared" si="8"/>
        <v>-750</v>
      </c>
    </row>
    <row r="40" spans="1:9">
      <c r="A40" s="46">
        <v>42634</v>
      </c>
      <c r="B40" s="47" t="s">
        <v>1541</v>
      </c>
      <c r="C40" s="47" t="s">
        <v>23</v>
      </c>
      <c r="D40" s="47">
        <v>1500</v>
      </c>
      <c r="E40" s="47">
        <v>500</v>
      </c>
      <c r="F40" s="47">
        <v>502.5</v>
      </c>
      <c r="G40" s="47" t="s">
        <v>2824</v>
      </c>
      <c r="H40" s="47">
        <v>496</v>
      </c>
      <c r="I40" s="51">
        <f t="shared" si="7"/>
        <v>6000</v>
      </c>
    </row>
    <row r="41" spans="1:9">
      <c r="A41" s="48">
        <v>42634</v>
      </c>
      <c r="B41" s="49" t="s">
        <v>1549</v>
      </c>
      <c r="C41" s="49" t="s">
        <v>16</v>
      </c>
      <c r="D41" s="49">
        <v>700</v>
      </c>
      <c r="E41" s="49">
        <v>1150</v>
      </c>
      <c r="F41" s="49">
        <v>1145</v>
      </c>
      <c r="G41" s="49" t="s">
        <v>2825</v>
      </c>
      <c r="H41" s="49">
        <v>1145</v>
      </c>
      <c r="I41" s="52">
        <f t="shared" ref="I41:I43" si="9">(H41-E41)*D41</f>
        <v>-3500</v>
      </c>
    </row>
    <row r="42" spans="1:9">
      <c r="A42" s="46">
        <v>42635</v>
      </c>
      <c r="B42" s="47" t="s">
        <v>2277</v>
      </c>
      <c r="C42" s="47" t="s">
        <v>946</v>
      </c>
      <c r="D42" s="47">
        <v>2100</v>
      </c>
      <c r="E42" s="47">
        <v>410</v>
      </c>
      <c r="F42" s="47">
        <v>408.25</v>
      </c>
      <c r="G42" s="47" t="s">
        <v>2826</v>
      </c>
      <c r="H42" s="47">
        <v>410.75</v>
      </c>
      <c r="I42" s="51">
        <f t="shared" si="9"/>
        <v>1575</v>
      </c>
    </row>
    <row r="43" spans="1:9">
      <c r="A43" s="48">
        <v>42635</v>
      </c>
      <c r="B43" s="49" t="s">
        <v>1696</v>
      </c>
      <c r="C43" s="49" t="s">
        <v>16</v>
      </c>
      <c r="D43" s="49">
        <v>400</v>
      </c>
      <c r="E43" s="49">
        <v>1340</v>
      </c>
      <c r="F43" s="49">
        <v>1331</v>
      </c>
      <c r="G43" s="49" t="s">
        <v>2827</v>
      </c>
      <c r="H43" s="49">
        <v>1338.6</v>
      </c>
      <c r="I43" s="52">
        <f t="shared" si="9"/>
        <v>-560.00000000003638</v>
      </c>
    </row>
    <row r="44" spans="1:9">
      <c r="A44" s="46">
        <v>42635</v>
      </c>
      <c r="B44" s="47" t="s">
        <v>2768</v>
      </c>
      <c r="C44" s="47" t="s">
        <v>23</v>
      </c>
      <c r="D44" s="47">
        <v>1400</v>
      </c>
      <c r="E44" s="47">
        <v>540</v>
      </c>
      <c r="F44" s="47">
        <v>542.5</v>
      </c>
      <c r="G44" s="47" t="s">
        <v>2828</v>
      </c>
      <c r="H44" s="47">
        <v>538.85</v>
      </c>
      <c r="I44" s="51">
        <f t="shared" ref="I44:I51" si="10">(E44-H44)*D44</f>
        <v>1609.9999999999682</v>
      </c>
    </row>
    <row r="45" spans="1:9">
      <c r="A45" s="46">
        <v>42635</v>
      </c>
      <c r="B45" s="47" t="s">
        <v>2829</v>
      </c>
      <c r="C45" s="47" t="s">
        <v>16</v>
      </c>
      <c r="D45" s="47">
        <v>2500</v>
      </c>
      <c r="E45" s="47">
        <v>325</v>
      </c>
      <c r="F45" s="47">
        <v>323.60000000000002</v>
      </c>
      <c r="G45" s="47" t="s">
        <v>2830</v>
      </c>
      <c r="H45" s="47">
        <v>325</v>
      </c>
      <c r="I45" s="51">
        <f t="shared" ref="I45:I47" si="11">(H45-E45)*D45</f>
        <v>0</v>
      </c>
    </row>
    <row r="46" spans="1:9">
      <c r="A46" s="46">
        <v>42636</v>
      </c>
      <c r="B46" s="47" t="s">
        <v>1541</v>
      </c>
      <c r="C46" s="47" t="s">
        <v>946</v>
      </c>
      <c r="D46" s="47">
        <v>1500</v>
      </c>
      <c r="E46" s="47">
        <v>511</v>
      </c>
      <c r="F46" s="47">
        <v>508.5</v>
      </c>
      <c r="G46" s="47" t="s">
        <v>2831</v>
      </c>
      <c r="H46" s="47">
        <v>515</v>
      </c>
      <c r="I46" s="51">
        <f t="shared" si="11"/>
        <v>6000</v>
      </c>
    </row>
    <row r="47" spans="1:9">
      <c r="A47" s="46">
        <v>42636</v>
      </c>
      <c r="B47" s="47" t="s">
        <v>2450</v>
      </c>
      <c r="C47" s="47" t="s">
        <v>946</v>
      </c>
      <c r="D47" s="47">
        <v>3000</v>
      </c>
      <c r="E47" s="47">
        <v>345</v>
      </c>
      <c r="F47" s="47">
        <v>343.85</v>
      </c>
      <c r="G47" s="47" t="s">
        <v>2832</v>
      </c>
      <c r="H47" s="47">
        <v>345.55</v>
      </c>
      <c r="I47" s="51">
        <f t="shared" si="11"/>
        <v>1650.0000000000341</v>
      </c>
    </row>
    <row r="48" spans="1:9">
      <c r="A48" s="46">
        <v>42636</v>
      </c>
      <c r="B48" s="47" t="s">
        <v>83</v>
      </c>
      <c r="C48" s="47" t="s">
        <v>23</v>
      </c>
      <c r="D48" s="47">
        <v>500</v>
      </c>
      <c r="E48" s="47">
        <v>1755</v>
      </c>
      <c r="F48" s="47">
        <v>1762</v>
      </c>
      <c r="G48" s="47" t="s">
        <v>2833</v>
      </c>
      <c r="H48" s="47">
        <v>1752</v>
      </c>
      <c r="I48" s="51">
        <f t="shared" si="10"/>
        <v>1500</v>
      </c>
    </row>
    <row r="49" spans="1:9">
      <c r="A49" s="46">
        <v>42639</v>
      </c>
      <c r="B49" s="47" t="s">
        <v>134</v>
      </c>
      <c r="C49" s="47" t="s">
        <v>23</v>
      </c>
      <c r="D49" s="47">
        <v>800</v>
      </c>
      <c r="E49" s="47">
        <v>500</v>
      </c>
      <c r="F49" s="47">
        <v>504.5</v>
      </c>
      <c r="G49" s="47" t="s">
        <v>2834</v>
      </c>
      <c r="H49" s="47">
        <v>498</v>
      </c>
      <c r="I49" s="51">
        <f t="shared" si="10"/>
        <v>1600</v>
      </c>
    </row>
    <row r="50" spans="1:9">
      <c r="A50" s="46">
        <v>42639</v>
      </c>
      <c r="B50" s="47" t="s">
        <v>2835</v>
      </c>
      <c r="C50" s="47" t="s">
        <v>944</v>
      </c>
      <c r="D50" s="47">
        <v>1200</v>
      </c>
      <c r="E50" s="47">
        <v>550.65</v>
      </c>
      <c r="F50" s="47">
        <v>553.65</v>
      </c>
      <c r="G50" s="47" t="s">
        <v>2836</v>
      </c>
      <c r="H50" s="47">
        <v>549.35</v>
      </c>
      <c r="I50" s="51">
        <f t="shared" si="10"/>
        <v>1559.9999999999454</v>
      </c>
    </row>
    <row r="51" spans="1:9">
      <c r="A51" s="46">
        <v>42639</v>
      </c>
      <c r="B51" s="47" t="s">
        <v>1654</v>
      </c>
      <c r="C51" s="47" t="s">
        <v>23</v>
      </c>
      <c r="D51" s="47">
        <v>500</v>
      </c>
      <c r="E51" s="47">
        <v>980</v>
      </c>
      <c r="F51" s="47">
        <v>987</v>
      </c>
      <c r="G51" s="47" t="s">
        <v>2837</v>
      </c>
      <c r="H51" s="47">
        <v>977</v>
      </c>
      <c r="I51" s="51">
        <f t="shared" si="10"/>
        <v>1500</v>
      </c>
    </row>
    <row r="52" spans="1:9">
      <c r="A52" s="46">
        <v>42640</v>
      </c>
      <c r="B52" s="47" t="s">
        <v>150</v>
      </c>
      <c r="C52" s="47" t="s">
        <v>16</v>
      </c>
      <c r="D52" s="47">
        <v>600</v>
      </c>
      <c r="E52" s="47">
        <v>953</v>
      </c>
      <c r="F52" s="47">
        <v>947</v>
      </c>
      <c r="G52" s="47" t="s">
        <v>2838</v>
      </c>
      <c r="H52" s="47">
        <v>959</v>
      </c>
      <c r="I52" s="51">
        <f t="shared" ref="I52:I59" si="12">(H52-E52)*D52</f>
        <v>3600</v>
      </c>
    </row>
    <row r="53" spans="1:9">
      <c r="A53" s="46">
        <v>42641</v>
      </c>
      <c r="B53" s="47" t="s">
        <v>1557</v>
      </c>
      <c r="C53" s="47" t="s">
        <v>23</v>
      </c>
      <c r="D53" s="47">
        <v>1000</v>
      </c>
      <c r="E53" s="47">
        <v>528.35</v>
      </c>
      <c r="F53" s="47">
        <v>531.85</v>
      </c>
      <c r="G53" s="47" t="s">
        <v>2839</v>
      </c>
      <c r="H53" s="47">
        <v>526.85</v>
      </c>
      <c r="I53" s="51">
        <f t="shared" ref="I53:I56" si="13">(E53-H53)*D53</f>
        <v>1500</v>
      </c>
    </row>
    <row r="54" spans="1:9">
      <c r="A54" s="46">
        <v>42641</v>
      </c>
      <c r="B54" s="47" t="s">
        <v>1549</v>
      </c>
      <c r="C54" s="47" t="s">
        <v>16</v>
      </c>
      <c r="D54" s="47">
        <v>700</v>
      </c>
      <c r="E54" s="47">
        <v>1206</v>
      </c>
      <c r="F54" s="47">
        <v>1201</v>
      </c>
      <c r="G54" s="47" t="s">
        <v>2840</v>
      </c>
      <c r="H54" s="47">
        <v>1215</v>
      </c>
      <c r="I54" s="51">
        <f t="shared" si="12"/>
        <v>6300</v>
      </c>
    </row>
    <row r="55" spans="1:9">
      <c r="A55" s="46">
        <v>42642</v>
      </c>
      <c r="B55" s="47" t="s">
        <v>886</v>
      </c>
      <c r="C55" s="47" t="s">
        <v>23</v>
      </c>
      <c r="D55" s="47">
        <v>500</v>
      </c>
      <c r="E55" s="47">
        <v>907</v>
      </c>
      <c r="F55" s="47">
        <v>914</v>
      </c>
      <c r="G55" s="47" t="s">
        <v>2841</v>
      </c>
      <c r="H55" s="47">
        <v>907</v>
      </c>
      <c r="I55" s="51">
        <f t="shared" si="13"/>
        <v>0</v>
      </c>
    </row>
    <row r="56" spans="1:9">
      <c r="A56" s="46">
        <v>42643</v>
      </c>
      <c r="B56" s="47" t="s">
        <v>1314</v>
      </c>
      <c r="C56" s="47" t="s">
        <v>944</v>
      </c>
      <c r="D56" s="47">
        <v>2500</v>
      </c>
      <c r="E56" s="47">
        <v>270</v>
      </c>
      <c r="F56" s="47">
        <v>271.55</v>
      </c>
      <c r="G56" s="47" t="s">
        <v>2842</v>
      </c>
      <c r="H56" s="47">
        <v>269.35000000000002</v>
      </c>
      <c r="I56" s="51">
        <f t="shared" si="13"/>
        <v>1624.9999999999432</v>
      </c>
    </row>
    <row r="57" spans="1:9">
      <c r="A57" s="46">
        <v>42643</v>
      </c>
      <c r="B57" s="47" t="s">
        <v>1549</v>
      </c>
      <c r="C57" s="47" t="s">
        <v>16</v>
      </c>
      <c r="D57" s="47">
        <v>700</v>
      </c>
      <c r="E57" s="47">
        <v>1250</v>
      </c>
      <c r="F57" s="47">
        <v>1245</v>
      </c>
      <c r="G57" s="47" t="s">
        <v>2843</v>
      </c>
      <c r="H57" s="47">
        <v>1259</v>
      </c>
      <c r="I57" s="51">
        <f t="shared" si="12"/>
        <v>6300</v>
      </c>
    </row>
    <row r="58" spans="1:9">
      <c r="A58" s="46">
        <v>42643</v>
      </c>
      <c r="B58" s="47" t="s">
        <v>1549</v>
      </c>
      <c r="C58" s="47" t="s">
        <v>946</v>
      </c>
      <c r="D58" s="47">
        <v>700</v>
      </c>
      <c r="E58" s="47">
        <v>1260</v>
      </c>
      <c r="F58" s="47">
        <v>1255</v>
      </c>
      <c r="G58" s="47" t="s">
        <v>2844</v>
      </c>
      <c r="H58" s="47">
        <v>1262.3</v>
      </c>
      <c r="I58" s="51">
        <f t="shared" si="12"/>
        <v>1609.9999999999682</v>
      </c>
    </row>
    <row r="59" spans="1:9">
      <c r="A59" s="46">
        <v>42643</v>
      </c>
      <c r="B59" s="47" t="s">
        <v>1549</v>
      </c>
      <c r="C59" s="47" t="s">
        <v>946</v>
      </c>
      <c r="D59" s="47">
        <v>700</v>
      </c>
      <c r="E59" s="47">
        <v>1265</v>
      </c>
      <c r="F59" s="47">
        <v>1259.9000000000001</v>
      </c>
      <c r="G59" s="47" t="s">
        <v>2845</v>
      </c>
      <c r="H59" s="47">
        <v>1267.3</v>
      </c>
      <c r="I59" s="51">
        <f t="shared" si="12"/>
        <v>1609.9999999999682</v>
      </c>
    </row>
    <row r="60" spans="1:9">
      <c r="A60" s="46"/>
      <c r="B60" s="47"/>
      <c r="C60" s="47"/>
      <c r="D60" s="47"/>
      <c r="E60" s="47"/>
      <c r="F60" s="47"/>
      <c r="G60" s="63"/>
      <c r="H60" s="63"/>
      <c r="I60" s="64"/>
    </row>
    <row r="61" spans="1:9">
      <c r="A61" s="46"/>
      <c r="B61" s="47"/>
      <c r="C61" s="47"/>
      <c r="D61" s="47"/>
      <c r="E61" s="47"/>
      <c r="F61" s="47"/>
      <c r="G61" s="122" t="s">
        <v>64</v>
      </c>
      <c r="H61" s="122"/>
      <c r="I61" s="55">
        <f>SUM(I4:I60)</f>
        <v>132809.99999999985</v>
      </c>
    </row>
    <row r="62" spans="1:9">
      <c r="A62" s="46"/>
      <c r="B62" s="47"/>
      <c r="C62" s="47"/>
      <c r="D62" s="47"/>
      <c r="E62" s="47"/>
      <c r="F62" s="47"/>
      <c r="G62" s="54"/>
      <c r="H62" s="54"/>
      <c r="I62" s="56"/>
    </row>
    <row r="63" spans="1:9">
      <c r="A63" s="46"/>
      <c r="B63" s="47"/>
      <c r="C63" s="47"/>
      <c r="D63" s="47"/>
      <c r="E63" s="47"/>
      <c r="F63" s="47"/>
      <c r="G63" s="122" t="s">
        <v>2</v>
      </c>
      <c r="H63" s="122"/>
      <c r="I63" s="57">
        <f>48/56</f>
        <v>0.8571428571428571</v>
      </c>
    </row>
    <row r="64" spans="1:9">
      <c r="A64" s="46"/>
      <c r="B64" s="47"/>
      <c r="C64" s="47"/>
      <c r="D64" s="47"/>
      <c r="E64" s="47"/>
      <c r="F64" s="47"/>
    </row>
    <row r="65" spans="1:10">
      <c r="A65" s="46"/>
      <c r="B65" s="47"/>
      <c r="C65" s="47"/>
      <c r="D65" s="47"/>
      <c r="E65" s="47"/>
      <c r="F65" s="47"/>
      <c r="G65" s="53"/>
      <c r="H65" s="53"/>
      <c r="I65" s="53"/>
      <c r="J65" s="58"/>
    </row>
    <row r="66" spans="1:10">
      <c r="A66" s="46"/>
      <c r="B66" s="47"/>
      <c r="C66" s="47"/>
      <c r="D66" s="47"/>
      <c r="E66" s="47"/>
      <c r="F66" s="47"/>
      <c r="G66" s="47"/>
      <c r="H66" s="47"/>
      <c r="I66" s="51"/>
    </row>
    <row r="67" spans="1:10">
      <c r="A67" s="46"/>
      <c r="B67" s="47"/>
      <c r="C67" s="47"/>
      <c r="D67" s="47"/>
      <c r="E67" s="47"/>
      <c r="F67" s="47"/>
      <c r="G67" s="47"/>
      <c r="H67" s="47"/>
      <c r="I67" s="51"/>
    </row>
    <row r="68" spans="1:10">
      <c r="A68" s="46"/>
      <c r="B68" s="47"/>
      <c r="C68" s="47"/>
      <c r="D68" s="47"/>
      <c r="E68" s="47"/>
      <c r="F68" s="47"/>
      <c r="G68" s="47"/>
      <c r="H68" s="47"/>
      <c r="I68" s="51"/>
    </row>
    <row r="69" spans="1:10">
      <c r="A69" s="46"/>
      <c r="B69" s="47"/>
      <c r="C69" s="47"/>
      <c r="D69" s="47"/>
      <c r="E69" s="47"/>
      <c r="F69" s="47"/>
      <c r="G69" s="47"/>
      <c r="H69" s="47"/>
      <c r="I69" s="51"/>
    </row>
    <row r="70" spans="1:10">
      <c r="A70" s="48"/>
      <c r="B70" s="49"/>
      <c r="C70" s="49"/>
      <c r="D70" s="49"/>
      <c r="E70" s="49"/>
      <c r="F70" s="49"/>
      <c r="G70" s="49"/>
      <c r="H70" s="49"/>
      <c r="I70" s="52"/>
    </row>
    <row r="71" spans="1:10">
      <c r="A71" s="46"/>
      <c r="B71" s="47"/>
      <c r="C71" s="47"/>
      <c r="D71" s="47"/>
      <c r="E71" s="47"/>
      <c r="F71" s="47"/>
      <c r="G71" s="47"/>
      <c r="H71" s="47"/>
      <c r="I71" s="51"/>
    </row>
    <row r="72" spans="1:10">
      <c r="A72" s="46"/>
      <c r="B72" s="47"/>
      <c r="C72" s="47"/>
      <c r="D72" s="47"/>
      <c r="E72" s="47"/>
      <c r="F72" s="47"/>
      <c r="G72" s="47"/>
      <c r="H72" s="47"/>
      <c r="I72" s="51"/>
    </row>
    <row r="73" spans="1:10">
      <c r="A73" s="48"/>
      <c r="B73" s="49"/>
      <c r="C73" s="49"/>
      <c r="D73" s="49"/>
      <c r="E73" s="49"/>
      <c r="F73" s="49"/>
      <c r="G73" s="49"/>
      <c r="H73" s="49"/>
      <c r="I73" s="52"/>
    </row>
    <row r="74" spans="1:10">
      <c r="A74" s="46"/>
      <c r="B74" s="47"/>
      <c r="C74" s="47"/>
      <c r="D74" s="47"/>
      <c r="E74" s="47"/>
      <c r="F74" s="47"/>
      <c r="G74" s="47"/>
      <c r="H74" s="47"/>
      <c r="I74" s="51"/>
    </row>
    <row r="75" spans="1:10">
      <c r="A75" s="48"/>
      <c r="B75" s="49"/>
      <c r="C75" s="49"/>
      <c r="D75" s="49"/>
      <c r="E75" s="49"/>
      <c r="F75" s="49"/>
      <c r="G75" s="49"/>
      <c r="H75" s="49"/>
      <c r="I75" s="52"/>
    </row>
    <row r="76" spans="1:10">
      <c r="A76" s="46"/>
      <c r="B76" s="47"/>
      <c r="C76" s="47"/>
      <c r="D76" s="47"/>
      <c r="E76" s="47"/>
      <c r="F76" s="47"/>
      <c r="G76" s="47"/>
      <c r="H76" s="47"/>
      <c r="I76" s="51"/>
    </row>
    <row r="77" spans="1:10">
      <c r="A77" s="48"/>
      <c r="B77" s="49"/>
      <c r="C77" s="49"/>
      <c r="D77" s="49"/>
      <c r="E77" s="49"/>
      <c r="F77" s="49"/>
      <c r="G77" s="49"/>
      <c r="H77" s="49"/>
      <c r="I77" s="52"/>
    </row>
    <row r="78" spans="1:10">
      <c r="A78" s="53"/>
      <c r="B78" s="53"/>
      <c r="C78" s="53"/>
      <c r="D78" s="53"/>
      <c r="E78" s="53"/>
      <c r="F78" s="53"/>
      <c r="G78" s="123"/>
      <c r="H78" s="123"/>
      <c r="I78" s="62"/>
    </row>
    <row r="79" spans="1:10" s="58" customFormat="1">
      <c r="A79" s="53"/>
      <c r="B79" s="53"/>
      <c r="C79" s="53"/>
      <c r="D79" s="53"/>
      <c r="E79" s="53"/>
      <c r="F79" s="53"/>
      <c r="G79" s="122" t="s">
        <v>64</v>
      </c>
      <c r="H79" s="122"/>
      <c r="I79" s="55">
        <f>SUM(I1:I78)</f>
        <v>265620.85714285687</v>
      </c>
    </row>
    <row r="80" spans="1:10" s="58" customFormat="1">
      <c r="G80" s="54"/>
      <c r="H80" s="54"/>
      <c r="I80" s="56"/>
    </row>
    <row r="81" spans="7:9" s="58" customFormat="1">
      <c r="G81" s="122" t="s">
        <v>2</v>
      </c>
      <c r="H81" s="122"/>
      <c r="I81" s="57"/>
    </row>
    <row r="82" spans="7:9" s="58" customFormat="1">
      <c r="G82" s="53"/>
      <c r="H82" s="53"/>
      <c r="I82" s="53"/>
    </row>
    <row r="83" spans="7:9" s="58" customFormat="1"/>
    <row r="84" spans="7:9" s="58" customFormat="1"/>
    <row r="85" spans="7:9" s="58" customFormat="1"/>
    <row r="86" spans="7:9" s="58" customFormat="1"/>
    <row r="87" spans="7:9" s="58" customFormat="1"/>
    <row r="88" spans="7:9" s="58" customFormat="1"/>
    <row r="89" spans="7:9" s="58" customFormat="1"/>
    <row r="90" spans="7:9" s="58" customFormat="1"/>
    <row r="91" spans="7:9" s="58" customFormat="1"/>
    <row r="92" spans="7:9" s="58" customFormat="1"/>
    <row r="93" spans="7:9" s="58" customFormat="1"/>
    <row r="94" spans="7:9" s="58" customFormat="1"/>
    <row r="95" spans="7:9" s="58" customFormat="1"/>
    <row r="96" spans="7:9" s="58" customFormat="1"/>
    <row r="97" s="58" customFormat="1"/>
    <row r="98" s="58" customFormat="1"/>
    <row r="99" s="58" customFormat="1"/>
    <row r="100" s="58" customFormat="1"/>
    <row r="101" s="58" customFormat="1"/>
    <row r="102" s="58" customFormat="1"/>
    <row r="103" s="58" customFormat="1"/>
    <row r="104" s="58" customFormat="1"/>
    <row r="105" s="58" customFormat="1"/>
    <row r="106" s="58" customFormat="1"/>
    <row r="107" s="58" customFormat="1"/>
    <row r="108" s="58" customFormat="1"/>
    <row r="109" s="58" customFormat="1"/>
    <row r="110" s="58" customFormat="1"/>
    <row r="111" s="58" customFormat="1"/>
    <row r="112" s="58" customFormat="1"/>
    <row r="113" spans="1:9" s="58" customFormat="1"/>
    <row r="114" spans="1:9" s="58" customFormat="1"/>
    <row r="115" spans="1:9" s="58" customFormat="1"/>
    <row r="116" spans="1:9" s="58" customFormat="1"/>
    <row r="117" spans="1:9" s="58" customFormat="1"/>
    <row r="118" spans="1:9" s="58" customFormat="1"/>
    <row r="119" spans="1:9">
      <c r="A119" s="60"/>
      <c r="B119" s="60"/>
      <c r="C119" s="60"/>
      <c r="D119" s="60"/>
      <c r="E119" s="60"/>
      <c r="F119" s="60"/>
      <c r="G119" s="60"/>
      <c r="H119" s="60"/>
      <c r="I119" s="60"/>
    </row>
    <row r="120" spans="1:9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>
      <c r="A126" s="61"/>
      <c r="B126" s="61"/>
      <c r="C126" s="61"/>
      <c r="D126" s="61"/>
      <c r="E126" s="61"/>
      <c r="F126" s="61"/>
      <c r="G126" s="61"/>
      <c r="H126" s="61"/>
      <c r="I126" s="61"/>
    </row>
  </sheetData>
  <mergeCells count="7">
    <mergeCell ref="G79:H79"/>
    <mergeCell ref="G81:H81"/>
    <mergeCell ref="A1:I1"/>
    <mergeCell ref="A2:I2"/>
    <mergeCell ref="G61:H61"/>
    <mergeCell ref="G63:H63"/>
    <mergeCell ref="G78:H78"/>
  </mergeCells>
  <pageMargins left="0.75" right="0.75" top="1" bottom="1" header="0.51180555555555596" footer="0.51180555555555596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G26" sqref="G26"/>
    </sheetView>
  </sheetViews>
  <sheetFormatPr defaultColWidth="9" defaultRowHeight="15"/>
  <cols>
    <col min="1" max="1" width="10.42578125" style="59" customWidth="1"/>
    <col min="2" max="2" width="19.28515625" style="59" customWidth="1"/>
    <col min="3" max="3" width="9" style="59"/>
    <col min="4" max="4" width="10.28515625" style="59" customWidth="1"/>
    <col min="5" max="5" width="13.28515625" style="59" customWidth="1"/>
    <col min="6" max="6" width="11.28515625" style="59" customWidth="1"/>
    <col min="7" max="7" width="20.85546875" style="59" customWidth="1"/>
    <col min="8" max="8" width="11.85546875" style="59" customWidth="1"/>
    <col min="9" max="9" width="13.7109375" style="59" customWidth="1"/>
    <col min="10" max="16384" width="9" style="59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2846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44" t="s">
        <v>6</v>
      </c>
      <c r="B3" s="45" t="s">
        <v>7</v>
      </c>
      <c r="C3" s="45" t="s">
        <v>8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13</v>
      </c>
      <c r="I3" s="50" t="s">
        <v>14</v>
      </c>
    </row>
    <row r="4" spans="1:9">
      <c r="A4" s="46">
        <v>42583</v>
      </c>
      <c r="B4" s="47" t="s">
        <v>2227</v>
      </c>
      <c r="C4" s="47" t="s">
        <v>16</v>
      </c>
      <c r="D4" s="47">
        <v>2100</v>
      </c>
      <c r="E4" s="47">
        <v>512.70000000000005</v>
      </c>
      <c r="F4" s="47">
        <v>510.2</v>
      </c>
      <c r="G4" s="47" t="s">
        <v>2847</v>
      </c>
      <c r="H4" s="47">
        <v>517</v>
      </c>
      <c r="I4" s="51">
        <f t="shared" ref="I4:I8" si="0">(H4-E4)*D4</f>
        <v>9029.9999999999054</v>
      </c>
    </row>
    <row r="5" spans="1:9">
      <c r="A5" s="46">
        <v>42583</v>
      </c>
      <c r="B5" s="47" t="s">
        <v>1802</v>
      </c>
      <c r="C5" s="47" t="s">
        <v>16</v>
      </c>
      <c r="D5" s="47">
        <v>600</v>
      </c>
      <c r="E5" s="47">
        <v>1330</v>
      </c>
      <c r="F5" s="47">
        <v>1324</v>
      </c>
      <c r="G5" s="47" t="s">
        <v>2848</v>
      </c>
      <c r="H5" s="47">
        <v>1332.7</v>
      </c>
      <c r="I5" s="51">
        <f t="shared" si="0"/>
        <v>1620.0000000000273</v>
      </c>
    </row>
    <row r="6" spans="1:9">
      <c r="A6" s="46">
        <v>42583</v>
      </c>
      <c r="B6" s="47" t="s">
        <v>134</v>
      </c>
      <c r="C6" s="47" t="s">
        <v>16</v>
      </c>
      <c r="D6" s="47">
        <v>800</v>
      </c>
      <c r="E6" s="47">
        <v>600</v>
      </c>
      <c r="F6" s="47">
        <v>595.5</v>
      </c>
      <c r="G6" s="47" t="s">
        <v>2849</v>
      </c>
      <c r="H6" s="47">
        <v>602</v>
      </c>
      <c r="I6" s="51">
        <f t="shared" si="0"/>
        <v>1600</v>
      </c>
    </row>
    <row r="7" spans="1:9">
      <c r="A7" s="46">
        <v>42584</v>
      </c>
      <c r="B7" s="47" t="s">
        <v>248</v>
      </c>
      <c r="C7" s="47" t="s">
        <v>16</v>
      </c>
      <c r="D7" s="47">
        <v>600</v>
      </c>
      <c r="E7" s="47">
        <v>1144.3499999999999</v>
      </c>
      <c r="F7" s="47">
        <v>1138.3</v>
      </c>
      <c r="G7" s="47" t="s">
        <v>2850</v>
      </c>
      <c r="H7" s="47">
        <v>1147</v>
      </c>
      <c r="I7" s="51">
        <f t="shared" si="0"/>
        <v>1590.0000000000546</v>
      </c>
    </row>
    <row r="8" spans="1:9">
      <c r="A8" s="46">
        <v>42584</v>
      </c>
      <c r="B8" s="47" t="s">
        <v>257</v>
      </c>
      <c r="C8" s="47" t="s">
        <v>16</v>
      </c>
      <c r="D8" s="47">
        <v>800</v>
      </c>
      <c r="E8" s="47">
        <v>779.5</v>
      </c>
      <c r="F8" s="47">
        <v>775</v>
      </c>
      <c r="G8" s="47" t="s">
        <v>2851</v>
      </c>
      <c r="H8" s="47">
        <v>781.5</v>
      </c>
      <c r="I8" s="51">
        <f t="shared" si="0"/>
        <v>1600</v>
      </c>
    </row>
    <row r="9" spans="1:9">
      <c r="A9" s="46">
        <v>42584</v>
      </c>
      <c r="B9" s="47" t="s">
        <v>2829</v>
      </c>
      <c r="C9" s="47" t="s">
        <v>944</v>
      </c>
      <c r="D9" s="47">
        <v>2500</v>
      </c>
      <c r="E9" s="47">
        <v>343.35</v>
      </c>
      <c r="F9" s="47">
        <v>344.85</v>
      </c>
      <c r="G9" s="47" t="s">
        <v>2852</v>
      </c>
      <c r="H9" s="47">
        <v>342.65</v>
      </c>
      <c r="I9" s="51">
        <f>(E9-H9)*D9</f>
        <v>1750.0000000001137</v>
      </c>
    </row>
    <row r="10" spans="1:9">
      <c r="A10" s="46">
        <v>42585</v>
      </c>
      <c r="B10" s="47" t="s">
        <v>1892</v>
      </c>
      <c r="C10" s="47" t="s">
        <v>16</v>
      </c>
      <c r="D10" s="47">
        <v>1500</v>
      </c>
      <c r="E10" s="47">
        <v>440</v>
      </c>
      <c r="F10" s="47">
        <v>437.5</v>
      </c>
      <c r="G10" s="47" t="s">
        <v>2853</v>
      </c>
      <c r="H10" s="47">
        <v>440</v>
      </c>
      <c r="I10" s="51">
        <f t="shared" ref="I10:I12" si="1">(H10-E10)*D10</f>
        <v>0</v>
      </c>
    </row>
    <row r="11" spans="1:9">
      <c r="A11" s="46">
        <v>42585</v>
      </c>
      <c r="B11" s="47" t="s">
        <v>2854</v>
      </c>
      <c r="C11" s="47" t="s">
        <v>16</v>
      </c>
      <c r="D11" s="47">
        <v>125</v>
      </c>
      <c r="E11" s="47">
        <v>10212</v>
      </c>
      <c r="F11" s="47">
        <v>10179</v>
      </c>
      <c r="G11" s="47" t="s">
        <v>2855</v>
      </c>
      <c r="H11" s="47">
        <v>10335</v>
      </c>
      <c r="I11" s="51">
        <f t="shared" si="1"/>
        <v>15375</v>
      </c>
    </row>
    <row r="12" spans="1:9">
      <c r="A12" s="48">
        <v>42586</v>
      </c>
      <c r="B12" s="49" t="s">
        <v>2856</v>
      </c>
      <c r="C12" s="49" t="s">
        <v>16</v>
      </c>
      <c r="D12" s="49">
        <v>1100</v>
      </c>
      <c r="E12" s="49">
        <v>841.95</v>
      </c>
      <c r="F12" s="49">
        <v>837.75</v>
      </c>
      <c r="G12" s="49" t="s">
        <v>2857</v>
      </c>
      <c r="H12" s="49">
        <v>837.75</v>
      </c>
      <c r="I12" s="52">
        <f t="shared" si="1"/>
        <v>-4620.00000000005</v>
      </c>
    </row>
    <row r="13" spans="1:9">
      <c r="A13" s="48">
        <v>42586</v>
      </c>
      <c r="B13" s="49" t="s">
        <v>136</v>
      </c>
      <c r="C13" s="49" t="s">
        <v>23</v>
      </c>
      <c r="D13" s="49">
        <v>250</v>
      </c>
      <c r="E13" s="49">
        <v>2277</v>
      </c>
      <c r="F13" s="49">
        <v>2291</v>
      </c>
      <c r="G13" s="49" t="s">
        <v>2858</v>
      </c>
      <c r="H13" s="49">
        <v>2280</v>
      </c>
      <c r="I13" s="52">
        <f t="shared" ref="I13:I17" si="2">(E13-H13)*D13</f>
        <v>-750</v>
      </c>
    </row>
    <row r="14" spans="1:9">
      <c r="A14" s="46">
        <v>42586</v>
      </c>
      <c r="B14" s="47" t="s">
        <v>2859</v>
      </c>
      <c r="C14" s="47" t="s">
        <v>16</v>
      </c>
      <c r="D14" s="47">
        <v>600</v>
      </c>
      <c r="E14" s="47">
        <v>898.8</v>
      </c>
      <c r="F14" s="47">
        <v>892.75</v>
      </c>
      <c r="G14" s="47" t="s">
        <v>2860</v>
      </c>
      <c r="H14" s="47">
        <v>901.5</v>
      </c>
      <c r="I14" s="51">
        <f t="shared" ref="I14:I22" si="3">(H14-E14)*D14</f>
        <v>1620.0000000000273</v>
      </c>
    </row>
    <row r="15" spans="1:9">
      <c r="A15" s="46">
        <v>42586</v>
      </c>
      <c r="B15" s="47" t="s">
        <v>2646</v>
      </c>
      <c r="C15" s="47" t="s">
        <v>23</v>
      </c>
      <c r="D15" s="47">
        <v>600</v>
      </c>
      <c r="E15" s="47">
        <v>1130</v>
      </c>
      <c r="F15" s="47">
        <v>1136</v>
      </c>
      <c r="G15" s="47" t="s">
        <v>2861</v>
      </c>
      <c r="H15" s="47">
        <v>1124</v>
      </c>
      <c r="I15" s="51">
        <f t="shared" si="2"/>
        <v>3600</v>
      </c>
    </row>
    <row r="16" spans="1:9">
      <c r="A16" s="46">
        <v>42586</v>
      </c>
      <c r="B16" s="47" t="s">
        <v>2053</v>
      </c>
      <c r="C16" s="47" t="s">
        <v>16</v>
      </c>
      <c r="D16" s="47">
        <v>2000</v>
      </c>
      <c r="E16" s="47">
        <v>466.5</v>
      </c>
      <c r="F16" s="47">
        <v>464.75</v>
      </c>
      <c r="G16" s="47" t="s">
        <v>2862</v>
      </c>
      <c r="H16" s="47">
        <v>467.3</v>
      </c>
      <c r="I16" s="51">
        <f t="shared" si="3"/>
        <v>1600.0000000000227</v>
      </c>
    </row>
    <row r="17" spans="1:9">
      <c r="A17" s="46">
        <v>42587</v>
      </c>
      <c r="B17" s="47" t="s">
        <v>2863</v>
      </c>
      <c r="C17" s="47" t="s">
        <v>944</v>
      </c>
      <c r="D17" s="47">
        <v>1400</v>
      </c>
      <c r="E17" s="47">
        <v>417.2</v>
      </c>
      <c r="F17" s="47">
        <v>419.75</v>
      </c>
      <c r="G17" s="47" t="s">
        <v>2864</v>
      </c>
      <c r="H17" s="47">
        <v>416.05</v>
      </c>
      <c r="I17" s="51">
        <f t="shared" si="2"/>
        <v>1609.9999999999682</v>
      </c>
    </row>
    <row r="18" spans="1:9">
      <c r="A18" s="46">
        <v>42587</v>
      </c>
      <c r="B18" s="47" t="s">
        <v>1350</v>
      </c>
      <c r="C18" s="47" t="s">
        <v>16</v>
      </c>
      <c r="D18" s="47">
        <v>600</v>
      </c>
      <c r="E18" s="47">
        <v>1740</v>
      </c>
      <c r="F18" s="47">
        <v>1734</v>
      </c>
      <c r="G18" s="47" t="s">
        <v>2865</v>
      </c>
      <c r="H18" s="47">
        <v>1742.7</v>
      </c>
      <c r="I18" s="51">
        <f t="shared" si="3"/>
        <v>1620.0000000000273</v>
      </c>
    </row>
    <row r="19" spans="1:9">
      <c r="A19" s="46">
        <v>42587</v>
      </c>
      <c r="B19" s="47" t="s">
        <v>2859</v>
      </c>
      <c r="C19" s="47" t="s">
        <v>16</v>
      </c>
      <c r="D19" s="47">
        <v>600</v>
      </c>
      <c r="E19" s="47">
        <v>885</v>
      </c>
      <c r="F19" s="47">
        <v>879</v>
      </c>
      <c r="G19" s="47" t="s">
        <v>2866</v>
      </c>
      <c r="H19" s="47">
        <v>895</v>
      </c>
      <c r="I19" s="51">
        <f t="shared" si="3"/>
        <v>6000</v>
      </c>
    </row>
    <row r="20" spans="1:9">
      <c r="A20" s="46">
        <v>42590</v>
      </c>
      <c r="B20" s="47" t="s">
        <v>1448</v>
      </c>
      <c r="C20" s="47" t="s">
        <v>16</v>
      </c>
      <c r="D20" s="47">
        <v>3000</v>
      </c>
      <c r="E20" s="47">
        <v>179.45</v>
      </c>
      <c r="F20" s="47">
        <v>178.25</v>
      </c>
      <c r="G20" s="47" t="s">
        <v>2867</v>
      </c>
      <c r="H20" s="47">
        <v>181.5</v>
      </c>
      <c r="I20" s="51">
        <f t="shared" si="3"/>
        <v>6150.0000000000346</v>
      </c>
    </row>
    <row r="21" spans="1:9">
      <c r="A21" s="46">
        <v>42590</v>
      </c>
      <c r="B21" s="47" t="s">
        <v>2868</v>
      </c>
      <c r="C21" s="47" t="s">
        <v>16</v>
      </c>
      <c r="D21" s="47">
        <v>600</v>
      </c>
      <c r="E21" s="47">
        <v>920</v>
      </c>
      <c r="F21" s="47">
        <v>914</v>
      </c>
      <c r="G21" s="47" t="s">
        <v>2869</v>
      </c>
      <c r="H21" s="47">
        <v>926</v>
      </c>
      <c r="I21" s="51">
        <f t="shared" si="3"/>
        <v>3600</v>
      </c>
    </row>
    <row r="22" spans="1:9">
      <c r="A22" s="48">
        <v>42591</v>
      </c>
      <c r="B22" s="49" t="s">
        <v>1350</v>
      </c>
      <c r="C22" s="49" t="s">
        <v>16</v>
      </c>
      <c r="D22" s="49">
        <v>600</v>
      </c>
      <c r="E22" s="49">
        <v>1744.5</v>
      </c>
      <c r="F22" s="49">
        <v>1738.5</v>
      </c>
      <c r="G22" s="49" t="s">
        <v>2870</v>
      </c>
      <c r="H22" s="49">
        <v>1738.5</v>
      </c>
      <c r="I22" s="52">
        <f t="shared" si="3"/>
        <v>-3600</v>
      </c>
    </row>
    <row r="23" spans="1:9">
      <c r="A23" s="46">
        <v>42591</v>
      </c>
      <c r="B23" s="47" t="s">
        <v>1860</v>
      </c>
      <c r="C23" s="47" t="s">
        <v>23</v>
      </c>
      <c r="D23" s="47">
        <v>2000</v>
      </c>
      <c r="E23" s="47">
        <v>350</v>
      </c>
      <c r="F23" s="47">
        <v>351.75</v>
      </c>
      <c r="G23" s="47" t="s">
        <v>2871</v>
      </c>
      <c r="H23" s="47">
        <v>349.2</v>
      </c>
      <c r="I23" s="51">
        <f t="shared" ref="I23:I29" si="4">(E23-H23)*D23</f>
        <v>1600.0000000000227</v>
      </c>
    </row>
    <row r="24" spans="1:9">
      <c r="A24" s="46">
        <v>42591</v>
      </c>
      <c r="B24" s="47" t="s">
        <v>2854</v>
      </c>
      <c r="C24" s="47" t="s">
        <v>16</v>
      </c>
      <c r="D24" s="47">
        <v>125</v>
      </c>
      <c r="E24" s="47">
        <v>10287.799999999999</v>
      </c>
      <c r="F24" s="47">
        <v>10258</v>
      </c>
      <c r="G24" s="47" t="s">
        <v>2872</v>
      </c>
      <c r="H24" s="47">
        <v>10305</v>
      </c>
      <c r="I24" s="51">
        <f>(H24-E24)*D24</f>
        <v>2150.0000000000909</v>
      </c>
    </row>
    <row r="25" spans="1:9">
      <c r="A25" s="46">
        <v>42591</v>
      </c>
      <c r="B25" s="47" t="s">
        <v>1654</v>
      </c>
      <c r="C25" s="47" t="s">
        <v>23</v>
      </c>
      <c r="D25" s="47">
        <v>500</v>
      </c>
      <c r="E25" s="47">
        <v>1180</v>
      </c>
      <c r="F25" s="47">
        <v>1187</v>
      </c>
      <c r="G25" s="47" t="s">
        <v>2873</v>
      </c>
      <c r="H25" s="47">
        <v>1177</v>
      </c>
      <c r="I25" s="51">
        <f t="shared" si="4"/>
        <v>1500</v>
      </c>
    </row>
    <row r="26" spans="1:9">
      <c r="A26" s="46">
        <v>42592</v>
      </c>
      <c r="B26" s="47" t="s">
        <v>134</v>
      </c>
      <c r="C26" s="47" t="s">
        <v>23</v>
      </c>
      <c r="D26" s="47">
        <v>800</v>
      </c>
      <c r="E26" s="47">
        <v>588</v>
      </c>
      <c r="F26" s="47">
        <v>592.5</v>
      </c>
      <c r="G26" s="47" t="s">
        <v>2874</v>
      </c>
      <c r="H26" s="47">
        <v>588</v>
      </c>
      <c r="I26" s="51">
        <f t="shared" si="4"/>
        <v>0</v>
      </c>
    </row>
    <row r="27" spans="1:9">
      <c r="A27" s="48">
        <v>42592</v>
      </c>
      <c r="B27" s="49" t="s">
        <v>142</v>
      </c>
      <c r="C27" s="49" t="s">
        <v>23</v>
      </c>
      <c r="D27" s="49">
        <v>500</v>
      </c>
      <c r="E27" s="49">
        <v>1174</v>
      </c>
      <c r="F27" s="49">
        <v>1181</v>
      </c>
      <c r="G27" s="49" t="s">
        <v>2875</v>
      </c>
      <c r="H27" s="49">
        <v>1175.5</v>
      </c>
      <c r="I27" s="52">
        <f t="shared" si="4"/>
        <v>-750</v>
      </c>
    </row>
    <row r="28" spans="1:9">
      <c r="A28" s="46">
        <v>42592</v>
      </c>
      <c r="B28" s="47" t="s">
        <v>1608</v>
      </c>
      <c r="C28" s="47" t="s">
        <v>23</v>
      </c>
      <c r="D28" s="47">
        <v>1500</v>
      </c>
      <c r="E28" s="47">
        <v>420</v>
      </c>
      <c r="F28" s="47">
        <v>420</v>
      </c>
      <c r="G28" s="47" t="s">
        <v>2876</v>
      </c>
      <c r="H28" s="47">
        <v>420</v>
      </c>
      <c r="I28" s="51">
        <f t="shared" si="4"/>
        <v>0</v>
      </c>
    </row>
    <row r="29" spans="1:9">
      <c r="A29" s="46">
        <v>42592</v>
      </c>
      <c r="B29" s="47" t="s">
        <v>2877</v>
      </c>
      <c r="C29" s="47" t="s">
        <v>23</v>
      </c>
      <c r="D29" s="47">
        <v>600</v>
      </c>
      <c r="E29" s="47">
        <v>880</v>
      </c>
      <c r="F29" s="47">
        <v>886</v>
      </c>
      <c r="G29" s="47" t="s">
        <v>2878</v>
      </c>
      <c r="H29" s="47">
        <v>877.3</v>
      </c>
      <c r="I29" s="51">
        <f t="shared" si="4"/>
        <v>1620.0000000000273</v>
      </c>
    </row>
    <row r="30" spans="1:9">
      <c r="A30" s="48">
        <v>42592</v>
      </c>
      <c r="B30" s="49" t="s">
        <v>1549</v>
      </c>
      <c r="C30" s="49" t="s">
        <v>16</v>
      </c>
      <c r="D30" s="49">
        <v>700</v>
      </c>
      <c r="E30" s="49">
        <v>890</v>
      </c>
      <c r="F30" s="49">
        <v>884.9</v>
      </c>
      <c r="G30" s="49" t="s">
        <v>2879</v>
      </c>
      <c r="H30" s="49">
        <v>887</v>
      </c>
      <c r="I30" s="52">
        <f t="shared" ref="I30:I34" si="5">(H30-E30)*D30</f>
        <v>-2100</v>
      </c>
    </row>
    <row r="31" spans="1:9">
      <c r="A31" s="46">
        <v>42592</v>
      </c>
      <c r="B31" s="47" t="s">
        <v>2829</v>
      </c>
      <c r="C31" s="47" t="s">
        <v>23</v>
      </c>
      <c r="D31" s="47">
        <v>2500</v>
      </c>
      <c r="E31" s="47">
        <v>328.5</v>
      </c>
      <c r="F31" s="47">
        <v>330.1</v>
      </c>
      <c r="G31" s="47" t="s">
        <v>2880</v>
      </c>
      <c r="H31" s="47">
        <v>326.5</v>
      </c>
      <c r="I31" s="51">
        <f>(E31-H31)*D31</f>
        <v>5000</v>
      </c>
    </row>
    <row r="32" spans="1:9">
      <c r="A32" s="46">
        <v>42593</v>
      </c>
      <c r="B32" s="47" t="s">
        <v>1860</v>
      </c>
      <c r="C32" s="47" t="s">
        <v>16</v>
      </c>
      <c r="D32" s="47">
        <v>2000</v>
      </c>
      <c r="E32" s="47">
        <v>352.6</v>
      </c>
      <c r="F32" s="47">
        <v>350.85</v>
      </c>
      <c r="G32" s="47" t="s">
        <v>2881</v>
      </c>
      <c r="H32" s="47">
        <v>355.6</v>
      </c>
      <c r="I32" s="51">
        <f t="shared" si="5"/>
        <v>6000</v>
      </c>
    </row>
    <row r="33" spans="1:9">
      <c r="A33" s="46">
        <v>42593</v>
      </c>
      <c r="B33" s="47" t="s">
        <v>2829</v>
      </c>
      <c r="C33" s="47" t="s">
        <v>16</v>
      </c>
      <c r="D33" s="47">
        <v>2500</v>
      </c>
      <c r="E33" s="47">
        <v>320</v>
      </c>
      <c r="F33" s="47">
        <v>318.75</v>
      </c>
      <c r="G33" s="47" t="s">
        <v>2882</v>
      </c>
      <c r="H33" s="47">
        <v>321.3</v>
      </c>
      <c r="I33" s="51">
        <f t="shared" si="5"/>
        <v>3250.0000000000282</v>
      </c>
    </row>
    <row r="34" spans="1:9">
      <c r="A34" s="46">
        <v>42593</v>
      </c>
      <c r="B34" s="47" t="s">
        <v>467</v>
      </c>
      <c r="C34" s="47" t="s">
        <v>16</v>
      </c>
      <c r="D34" s="47">
        <v>200</v>
      </c>
      <c r="E34" s="47">
        <v>3270</v>
      </c>
      <c r="F34" s="47">
        <v>3252</v>
      </c>
      <c r="G34" s="47" t="s">
        <v>2883</v>
      </c>
      <c r="H34" s="47">
        <v>3278</v>
      </c>
      <c r="I34" s="51">
        <f t="shared" si="5"/>
        <v>1600</v>
      </c>
    </row>
    <row r="35" spans="1:9">
      <c r="A35" s="48">
        <v>42594</v>
      </c>
      <c r="B35" s="49" t="s">
        <v>1047</v>
      </c>
      <c r="C35" s="49" t="s">
        <v>23</v>
      </c>
      <c r="D35" s="49">
        <v>6000</v>
      </c>
      <c r="E35" s="49">
        <v>166</v>
      </c>
      <c r="F35" s="49">
        <v>166.6</v>
      </c>
      <c r="G35" s="49" t="s">
        <v>2884</v>
      </c>
      <c r="H35" s="49">
        <v>166.6</v>
      </c>
      <c r="I35" s="52">
        <f t="shared" ref="I35:I39" si="6">(E35-H35)*D35</f>
        <v>-3599.9999999999659</v>
      </c>
    </row>
    <row r="36" spans="1:9">
      <c r="A36" s="46">
        <v>42594</v>
      </c>
      <c r="B36" s="47" t="s">
        <v>467</v>
      </c>
      <c r="C36" s="47" t="s">
        <v>16</v>
      </c>
      <c r="D36" s="47">
        <v>200</v>
      </c>
      <c r="E36" s="47">
        <v>3302</v>
      </c>
      <c r="F36" s="47">
        <v>3287</v>
      </c>
      <c r="G36" s="47" t="s">
        <v>2885</v>
      </c>
      <c r="H36" s="47">
        <v>3310</v>
      </c>
      <c r="I36" s="51">
        <f t="shared" ref="I36:I44" si="7">(H36-E36)*D36</f>
        <v>1600</v>
      </c>
    </row>
    <row r="37" spans="1:9">
      <c r="A37" s="46">
        <v>42594</v>
      </c>
      <c r="B37" s="47" t="s">
        <v>649</v>
      </c>
      <c r="C37" s="47" t="s">
        <v>16</v>
      </c>
      <c r="D37" s="47">
        <v>3000</v>
      </c>
      <c r="E37" s="47">
        <v>266</v>
      </c>
      <c r="F37" s="47">
        <v>264.8</v>
      </c>
      <c r="G37" s="47" t="s">
        <v>2886</v>
      </c>
      <c r="H37" s="47">
        <v>268</v>
      </c>
      <c r="I37" s="51">
        <f t="shared" si="7"/>
        <v>6000</v>
      </c>
    </row>
    <row r="38" spans="1:9">
      <c r="A38" s="46">
        <v>42594</v>
      </c>
      <c r="B38" s="47" t="s">
        <v>1610</v>
      </c>
      <c r="C38" s="47" t="s">
        <v>23</v>
      </c>
      <c r="D38" s="47">
        <v>600</v>
      </c>
      <c r="E38" s="47">
        <v>820</v>
      </c>
      <c r="F38" s="47">
        <v>826</v>
      </c>
      <c r="G38" s="47" t="s">
        <v>2887</v>
      </c>
      <c r="H38" s="47">
        <v>817.3</v>
      </c>
      <c r="I38" s="51">
        <f t="shared" si="6"/>
        <v>1620.0000000000273</v>
      </c>
    </row>
    <row r="39" spans="1:9">
      <c r="A39" s="46">
        <v>42598</v>
      </c>
      <c r="B39" s="47" t="s">
        <v>95</v>
      </c>
      <c r="C39" s="47" t="s">
        <v>23</v>
      </c>
      <c r="D39" s="47">
        <v>1500</v>
      </c>
      <c r="E39" s="47">
        <v>396.2</v>
      </c>
      <c r="F39" s="47">
        <v>398.75</v>
      </c>
      <c r="G39" s="47" t="s">
        <v>2888</v>
      </c>
      <c r="H39" s="47">
        <v>395.1</v>
      </c>
      <c r="I39" s="51">
        <f t="shared" si="6"/>
        <v>1649.9999999999488</v>
      </c>
    </row>
    <row r="40" spans="1:9">
      <c r="A40" s="46">
        <v>42598</v>
      </c>
      <c r="B40" s="47" t="s">
        <v>1080</v>
      </c>
      <c r="C40" s="47" t="s">
        <v>16</v>
      </c>
      <c r="D40" s="47">
        <v>1100</v>
      </c>
      <c r="E40" s="47">
        <v>650</v>
      </c>
      <c r="F40" s="47">
        <v>646.75</v>
      </c>
      <c r="G40" s="47" t="s">
        <v>2889</v>
      </c>
      <c r="H40" s="47">
        <v>651.5</v>
      </c>
      <c r="I40" s="51">
        <f t="shared" si="7"/>
        <v>1650</v>
      </c>
    </row>
    <row r="41" spans="1:9">
      <c r="A41" s="46">
        <v>42599</v>
      </c>
      <c r="B41" s="47" t="s">
        <v>2890</v>
      </c>
      <c r="C41" s="47" t="s">
        <v>16</v>
      </c>
      <c r="D41" s="47">
        <v>200</v>
      </c>
      <c r="E41" s="47">
        <v>3300</v>
      </c>
      <c r="F41" s="47">
        <v>3282</v>
      </c>
      <c r="G41" s="47" t="s">
        <v>2891</v>
      </c>
      <c r="H41" s="47">
        <v>3330</v>
      </c>
      <c r="I41" s="51">
        <f t="shared" si="7"/>
        <v>6000</v>
      </c>
    </row>
    <row r="42" spans="1:9">
      <c r="A42" s="46">
        <v>42599</v>
      </c>
      <c r="B42" s="47" t="s">
        <v>150</v>
      </c>
      <c r="C42" s="47" t="s">
        <v>16</v>
      </c>
      <c r="D42" s="47">
        <v>600</v>
      </c>
      <c r="E42" s="47">
        <v>849</v>
      </c>
      <c r="F42" s="47">
        <v>843</v>
      </c>
      <c r="G42" s="47" t="s">
        <v>2892</v>
      </c>
      <c r="H42" s="47">
        <v>849</v>
      </c>
      <c r="I42" s="51">
        <f t="shared" si="7"/>
        <v>0</v>
      </c>
    </row>
    <row r="43" spans="1:9">
      <c r="A43" s="46">
        <v>42599</v>
      </c>
      <c r="B43" s="47" t="s">
        <v>2531</v>
      </c>
      <c r="C43" s="47" t="s">
        <v>16</v>
      </c>
      <c r="D43" s="47">
        <v>1500</v>
      </c>
      <c r="E43" s="47">
        <v>515</v>
      </c>
      <c r="F43" s="47">
        <v>513.5</v>
      </c>
      <c r="G43" s="47" t="s">
        <v>2893</v>
      </c>
      <c r="H43" s="47">
        <v>516.1</v>
      </c>
      <c r="I43" s="51">
        <f t="shared" si="7"/>
        <v>1650.0000000000341</v>
      </c>
    </row>
    <row r="44" spans="1:9">
      <c r="A44" s="46">
        <v>42600</v>
      </c>
      <c r="B44" s="47" t="s">
        <v>2413</v>
      </c>
      <c r="C44" s="47" t="s">
        <v>16</v>
      </c>
      <c r="D44" s="47">
        <v>2100</v>
      </c>
      <c r="E44" s="47">
        <v>340</v>
      </c>
      <c r="F44" s="47">
        <v>338.25</v>
      </c>
      <c r="G44" s="47" t="s">
        <v>2894</v>
      </c>
      <c r="H44" s="47">
        <v>340.75</v>
      </c>
      <c r="I44" s="51">
        <f t="shared" si="7"/>
        <v>1575</v>
      </c>
    </row>
    <row r="45" spans="1:9">
      <c r="A45" s="46">
        <v>42600</v>
      </c>
      <c r="B45" s="47" t="s">
        <v>339</v>
      </c>
      <c r="C45" s="47" t="s">
        <v>23</v>
      </c>
      <c r="D45" s="47">
        <v>500</v>
      </c>
      <c r="E45" s="47">
        <v>1024</v>
      </c>
      <c r="F45" s="47">
        <v>1031</v>
      </c>
      <c r="G45" s="47" t="s">
        <v>2895</v>
      </c>
      <c r="H45" s="47">
        <v>1017</v>
      </c>
      <c r="I45" s="51">
        <f t="shared" ref="I45:I48" si="8">(E45-H45)*D45</f>
        <v>3500</v>
      </c>
    </row>
    <row r="46" spans="1:9">
      <c r="A46" s="46">
        <v>42601</v>
      </c>
      <c r="B46" s="47" t="s">
        <v>37</v>
      </c>
      <c r="C46" s="47" t="s">
        <v>23</v>
      </c>
      <c r="D46" s="47">
        <v>1400</v>
      </c>
      <c r="E46" s="47">
        <v>343</v>
      </c>
      <c r="F46" s="47">
        <v>345.6</v>
      </c>
      <c r="G46" s="47" t="s">
        <v>2896</v>
      </c>
      <c r="H46" s="47">
        <v>340.4</v>
      </c>
      <c r="I46" s="51">
        <f t="shared" si="8"/>
        <v>3640.0000000000318</v>
      </c>
    </row>
    <row r="47" spans="1:9">
      <c r="A47" s="46">
        <v>42601</v>
      </c>
      <c r="B47" s="47" t="s">
        <v>1919</v>
      </c>
      <c r="C47" s="47" t="s">
        <v>23</v>
      </c>
      <c r="D47" s="47">
        <v>1500</v>
      </c>
      <c r="E47" s="47">
        <v>470</v>
      </c>
      <c r="F47" s="47">
        <v>472.5</v>
      </c>
      <c r="G47" s="47" t="s">
        <v>2897</v>
      </c>
      <c r="H47" s="47">
        <v>468.9</v>
      </c>
      <c r="I47" s="51">
        <f t="shared" si="8"/>
        <v>1650.0000000000341</v>
      </c>
    </row>
    <row r="48" spans="1:9">
      <c r="A48" s="46">
        <v>42604</v>
      </c>
      <c r="B48" s="47" t="s">
        <v>2542</v>
      </c>
      <c r="C48" s="47" t="s">
        <v>23</v>
      </c>
      <c r="D48" s="47">
        <v>600</v>
      </c>
      <c r="E48" s="47">
        <v>775.4</v>
      </c>
      <c r="F48" s="47">
        <v>781.5</v>
      </c>
      <c r="G48" s="47" t="s">
        <v>2898</v>
      </c>
      <c r="H48" s="47">
        <v>769.5</v>
      </c>
      <c r="I48" s="51">
        <f t="shared" si="8"/>
        <v>3539.9999999999864</v>
      </c>
    </row>
    <row r="49" spans="1:9">
      <c r="A49" s="48">
        <v>42604</v>
      </c>
      <c r="B49" s="49" t="s">
        <v>2829</v>
      </c>
      <c r="C49" s="49" t="s">
        <v>16</v>
      </c>
      <c r="D49" s="49">
        <v>2500</v>
      </c>
      <c r="E49" s="49">
        <v>331.5</v>
      </c>
      <c r="F49" s="49">
        <v>330</v>
      </c>
      <c r="G49" s="49" t="s">
        <v>2899</v>
      </c>
      <c r="H49" s="49">
        <v>330.75</v>
      </c>
      <c r="I49" s="52">
        <f t="shared" ref="I49:I52" si="9">(H49-E49)*D49</f>
        <v>-1875</v>
      </c>
    </row>
    <row r="50" spans="1:9">
      <c r="A50" s="46">
        <v>42604</v>
      </c>
      <c r="B50" s="47" t="s">
        <v>381</v>
      </c>
      <c r="C50" s="47" t="s">
        <v>16</v>
      </c>
      <c r="D50" s="47">
        <v>1200</v>
      </c>
      <c r="E50" s="47">
        <v>650</v>
      </c>
      <c r="F50" s="47">
        <v>647</v>
      </c>
      <c r="G50" s="47" t="s">
        <v>2900</v>
      </c>
      <c r="H50" s="47">
        <v>650</v>
      </c>
      <c r="I50" s="51">
        <f t="shared" si="9"/>
        <v>0</v>
      </c>
    </row>
    <row r="51" spans="1:9">
      <c r="A51" s="46">
        <v>42604</v>
      </c>
      <c r="B51" s="47" t="s">
        <v>2508</v>
      </c>
      <c r="C51" s="47" t="s">
        <v>23</v>
      </c>
      <c r="D51" s="47">
        <v>1400</v>
      </c>
      <c r="E51" s="47">
        <v>340</v>
      </c>
      <c r="F51" s="47">
        <v>342.5</v>
      </c>
      <c r="G51" s="47" t="s">
        <v>2901</v>
      </c>
      <c r="H51" s="47">
        <v>340</v>
      </c>
      <c r="I51" s="51">
        <f t="shared" ref="I51:I55" si="10">(E51-H51)*D51</f>
        <v>0</v>
      </c>
    </row>
    <row r="52" spans="1:9">
      <c r="A52" s="46">
        <v>42604</v>
      </c>
      <c r="B52" s="47" t="s">
        <v>2859</v>
      </c>
      <c r="C52" s="47" t="s">
        <v>16</v>
      </c>
      <c r="D52" s="47">
        <v>600</v>
      </c>
      <c r="E52" s="47">
        <v>900</v>
      </c>
      <c r="F52" s="47">
        <v>894</v>
      </c>
      <c r="G52" s="47" t="s">
        <v>2902</v>
      </c>
      <c r="H52" s="47">
        <v>902.7</v>
      </c>
      <c r="I52" s="51">
        <f t="shared" si="9"/>
        <v>1620.0000000000273</v>
      </c>
    </row>
    <row r="53" spans="1:9">
      <c r="A53" s="46">
        <v>42605</v>
      </c>
      <c r="B53" s="47" t="s">
        <v>2903</v>
      </c>
      <c r="C53" s="47" t="s">
        <v>23</v>
      </c>
      <c r="D53" s="47">
        <v>500</v>
      </c>
      <c r="E53" s="47">
        <v>956.75</v>
      </c>
      <c r="F53" s="47">
        <v>963.75</v>
      </c>
      <c r="G53" s="47" t="s">
        <v>2904</v>
      </c>
      <c r="H53" s="47">
        <v>949.75</v>
      </c>
      <c r="I53" s="51">
        <f t="shared" si="10"/>
        <v>3500</v>
      </c>
    </row>
    <row r="54" spans="1:9">
      <c r="A54" s="48">
        <v>42605</v>
      </c>
      <c r="B54" s="49" t="s">
        <v>2335</v>
      </c>
      <c r="C54" s="49" t="s">
        <v>946</v>
      </c>
      <c r="D54" s="49">
        <v>250</v>
      </c>
      <c r="E54" s="49">
        <v>2282</v>
      </c>
      <c r="F54" s="49">
        <v>2268</v>
      </c>
      <c r="G54" s="49" t="s">
        <v>2905</v>
      </c>
      <c r="H54" s="49">
        <v>2276</v>
      </c>
      <c r="I54" s="52">
        <f t="shared" ref="I54:I59" si="11">(H54-E54)*D54</f>
        <v>-1500</v>
      </c>
    </row>
    <row r="55" spans="1:9">
      <c r="A55" s="46">
        <v>42605</v>
      </c>
      <c r="B55" s="47" t="s">
        <v>2277</v>
      </c>
      <c r="C55" s="47" t="s">
        <v>23</v>
      </c>
      <c r="D55" s="47">
        <v>700</v>
      </c>
      <c r="E55" s="47">
        <v>1158</v>
      </c>
      <c r="F55" s="47">
        <v>1163</v>
      </c>
      <c r="G55" s="47" t="s">
        <v>2906</v>
      </c>
      <c r="H55" s="47">
        <v>1151</v>
      </c>
      <c r="I55" s="51">
        <f t="shared" si="10"/>
        <v>4900</v>
      </c>
    </row>
    <row r="56" spans="1:9">
      <c r="A56" s="46">
        <v>42605</v>
      </c>
      <c r="B56" s="47" t="s">
        <v>2376</v>
      </c>
      <c r="C56" s="47" t="s">
        <v>16</v>
      </c>
      <c r="D56" s="47">
        <v>400</v>
      </c>
      <c r="E56" s="47">
        <v>1362</v>
      </c>
      <c r="F56" s="47">
        <v>1353</v>
      </c>
      <c r="G56" s="47" t="s">
        <v>2907</v>
      </c>
      <c r="H56" s="47">
        <v>1362</v>
      </c>
      <c r="I56" s="51">
        <f t="shared" si="11"/>
        <v>0</v>
      </c>
    </row>
    <row r="57" spans="1:9">
      <c r="A57" s="46">
        <v>42606</v>
      </c>
      <c r="B57" s="47" t="s">
        <v>2448</v>
      </c>
      <c r="C57" s="47" t="s">
        <v>23</v>
      </c>
      <c r="D57" s="47">
        <v>2100</v>
      </c>
      <c r="E57" s="47">
        <v>326.25</v>
      </c>
      <c r="F57" s="47">
        <v>326.25</v>
      </c>
      <c r="G57" s="47" t="s">
        <v>2908</v>
      </c>
      <c r="H57" s="47">
        <v>326.25</v>
      </c>
      <c r="I57" s="51">
        <f>(E57-H57)*D57</f>
        <v>0</v>
      </c>
    </row>
    <row r="58" spans="1:9">
      <c r="A58" s="46">
        <v>42606</v>
      </c>
      <c r="B58" s="47" t="s">
        <v>1860</v>
      </c>
      <c r="C58" s="47" t="s">
        <v>16</v>
      </c>
      <c r="D58" s="47">
        <v>2000</v>
      </c>
      <c r="E58" s="47">
        <v>377.75</v>
      </c>
      <c r="F58" s="47">
        <v>376</v>
      </c>
      <c r="G58" s="47" t="s">
        <v>2909</v>
      </c>
      <c r="H58" s="47">
        <v>380.6</v>
      </c>
      <c r="I58" s="51">
        <f t="shared" si="11"/>
        <v>5700.0000000000455</v>
      </c>
    </row>
    <row r="59" spans="1:9">
      <c r="A59" s="46">
        <v>42606</v>
      </c>
      <c r="B59" s="47" t="s">
        <v>2194</v>
      </c>
      <c r="C59" s="47" t="s">
        <v>16</v>
      </c>
      <c r="D59" s="47">
        <v>2000</v>
      </c>
      <c r="E59" s="47">
        <v>380.6</v>
      </c>
      <c r="F59" s="47">
        <v>378.85</v>
      </c>
      <c r="G59" s="47" t="s">
        <v>2910</v>
      </c>
      <c r="H59" s="47">
        <v>381.35</v>
      </c>
      <c r="I59" s="51">
        <f t="shared" si="11"/>
        <v>1500</v>
      </c>
    </row>
    <row r="60" spans="1:9">
      <c r="A60" s="46">
        <v>42607</v>
      </c>
      <c r="B60" s="47" t="s">
        <v>1047</v>
      </c>
      <c r="C60" s="47" t="s">
        <v>23</v>
      </c>
      <c r="D60" s="47">
        <v>6000</v>
      </c>
      <c r="E60" s="47">
        <v>175</v>
      </c>
      <c r="F60" s="47">
        <v>175.6</v>
      </c>
      <c r="G60" s="47" t="s">
        <v>2911</v>
      </c>
      <c r="H60" s="47">
        <v>174.65</v>
      </c>
      <c r="I60" s="51">
        <f>(E60-H60)*D60</f>
        <v>2099.9999999999659</v>
      </c>
    </row>
    <row r="61" spans="1:9">
      <c r="A61" s="46">
        <v>42607</v>
      </c>
      <c r="B61" s="47" t="s">
        <v>467</v>
      </c>
      <c r="C61" s="47" t="s">
        <v>16</v>
      </c>
      <c r="D61" s="47">
        <v>200</v>
      </c>
      <c r="E61" s="47">
        <v>3472</v>
      </c>
      <c r="F61" s="47">
        <v>3454</v>
      </c>
      <c r="G61" s="47" t="s">
        <v>2912</v>
      </c>
      <c r="H61" s="47">
        <v>3480</v>
      </c>
      <c r="I61" s="51">
        <f>(H61-E61)*D61</f>
        <v>1600</v>
      </c>
    </row>
    <row r="62" spans="1:9">
      <c r="A62" s="46">
        <v>42607</v>
      </c>
      <c r="B62" s="47" t="s">
        <v>18</v>
      </c>
      <c r="C62" s="47" t="s">
        <v>16</v>
      </c>
      <c r="D62" s="47">
        <v>1200</v>
      </c>
      <c r="E62" s="47">
        <v>585</v>
      </c>
      <c r="F62" s="47">
        <v>582</v>
      </c>
      <c r="G62" s="47" t="s">
        <v>2913</v>
      </c>
      <c r="H62" s="47">
        <v>590</v>
      </c>
      <c r="I62" s="51">
        <f>(H62-E62)*D62</f>
        <v>6000</v>
      </c>
    </row>
    <row r="63" spans="1:9">
      <c r="A63" s="46">
        <v>42608</v>
      </c>
      <c r="B63" s="47" t="s">
        <v>136</v>
      </c>
      <c r="C63" s="47" t="s">
        <v>16</v>
      </c>
      <c r="D63" s="47">
        <v>250</v>
      </c>
      <c r="E63" s="47">
        <v>2325</v>
      </c>
      <c r="F63" s="47">
        <v>2311</v>
      </c>
      <c r="G63" s="47" t="s">
        <v>2914</v>
      </c>
      <c r="H63" s="47">
        <v>2347</v>
      </c>
      <c r="I63" s="51">
        <f t="shared" ref="I63:I70" si="12">(H63-E63)*D63</f>
        <v>5500</v>
      </c>
    </row>
    <row r="64" spans="1:9">
      <c r="A64" s="46">
        <v>42608</v>
      </c>
      <c r="B64" s="47" t="s">
        <v>1854</v>
      </c>
      <c r="C64" s="47" t="s">
        <v>16</v>
      </c>
      <c r="D64" s="47">
        <v>800</v>
      </c>
      <c r="E64" s="47">
        <v>500</v>
      </c>
      <c r="F64" s="47">
        <v>495.5</v>
      </c>
      <c r="G64" s="47" t="s">
        <v>2915</v>
      </c>
      <c r="H64" s="47">
        <v>504.5</v>
      </c>
      <c r="I64" s="51">
        <f t="shared" si="12"/>
        <v>3600</v>
      </c>
    </row>
    <row r="65" spans="1:9">
      <c r="A65" s="46">
        <v>42611</v>
      </c>
      <c r="B65" s="47" t="s">
        <v>886</v>
      </c>
      <c r="C65" s="47" t="s">
        <v>16</v>
      </c>
      <c r="D65" s="47">
        <v>500</v>
      </c>
      <c r="E65" s="47">
        <v>1065</v>
      </c>
      <c r="F65" s="47">
        <v>1058</v>
      </c>
      <c r="G65" s="47" t="s">
        <v>2916</v>
      </c>
      <c r="H65" s="47">
        <v>1068</v>
      </c>
      <c r="I65" s="51">
        <f t="shared" si="12"/>
        <v>1500</v>
      </c>
    </row>
    <row r="66" spans="1:9">
      <c r="A66" s="46">
        <v>42611</v>
      </c>
      <c r="B66" s="47" t="s">
        <v>1654</v>
      </c>
      <c r="C66" s="47" t="s">
        <v>16</v>
      </c>
      <c r="D66" s="47">
        <v>500</v>
      </c>
      <c r="E66" s="47">
        <v>1201</v>
      </c>
      <c r="F66" s="47">
        <v>1194</v>
      </c>
      <c r="G66" s="47" t="s">
        <v>2917</v>
      </c>
      <c r="H66" s="47">
        <v>1208</v>
      </c>
      <c r="I66" s="51">
        <f t="shared" si="12"/>
        <v>3500</v>
      </c>
    </row>
    <row r="67" spans="1:9">
      <c r="A67" s="48">
        <v>42612</v>
      </c>
      <c r="B67" s="49" t="s">
        <v>2868</v>
      </c>
      <c r="C67" s="49" t="s">
        <v>16</v>
      </c>
      <c r="D67" s="49">
        <v>600</v>
      </c>
      <c r="E67" s="49">
        <v>838.3</v>
      </c>
      <c r="F67" s="49">
        <v>832.8</v>
      </c>
      <c r="G67" s="49" t="s">
        <v>2918</v>
      </c>
      <c r="H67" s="49">
        <v>836.1</v>
      </c>
      <c r="I67" s="52">
        <f t="shared" si="12"/>
        <v>-1319.9999999999591</v>
      </c>
    </row>
    <row r="68" spans="1:9">
      <c r="A68" s="46">
        <v>42612</v>
      </c>
      <c r="B68" s="47" t="s">
        <v>20</v>
      </c>
      <c r="C68" s="47" t="s">
        <v>16</v>
      </c>
      <c r="D68" s="47">
        <v>1100</v>
      </c>
      <c r="E68" s="47">
        <v>920</v>
      </c>
      <c r="F68" s="47">
        <v>916.7</v>
      </c>
      <c r="G68" s="47" t="s">
        <v>2919</v>
      </c>
      <c r="H68" s="47">
        <v>921.4</v>
      </c>
      <c r="I68" s="51">
        <f t="shared" si="12"/>
        <v>1539.999999999975</v>
      </c>
    </row>
    <row r="69" spans="1:9">
      <c r="A69" s="46">
        <v>42612</v>
      </c>
      <c r="B69" s="47" t="s">
        <v>2890</v>
      </c>
      <c r="C69" s="47" t="s">
        <v>16</v>
      </c>
      <c r="D69" s="47">
        <v>200</v>
      </c>
      <c r="E69" s="47">
        <v>3477</v>
      </c>
      <c r="F69" s="47">
        <v>3459</v>
      </c>
      <c r="G69" s="47" t="s">
        <v>2920</v>
      </c>
      <c r="H69" s="47">
        <v>3495</v>
      </c>
      <c r="I69" s="51">
        <f t="shared" si="12"/>
        <v>3600</v>
      </c>
    </row>
    <row r="70" spans="1:9">
      <c r="A70" s="48">
        <v>42613</v>
      </c>
      <c r="B70" s="49" t="s">
        <v>2084</v>
      </c>
      <c r="C70" s="49" t="s">
        <v>16</v>
      </c>
      <c r="D70" s="49">
        <v>500</v>
      </c>
      <c r="E70" s="49">
        <v>1086.9000000000001</v>
      </c>
      <c r="F70" s="49">
        <v>1079.9000000000001</v>
      </c>
      <c r="G70" s="49" t="s">
        <v>2921</v>
      </c>
      <c r="H70" s="49">
        <v>1079.9000000000001</v>
      </c>
      <c r="I70" s="52">
        <f t="shared" si="12"/>
        <v>-3500</v>
      </c>
    </row>
    <row r="71" spans="1:9">
      <c r="A71" s="46">
        <v>42613</v>
      </c>
      <c r="B71" s="47" t="s">
        <v>1549</v>
      </c>
      <c r="C71" s="47" t="s">
        <v>23</v>
      </c>
      <c r="D71" s="47">
        <v>700</v>
      </c>
      <c r="E71" s="47">
        <v>900</v>
      </c>
      <c r="F71" s="47">
        <v>905</v>
      </c>
      <c r="G71" s="47" t="s">
        <v>2922</v>
      </c>
      <c r="H71" s="47">
        <v>897.7</v>
      </c>
      <c r="I71" s="51">
        <f>(E71-H71)*D71</f>
        <v>1609.9999999999682</v>
      </c>
    </row>
    <row r="72" spans="1:9">
      <c r="A72" s="48">
        <v>42613</v>
      </c>
      <c r="B72" s="49" t="s">
        <v>20</v>
      </c>
      <c r="C72" s="49" t="s">
        <v>16</v>
      </c>
      <c r="D72" s="49">
        <v>1100</v>
      </c>
      <c r="E72" s="49">
        <v>926.7</v>
      </c>
      <c r="F72" s="49">
        <v>923.4</v>
      </c>
      <c r="G72" s="49" t="s">
        <v>2923</v>
      </c>
      <c r="H72" s="49">
        <v>923.4</v>
      </c>
      <c r="I72" s="52">
        <f t="shared" ref="I72:I74" si="13">(H72-E72)*D72</f>
        <v>-3630.000000000075</v>
      </c>
    </row>
    <row r="73" spans="1:9">
      <c r="A73" s="46">
        <v>42613</v>
      </c>
      <c r="B73" s="47" t="s">
        <v>1047</v>
      </c>
      <c r="C73" s="47" t="s">
        <v>946</v>
      </c>
      <c r="D73" s="47">
        <v>6000</v>
      </c>
      <c r="E73" s="47">
        <v>174.75</v>
      </c>
      <c r="F73" s="47">
        <v>174.15</v>
      </c>
      <c r="G73" s="47" t="s">
        <v>2924</v>
      </c>
      <c r="H73" s="47">
        <v>175.1</v>
      </c>
      <c r="I73" s="51">
        <f t="shared" si="13"/>
        <v>2099.9999999999659</v>
      </c>
    </row>
    <row r="74" spans="1:9">
      <c r="A74" s="48">
        <v>42613</v>
      </c>
      <c r="B74" s="49" t="s">
        <v>1638</v>
      </c>
      <c r="C74" s="49" t="s">
        <v>16</v>
      </c>
      <c r="D74" s="49">
        <v>2000</v>
      </c>
      <c r="E74" s="49">
        <v>332</v>
      </c>
      <c r="F74" s="49">
        <v>330.25</v>
      </c>
      <c r="G74" s="49" t="s">
        <v>2925</v>
      </c>
      <c r="H74" s="49">
        <v>331.5</v>
      </c>
      <c r="I74" s="52">
        <f t="shared" si="13"/>
        <v>-1000</v>
      </c>
    </row>
    <row r="75" spans="1:9">
      <c r="A75" s="53"/>
      <c r="B75" s="53"/>
      <c r="C75" s="53"/>
      <c r="D75" s="53"/>
      <c r="E75" s="53"/>
      <c r="F75" s="53"/>
      <c r="G75" s="123"/>
      <c r="H75" s="123"/>
      <c r="I75" s="62"/>
    </row>
    <row r="76" spans="1:9" s="58" customFormat="1">
      <c r="A76" s="53"/>
      <c r="B76" s="53"/>
      <c r="C76" s="53"/>
      <c r="D76" s="53"/>
      <c r="E76" s="53"/>
      <c r="F76" s="53"/>
      <c r="G76" s="122" t="s">
        <v>64</v>
      </c>
      <c r="H76" s="122"/>
      <c r="I76" s="55">
        <f>SUM(I1:I75)</f>
        <v>136785.00000000026</v>
      </c>
    </row>
    <row r="77" spans="1:9" s="58" customFormat="1">
      <c r="G77" s="54"/>
      <c r="H77" s="54"/>
      <c r="I77" s="56"/>
    </row>
    <row r="78" spans="1:9" s="58" customFormat="1">
      <c r="G78" s="122" t="s">
        <v>2</v>
      </c>
      <c r="H78" s="122"/>
      <c r="I78" s="57">
        <f>59/71</f>
        <v>0.83098591549295775</v>
      </c>
    </row>
    <row r="79" spans="1:9" s="58" customFormat="1">
      <c r="G79" s="53"/>
      <c r="H79" s="53"/>
      <c r="I79" s="53"/>
    </row>
    <row r="80" spans="1:9" s="58" customFormat="1"/>
    <row r="81" s="58" customFormat="1"/>
    <row r="82" s="58" customFormat="1"/>
    <row r="83" s="58" customFormat="1"/>
    <row r="84" s="58" customFormat="1"/>
    <row r="85" s="58" customFormat="1"/>
    <row r="86" s="58" customFormat="1"/>
    <row r="87" s="58" customFormat="1"/>
    <row r="88" s="58" customFormat="1"/>
    <row r="89" s="58" customFormat="1"/>
    <row r="90" s="58" customFormat="1"/>
    <row r="91" s="58" customFormat="1"/>
    <row r="92" s="58" customFormat="1"/>
    <row r="93" s="58" customFormat="1"/>
    <row r="94" s="58" customFormat="1"/>
    <row r="95" s="58" customFormat="1"/>
    <row r="96" s="58" customFormat="1"/>
    <row r="97" s="58" customFormat="1"/>
    <row r="98" s="58" customFormat="1"/>
    <row r="99" s="58" customFormat="1"/>
    <row r="100" s="58" customFormat="1"/>
    <row r="101" s="58" customFormat="1"/>
    <row r="102" s="58" customFormat="1"/>
    <row r="103" s="58" customFormat="1"/>
    <row r="104" s="58" customFormat="1"/>
    <row r="105" s="58" customFormat="1"/>
    <row r="106" s="58" customFormat="1"/>
    <row r="107" s="58" customFormat="1"/>
    <row r="108" s="58" customFormat="1"/>
    <row r="109" s="58" customFormat="1"/>
    <row r="110" s="58" customFormat="1"/>
    <row r="111" s="58" customFormat="1"/>
    <row r="112" s="58" customFormat="1"/>
    <row r="113" spans="1:9" s="58" customFormat="1"/>
    <row r="114" spans="1:9" s="58" customFormat="1"/>
    <row r="115" spans="1:9" s="58" customFormat="1"/>
    <row r="116" spans="1:9">
      <c r="A116" s="60"/>
      <c r="B116" s="60"/>
      <c r="C116" s="60"/>
      <c r="D116" s="60"/>
      <c r="E116" s="60"/>
      <c r="F116" s="60"/>
      <c r="G116" s="60"/>
      <c r="H116" s="60"/>
      <c r="I116" s="60"/>
    </row>
    <row r="117" spans="1:9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>
      <c r="A123" s="61"/>
      <c r="B123" s="61"/>
      <c r="C123" s="61"/>
      <c r="D123" s="61"/>
      <c r="E123" s="61"/>
      <c r="F123" s="61"/>
      <c r="G123" s="61"/>
      <c r="H123" s="61"/>
      <c r="I123" s="61"/>
    </row>
  </sheetData>
  <mergeCells count="5">
    <mergeCell ref="A1:I1"/>
    <mergeCell ref="A2:I2"/>
    <mergeCell ref="G75:H75"/>
    <mergeCell ref="G76:H76"/>
    <mergeCell ref="G78:H78"/>
  </mergeCells>
  <pageMargins left="0.75" right="0.75" top="1" bottom="1" header="0.51180555555555596" footer="0.51180555555555596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E61" sqref="E61"/>
    </sheetView>
  </sheetViews>
  <sheetFormatPr defaultColWidth="9" defaultRowHeight="15"/>
  <cols>
    <col min="1" max="1" width="10.42578125" customWidth="1"/>
    <col min="2" max="2" width="19.28515625" customWidth="1"/>
    <col min="4" max="4" width="10.28515625" customWidth="1"/>
    <col min="5" max="5" width="13.28515625" customWidth="1"/>
    <col min="6" max="6" width="11.28515625" customWidth="1"/>
    <col min="7" max="7" width="20.85546875" customWidth="1"/>
    <col min="8" max="8" width="11.85546875" customWidth="1"/>
    <col min="9" max="9" width="13.7109375" customWidth="1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2926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44" t="s">
        <v>6</v>
      </c>
      <c r="B3" s="45" t="s">
        <v>7</v>
      </c>
      <c r="C3" s="45" t="s">
        <v>8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13</v>
      </c>
      <c r="I3" s="50" t="s">
        <v>14</v>
      </c>
    </row>
    <row r="4" spans="1:9">
      <c r="A4" s="46">
        <v>42552</v>
      </c>
      <c r="B4" s="47" t="s">
        <v>433</v>
      </c>
      <c r="C4" s="47" t="s">
        <v>16</v>
      </c>
      <c r="D4" s="47">
        <v>800</v>
      </c>
      <c r="E4" s="47">
        <v>684.8</v>
      </c>
      <c r="F4" s="47">
        <v>680</v>
      </c>
      <c r="G4" s="47" t="s">
        <v>2927</v>
      </c>
      <c r="H4" s="47">
        <v>684.8</v>
      </c>
      <c r="I4" s="51">
        <f t="shared" ref="I4:I11" si="0">(H4-E4)*D4</f>
        <v>0</v>
      </c>
    </row>
    <row r="5" spans="1:9">
      <c r="A5" s="46">
        <v>42555</v>
      </c>
      <c r="B5" s="47" t="s">
        <v>1047</v>
      </c>
      <c r="C5" s="47" t="s">
        <v>16</v>
      </c>
      <c r="D5" s="47">
        <v>6000</v>
      </c>
      <c r="E5" s="47">
        <v>137.75</v>
      </c>
      <c r="F5" s="47">
        <v>136.9</v>
      </c>
      <c r="G5" s="47" t="s">
        <v>2928</v>
      </c>
      <c r="H5" s="47">
        <v>139.25</v>
      </c>
      <c r="I5" s="51">
        <f t="shared" si="0"/>
        <v>9000</v>
      </c>
    </row>
    <row r="6" spans="1:9">
      <c r="A6" s="46">
        <v>42555</v>
      </c>
      <c r="B6" s="47" t="s">
        <v>618</v>
      </c>
      <c r="C6" s="47" t="s">
        <v>16</v>
      </c>
      <c r="D6" s="47">
        <v>600</v>
      </c>
      <c r="E6" s="47">
        <v>780</v>
      </c>
      <c r="F6" s="47">
        <v>774</v>
      </c>
      <c r="G6" s="47" t="s">
        <v>2929</v>
      </c>
      <c r="H6" s="47">
        <v>786</v>
      </c>
      <c r="I6" s="51">
        <f t="shared" si="0"/>
        <v>3600</v>
      </c>
    </row>
    <row r="7" spans="1:9">
      <c r="A7" s="46">
        <v>42556</v>
      </c>
      <c r="B7" s="47" t="s">
        <v>1860</v>
      </c>
      <c r="C7" s="47" t="s">
        <v>16</v>
      </c>
      <c r="D7" s="47">
        <v>2000</v>
      </c>
      <c r="E7" s="47">
        <v>326.55</v>
      </c>
      <c r="F7" s="47">
        <v>323.75</v>
      </c>
      <c r="G7" s="47" t="s">
        <v>2930</v>
      </c>
      <c r="H7" s="47">
        <v>327.35000000000002</v>
      </c>
      <c r="I7" s="51">
        <f t="shared" si="0"/>
        <v>1600.0000000000227</v>
      </c>
    </row>
    <row r="8" spans="1:9">
      <c r="A8" s="48">
        <v>42556</v>
      </c>
      <c r="B8" s="49" t="s">
        <v>1047</v>
      </c>
      <c r="C8" s="49" t="s">
        <v>16</v>
      </c>
      <c r="D8" s="49">
        <v>6000</v>
      </c>
      <c r="E8" s="49">
        <v>140</v>
      </c>
      <c r="F8" s="49">
        <v>139.30000000000001</v>
      </c>
      <c r="G8" s="49" t="s">
        <v>2931</v>
      </c>
      <c r="H8" s="49">
        <v>139.65</v>
      </c>
      <c r="I8" s="52">
        <f t="shared" si="0"/>
        <v>-2099.9999999999659</v>
      </c>
    </row>
    <row r="9" spans="1:9">
      <c r="A9" s="48">
        <v>42556</v>
      </c>
      <c r="B9" s="49" t="s">
        <v>337</v>
      </c>
      <c r="C9" s="49" t="s">
        <v>16</v>
      </c>
      <c r="D9" s="49">
        <v>1100</v>
      </c>
      <c r="E9" s="49">
        <v>686</v>
      </c>
      <c r="F9" s="49">
        <v>682.5</v>
      </c>
      <c r="G9" s="49" t="s">
        <v>2932</v>
      </c>
      <c r="H9" s="49">
        <v>685</v>
      </c>
      <c r="I9" s="52">
        <f t="shared" si="0"/>
        <v>-1100</v>
      </c>
    </row>
    <row r="10" spans="1:9">
      <c r="A10" s="46">
        <v>42556</v>
      </c>
      <c r="B10" s="47" t="s">
        <v>2933</v>
      </c>
      <c r="C10" s="47" t="s">
        <v>16</v>
      </c>
      <c r="D10" s="47">
        <v>7000</v>
      </c>
      <c r="E10" s="47">
        <v>102</v>
      </c>
      <c r="F10" s="47">
        <v>101.45</v>
      </c>
      <c r="G10" s="47" t="s">
        <v>2934</v>
      </c>
      <c r="H10" s="47">
        <v>102.3</v>
      </c>
      <c r="I10" s="51">
        <f t="shared" si="0"/>
        <v>2099.99999999998</v>
      </c>
    </row>
    <row r="11" spans="1:9">
      <c r="A11" s="46">
        <v>42558</v>
      </c>
      <c r="B11" s="47" t="s">
        <v>337</v>
      </c>
      <c r="C11" s="47" t="s">
        <v>16</v>
      </c>
      <c r="D11" s="47">
        <v>1100</v>
      </c>
      <c r="E11" s="47">
        <v>686.25</v>
      </c>
      <c r="F11" s="47">
        <v>682.9</v>
      </c>
      <c r="G11" s="47" t="s">
        <v>2935</v>
      </c>
      <c r="H11" s="47">
        <v>687.75</v>
      </c>
      <c r="I11" s="51">
        <f t="shared" si="0"/>
        <v>1650</v>
      </c>
    </row>
    <row r="12" spans="1:9">
      <c r="A12" s="46">
        <v>42558</v>
      </c>
      <c r="B12" s="47" t="s">
        <v>1549</v>
      </c>
      <c r="C12" s="47" t="s">
        <v>23</v>
      </c>
      <c r="D12" s="47">
        <v>700</v>
      </c>
      <c r="E12" s="47">
        <v>860</v>
      </c>
      <c r="F12" s="47">
        <v>854.9</v>
      </c>
      <c r="G12" s="47" t="s">
        <v>2936</v>
      </c>
      <c r="H12" s="47">
        <v>859</v>
      </c>
      <c r="I12" s="51">
        <f>(E12-H12)*D12</f>
        <v>700</v>
      </c>
    </row>
    <row r="13" spans="1:9">
      <c r="A13" s="46">
        <v>42558</v>
      </c>
      <c r="B13" s="47" t="s">
        <v>1047</v>
      </c>
      <c r="C13" s="47" t="s">
        <v>16</v>
      </c>
      <c r="D13" s="47">
        <v>6000</v>
      </c>
      <c r="E13" s="47">
        <v>141.9</v>
      </c>
      <c r="F13" s="47">
        <v>141.25</v>
      </c>
      <c r="G13" s="47" t="s">
        <v>2937</v>
      </c>
      <c r="H13" s="47">
        <v>143.15</v>
      </c>
      <c r="I13" s="51">
        <f>(H13-E13)*D13</f>
        <v>7500</v>
      </c>
    </row>
    <row r="14" spans="1:9">
      <c r="A14" s="48">
        <v>42559</v>
      </c>
      <c r="B14" s="49" t="s">
        <v>183</v>
      </c>
      <c r="C14" s="49" t="s">
        <v>16</v>
      </c>
      <c r="D14" s="49">
        <v>700</v>
      </c>
      <c r="E14" s="49">
        <v>781.35</v>
      </c>
      <c r="F14" s="49">
        <v>776.2</v>
      </c>
      <c r="G14" s="49" t="s">
        <v>2938</v>
      </c>
      <c r="H14" s="49">
        <v>780.5</v>
      </c>
      <c r="I14" s="52">
        <f>(H14-E14)*D14</f>
        <v>-595.00000000001592</v>
      </c>
    </row>
    <row r="15" spans="1:9">
      <c r="A15" s="46">
        <v>42559</v>
      </c>
      <c r="B15" s="47" t="s">
        <v>1715</v>
      </c>
      <c r="C15" s="47" t="s">
        <v>23</v>
      </c>
      <c r="D15" s="47">
        <v>600</v>
      </c>
      <c r="E15" s="47">
        <v>1220</v>
      </c>
      <c r="F15" s="47">
        <v>1226</v>
      </c>
      <c r="G15" s="47" t="s">
        <v>2939</v>
      </c>
      <c r="H15" s="47">
        <v>1214</v>
      </c>
      <c r="I15" s="51">
        <f>(E15-H15)*D15</f>
        <v>3600</v>
      </c>
    </row>
    <row r="16" spans="1:9">
      <c r="A16" s="46">
        <v>42559</v>
      </c>
      <c r="B16" s="47" t="s">
        <v>981</v>
      </c>
      <c r="C16" s="47" t="s">
        <v>16</v>
      </c>
      <c r="D16" s="47">
        <v>400</v>
      </c>
      <c r="E16" s="47">
        <v>1628.5</v>
      </c>
      <c r="F16" s="47">
        <v>1620</v>
      </c>
      <c r="G16" s="47" t="s">
        <v>2940</v>
      </c>
      <c r="H16" s="47">
        <v>1641</v>
      </c>
      <c r="I16" s="51">
        <f t="shared" ref="I16:I27" si="1">(H16-E16)*D16</f>
        <v>5000</v>
      </c>
    </row>
    <row r="17" spans="1:9">
      <c r="A17" s="46">
        <v>42562</v>
      </c>
      <c r="B17" s="47" t="s">
        <v>959</v>
      </c>
      <c r="C17" s="47" t="s">
        <v>16</v>
      </c>
      <c r="D17" s="47">
        <v>600</v>
      </c>
      <c r="E17" s="47">
        <v>975</v>
      </c>
      <c r="F17" s="47">
        <v>970</v>
      </c>
      <c r="G17" s="47" t="s">
        <v>2941</v>
      </c>
      <c r="H17" s="47">
        <v>984</v>
      </c>
      <c r="I17" s="51">
        <f t="shared" si="1"/>
        <v>5400</v>
      </c>
    </row>
    <row r="18" spans="1:9">
      <c r="A18" s="46">
        <v>42562</v>
      </c>
      <c r="B18" s="47" t="s">
        <v>339</v>
      </c>
      <c r="C18" s="47" t="s">
        <v>16</v>
      </c>
      <c r="D18" s="47">
        <v>500</v>
      </c>
      <c r="E18" s="47">
        <v>1190</v>
      </c>
      <c r="F18" s="47">
        <v>1183</v>
      </c>
      <c r="G18" s="47" t="s">
        <v>2942</v>
      </c>
      <c r="H18" s="47">
        <v>1190</v>
      </c>
      <c r="I18" s="51">
        <f t="shared" si="1"/>
        <v>0</v>
      </c>
    </row>
    <row r="19" spans="1:9">
      <c r="A19" s="46">
        <v>42563</v>
      </c>
      <c r="B19" s="47" t="s">
        <v>1047</v>
      </c>
      <c r="C19" s="47" t="s">
        <v>16</v>
      </c>
      <c r="D19" s="47">
        <v>6000</v>
      </c>
      <c r="E19" s="47">
        <v>152.65</v>
      </c>
      <c r="F19" s="47">
        <v>152</v>
      </c>
      <c r="G19" s="47" t="s">
        <v>2943</v>
      </c>
      <c r="H19" s="47">
        <v>153</v>
      </c>
      <c r="I19" s="51">
        <f t="shared" si="1"/>
        <v>2099.9999999999659</v>
      </c>
    </row>
    <row r="20" spans="1:9">
      <c r="A20" s="46">
        <v>42563</v>
      </c>
      <c r="B20" s="47" t="s">
        <v>2944</v>
      </c>
      <c r="C20" s="47" t="s">
        <v>16</v>
      </c>
      <c r="D20" s="47">
        <v>2500</v>
      </c>
      <c r="E20" s="47">
        <v>287</v>
      </c>
      <c r="F20" s="47">
        <v>285.25</v>
      </c>
      <c r="G20" s="47" t="s">
        <v>2945</v>
      </c>
      <c r="H20" s="47">
        <v>290.39999999999998</v>
      </c>
      <c r="I20" s="51">
        <f t="shared" si="1"/>
        <v>8499.9999999999436</v>
      </c>
    </row>
    <row r="21" spans="1:9">
      <c r="A21" s="46">
        <v>42563</v>
      </c>
      <c r="B21" s="47" t="s">
        <v>128</v>
      </c>
      <c r="C21" s="47" t="s">
        <v>16</v>
      </c>
      <c r="D21" s="47">
        <v>2000</v>
      </c>
      <c r="E21" s="47">
        <v>379</v>
      </c>
      <c r="F21" s="47">
        <v>377.25</v>
      </c>
      <c r="G21" s="47" t="s">
        <v>2946</v>
      </c>
      <c r="H21" s="47">
        <v>379.8</v>
      </c>
      <c r="I21" s="51">
        <f t="shared" si="1"/>
        <v>1600.0000000000227</v>
      </c>
    </row>
    <row r="22" spans="1:9">
      <c r="A22" s="46">
        <v>42563</v>
      </c>
      <c r="B22" s="47" t="s">
        <v>1885</v>
      </c>
      <c r="C22" s="47" t="s">
        <v>16</v>
      </c>
      <c r="D22" s="47">
        <v>700</v>
      </c>
      <c r="E22" s="47">
        <v>1147.6500000000001</v>
      </c>
      <c r="F22" s="47">
        <v>1142.5</v>
      </c>
      <c r="G22" s="47" t="s">
        <v>2947</v>
      </c>
      <c r="H22" s="47">
        <v>1149.9000000000001</v>
      </c>
      <c r="I22" s="51">
        <f t="shared" si="1"/>
        <v>1575</v>
      </c>
    </row>
    <row r="23" spans="1:9">
      <c r="A23" s="46">
        <v>42564</v>
      </c>
      <c r="B23" s="47" t="s">
        <v>128</v>
      </c>
      <c r="C23" s="47" t="s">
        <v>16</v>
      </c>
      <c r="D23" s="47">
        <v>2000</v>
      </c>
      <c r="E23" s="47">
        <v>375</v>
      </c>
      <c r="F23" s="47">
        <v>373.25</v>
      </c>
      <c r="G23" s="47" t="s">
        <v>2948</v>
      </c>
      <c r="H23" s="47">
        <v>376.75</v>
      </c>
      <c r="I23" s="51">
        <f t="shared" si="1"/>
        <v>3500</v>
      </c>
    </row>
    <row r="24" spans="1:9">
      <c r="A24" s="46">
        <v>42564</v>
      </c>
      <c r="B24" s="47" t="s">
        <v>1640</v>
      </c>
      <c r="C24" s="47" t="s">
        <v>16</v>
      </c>
      <c r="D24" s="47">
        <v>1300</v>
      </c>
      <c r="E24" s="47">
        <v>566</v>
      </c>
      <c r="F24" s="47">
        <v>563.20000000000005</v>
      </c>
      <c r="G24" s="47" t="s">
        <v>2949</v>
      </c>
      <c r="H24" s="47">
        <v>567.25</v>
      </c>
      <c r="I24" s="51">
        <f t="shared" si="1"/>
        <v>1625</v>
      </c>
    </row>
    <row r="25" spans="1:9">
      <c r="A25" s="48">
        <v>42565</v>
      </c>
      <c r="B25" s="49" t="s">
        <v>683</v>
      </c>
      <c r="C25" s="49" t="s">
        <v>16</v>
      </c>
      <c r="D25" s="49">
        <v>1500</v>
      </c>
      <c r="E25" s="49">
        <v>487.8</v>
      </c>
      <c r="F25" s="49">
        <v>485.25</v>
      </c>
      <c r="G25" s="49" t="s">
        <v>2950</v>
      </c>
      <c r="H25" s="49">
        <v>486.75</v>
      </c>
      <c r="I25" s="52">
        <f t="shared" si="1"/>
        <v>-1575.0000000000171</v>
      </c>
    </row>
    <row r="26" spans="1:9">
      <c r="A26" s="46">
        <v>42565</v>
      </c>
      <c r="B26" s="47" t="s">
        <v>2803</v>
      </c>
      <c r="C26" s="47" t="s">
        <v>16</v>
      </c>
      <c r="D26" s="47">
        <v>500</v>
      </c>
      <c r="E26" s="47">
        <v>1191.5</v>
      </c>
      <c r="F26" s="47">
        <v>1184.5</v>
      </c>
      <c r="G26" s="47" t="s">
        <v>2951</v>
      </c>
      <c r="H26" s="47">
        <v>1203.9000000000001</v>
      </c>
      <c r="I26" s="51">
        <f t="shared" si="1"/>
        <v>6200.0000000000455</v>
      </c>
    </row>
    <row r="27" spans="1:9">
      <c r="A27" s="48">
        <v>42565</v>
      </c>
      <c r="B27" s="49" t="s">
        <v>337</v>
      </c>
      <c r="C27" s="49" t="s">
        <v>16</v>
      </c>
      <c r="D27" s="49">
        <v>1100</v>
      </c>
      <c r="E27" s="49">
        <v>682.35</v>
      </c>
      <c r="F27" s="49">
        <v>679</v>
      </c>
      <c r="G27" s="49" t="s">
        <v>2952</v>
      </c>
      <c r="H27" s="49">
        <v>681</v>
      </c>
      <c r="I27" s="52">
        <f t="shared" si="1"/>
        <v>-1485.000000000025</v>
      </c>
    </row>
    <row r="28" spans="1:9">
      <c r="A28" s="46">
        <v>42566</v>
      </c>
      <c r="B28" s="47" t="s">
        <v>567</v>
      </c>
      <c r="C28" s="47" t="s">
        <v>23</v>
      </c>
      <c r="D28" s="47">
        <v>1000</v>
      </c>
      <c r="E28" s="47">
        <v>565.20000000000005</v>
      </c>
      <c r="F28" s="47">
        <v>568.75</v>
      </c>
      <c r="G28" s="47" t="s">
        <v>2953</v>
      </c>
      <c r="H28" s="47">
        <v>563.6</v>
      </c>
      <c r="I28" s="51">
        <f>(E28-H28)*D28</f>
        <v>1600.0000000000227</v>
      </c>
    </row>
    <row r="29" spans="1:9">
      <c r="A29" s="46">
        <v>42566</v>
      </c>
      <c r="B29" s="47" t="s">
        <v>337</v>
      </c>
      <c r="C29" s="47" t="s">
        <v>23</v>
      </c>
      <c r="D29" s="47">
        <v>1100</v>
      </c>
      <c r="E29" s="47">
        <v>676</v>
      </c>
      <c r="F29" s="47">
        <v>679.5</v>
      </c>
      <c r="G29" s="47" t="s">
        <v>2954</v>
      </c>
      <c r="H29" s="47">
        <v>674.5</v>
      </c>
      <c r="I29" s="51">
        <f>(E29-H29)*D29</f>
        <v>1650</v>
      </c>
    </row>
    <row r="30" spans="1:9">
      <c r="A30" s="46">
        <v>42569</v>
      </c>
      <c r="B30" s="47" t="s">
        <v>886</v>
      </c>
      <c r="C30" s="47" t="s">
        <v>16</v>
      </c>
      <c r="D30" s="47">
        <v>500</v>
      </c>
      <c r="E30" s="47">
        <v>956.35</v>
      </c>
      <c r="F30" s="47">
        <v>949</v>
      </c>
      <c r="G30" s="47" t="s">
        <v>2955</v>
      </c>
      <c r="H30" s="47">
        <v>959.5</v>
      </c>
      <c r="I30" s="51">
        <f t="shared" ref="I30:I34" si="2">(H30-E30)*D30</f>
        <v>1574.9999999999886</v>
      </c>
    </row>
    <row r="31" spans="1:9">
      <c r="A31" s="46">
        <v>42569</v>
      </c>
      <c r="B31" s="47" t="s">
        <v>981</v>
      </c>
      <c r="C31" s="47" t="s">
        <v>16</v>
      </c>
      <c r="D31" s="47">
        <v>400</v>
      </c>
      <c r="E31" s="47">
        <v>1636</v>
      </c>
      <c r="F31" s="47">
        <v>1625.5</v>
      </c>
      <c r="G31" s="47" t="s">
        <v>2956</v>
      </c>
      <c r="H31" s="47">
        <v>1645</v>
      </c>
      <c r="I31" s="51">
        <f t="shared" si="2"/>
        <v>3600</v>
      </c>
    </row>
    <row r="32" spans="1:9">
      <c r="A32" s="46">
        <v>42570</v>
      </c>
      <c r="B32" s="47" t="s">
        <v>134</v>
      </c>
      <c r="C32" s="47" t="s">
        <v>16</v>
      </c>
      <c r="D32" s="47">
        <v>800</v>
      </c>
      <c r="E32" s="47">
        <v>580</v>
      </c>
      <c r="F32" s="47">
        <v>575.5</v>
      </c>
      <c r="G32" s="47" t="s">
        <v>2957</v>
      </c>
      <c r="H32" s="47">
        <v>584.5</v>
      </c>
      <c r="I32" s="51">
        <f t="shared" si="2"/>
        <v>3600</v>
      </c>
    </row>
    <row r="33" spans="1:9">
      <c r="A33" s="46">
        <v>42570</v>
      </c>
      <c r="B33" s="47" t="s">
        <v>1047</v>
      </c>
      <c r="C33" s="47" t="s">
        <v>16</v>
      </c>
      <c r="D33" s="47">
        <v>6000</v>
      </c>
      <c r="E33" s="47">
        <v>160.25</v>
      </c>
      <c r="F33" s="47">
        <v>159.6</v>
      </c>
      <c r="G33" s="47" t="s">
        <v>2958</v>
      </c>
      <c r="H33" s="47">
        <v>160.6</v>
      </c>
      <c r="I33" s="51">
        <f t="shared" si="2"/>
        <v>2099.9999999999659</v>
      </c>
    </row>
    <row r="34" spans="1:9">
      <c r="A34" s="46">
        <v>42571</v>
      </c>
      <c r="B34" s="47" t="s">
        <v>1047</v>
      </c>
      <c r="C34" s="47" t="s">
        <v>16</v>
      </c>
      <c r="D34" s="47">
        <v>6000</v>
      </c>
      <c r="E34" s="47">
        <v>162.75</v>
      </c>
      <c r="F34" s="47">
        <v>162.1</v>
      </c>
      <c r="G34" s="47" t="s">
        <v>2959</v>
      </c>
      <c r="H34" s="47">
        <v>163.1</v>
      </c>
      <c r="I34" s="51">
        <f t="shared" si="2"/>
        <v>2099.9999999999659</v>
      </c>
    </row>
    <row r="35" spans="1:9">
      <c r="A35" s="48">
        <v>42571</v>
      </c>
      <c r="B35" s="49" t="s">
        <v>1715</v>
      </c>
      <c r="C35" s="49" t="s">
        <v>23</v>
      </c>
      <c r="D35" s="49">
        <v>600</v>
      </c>
      <c r="E35" s="49">
        <v>1193.5999999999999</v>
      </c>
      <c r="F35" s="49">
        <v>1200</v>
      </c>
      <c r="G35" s="49" t="s">
        <v>2960</v>
      </c>
      <c r="H35" s="49">
        <v>1195</v>
      </c>
      <c r="I35" s="52">
        <f>(E35-H35)*D35</f>
        <v>-840.00000000005457</v>
      </c>
    </row>
    <row r="36" spans="1:9">
      <c r="A36" s="46">
        <v>42572</v>
      </c>
      <c r="B36" s="47" t="s">
        <v>1610</v>
      </c>
      <c r="C36" s="47" t="s">
        <v>23</v>
      </c>
      <c r="D36" s="47">
        <v>600</v>
      </c>
      <c r="E36" s="47">
        <v>1075</v>
      </c>
      <c r="F36" s="47">
        <v>1081</v>
      </c>
      <c r="G36" s="47" t="s">
        <v>2961</v>
      </c>
      <c r="H36" s="47">
        <v>1072.2</v>
      </c>
      <c r="I36" s="51">
        <f>(E36-H36)*D36</f>
        <v>1679.9999999999727</v>
      </c>
    </row>
    <row r="37" spans="1:9">
      <c r="A37" s="46">
        <v>42572</v>
      </c>
      <c r="B37" s="47" t="s">
        <v>183</v>
      </c>
      <c r="C37" s="47" t="s">
        <v>16</v>
      </c>
      <c r="D37" s="47">
        <v>700</v>
      </c>
      <c r="E37" s="47">
        <v>808.5</v>
      </c>
      <c r="F37" s="47">
        <v>803</v>
      </c>
      <c r="G37" s="47" t="s">
        <v>2962</v>
      </c>
      <c r="H37" s="47">
        <v>810.7</v>
      </c>
      <c r="I37" s="51">
        <f>(H37-E37)*D37</f>
        <v>1540.0000000000318</v>
      </c>
    </row>
    <row r="38" spans="1:9">
      <c r="A38" s="46">
        <v>42572</v>
      </c>
      <c r="B38" s="47" t="s">
        <v>628</v>
      </c>
      <c r="C38" s="47" t="s">
        <v>23</v>
      </c>
      <c r="D38" s="47">
        <v>700</v>
      </c>
      <c r="E38" s="47">
        <v>1150</v>
      </c>
      <c r="F38" s="47">
        <v>1155</v>
      </c>
      <c r="G38" s="47" t="s">
        <v>2963</v>
      </c>
      <c r="H38" s="47">
        <v>1149</v>
      </c>
      <c r="I38" s="51">
        <f t="shared" ref="I38:I40" si="3">(E38-H38)*D38</f>
        <v>700</v>
      </c>
    </row>
    <row r="39" spans="1:9">
      <c r="A39" s="46">
        <v>42572</v>
      </c>
      <c r="B39" s="47" t="s">
        <v>1610</v>
      </c>
      <c r="C39" s="47" t="s">
        <v>23</v>
      </c>
      <c r="D39" s="47">
        <v>600</v>
      </c>
      <c r="E39" s="47">
        <v>1050</v>
      </c>
      <c r="F39" s="47">
        <v>1056</v>
      </c>
      <c r="G39" s="47" t="s">
        <v>2964</v>
      </c>
      <c r="H39" s="47">
        <v>1040</v>
      </c>
      <c r="I39" s="51">
        <f t="shared" si="3"/>
        <v>6000</v>
      </c>
    </row>
    <row r="40" spans="1:9">
      <c r="A40" s="46">
        <v>42573</v>
      </c>
      <c r="B40" s="47" t="s">
        <v>587</v>
      </c>
      <c r="C40" s="47" t="s">
        <v>23</v>
      </c>
      <c r="D40" s="47">
        <v>1500</v>
      </c>
      <c r="E40" s="47">
        <v>391.1</v>
      </c>
      <c r="F40" s="47">
        <v>393.6</v>
      </c>
      <c r="G40" s="47" t="s">
        <v>2965</v>
      </c>
      <c r="H40" s="47">
        <v>391</v>
      </c>
      <c r="I40" s="51">
        <f t="shared" si="3"/>
        <v>150.00000000003411</v>
      </c>
    </row>
    <row r="41" spans="1:9">
      <c r="A41" s="46">
        <v>42573</v>
      </c>
      <c r="B41" s="47" t="s">
        <v>1047</v>
      </c>
      <c r="C41" s="47" t="s">
        <v>16</v>
      </c>
      <c r="D41" s="47">
        <v>6000</v>
      </c>
      <c r="E41" s="47">
        <v>164</v>
      </c>
      <c r="F41" s="47" t="s">
        <v>2966</v>
      </c>
      <c r="G41" s="47" t="s">
        <v>2967</v>
      </c>
      <c r="H41" s="47">
        <v>164.25</v>
      </c>
      <c r="I41" s="51">
        <f t="shared" ref="I41:I49" si="4">(H41-E41)*D41</f>
        <v>1500</v>
      </c>
    </row>
    <row r="42" spans="1:9">
      <c r="A42" s="48">
        <v>42573</v>
      </c>
      <c r="B42" s="49" t="s">
        <v>134</v>
      </c>
      <c r="C42" s="49" t="s">
        <v>23</v>
      </c>
      <c r="D42" s="49">
        <v>800</v>
      </c>
      <c r="E42" s="49">
        <v>558</v>
      </c>
      <c r="F42" s="49">
        <v>562.5</v>
      </c>
      <c r="G42" s="49" t="s">
        <v>2968</v>
      </c>
      <c r="H42" s="49">
        <v>560.29999999999995</v>
      </c>
      <c r="I42" s="52">
        <f>(E42-H42)*D42</f>
        <v>-1839.9999999999636</v>
      </c>
    </row>
    <row r="43" spans="1:9">
      <c r="A43" s="46">
        <v>42573</v>
      </c>
      <c r="B43" s="47" t="s">
        <v>128</v>
      </c>
      <c r="C43" s="47" t="s">
        <v>16</v>
      </c>
      <c r="D43" s="47">
        <v>2000</v>
      </c>
      <c r="E43" s="47">
        <v>425.75</v>
      </c>
      <c r="F43" s="47" t="s">
        <v>2969</v>
      </c>
      <c r="G43" s="47" t="s">
        <v>2970</v>
      </c>
      <c r="H43" s="47">
        <v>429</v>
      </c>
      <c r="I43" s="51">
        <f t="shared" si="4"/>
        <v>6500</v>
      </c>
    </row>
    <row r="44" spans="1:9">
      <c r="A44" s="48">
        <v>42573</v>
      </c>
      <c r="B44" s="49" t="s">
        <v>136</v>
      </c>
      <c r="C44" s="49" t="s">
        <v>16</v>
      </c>
      <c r="D44" s="49">
        <v>250</v>
      </c>
      <c r="E44" s="49">
        <v>2406</v>
      </c>
      <c r="F44" s="49">
        <v>2392</v>
      </c>
      <c r="G44" s="49" t="s">
        <v>2971</v>
      </c>
      <c r="H44" s="49">
        <v>2392</v>
      </c>
      <c r="I44" s="52">
        <f t="shared" si="4"/>
        <v>-3500</v>
      </c>
    </row>
    <row r="45" spans="1:9">
      <c r="A45" s="48">
        <v>42576</v>
      </c>
      <c r="B45" s="49" t="s">
        <v>628</v>
      </c>
      <c r="C45" s="49" t="s">
        <v>16</v>
      </c>
      <c r="D45" s="49">
        <v>700</v>
      </c>
      <c r="E45" s="49">
        <v>1202</v>
      </c>
      <c r="F45" s="49">
        <v>1197</v>
      </c>
      <c r="G45" s="49" t="s">
        <v>2972</v>
      </c>
      <c r="H45" s="49">
        <v>1200</v>
      </c>
      <c r="I45" s="52">
        <f t="shared" si="4"/>
        <v>-1400</v>
      </c>
    </row>
    <row r="46" spans="1:9">
      <c r="A46" s="46">
        <v>42576</v>
      </c>
      <c r="B46" s="47" t="s">
        <v>981</v>
      </c>
      <c r="C46" s="47" t="s">
        <v>16</v>
      </c>
      <c r="D46" s="47">
        <v>400</v>
      </c>
      <c r="E46" s="47">
        <v>1640.9</v>
      </c>
      <c r="F46" s="47">
        <v>1631.9</v>
      </c>
      <c r="G46" s="47" t="s">
        <v>2973</v>
      </c>
      <c r="H46" s="47">
        <v>1644.9</v>
      </c>
      <c r="I46" s="51">
        <f t="shared" si="4"/>
        <v>1600</v>
      </c>
    </row>
    <row r="47" spans="1:9">
      <c r="A47" s="46">
        <v>42576</v>
      </c>
      <c r="B47" s="47" t="s">
        <v>1047</v>
      </c>
      <c r="C47" s="47" t="s">
        <v>16</v>
      </c>
      <c r="D47" s="47">
        <v>6000</v>
      </c>
      <c r="E47" s="47">
        <v>169.65</v>
      </c>
      <c r="F47" s="47">
        <v>169.1</v>
      </c>
      <c r="G47" s="47" t="s">
        <v>2974</v>
      </c>
      <c r="H47" s="47">
        <v>170.9</v>
      </c>
      <c r="I47" s="51">
        <f t="shared" si="4"/>
        <v>7500</v>
      </c>
    </row>
    <row r="48" spans="1:9">
      <c r="A48" s="46">
        <v>42577</v>
      </c>
      <c r="B48" s="47" t="s">
        <v>1860</v>
      </c>
      <c r="C48" s="47" t="s">
        <v>16</v>
      </c>
      <c r="D48" s="47">
        <v>2000</v>
      </c>
      <c r="E48" s="47">
        <v>340.4</v>
      </c>
      <c r="F48" s="47">
        <v>338.5</v>
      </c>
      <c r="G48" s="47" t="s">
        <v>2975</v>
      </c>
      <c r="H48" s="47">
        <v>342.2</v>
      </c>
      <c r="I48" s="51">
        <f t="shared" si="4"/>
        <v>3600.0000000000227</v>
      </c>
    </row>
    <row r="49" spans="1:9">
      <c r="A49" s="46">
        <v>42577</v>
      </c>
      <c r="B49" s="47" t="s">
        <v>2976</v>
      </c>
      <c r="C49" s="47" t="s">
        <v>16</v>
      </c>
      <c r="D49" s="47">
        <v>2100</v>
      </c>
      <c r="E49" s="47">
        <v>332.9</v>
      </c>
      <c r="F49" s="47">
        <v>331.1</v>
      </c>
      <c r="G49" s="47" t="s">
        <v>2977</v>
      </c>
      <c r="H49" s="47">
        <v>333.65</v>
      </c>
      <c r="I49" s="51">
        <f t="shared" si="4"/>
        <v>1575</v>
      </c>
    </row>
    <row r="50" spans="1:9">
      <c r="A50" s="46">
        <v>42577</v>
      </c>
      <c r="B50" s="47" t="s">
        <v>2172</v>
      </c>
      <c r="C50" s="47" t="s">
        <v>23</v>
      </c>
      <c r="D50" s="47">
        <v>1200</v>
      </c>
      <c r="E50" s="47">
        <v>590</v>
      </c>
      <c r="F50" s="47">
        <v>593</v>
      </c>
      <c r="G50" s="47" t="s">
        <v>2978</v>
      </c>
      <c r="H50" s="47">
        <v>588.6</v>
      </c>
      <c r="I50" s="51">
        <f t="shared" ref="I50:I52" si="5">(E50-H50)*D50</f>
        <v>1679.9999999999727</v>
      </c>
    </row>
    <row r="51" spans="1:9">
      <c r="A51" s="46">
        <v>42578</v>
      </c>
      <c r="B51" s="47" t="s">
        <v>1887</v>
      </c>
      <c r="C51" s="47" t="s">
        <v>23</v>
      </c>
      <c r="D51" s="47">
        <v>400</v>
      </c>
      <c r="E51" s="47">
        <v>1397</v>
      </c>
      <c r="F51" s="47">
        <v>1406</v>
      </c>
      <c r="G51" s="47" t="s">
        <v>2979</v>
      </c>
      <c r="H51" s="47">
        <v>1393</v>
      </c>
      <c r="I51" s="51">
        <f t="shared" si="5"/>
        <v>1600</v>
      </c>
    </row>
    <row r="52" spans="1:9">
      <c r="A52" s="46">
        <v>42578</v>
      </c>
      <c r="B52" s="47" t="s">
        <v>1929</v>
      </c>
      <c r="C52" s="47" t="s">
        <v>23</v>
      </c>
      <c r="D52" s="47">
        <v>1100</v>
      </c>
      <c r="E52" s="47">
        <v>700</v>
      </c>
      <c r="F52" s="47">
        <v>703.35</v>
      </c>
      <c r="G52" s="47" t="s">
        <v>2980</v>
      </c>
      <c r="H52" s="47">
        <v>694.1</v>
      </c>
      <c r="I52" s="51">
        <f t="shared" si="5"/>
        <v>6489.9999999999745</v>
      </c>
    </row>
    <row r="53" spans="1:9">
      <c r="A53" s="46">
        <v>42579</v>
      </c>
      <c r="B53" s="47" t="s">
        <v>20</v>
      </c>
      <c r="C53" s="47" t="s">
        <v>16</v>
      </c>
      <c r="D53" s="47">
        <v>1100</v>
      </c>
      <c r="E53" s="47">
        <v>826.9</v>
      </c>
      <c r="F53" s="47">
        <v>823.6</v>
      </c>
      <c r="G53" s="47" t="s">
        <v>2981</v>
      </c>
      <c r="H53" s="47">
        <v>830.3</v>
      </c>
      <c r="I53" s="51">
        <f t="shared" ref="I53:I55" si="6">(H53-E53)*D53</f>
        <v>3739.999999999975</v>
      </c>
    </row>
    <row r="54" spans="1:9">
      <c r="A54" s="46">
        <v>42579</v>
      </c>
      <c r="B54" s="47" t="s">
        <v>587</v>
      </c>
      <c r="C54" s="47" t="s">
        <v>16</v>
      </c>
      <c r="D54" s="47">
        <v>1500</v>
      </c>
      <c r="E54" s="47">
        <v>390</v>
      </c>
      <c r="F54" s="47">
        <v>387.5</v>
      </c>
      <c r="G54" s="47" t="s">
        <v>2982</v>
      </c>
      <c r="H54" s="47">
        <v>394</v>
      </c>
      <c r="I54" s="51">
        <f t="shared" si="6"/>
        <v>6000</v>
      </c>
    </row>
    <row r="55" spans="1:9">
      <c r="A55" s="46" t="s">
        <v>2983</v>
      </c>
      <c r="B55" s="47" t="s">
        <v>2717</v>
      </c>
      <c r="C55" s="47" t="s">
        <v>16</v>
      </c>
      <c r="D55" s="47">
        <v>600</v>
      </c>
      <c r="E55" s="47">
        <v>1018</v>
      </c>
      <c r="F55" s="47">
        <v>1012</v>
      </c>
      <c r="G55" s="47" t="s">
        <v>2984</v>
      </c>
      <c r="H55" s="47">
        <v>1029.5</v>
      </c>
      <c r="I55" s="51">
        <f t="shared" si="6"/>
        <v>6900</v>
      </c>
    </row>
    <row r="56" spans="1:9">
      <c r="A56" s="46" t="s">
        <v>2983</v>
      </c>
      <c r="B56" s="47" t="s">
        <v>257</v>
      </c>
      <c r="C56" s="47" t="s">
        <v>23</v>
      </c>
      <c r="D56" s="47">
        <v>800</v>
      </c>
      <c r="E56" s="47">
        <v>760</v>
      </c>
      <c r="F56" s="47">
        <v>864.5</v>
      </c>
      <c r="G56" s="47" t="s">
        <v>2985</v>
      </c>
      <c r="H56" s="47">
        <v>755.5</v>
      </c>
      <c r="I56" s="51">
        <f>(E56-H56)*D56</f>
        <v>3600</v>
      </c>
    </row>
    <row r="57" spans="1:9">
      <c r="A57" s="46" t="s">
        <v>2983</v>
      </c>
      <c r="B57" s="47" t="s">
        <v>2257</v>
      </c>
      <c r="C57" s="47" t="s">
        <v>23</v>
      </c>
      <c r="D57" s="47">
        <v>1200</v>
      </c>
      <c r="E57" s="47">
        <v>620</v>
      </c>
      <c r="F57" s="47">
        <v>623</v>
      </c>
      <c r="G57" s="47" t="s">
        <v>2986</v>
      </c>
      <c r="H57" s="47">
        <v>620</v>
      </c>
      <c r="I57" s="51">
        <f>(E57-H57)*D57</f>
        <v>0</v>
      </c>
    </row>
    <row r="58" spans="1:9">
      <c r="A58" s="53"/>
      <c r="B58" s="53"/>
      <c r="C58" s="53"/>
      <c r="D58" s="53"/>
      <c r="E58" s="53"/>
      <c r="F58" s="53"/>
      <c r="G58" s="53"/>
      <c r="H58" s="53"/>
      <c r="I58" s="53"/>
    </row>
    <row r="59" spans="1:9">
      <c r="A59" s="53"/>
      <c r="B59" s="53"/>
      <c r="C59" s="53"/>
      <c r="D59" s="53"/>
      <c r="E59" s="53"/>
      <c r="F59" s="53"/>
      <c r="G59" s="122" t="s">
        <v>64</v>
      </c>
      <c r="H59" s="122"/>
      <c r="I59" s="55">
        <f>SUM(I4:I58)</f>
        <v>129394.99999999985</v>
      </c>
    </row>
    <row r="60" spans="1:9">
      <c r="A60" s="53"/>
      <c r="B60" s="53"/>
      <c r="C60" s="53"/>
      <c r="D60" s="53"/>
      <c r="E60" s="53"/>
      <c r="F60" s="53"/>
      <c r="G60" s="54"/>
      <c r="H60" s="54"/>
      <c r="I60" s="56"/>
    </row>
    <row r="61" spans="1:9">
      <c r="A61" s="53"/>
      <c r="B61" s="53"/>
      <c r="C61" s="53"/>
      <c r="D61" s="53"/>
      <c r="E61" s="53"/>
      <c r="F61" s="53"/>
      <c r="G61" s="122" t="s">
        <v>2</v>
      </c>
      <c r="H61" s="122"/>
      <c r="I61" s="57">
        <f>45/54</f>
        <v>0.83333333333333337</v>
      </c>
    </row>
    <row r="62" spans="1:9" s="37" customForma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s="37" customFormat="1"/>
    <row r="64" spans="1:9" s="37" customFormat="1"/>
    <row r="65" s="37" customFormat="1"/>
    <row r="66" s="37" customFormat="1"/>
    <row r="67" s="37" customFormat="1"/>
    <row r="68" s="37" customFormat="1"/>
    <row r="69" s="37" customFormat="1"/>
    <row r="70" s="37" customFormat="1"/>
    <row r="71" s="37" customFormat="1"/>
    <row r="72" s="37" customFormat="1"/>
    <row r="73" s="37" customFormat="1"/>
    <row r="74" s="37" customFormat="1"/>
    <row r="75" s="37" customFormat="1"/>
    <row r="76" s="37" customFormat="1"/>
    <row r="77" s="37" customFormat="1"/>
    <row r="78" s="37" customFormat="1"/>
    <row r="79" s="37" customFormat="1"/>
    <row r="80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pans="1:9" s="37" customFormat="1"/>
    <row r="98" spans="1:9" s="37" customFormat="1"/>
    <row r="99" spans="1:9" s="37" customFormat="1"/>
    <row r="100" spans="1:9" s="37" customFormat="1"/>
    <row r="101" spans="1:9" s="37" customFormat="1"/>
    <row r="102" spans="1:9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>
      <c r="A103" s="36"/>
      <c r="B103" s="36"/>
      <c r="C103" s="36"/>
      <c r="D103" s="36"/>
      <c r="E103" s="36"/>
      <c r="F103" s="36"/>
      <c r="G103" s="36"/>
      <c r="H103" s="36"/>
      <c r="I103" s="36"/>
    </row>
    <row r="104" spans="1:9">
      <c r="A104" s="36"/>
      <c r="B104" s="36"/>
      <c r="C104" s="36"/>
      <c r="D104" s="36"/>
      <c r="E104" s="36"/>
      <c r="F104" s="36"/>
      <c r="G104" s="36"/>
      <c r="H104" s="36"/>
      <c r="I104" s="36"/>
    </row>
    <row r="105" spans="1:9">
      <c r="A105" s="36"/>
      <c r="B105" s="36"/>
      <c r="C105" s="36"/>
      <c r="D105" s="36"/>
      <c r="E105" s="36"/>
      <c r="F105" s="36"/>
      <c r="G105" s="36"/>
      <c r="H105" s="36"/>
      <c r="I105" s="36"/>
    </row>
    <row r="106" spans="1:9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>
      <c r="A108" s="36"/>
      <c r="B108" s="36"/>
      <c r="C108" s="36"/>
      <c r="D108" s="36"/>
      <c r="E108" s="36"/>
      <c r="F108" s="36"/>
      <c r="G108" s="36"/>
      <c r="H108" s="36"/>
      <c r="I108" s="36"/>
    </row>
    <row r="109" spans="1:9">
      <c r="A109" s="36"/>
      <c r="B109" s="36"/>
      <c r="C109" s="36"/>
      <c r="D109" s="36"/>
      <c r="E109" s="36"/>
      <c r="F109" s="36"/>
      <c r="G109" s="36"/>
      <c r="H109" s="36"/>
      <c r="I109" s="36"/>
    </row>
  </sheetData>
  <mergeCells count="4">
    <mergeCell ref="A1:I1"/>
    <mergeCell ref="A2:I2"/>
    <mergeCell ref="G59:H59"/>
    <mergeCell ref="G61:H61"/>
  </mergeCells>
  <pageMargins left="0.75" right="0.75" top="1" bottom="1" header="0.51180555555555596" footer="0.51180555555555596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K71" sqref="K71"/>
    </sheetView>
  </sheetViews>
  <sheetFormatPr defaultColWidth="9" defaultRowHeight="15"/>
  <cols>
    <col min="1" max="1" width="10.42578125" customWidth="1"/>
    <col min="2" max="2" width="19.28515625" customWidth="1"/>
    <col min="4" max="4" width="10.28515625" customWidth="1"/>
    <col min="5" max="5" width="13.28515625" customWidth="1"/>
    <col min="6" max="6" width="11.28515625" customWidth="1"/>
    <col min="7" max="7" width="20.85546875" customWidth="1"/>
    <col min="8" max="8" width="11.85546875" customWidth="1"/>
    <col min="9" max="9" width="13.7109375" customWidth="1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2987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44" t="s">
        <v>6</v>
      </c>
      <c r="B3" s="45" t="s">
        <v>7</v>
      </c>
      <c r="C3" s="45" t="s">
        <v>8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13</v>
      </c>
      <c r="I3" s="50" t="s">
        <v>14</v>
      </c>
    </row>
    <row r="4" spans="1:9">
      <c r="A4" s="46">
        <v>42522</v>
      </c>
      <c r="B4" s="47" t="s">
        <v>25</v>
      </c>
      <c r="C4" s="47" t="s">
        <v>16</v>
      </c>
      <c r="D4" s="47">
        <v>600</v>
      </c>
      <c r="E4" s="47">
        <v>1200</v>
      </c>
      <c r="F4" s="47">
        <v>1194</v>
      </c>
      <c r="G4" s="47" t="s">
        <v>2988</v>
      </c>
      <c r="H4" s="47">
        <v>1202.6500000000001</v>
      </c>
      <c r="I4" s="51">
        <f t="shared" ref="I4:I9" si="0">(H4-E4)*D4</f>
        <v>1590.0000000000546</v>
      </c>
    </row>
    <row r="5" spans="1:9">
      <c r="A5" s="46">
        <v>42522</v>
      </c>
      <c r="B5" s="47" t="s">
        <v>433</v>
      </c>
      <c r="C5" s="47" t="s">
        <v>23</v>
      </c>
      <c r="D5" s="47">
        <v>800</v>
      </c>
      <c r="E5" s="47">
        <v>730</v>
      </c>
      <c r="F5" s="47">
        <v>734.25</v>
      </c>
      <c r="G5" s="47" t="s">
        <v>2989</v>
      </c>
      <c r="H5" s="47">
        <v>728</v>
      </c>
      <c r="I5" s="51">
        <f>(E5-H5)*D5</f>
        <v>1600</v>
      </c>
    </row>
    <row r="6" spans="1:9">
      <c r="A6" s="48">
        <v>42522</v>
      </c>
      <c r="B6" s="49" t="s">
        <v>1885</v>
      </c>
      <c r="C6" s="49" t="s">
        <v>16</v>
      </c>
      <c r="D6" s="49">
        <v>700</v>
      </c>
      <c r="E6" s="49">
        <v>1020</v>
      </c>
      <c r="F6" s="49">
        <v>1015</v>
      </c>
      <c r="G6" s="49" t="s">
        <v>2990</v>
      </c>
      <c r="H6" s="49">
        <v>1019</v>
      </c>
      <c r="I6" s="52">
        <f t="shared" si="0"/>
        <v>-700</v>
      </c>
    </row>
    <row r="7" spans="1:9">
      <c r="A7" s="46">
        <v>42523</v>
      </c>
      <c r="B7" s="47" t="s">
        <v>2991</v>
      </c>
      <c r="C7" s="47" t="s">
        <v>16</v>
      </c>
      <c r="D7" s="47">
        <v>200</v>
      </c>
      <c r="E7" s="47">
        <v>2815</v>
      </c>
      <c r="F7" s="47">
        <v>2797</v>
      </c>
      <c r="G7" s="47" t="s">
        <v>2992</v>
      </c>
      <c r="H7" s="47">
        <v>2823</v>
      </c>
      <c r="I7" s="51">
        <f t="shared" si="0"/>
        <v>1600</v>
      </c>
    </row>
    <row r="8" spans="1:9">
      <c r="A8" s="46">
        <v>42523</v>
      </c>
      <c r="B8" s="47" t="s">
        <v>2309</v>
      </c>
      <c r="C8" s="47" t="s">
        <v>16</v>
      </c>
      <c r="D8" s="47">
        <v>4000</v>
      </c>
      <c r="E8" s="47">
        <v>127.4</v>
      </c>
      <c r="F8" s="47">
        <v>126.5</v>
      </c>
      <c r="G8" s="47" t="s">
        <v>2993</v>
      </c>
      <c r="H8" s="47">
        <v>127.8</v>
      </c>
      <c r="I8" s="51">
        <f t="shared" si="0"/>
        <v>1599.9999999999659</v>
      </c>
    </row>
    <row r="9" spans="1:9">
      <c r="A9" s="46">
        <v>42524</v>
      </c>
      <c r="B9" s="47" t="s">
        <v>2309</v>
      </c>
      <c r="C9" s="47" t="s">
        <v>16</v>
      </c>
      <c r="D9" s="47">
        <v>4000</v>
      </c>
      <c r="E9" s="47">
        <v>128.80000000000001</v>
      </c>
      <c r="F9" s="47">
        <v>127.95</v>
      </c>
      <c r="G9" s="47" t="s">
        <v>2994</v>
      </c>
      <c r="H9" s="47">
        <v>129.19999999999999</v>
      </c>
      <c r="I9" s="51">
        <f t="shared" si="0"/>
        <v>1599.9999999999091</v>
      </c>
    </row>
    <row r="10" spans="1:9">
      <c r="A10" s="48">
        <v>42524</v>
      </c>
      <c r="B10" s="49" t="s">
        <v>20</v>
      </c>
      <c r="C10" s="49" t="s">
        <v>23</v>
      </c>
      <c r="D10" s="49">
        <v>1100</v>
      </c>
      <c r="E10" s="49">
        <v>709</v>
      </c>
      <c r="F10" s="49">
        <v>712.25</v>
      </c>
      <c r="G10" s="49" t="s">
        <v>2995</v>
      </c>
      <c r="H10" s="49">
        <v>710.5</v>
      </c>
      <c r="I10" s="52">
        <f>(E10-H10)*D10</f>
        <v>-1650</v>
      </c>
    </row>
    <row r="11" spans="1:9">
      <c r="A11" s="46">
        <v>42524</v>
      </c>
      <c r="B11" s="47" t="s">
        <v>2301</v>
      </c>
      <c r="C11" s="47" t="s">
        <v>16</v>
      </c>
      <c r="D11" s="47">
        <v>3000</v>
      </c>
      <c r="E11" s="47">
        <v>106</v>
      </c>
      <c r="F11" s="47">
        <v>104.8</v>
      </c>
      <c r="G11" s="47" t="s">
        <v>2996</v>
      </c>
      <c r="H11" s="47">
        <v>106.55</v>
      </c>
      <c r="I11" s="51">
        <f t="shared" ref="I11:I13" si="1">(H11-E11)*D11</f>
        <v>1649.9999999999914</v>
      </c>
    </row>
    <row r="12" spans="1:9">
      <c r="A12" s="46">
        <v>42524</v>
      </c>
      <c r="B12" s="47" t="s">
        <v>251</v>
      </c>
      <c r="C12" s="47" t="s">
        <v>16</v>
      </c>
      <c r="D12" s="47">
        <v>2000</v>
      </c>
      <c r="E12" s="47">
        <v>340</v>
      </c>
      <c r="F12" s="47">
        <v>338.25</v>
      </c>
      <c r="G12" s="47" t="s">
        <v>2997</v>
      </c>
      <c r="H12" s="47">
        <v>340.8</v>
      </c>
      <c r="I12" s="51">
        <f t="shared" si="1"/>
        <v>1600.0000000000227</v>
      </c>
    </row>
    <row r="13" spans="1:9">
      <c r="A13" s="46">
        <v>42527</v>
      </c>
      <c r="B13" s="47" t="s">
        <v>433</v>
      </c>
      <c r="C13" s="47" t="s">
        <v>16</v>
      </c>
      <c r="D13" s="47">
        <v>800</v>
      </c>
      <c r="E13" s="47">
        <v>764</v>
      </c>
      <c r="F13" s="47">
        <v>759.5</v>
      </c>
      <c r="G13" s="47" t="s">
        <v>2998</v>
      </c>
      <c r="H13" s="47">
        <v>766</v>
      </c>
      <c r="I13" s="51">
        <f t="shared" si="1"/>
        <v>1600</v>
      </c>
    </row>
    <row r="14" spans="1:9">
      <c r="A14" s="46">
        <v>42527</v>
      </c>
      <c r="B14" s="47" t="s">
        <v>2805</v>
      </c>
      <c r="C14" s="47" t="s">
        <v>23</v>
      </c>
      <c r="D14" s="47">
        <v>1500</v>
      </c>
      <c r="E14" s="47">
        <v>275.10000000000002</v>
      </c>
      <c r="F14" s="47">
        <v>277.60000000000002</v>
      </c>
      <c r="G14" s="47" t="s">
        <v>2999</v>
      </c>
      <c r="H14" s="47">
        <v>274</v>
      </c>
      <c r="I14" s="51">
        <f>(E14-H14)*D14</f>
        <v>1650.0000000000341</v>
      </c>
    </row>
    <row r="15" spans="1:9">
      <c r="A15" s="46">
        <v>42528</v>
      </c>
      <c r="B15" s="47" t="s">
        <v>3000</v>
      </c>
      <c r="C15" s="47" t="s">
        <v>16</v>
      </c>
      <c r="D15" s="47">
        <v>600</v>
      </c>
      <c r="E15" s="47">
        <v>1031</v>
      </c>
      <c r="F15" s="47">
        <v>1025</v>
      </c>
      <c r="G15" s="47" t="s">
        <v>3001</v>
      </c>
      <c r="H15" s="47">
        <v>1033.6500000000001</v>
      </c>
      <c r="I15" s="51">
        <f t="shared" ref="I15:I17" si="2">(H15-E15)*D15</f>
        <v>1590.0000000000546</v>
      </c>
    </row>
    <row r="16" spans="1:9">
      <c r="A16" s="48">
        <v>42528</v>
      </c>
      <c r="B16" s="49" t="s">
        <v>3000</v>
      </c>
      <c r="C16" s="49" t="s">
        <v>16</v>
      </c>
      <c r="D16" s="49">
        <v>600</v>
      </c>
      <c r="E16" s="49">
        <v>1034</v>
      </c>
      <c r="F16" s="49">
        <v>1033</v>
      </c>
      <c r="G16" s="49" t="s">
        <v>3002</v>
      </c>
      <c r="H16" s="49">
        <v>1033</v>
      </c>
      <c r="I16" s="52">
        <f t="shared" si="2"/>
        <v>-600</v>
      </c>
    </row>
    <row r="17" spans="1:9">
      <c r="A17" s="46">
        <v>42528</v>
      </c>
      <c r="B17" s="47" t="s">
        <v>3003</v>
      </c>
      <c r="C17" s="47" t="s">
        <v>16</v>
      </c>
      <c r="D17" s="47">
        <v>4000</v>
      </c>
      <c r="E17" s="47">
        <v>135.4</v>
      </c>
      <c r="F17" s="47">
        <v>133.5</v>
      </c>
      <c r="G17" s="47" t="s">
        <v>3004</v>
      </c>
      <c r="H17" s="47">
        <v>135.80000000000001</v>
      </c>
      <c r="I17" s="51">
        <f t="shared" si="2"/>
        <v>1600.0000000000227</v>
      </c>
    </row>
    <row r="18" spans="1:9">
      <c r="A18" s="48">
        <v>42529</v>
      </c>
      <c r="B18" s="49" t="s">
        <v>136</v>
      </c>
      <c r="C18" s="49" t="s">
        <v>23</v>
      </c>
      <c r="D18" s="49">
        <v>250</v>
      </c>
      <c r="E18" s="49">
        <v>2460</v>
      </c>
      <c r="F18" s="49">
        <v>2464</v>
      </c>
      <c r="G18" s="49" t="s">
        <v>3005</v>
      </c>
      <c r="H18" s="49">
        <v>2467</v>
      </c>
      <c r="I18" s="52">
        <f>(E18-H18)*D18</f>
        <v>-1750</v>
      </c>
    </row>
    <row r="19" spans="1:9">
      <c r="A19" s="46">
        <v>42529</v>
      </c>
      <c r="B19" s="47" t="s">
        <v>587</v>
      </c>
      <c r="C19" s="47" t="s">
        <v>16</v>
      </c>
      <c r="D19" s="47">
        <v>750</v>
      </c>
      <c r="E19" s="47">
        <v>461</v>
      </c>
      <c r="F19" s="47">
        <v>456.25</v>
      </c>
      <c r="G19" s="47" t="s">
        <v>3006</v>
      </c>
      <c r="H19" s="47">
        <v>468.5</v>
      </c>
      <c r="I19" s="51">
        <f t="shared" ref="I19:I25" si="3">(H19-E19)*D19</f>
        <v>5625</v>
      </c>
    </row>
    <row r="20" spans="1:9">
      <c r="A20" s="46">
        <v>42530</v>
      </c>
      <c r="B20" s="47" t="s">
        <v>326</v>
      </c>
      <c r="C20" s="47" t="s">
        <v>23</v>
      </c>
      <c r="D20" s="47">
        <v>2000</v>
      </c>
      <c r="E20" s="47">
        <v>290</v>
      </c>
      <c r="F20" s="47">
        <v>291.75</v>
      </c>
      <c r="G20" s="47" t="s">
        <v>3007</v>
      </c>
      <c r="H20" s="47">
        <v>289.2</v>
      </c>
      <c r="I20" s="51">
        <f>(E20-H20)*D20</f>
        <v>1600.0000000000227</v>
      </c>
    </row>
    <row r="21" spans="1:9">
      <c r="A21" s="48">
        <v>42530</v>
      </c>
      <c r="B21" s="49" t="s">
        <v>2991</v>
      </c>
      <c r="C21" s="49" t="s">
        <v>16</v>
      </c>
      <c r="D21" s="49">
        <v>200</v>
      </c>
      <c r="E21" s="49">
        <v>2800</v>
      </c>
      <c r="F21" s="49">
        <v>2782</v>
      </c>
      <c r="G21" s="49" t="s">
        <v>3008</v>
      </c>
      <c r="H21" s="49">
        <v>2782</v>
      </c>
      <c r="I21" s="52">
        <f t="shared" si="3"/>
        <v>-3600</v>
      </c>
    </row>
    <row r="22" spans="1:9">
      <c r="A22" s="46">
        <v>42530</v>
      </c>
      <c r="B22" s="47" t="s">
        <v>3009</v>
      </c>
      <c r="C22" s="47" t="s">
        <v>16</v>
      </c>
      <c r="D22" s="47">
        <v>400</v>
      </c>
      <c r="E22" s="47">
        <v>1384</v>
      </c>
      <c r="F22" s="47">
        <v>1375.5</v>
      </c>
      <c r="G22" s="47" t="s">
        <v>3010</v>
      </c>
      <c r="H22" s="47">
        <v>1388</v>
      </c>
      <c r="I22" s="51">
        <f t="shared" si="3"/>
        <v>1600</v>
      </c>
    </row>
    <row r="23" spans="1:9">
      <c r="A23" s="46">
        <v>42530</v>
      </c>
      <c r="B23" s="47" t="s">
        <v>2805</v>
      </c>
      <c r="C23" s="47" t="s">
        <v>16</v>
      </c>
      <c r="D23" s="47">
        <v>1500</v>
      </c>
      <c r="E23" s="47">
        <v>290</v>
      </c>
      <c r="F23" s="47">
        <v>287.5</v>
      </c>
      <c r="G23" s="47" t="s">
        <v>3011</v>
      </c>
      <c r="H23" s="47">
        <v>292.35000000000002</v>
      </c>
      <c r="I23" s="51">
        <f t="shared" si="3"/>
        <v>3525.0000000000341</v>
      </c>
    </row>
    <row r="24" spans="1:9">
      <c r="A24" s="46">
        <v>42531</v>
      </c>
      <c r="B24" s="47" t="s">
        <v>183</v>
      </c>
      <c r="C24" s="47" t="s">
        <v>16</v>
      </c>
      <c r="D24" s="47">
        <v>700</v>
      </c>
      <c r="E24" s="47">
        <v>750</v>
      </c>
      <c r="F24" s="47">
        <v>745</v>
      </c>
      <c r="G24" s="47" t="s">
        <v>3012</v>
      </c>
      <c r="H24" s="47">
        <v>752.3</v>
      </c>
      <c r="I24" s="51">
        <f t="shared" si="3"/>
        <v>1609.9999999999682</v>
      </c>
    </row>
    <row r="25" spans="1:9">
      <c r="A25" s="46">
        <v>42531</v>
      </c>
      <c r="B25" s="47" t="s">
        <v>1047</v>
      </c>
      <c r="C25" s="47" t="s">
        <v>16</v>
      </c>
      <c r="D25" s="47">
        <v>4000</v>
      </c>
      <c r="E25" s="47">
        <v>116.3</v>
      </c>
      <c r="F25" s="47">
        <v>115.45</v>
      </c>
      <c r="G25" s="47" t="s">
        <v>3013</v>
      </c>
      <c r="H25" s="47">
        <v>116.5</v>
      </c>
      <c r="I25" s="51">
        <f t="shared" si="3"/>
        <v>800.00000000001137</v>
      </c>
    </row>
    <row r="26" spans="1:9">
      <c r="A26" s="48">
        <v>42531</v>
      </c>
      <c r="B26" s="49" t="s">
        <v>20</v>
      </c>
      <c r="C26" s="49" t="s">
        <v>23</v>
      </c>
      <c r="D26" s="49">
        <v>1100</v>
      </c>
      <c r="E26" s="49">
        <v>717.4</v>
      </c>
      <c r="F26" s="49">
        <v>720.5</v>
      </c>
      <c r="G26" s="49" t="s">
        <v>3014</v>
      </c>
      <c r="H26" s="49">
        <v>719</v>
      </c>
      <c r="I26" s="52">
        <f t="shared" ref="I26:I28" si="4">(E26-H26)*D26</f>
        <v>-1760.000000000025</v>
      </c>
    </row>
    <row r="27" spans="1:9">
      <c r="A27" s="46">
        <v>42534</v>
      </c>
      <c r="B27" s="47" t="s">
        <v>575</v>
      </c>
      <c r="C27" s="47" t="s">
        <v>23</v>
      </c>
      <c r="D27" s="47">
        <v>1500</v>
      </c>
      <c r="E27" s="47">
        <v>440</v>
      </c>
      <c r="F27" s="47">
        <v>442.5</v>
      </c>
      <c r="G27" s="47" t="s">
        <v>3015</v>
      </c>
      <c r="H27" s="47">
        <v>439.8</v>
      </c>
      <c r="I27" s="51">
        <f t="shared" si="4"/>
        <v>299.99999999998295</v>
      </c>
    </row>
    <row r="28" spans="1:9">
      <c r="A28" s="46">
        <v>42534</v>
      </c>
      <c r="B28" s="47" t="s">
        <v>1080</v>
      </c>
      <c r="C28" s="47" t="s">
        <v>23</v>
      </c>
      <c r="D28" s="47">
        <v>1000</v>
      </c>
      <c r="E28" s="47">
        <v>557.5</v>
      </c>
      <c r="F28" s="47">
        <v>560.5</v>
      </c>
      <c r="G28" s="47" t="s">
        <v>3016</v>
      </c>
      <c r="H28" s="47">
        <v>556.70000000000005</v>
      </c>
      <c r="I28" s="51">
        <f t="shared" si="4"/>
        <v>799.99999999995453</v>
      </c>
    </row>
    <row r="29" spans="1:9">
      <c r="A29" s="46">
        <v>42534</v>
      </c>
      <c r="B29" s="47" t="s">
        <v>3017</v>
      </c>
      <c r="C29" s="47" t="s">
        <v>16</v>
      </c>
      <c r="D29" s="47">
        <v>1500</v>
      </c>
      <c r="E29" s="47">
        <v>395</v>
      </c>
      <c r="F29" s="47">
        <v>392.5</v>
      </c>
      <c r="G29" s="47" t="s">
        <v>3018</v>
      </c>
      <c r="H29" s="47">
        <v>396.1</v>
      </c>
      <c r="I29" s="51">
        <f t="shared" ref="I29:I36" si="5">(H29-E29)*D29</f>
        <v>1650.0000000000341</v>
      </c>
    </row>
    <row r="30" spans="1:9">
      <c r="A30" s="46">
        <v>42534</v>
      </c>
      <c r="B30" s="47" t="s">
        <v>2976</v>
      </c>
      <c r="C30" s="47" t="s">
        <v>16</v>
      </c>
      <c r="D30" s="47">
        <v>2100</v>
      </c>
      <c r="E30" s="47">
        <v>303.05</v>
      </c>
      <c r="F30" s="47">
        <v>301.25</v>
      </c>
      <c r="G30" s="47" t="s">
        <v>3019</v>
      </c>
      <c r="H30" s="47">
        <v>303.8</v>
      </c>
      <c r="I30" s="51">
        <f t="shared" si="5"/>
        <v>1575</v>
      </c>
    </row>
    <row r="31" spans="1:9">
      <c r="A31" s="46">
        <v>42535</v>
      </c>
      <c r="B31" s="47" t="s">
        <v>683</v>
      </c>
      <c r="C31" s="47" t="s">
        <v>16</v>
      </c>
      <c r="D31" s="47">
        <v>1500</v>
      </c>
      <c r="E31" s="47">
        <v>452.3</v>
      </c>
      <c r="F31" s="47">
        <v>449.5</v>
      </c>
      <c r="G31" s="47" t="s">
        <v>3020</v>
      </c>
      <c r="H31" s="47">
        <v>454.7</v>
      </c>
      <c r="I31" s="51">
        <f t="shared" si="5"/>
        <v>3599.9999999999659</v>
      </c>
    </row>
    <row r="32" spans="1:9">
      <c r="A32" s="46">
        <v>42535</v>
      </c>
      <c r="B32" s="47" t="s">
        <v>1047</v>
      </c>
      <c r="C32" s="47" t="s">
        <v>16</v>
      </c>
      <c r="D32" s="47">
        <v>4000</v>
      </c>
      <c r="E32" s="47">
        <v>115.55</v>
      </c>
      <c r="F32" s="47">
        <v>114.7</v>
      </c>
      <c r="G32" s="47" t="s">
        <v>3021</v>
      </c>
      <c r="H32" s="47">
        <v>115.95</v>
      </c>
      <c r="I32" s="51">
        <f t="shared" si="5"/>
        <v>1600.0000000000227</v>
      </c>
    </row>
    <row r="33" spans="1:9">
      <c r="A33" s="46">
        <v>42535</v>
      </c>
      <c r="B33" s="47" t="s">
        <v>85</v>
      </c>
      <c r="C33" s="47" t="s">
        <v>16</v>
      </c>
      <c r="D33" s="47">
        <v>600</v>
      </c>
      <c r="E33" s="47">
        <v>1411</v>
      </c>
      <c r="F33" s="47">
        <v>1405</v>
      </c>
      <c r="G33" s="47" t="s">
        <v>3022</v>
      </c>
      <c r="H33" s="47">
        <v>1413.7</v>
      </c>
      <c r="I33" s="51">
        <f t="shared" si="5"/>
        <v>1620.0000000000273</v>
      </c>
    </row>
    <row r="34" spans="1:9">
      <c r="A34" s="46">
        <v>42536</v>
      </c>
      <c r="B34" s="47" t="s">
        <v>1314</v>
      </c>
      <c r="C34" s="47" t="s">
        <v>16</v>
      </c>
      <c r="D34" s="47">
        <v>2000</v>
      </c>
      <c r="E34" s="47">
        <v>310</v>
      </c>
      <c r="F34" s="47">
        <v>308.25</v>
      </c>
      <c r="G34" s="47" t="s">
        <v>3023</v>
      </c>
      <c r="H34" s="47">
        <v>310</v>
      </c>
      <c r="I34" s="51">
        <f t="shared" si="5"/>
        <v>0</v>
      </c>
    </row>
    <row r="35" spans="1:9">
      <c r="A35" s="46">
        <v>42536</v>
      </c>
      <c r="B35" s="47" t="s">
        <v>433</v>
      </c>
      <c r="C35" s="47" t="s">
        <v>16</v>
      </c>
      <c r="D35" s="47">
        <v>800</v>
      </c>
      <c r="E35" s="47">
        <v>711.2</v>
      </c>
      <c r="F35" s="47">
        <v>706.8</v>
      </c>
      <c r="G35" s="47" t="s">
        <v>3024</v>
      </c>
      <c r="H35" s="47">
        <v>713.2</v>
      </c>
      <c r="I35" s="51">
        <f t="shared" si="5"/>
        <v>1600</v>
      </c>
    </row>
    <row r="36" spans="1:9">
      <c r="A36" s="46">
        <v>42536</v>
      </c>
      <c r="B36" s="47" t="s">
        <v>1047</v>
      </c>
      <c r="C36" s="47" t="s">
        <v>16</v>
      </c>
      <c r="D36" s="47">
        <v>4000</v>
      </c>
      <c r="E36" s="47">
        <v>117.7</v>
      </c>
      <c r="F36" s="47">
        <v>116.85</v>
      </c>
      <c r="G36" s="47" t="s">
        <v>3025</v>
      </c>
      <c r="H36" s="47">
        <v>119.2</v>
      </c>
      <c r="I36" s="51">
        <f t="shared" si="5"/>
        <v>6000</v>
      </c>
    </row>
    <row r="37" spans="1:9">
      <c r="A37" s="46">
        <v>42537</v>
      </c>
      <c r="B37" s="47" t="s">
        <v>2976</v>
      </c>
      <c r="C37" s="47" t="s">
        <v>23</v>
      </c>
      <c r="D37" s="47">
        <v>2100</v>
      </c>
      <c r="E37" s="47">
        <v>304.8</v>
      </c>
      <c r="F37" s="47">
        <v>306.5</v>
      </c>
      <c r="G37" s="47" t="s">
        <v>3026</v>
      </c>
      <c r="H37" s="47">
        <v>303.10000000000002</v>
      </c>
      <c r="I37" s="51">
        <f>(E37-H37)*D37</f>
        <v>3569.9999999999764</v>
      </c>
    </row>
    <row r="38" spans="1:9">
      <c r="A38" s="46">
        <v>42537</v>
      </c>
      <c r="B38" s="47" t="s">
        <v>433</v>
      </c>
      <c r="C38" s="47" t="s">
        <v>16</v>
      </c>
      <c r="D38" s="47">
        <v>800</v>
      </c>
      <c r="E38" s="47">
        <v>696.5</v>
      </c>
      <c r="F38" s="47">
        <v>692</v>
      </c>
      <c r="G38" s="47" t="s">
        <v>3027</v>
      </c>
      <c r="H38" s="47">
        <v>698.5</v>
      </c>
      <c r="I38" s="51">
        <f t="shared" ref="I38:I47" si="6">(H38-E38)*D38</f>
        <v>1600</v>
      </c>
    </row>
    <row r="39" spans="1:9" s="37" customFormat="1">
      <c r="A39" s="46">
        <v>42538</v>
      </c>
      <c r="B39" s="47" t="s">
        <v>1549</v>
      </c>
      <c r="C39" s="47" t="s">
        <v>23</v>
      </c>
      <c r="D39" s="47">
        <v>700</v>
      </c>
      <c r="E39" s="47">
        <v>852.8</v>
      </c>
      <c r="F39" s="47">
        <v>858</v>
      </c>
      <c r="G39" s="47" t="s">
        <v>3028</v>
      </c>
      <c r="H39" s="47">
        <v>844.2</v>
      </c>
      <c r="I39" s="51">
        <f>(E39-H39)*D39</f>
        <v>6019.9999999999363</v>
      </c>
    </row>
    <row r="40" spans="1:9" s="37" customFormat="1">
      <c r="A40" s="48">
        <v>42538</v>
      </c>
      <c r="B40" s="49" t="s">
        <v>37</v>
      </c>
      <c r="C40" s="49" t="s">
        <v>16</v>
      </c>
      <c r="D40" s="49">
        <v>1300</v>
      </c>
      <c r="E40" s="49">
        <v>342</v>
      </c>
      <c r="F40" s="49">
        <v>339.2</v>
      </c>
      <c r="G40" s="49" t="s">
        <v>3029</v>
      </c>
      <c r="H40" s="49">
        <v>341.5</v>
      </c>
      <c r="I40" s="52">
        <f t="shared" si="6"/>
        <v>-650</v>
      </c>
    </row>
    <row r="41" spans="1:9" s="37" customFormat="1">
      <c r="A41" s="46">
        <v>42541</v>
      </c>
      <c r="B41" s="47" t="s">
        <v>1047</v>
      </c>
      <c r="C41" s="47" t="s">
        <v>16</v>
      </c>
      <c r="D41" s="47">
        <v>4000</v>
      </c>
      <c r="E41" s="47">
        <v>124</v>
      </c>
      <c r="F41" s="47">
        <v>123.15</v>
      </c>
      <c r="G41" s="47" t="s">
        <v>3030</v>
      </c>
      <c r="H41" s="47">
        <v>124.9</v>
      </c>
      <c r="I41" s="51">
        <f t="shared" si="6"/>
        <v>3600.0000000000227</v>
      </c>
    </row>
    <row r="42" spans="1:9" s="37" customFormat="1">
      <c r="A42" s="48">
        <v>42541</v>
      </c>
      <c r="B42" s="49" t="s">
        <v>433</v>
      </c>
      <c r="C42" s="49" t="s">
        <v>16</v>
      </c>
      <c r="D42" s="49">
        <v>800</v>
      </c>
      <c r="E42" s="49">
        <v>701.45</v>
      </c>
      <c r="F42" s="49">
        <v>697</v>
      </c>
      <c r="G42" s="49" t="s">
        <v>3031</v>
      </c>
      <c r="H42" s="49">
        <v>697</v>
      </c>
      <c r="I42" s="52">
        <f t="shared" si="6"/>
        <v>-3560.0000000000364</v>
      </c>
    </row>
    <row r="43" spans="1:9" s="37" customFormat="1">
      <c r="A43" s="46">
        <v>42541</v>
      </c>
      <c r="B43" s="47" t="s">
        <v>2476</v>
      </c>
      <c r="C43" s="47" t="s">
        <v>16</v>
      </c>
      <c r="D43" s="47">
        <v>450</v>
      </c>
      <c r="E43" s="47">
        <v>1280</v>
      </c>
      <c r="F43" s="47">
        <v>1272</v>
      </c>
      <c r="G43" s="47" t="s">
        <v>3032</v>
      </c>
      <c r="H43" s="47">
        <v>1293.5</v>
      </c>
      <c r="I43" s="51">
        <f t="shared" si="6"/>
        <v>6075</v>
      </c>
    </row>
    <row r="44" spans="1:9" s="37" customFormat="1">
      <c r="A44" s="46">
        <v>42542</v>
      </c>
      <c r="B44" s="47" t="s">
        <v>683</v>
      </c>
      <c r="C44" s="47" t="s">
        <v>16</v>
      </c>
      <c r="D44" s="47">
        <v>1500</v>
      </c>
      <c r="E44" s="47">
        <v>484</v>
      </c>
      <c r="F44" s="47">
        <v>481.5</v>
      </c>
      <c r="G44" s="47" t="s">
        <v>3033</v>
      </c>
      <c r="H44" s="47">
        <v>485.1</v>
      </c>
      <c r="I44" s="51">
        <f t="shared" si="6"/>
        <v>1650.0000000000341</v>
      </c>
    </row>
    <row r="45" spans="1:9" s="37" customFormat="1">
      <c r="A45" s="46">
        <v>42542</v>
      </c>
      <c r="B45" s="47" t="s">
        <v>2976</v>
      </c>
      <c r="C45" s="47" t="s">
        <v>16</v>
      </c>
      <c r="D45" s="47">
        <v>2100</v>
      </c>
      <c r="E45" s="47">
        <v>323.7</v>
      </c>
      <c r="F45" s="47">
        <v>321.95</v>
      </c>
      <c r="G45" s="47" t="s">
        <v>3034</v>
      </c>
      <c r="H45" s="47">
        <v>325.35000000000002</v>
      </c>
      <c r="I45" s="51">
        <f t="shared" si="6"/>
        <v>3465.0000000000719</v>
      </c>
    </row>
    <row r="46" spans="1:9" s="37" customFormat="1">
      <c r="A46" s="46">
        <v>42543</v>
      </c>
      <c r="B46" s="47" t="s">
        <v>337</v>
      </c>
      <c r="C46" s="47" t="s">
        <v>16</v>
      </c>
      <c r="D46" s="47">
        <v>800</v>
      </c>
      <c r="E46" s="47">
        <v>641.95000000000005</v>
      </c>
      <c r="F46" s="47">
        <v>637.5</v>
      </c>
      <c r="G46" s="47" t="s">
        <v>3035</v>
      </c>
      <c r="H46" s="47">
        <v>650.5</v>
      </c>
      <c r="I46" s="51">
        <f t="shared" si="6"/>
        <v>6839.9999999999636</v>
      </c>
    </row>
    <row r="47" spans="1:9" s="37" customFormat="1">
      <c r="A47" s="46">
        <v>42543</v>
      </c>
      <c r="B47" s="47" t="s">
        <v>2991</v>
      </c>
      <c r="C47" s="47" t="s">
        <v>16</v>
      </c>
      <c r="D47" s="47">
        <v>200</v>
      </c>
      <c r="E47" s="47">
        <v>2600</v>
      </c>
      <c r="F47" s="47">
        <v>2582</v>
      </c>
      <c r="G47" s="47" t="s">
        <v>3036</v>
      </c>
      <c r="H47" s="47">
        <v>2618</v>
      </c>
      <c r="I47" s="51">
        <f t="shared" si="6"/>
        <v>3600</v>
      </c>
    </row>
    <row r="48" spans="1:9" s="37" customFormat="1">
      <c r="A48" s="46">
        <v>42544</v>
      </c>
      <c r="B48" s="47" t="s">
        <v>37</v>
      </c>
      <c r="C48" s="47" t="s">
        <v>23</v>
      </c>
      <c r="D48" s="47">
        <v>1300</v>
      </c>
      <c r="E48" s="47">
        <v>326.60000000000002</v>
      </c>
      <c r="F48" s="47">
        <v>323.89999999999998</v>
      </c>
      <c r="G48" s="47" t="s">
        <v>3037</v>
      </c>
      <c r="H48" s="47">
        <v>323.85000000000002</v>
      </c>
      <c r="I48" s="51">
        <f>(E48-H48)*D48</f>
        <v>3575</v>
      </c>
    </row>
    <row r="49" spans="1:9" s="37" customFormat="1">
      <c r="A49" s="46">
        <v>42544</v>
      </c>
      <c r="B49" s="47" t="s">
        <v>1047</v>
      </c>
      <c r="C49" s="47" t="s">
        <v>16</v>
      </c>
      <c r="D49" s="47">
        <v>4000</v>
      </c>
      <c r="E49" s="47">
        <v>127.25</v>
      </c>
      <c r="F49" s="47">
        <v>126.9</v>
      </c>
      <c r="G49" s="47" t="s">
        <v>3038</v>
      </c>
      <c r="H49" s="47">
        <v>127.65</v>
      </c>
      <c r="I49" s="51">
        <f t="shared" ref="I49:I58" si="7">(H49-E49)*D49</f>
        <v>1600.0000000000227</v>
      </c>
    </row>
    <row r="50" spans="1:9" s="37" customFormat="1">
      <c r="A50" s="46">
        <v>42545</v>
      </c>
      <c r="B50" s="47" t="s">
        <v>37</v>
      </c>
      <c r="C50" s="47" t="s">
        <v>16</v>
      </c>
      <c r="D50" s="47">
        <v>1300</v>
      </c>
      <c r="E50" s="47">
        <v>313</v>
      </c>
      <c r="F50" s="47">
        <v>310.25</v>
      </c>
      <c r="G50" s="47" t="s">
        <v>3039</v>
      </c>
      <c r="H50" s="47">
        <v>317.8</v>
      </c>
      <c r="I50" s="51">
        <f t="shared" si="7"/>
        <v>6240.0000000000146</v>
      </c>
    </row>
    <row r="51" spans="1:9" s="37" customFormat="1">
      <c r="A51" s="46">
        <v>42545</v>
      </c>
      <c r="B51" s="47" t="s">
        <v>37</v>
      </c>
      <c r="C51" s="47" t="s">
        <v>16</v>
      </c>
      <c r="D51" s="47">
        <v>1300</v>
      </c>
      <c r="E51" s="47">
        <v>321.5</v>
      </c>
      <c r="F51" s="47">
        <v>318.75</v>
      </c>
      <c r="G51" s="47" t="s">
        <v>3040</v>
      </c>
      <c r="H51" s="47">
        <v>322.75</v>
      </c>
      <c r="I51" s="51">
        <f t="shared" si="7"/>
        <v>1625</v>
      </c>
    </row>
    <row r="52" spans="1:9" s="37" customFormat="1">
      <c r="A52" s="46">
        <v>42548</v>
      </c>
      <c r="B52" s="47" t="s">
        <v>1610</v>
      </c>
      <c r="C52" s="47" t="s">
        <v>16</v>
      </c>
      <c r="D52" s="47">
        <v>375</v>
      </c>
      <c r="E52" s="47">
        <v>900</v>
      </c>
      <c r="F52" s="47">
        <v>890</v>
      </c>
      <c r="G52" s="47" t="s">
        <v>3041</v>
      </c>
      <c r="H52" s="47">
        <v>904.25</v>
      </c>
      <c r="I52" s="51">
        <f t="shared" si="7"/>
        <v>1593.75</v>
      </c>
    </row>
    <row r="53" spans="1:9" s="37" customFormat="1">
      <c r="A53" s="46">
        <v>42548</v>
      </c>
      <c r="B53" s="47" t="s">
        <v>51</v>
      </c>
      <c r="C53" s="47" t="s">
        <v>16</v>
      </c>
      <c r="D53" s="47">
        <v>500</v>
      </c>
      <c r="E53" s="47">
        <v>1380</v>
      </c>
      <c r="F53" s="47">
        <v>1371</v>
      </c>
      <c r="G53" s="47" t="s">
        <v>3042</v>
      </c>
      <c r="H53" s="47">
        <v>1384</v>
      </c>
      <c r="I53" s="51">
        <f t="shared" si="7"/>
        <v>2000</v>
      </c>
    </row>
    <row r="54" spans="1:9" s="37" customFormat="1">
      <c r="A54" s="46">
        <v>42548</v>
      </c>
      <c r="B54" s="47" t="s">
        <v>2476</v>
      </c>
      <c r="C54" s="47" t="s">
        <v>16</v>
      </c>
      <c r="D54" s="47">
        <v>450</v>
      </c>
      <c r="E54" s="47">
        <v>1261</v>
      </c>
      <c r="F54" s="47">
        <v>1253</v>
      </c>
      <c r="G54" s="47" t="s">
        <v>3043</v>
      </c>
      <c r="H54" s="47">
        <v>1263</v>
      </c>
      <c r="I54" s="51">
        <f t="shared" si="7"/>
        <v>900</v>
      </c>
    </row>
    <row r="55" spans="1:9" s="37" customFormat="1">
      <c r="A55" s="46">
        <v>42548</v>
      </c>
      <c r="B55" s="47" t="s">
        <v>136</v>
      </c>
      <c r="C55" s="47" t="s">
        <v>16</v>
      </c>
      <c r="D55" s="47">
        <v>250</v>
      </c>
      <c r="E55" s="47">
        <v>2400</v>
      </c>
      <c r="F55" s="47">
        <v>2386</v>
      </c>
      <c r="G55" s="47" t="s">
        <v>3044</v>
      </c>
      <c r="H55" s="47">
        <v>2406.3000000000002</v>
      </c>
      <c r="I55" s="51">
        <f t="shared" si="7"/>
        <v>1575.0000000000455</v>
      </c>
    </row>
    <row r="56" spans="1:9" s="37" customFormat="1">
      <c r="A56" s="48">
        <v>42549</v>
      </c>
      <c r="B56" s="49" t="s">
        <v>2976</v>
      </c>
      <c r="C56" s="49" t="s">
        <v>16</v>
      </c>
      <c r="D56" s="49">
        <v>2100</v>
      </c>
      <c r="E56" s="49">
        <v>291.2</v>
      </c>
      <c r="F56" s="49">
        <v>289.5</v>
      </c>
      <c r="G56" s="49" t="s">
        <v>3045</v>
      </c>
      <c r="H56" s="49">
        <v>290.3</v>
      </c>
      <c r="I56" s="52">
        <f t="shared" si="7"/>
        <v>-1889.9999999999523</v>
      </c>
    </row>
    <row r="57" spans="1:9" s="37" customFormat="1">
      <c r="A57" s="46">
        <v>42549</v>
      </c>
      <c r="B57" s="47" t="s">
        <v>981</v>
      </c>
      <c r="C57" s="47" t="s">
        <v>16</v>
      </c>
      <c r="D57" s="47">
        <v>400</v>
      </c>
      <c r="E57" s="47">
        <v>1500</v>
      </c>
      <c r="F57" s="47">
        <v>1491</v>
      </c>
      <c r="G57" s="47" t="s">
        <v>3046</v>
      </c>
      <c r="H57" s="47">
        <v>1513</v>
      </c>
      <c r="I57" s="51">
        <f t="shared" si="7"/>
        <v>5200</v>
      </c>
    </row>
    <row r="58" spans="1:9" s="37" customFormat="1">
      <c r="A58" s="46">
        <v>42549</v>
      </c>
      <c r="B58" s="47" t="s">
        <v>37</v>
      </c>
      <c r="C58" s="47" t="s">
        <v>16</v>
      </c>
      <c r="D58" s="47">
        <v>1300</v>
      </c>
      <c r="E58" s="47">
        <v>340</v>
      </c>
      <c r="F58" s="47">
        <v>337.25</v>
      </c>
      <c r="G58" s="47" t="s">
        <v>3047</v>
      </c>
      <c r="H58" s="47">
        <v>340.9</v>
      </c>
      <c r="I58" s="51">
        <f t="shared" si="7"/>
        <v>1169.9999999999704</v>
      </c>
    </row>
    <row r="59" spans="1:9" s="37" customFormat="1">
      <c r="A59" s="46">
        <v>42549</v>
      </c>
      <c r="B59" s="47" t="s">
        <v>2976</v>
      </c>
      <c r="C59" s="47" t="s">
        <v>23</v>
      </c>
      <c r="D59" s="47">
        <v>2100</v>
      </c>
      <c r="E59" s="47">
        <v>288.3</v>
      </c>
      <c r="F59" s="47">
        <v>290</v>
      </c>
      <c r="G59" s="47" t="s">
        <v>3048</v>
      </c>
      <c r="H59" s="47">
        <v>287.5</v>
      </c>
      <c r="I59" s="51">
        <f t="shared" ref="I59:I61" si="8">(E59-H59)*D59</f>
        <v>1680.0000000000239</v>
      </c>
    </row>
    <row r="60" spans="1:9" s="37" customFormat="1">
      <c r="A60" s="46">
        <v>42550</v>
      </c>
      <c r="B60" s="47" t="s">
        <v>85</v>
      </c>
      <c r="C60" s="47" t="s">
        <v>23</v>
      </c>
      <c r="D60" s="47">
        <v>600</v>
      </c>
      <c r="E60" s="47">
        <v>1440</v>
      </c>
      <c r="F60" s="47">
        <v>1446</v>
      </c>
      <c r="G60" s="47" t="s">
        <v>3049</v>
      </c>
      <c r="H60" s="47">
        <v>1440</v>
      </c>
      <c r="I60" s="51">
        <f t="shared" si="8"/>
        <v>0</v>
      </c>
    </row>
    <row r="61" spans="1:9" s="37" customFormat="1">
      <c r="A61" s="48">
        <v>42550</v>
      </c>
      <c r="B61" s="49" t="s">
        <v>1047</v>
      </c>
      <c r="C61" s="49" t="s">
        <v>23</v>
      </c>
      <c r="D61" s="49">
        <v>4000</v>
      </c>
      <c r="E61" s="49">
        <v>126.6</v>
      </c>
      <c r="F61" s="49">
        <v>127.45</v>
      </c>
      <c r="G61" s="49" t="s">
        <v>3050</v>
      </c>
      <c r="H61" s="49">
        <v>127.1</v>
      </c>
      <c r="I61" s="52">
        <f t="shared" si="8"/>
        <v>-2000</v>
      </c>
    </row>
    <row r="62" spans="1:9" s="37" customFormat="1">
      <c r="A62" s="46">
        <v>42550</v>
      </c>
      <c r="B62" s="47" t="s">
        <v>37</v>
      </c>
      <c r="C62" s="47" t="s">
        <v>16</v>
      </c>
      <c r="D62" s="47">
        <v>1300</v>
      </c>
      <c r="E62" s="47">
        <v>344</v>
      </c>
      <c r="F62" s="47">
        <v>341</v>
      </c>
      <c r="G62" s="47" t="s">
        <v>3051</v>
      </c>
      <c r="H62" s="47">
        <v>345</v>
      </c>
      <c r="I62" s="51">
        <f t="shared" ref="I62:I66" si="9">(H62-E62)*D62</f>
        <v>1300</v>
      </c>
    </row>
    <row r="63" spans="1:9" s="37" customFormat="1">
      <c r="A63" s="48">
        <v>42550</v>
      </c>
      <c r="B63" s="49" t="s">
        <v>1047</v>
      </c>
      <c r="C63" s="49" t="s">
        <v>16</v>
      </c>
      <c r="D63" s="49">
        <v>4000</v>
      </c>
      <c r="E63" s="49">
        <v>128.19999999999999</v>
      </c>
      <c r="F63" s="49">
        <v>127.35</v>
      </c>
      <c r="G63" s="49" t="s">
        <v>3052</v>
      </c>
      <c r="H63" s="49">
        <v>127.35</v>
      </c>
      <c r="I63" s="52">
        <f t="shared" si="9"/>
        <v>-3399.9999999999773</v>
      </c>
    </row>
    <row r="64" spans="1:9" s="37" customFormat="1">
      <c r="A64" s="46">
        <v>42551</v>
      </c>
      <c r="B64" s="47" t="s">
        <v>512</v>
      </c>
      <c r="C64" s="47" t="s">
        <v>16</v>
      </c>
      <c r="D64" s="47">
        <v>700</v>
      </c>
      <c r="E64" s="47">
        <v>800</v>
      </c>
      <c r="F64" s="47">
        <v>793</v>
      </c>
      <c r="G64" s="47" t="s">
        <v>3053</v>
      </c>
      <c r="H64" s="47">
        <v>803.4</v>
      </c>
      <c r="I64" s="51">
        <f t="shared" si="9"/>
        <v>2379.9999999999841</v>
      </c>
    </row>
    <row r="65" spans="1:9" s="37" customFormat="1">
      <c r="A65" s="48">
        <v>42551</v>
      </c>
      <c r="B65" s="49" t="s">
        <v>1715</v>
      </c>
      <c r="C65" s="49" t="s">
        <v>16</v>
      </c>
      <c r="D65" s="49">
        <v>600</v>
      </c>
      <c r="E65" s="49">
        <v>1185</v>
      </c>
      <c r="F65" s="49">
        <v>1179</v>
      </c>
      <c r="G65" s="49" t="s">
        <v>3054</v>
      </c>
      <c r="H65" s="49">
        <v>1179</v>
      </c>
      <c r="I65" s="52">
        <f t="shared" si="9"/>
        <v>-3600</v>
      </c>
    </row>
    <row r="66" spans="1:9" s="37" customFormat="1">
      <c r="A66" s="48">
        <v>42551</v>
      </c>
      <c r="B66" s="49" t="s">
        <v>95</v>
      </c>
      <c r="C66" s="49" t="s">
        <v>16</v>
      </c>
      <c r="D66" s="49">
        <v>1500</v>
      </c>
      <c r="E66" s="49">
        <v>400</v>
      </c>
      <c r="F66" s="49">
        <v>397.5</v>
      </c>
      <c r="G66" s="49" t="s">
        <v>3055</v>
      </c>
      <c r="H66" s="49">
        <v>399.5</v>
      </c>
      <c r="I66" s="52">
        <f t="shared" si="9"/>
        <v>-750</v>
      </c>
    </row>
    <row r="67" spans="1:9" s="37" customFormat="1">
      <c r="A67" s="53"/>
      <c r="B67" s="53"/>
      <c r="C67" s="53"/>
      <c r="D67" s="53"/>
      <c r="E67" s="53"/>
      <c r="F67" s="53"/>
      <c r="G67" s="53"/>
      <c r="H67" s="53"/>
      <c r="I67" s="53"/>
    </row>
    <row r="68" spans="1:9" s="37" customFormat="1">
      <c r="A68" s="53"/>
      <c r="B68" s="53"/>
      <c r="C68" s="53"/>
      <c r="D68" s="53"/>
      <c r="E68" s="53"/>
      <c r="F68" s="53"/>
      <c r="G68" s="122" t="s">
        <v>64</v>
      </c>
      <c r="H68" s="122"/>
      <c r="I68" s="55">
        <f>SUM(I4:I67)</f>
        <v>92533.750000000175</v>
      </c>
    </row>
    <row r="69" spans="1:9" s="37" customFormat="1">
      <c r="A69" s="53"/>
      <c r="B69" s="53"/>
      <c r="C69" s="53"/>
      <c r="D69" s="53"/>
      <c r="E69" s="53"/>
      <c r="F69" s="53"/>
      <c r="G69" s="54"/>
      <c r="H69" s="54"/>
      <c r="I69" s="56"/>
    </row>
    <row r="70" spans="1:9" s="37" customFormat="1">
      <c r="A70" s="53"/>
      <c r="B70" s="53"/>
      <c r="C70" s="53"/>
      <c r="D70" s="53"/>
      <c r="E70" s="53"/>
      <c r="F70" s="53"/>
      <c r="G70" s="122" t="s">
        <v>2</v>
      </c>
      <c r="H70" s="122"/>
      <c r="I70" s="57">
        <f>50/63</f>
        <v>0.79365079365079361</v>
      </c>
    </row>
    <row r="71" spans="1:9" s="37" customFormat="1"/>
    <row r="72" spans="1:9" s="37" customFormat="1"/>
    <row r="73" spans="1:9" s="37" customFormat="1"/>
    <row r="74" spans="1:9" s="37" customFormat="1"/>
    <row r="75" spans="1:9" s="37" customFormat="1"/>
    <row r="76" spans="1:9" s="37" customFormat="1"/>
    <row r="77" spans="1:9" s="37" customFormat="1"/>
    <row r="78" spans="1:9">
      <c r="A78" s="39"/>
      <c r="B78" s="39"/>
      <c r="C78" s="39"/>
      <c r="D78" s="39"/>
      <c r="E78" s="39"/>
      <c r="F78" s="39"/>
      <c r="G78" s="39"/>
      <c r="H78" s="39"/>
      <c r="I78" s="39"/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36"/>
      <c r="H81" s="36"/>
      <c r="I81" s="36"/>
    </row>
    <row r="82" spans="1:9">
      <c r="A82" s="36"/>
      <c r="B82" s="36"/>
      <c r="C82" s="36"/>
      <c r="D82" s="36"/>
      <c r="E82" s="36"/>
      <c r="F82" s="36"/>
      <c r="G82" s="36"/>
      <c r="H82" s="36"/>
      <c r="I82" s="36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  <row r="84" spans="1:9">
      <c r="A84" s="36"/>
      <c r="B84" s="36"/>
      <c r="C84" s="36"/>
      <c r="D84" s="36"/>
      <c r="E84" s="36"/>
      <c r="F84" s="36"/>
      <c r="G84" s="36"/>
      <c r="H84" s="36"/>
      <c r="I84" s="36"/>
    </row>
    <row r="85" spans="1:9">
      <c r="A85" s="36"/>
      <c r="B85" s="36"/>
      <c r="C85" s="36"/>
      <c r="D85" s="36"/>
      <c r="E85" s="36"/>
      <c r="F85" s="36"/>
      <c r="G85" s="36"/>
      <c r="H85" s="36"/>
      <c r="I85" s="36"/>
    </row>
  </sheetData>
  <mergeCells count="4">
    <mergeCell ref="A1:I1"/>
    <mergeCell ref="A2:I2"/>
    <mergeCell ref="G68:H68"/>
    <mergeCell ref="G70:H70"/>
  </mergeCells>
  <pageMargins left="0.75" right="0.75" top="1" bottom="1" header="0.51180555555555596" footer="0.51180555555555596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D68" sqref="D68"/>
    </sheetView>
  </sheetViews>
  <sheetFormatPr defaultColWidth="9" defaultRowHeight="15"/>
  <cols>
    <col min="1" max="1" width="12.85546875" customWidth="1"/>
    <col min="2" max="2" width="19.28515625" customWidth="1"/>
    <col min="4" max="4" width="10.28515625" customWidth="1"/>
    <col min="5" max="5" width="13.28515625" customWidth="1"/>
    <col min="6" max="6" width="11.28515625" customWidth="1"/>
    <col min="7" max="7" width="20.85546875" customWidth="1"/>
    <col min="8" max="8" width="11.85546875" customWidth="1"/>
    <col min="9" max="9" width="13.7109375" customWidth="1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3056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16" t="s">
        <v>14</v>
      </c>
    </row>
    <row r="4" spans="1:9">
      <c r="A4" s="4">
        <v>42492</v>
      </c>
      <c r="B4" s="5" t="s">
        <v>3057</v>
      </c>
      <c r="C4" s="6" t="s">
        <v>16</v>
      </c>
      <c r="D4" s="5">
        <v>9000</v>
      </c>
      <c r="E4" s="5">
        <v>66.400000000000006</v>
      </c>
      <c r="F4" s="5">
        <v>66</v>
      </c>
      <c r="G4" s="7" t="s">
        <v>3058</v>
      </c>
      <c r="H4" s="5">
        <v>66.849999999999994</v>
      </c>
      <c r="I4" s="17">
        <f t="shared" ref="I4:I6" si="0">(H4-E4)*D4</f>
        <v>4049.9999999998977</v>
      </c>
    </row>
    <row r="5" spans="1:9">
      <c r="A5" s="4">
        <v>42492</v>
      </c>
      <c r="B5" s="5" t="s">
        <v>433</v>
      </c>
      <c r="C5" s="6" t="s">
        <v>16</v>
      </c>
      <c r="D5" s="5">
        <v>800</v>
      </c>
      <c r="E5" s="5">
        <v>700</v>
      </c>
      <c r="F5" s="5">
        <v>695.9</v>
      </c>
      <c r="G5" s="7" t="s">
        <v>3059</v>
      </c>
      <c r="H5" s="5">
        <v>702</v>
      </c>
      <c r="I5" s="17">
        <f t="shared" si="0"/>
        <v>1600</v>
      </c>
    </row>
    <row r="6" spans="1:9">
      <c r="A6" s="4">
        <v>42493</v>
      </c>
      <c r="B6" s="5" t="s">
        <v>37</v>
      </c>
      <c r="C6" s="6" t="s">
        <v>16</v>
      </c>
      <c r="D6" s="5">
        <v>1300</v>
      </c>
      <c r="E6" s="5">
        <v>385</v>
      </c>
      <c r="F6" s="5">
        <v>382.5</v>
      </c>
      <c r="G6" s="7" t="s">
        <v>3060</v>
      </c>
      <c r="H6" s="5">
        <v>389</v>
      </c>
      <c r="I6" s="17">
        <f t="shared" si="0"/>
        <v>5200</v>
      </c>
    </row>
    <row r="7" spans="1:9">
      <c r="A7" s="4">
        <v>42493</v>
      </c>
      <c r="B7" s="5" t="s">
        <v>454</v>
      </c>
      <c r="C7" s="6" t="s">
        <v>23</v>
      </c>
      <c r="D7" s="5">
        <v>2000</v>
      </c>
      <c r="E7" s="5">
        <v>237</v>
      </c>
      <c r="F7" s="5">
        <v>238.75</v>
      </c>
      <c r="G7" s="7" t="s">
        <v>3061</v>
      </c>
      <c r="H7" s="5">
        <v>234</v>
      </c>
      <c r="I7" s="17">
        <f t="shared" ref="I7:I10" si="1">(E7-H7)*D7</f>
        <v>6000</v>
      </c>
    </row>
    <row r="8" spans="1:9">
      <c r="A8" s="29">
        <v>42493</v>
      </c>
      <c r="B8" s="30" t="s">
        <v>85</v>
      </c>
      <c r="C8" s="31" t="s">
        <v>23</v>
      </c>
      <c r="D8" s="30">
        <v>600</v>
      </c>
      <c r="E8" s="30">
        <v>1363</v>
      </c>
      <c r="F8" s="30">
        <v>1368</v>
      </c>
      <c r="G8" s="32" t="s">
        <v>3062</v>
      </c>
      <c r="H8" s="30">
        <v>1364</v>
      </c>
      <c r="I8" s="33">
        <f t="shared" si="1"/>
        <v>-600</v>
      </c>
    </row>
    <row r="9" spans="1:9">
      <c r="A9" s="4">
        <v>42494</v>
      </c>
      <c r="B9" s="5" t="s">
        <v>339</v>
      </c>
      <c r="C9" s="6" t="s">
        <v>16</v>
      </c>
      <c r="D9" s="5">
        <v>400</v>
      </c>
      <c r="E9" s="5">
        <v>1135</v>
      </c>
      <c r="F9" s="5">
        <v>1127</v>
      </c>
      <c r="G9" s="7" t="s">
        <v>3063</v>
      </c>
      <c r="H9" s="5">
        <v>1139</v>
      </c>
      <c r="I9" s="17">
        <f t="shared" ref="I9:I15" si="2">(H9-E9)*D9</f>
        <v>1600</v>
      </c>
    </row>
    <row r="10" spans="1:9">
      <c r="A10" s="4">
        <v>42494</v>
      </c>
      <c r="B10" s="5" t="s">
        <v>433</v>
      </c>
      <c r="C10" s="6" t="s">
        <v>23</v>
      </c>
      <c r="D10" s="5">
        <v>800</v>
      </c>
      <c r="E10" s="5">
        <v>675.85</v>
      </c>
      <c r="F10" s="5">
        <v>680.25</v>
      </c>
      <c r="G10" s="7" t="s">
        <v>3064</v>
      </c>
      <c r="H10" s="5">
        <v>673.85</v>
      </c>
      <c r="I10" s="17">
        <f t="shared" si="1"/>
        <v>1600</v>
      </c>
    </row>
    <row r="11" spans="1:9">
      <c r="A11" s="4">
        <v>42494</v>
      </c>
      <c r="B11" s="5" t="s">
        <v>20</v>
      </c>
      <c r="C11" s="6" t="s">
        <v>16</v>
      </c>
      <c r="D11" s="5">
        <v>1100</v>
      </c>
      <c r="E11" s="5">
        <v>619.79999999999995</v>
      </c>
      <c r="F11" s="5">
        <v>616.29999999999995</v>
      </c>
      <c r="G11" s="7" t="s">
        <v>3065</v>
      </c>
      <c r="H11" s="5">
        <v>625.25</v>
      </c>
      <c r="I11" s="17">
        <f t="shared" si="2"/>
        <v>5995.00000000005</v>
      </c>
    </row>
    <row r="12" spans="1:9">
      <c r="A12" s="4">
        <v>42494</v>
      </c>
      <c r="B12" s="5" t="s">
        <v>3066</v>
      </c>
      <c r="C12" s="6" t="s">
        <v>23</v>
      </c>
      <c r="D12" s="5">
        <v>250</v>
      </c>
      <c r="E12" s="5">
        <v>2500</v>
      </c>
      <c r="F12" s="5">
        <v>2514</v>
      </c>
      <c r="G12" s="7" t="s">
        <v>3067</v>
      </c>
      <c r="H12" s="5">
        <v>2486</v>
      </c>
      <c r="I12" s="17">
        <f t="shared" ref="I12:I16" si="3">(E12-H12)*D12</f>
        <v>3500</v>
      </c>
    </row>
    <row r="13" spans="1:9">
      <c r="A13" s="29">
        <v>42495</v>
      </c>
      <c r="B13" s="30" t="s">
        <v>1885</v>
      </c>
      <c r="C13" s="31" t="s">
        <v>23</v>
      </c>
      <c r="D13" s="30">
        <v>700</v>
      </c>
      <c r="E13" s="30">
        <v>916.6</v>
      </c>
      <c r="F13" s="30">
        <v>911.6</v>
      </c>
      <c r="G13" s="32" t="s">
        <v>3068</v>
      </c>
      <c r="H13" s="30">
        <v>918</v>
      </c>
      <c r="I13" s="33">
        <f t="shared" si="3"/>
        <v>-979.99999999998408</v>
      </c>
    </row>
    <row r="14" spans="1:9">
      <c r="A14" s="4">
        <v>42495</v>
      </c>
      <c r="B14" s="5" t="s">
        <v>512</v>
      </c>
      <c r="C14" s="6" t="s">
        <v>16</v>
      </c>
      <c r="D14" s="5">
        <v>500</v>
      </c>
      <c r="E14" s="5">
        <v>827.4</v>
      </c>
      <c r="F14" s="5">
        <v>821</v>
      </c>
      <c r="G14" s="7" t="s">
        <v>3069</v>
      </c>
      <c r="H14" s="5">
        <v>827.4</v>
      </c>
      <c r="I14" s="17">
        <f t="shared" si="2"/>
        <v>0</v>
      </c>
    </row>
    <row r="15" spans="1:9">
      <c r="A15" s="4">
        <v>42495</v>
      </c>
      <c r="B15" s="5" t="s">
        <v>2976</v>
      </c>
      <c r="C15" s="6" t="s">
        <v>16</v>
      </c>
      <c r="D15" s="5">
        <v>2100</v>
      </c>
      <c r="E15" s="5">
        <v>287.60000000000002</v>
      </c>
      <c r="F15" s="5">
        <v>285.89999999999998</v>
      </c>
      <c r="G15" s="7" t="s">
        <v>3070</v>
      </c>
      <c r="H15" s="5">
        <v>288.3</v>
      </c>
      <c r="I15" s="17">
        <f t="shared" si="2"/>
        <v>1469.9999999999761</v>
      </c>
    </row>
    <row r="16" spans="1:9">
      <c r="A16" s="4">
        <v>42495</v>
      </c>
      <c r="B16" s="5" t="s">
        <v>1314</v>
      </c>
      <c r="C16" s="6" t="s">
        <v>23</v>
      </c>
      <c r="D16" s="5">
        <v>2000</v>
      </c>
      <c r="E16" s="5">
        <v>286.89999999999998</v>
      </c>
      <c r="F16" s="5">
        <v>288.64999999999998</v>
      </c>
      <c r="G16" s="7" t="s">
        <v>3071</v>
      </c>
      <c r="H16" s="5">
        <v>283.89999999999998</v>
      </c>
      <c r="I16" s="17">
        <f t="shared" si="3"/>
        <v>6000</v>
      </c>
    </row>
    <row r="17" spans="1:9">
      <c r="A17" s="4">
        <v>42496</v>
      </c>
      <c r="B17" s="5" t="s">
        <v>1314</v>
      </c>
      <c r="C17" s="6" t="s">
        <v>16</v>
      </c>
      <c r="D17" s="5">
        <v>2000</v>
      </c>
      <c r="E17" s="5">
        <v>290</v>
      </c>
      <c r="F17" s="5">
        <v>288.25</v>
      </c>
      <c r="G17" s="7" t="s">
        <v>3072</v>
      </c>
      <c r="H17" s="5">
        <v>292.3</v>
      </c>
      <c r="I17" s="17">
        <f t="shared" ref="I17:I21" si="4">(H17-E17)*D17</f>
        <v>4600.0000000000227</v>
      </c>
    </row>
    <row r="18" spans="1:9">
      <c r="A18" s="4">
        <v>42496</v>
      </c>
      <c r="B18" s="5" t="s">
        <v>1229</v>
      </c>
      <c r="C18" s="6" t="s">
        <v>16</v>
      </c>
      <c r="D18" s="5">
        <v>3000</v>
      </c>
      <c r="E18" s="5">
        <v>159</v>
      </c>
      <c r="F18" s="5">
        <v>157.85</v>
      </c>
      <c r="G18" s="7" t="s">
        <v>3073</v>
      </c>
      <c r="H18" s="5">
        <v>159</v>
      </c>
      <c r="I18" s="17">
        <f t="shared" si="4"/>
        <v>0</v>
      </c>
    </row>
    <row r="19" spans="1:9">
      <c r="A19" s="4">
        <v>42496</v>
      </c>
      <c r="B19" s="5" t="s">
        <v>3057</v>
      </c>
      <c r="C19" s="6" t="s">
        <v>16</v>
      </c>
      <c r="D19" s="5">
        <v>9000</v>
      </c>
      <c r="E19" s="5">
        <v>74.099999999999994</v>
      </c>
      <c r="F19" s="5">
        <v>73.7</v>
      </c>
      <c r="G19" s="7" t="s">
        <v>3074</v>
      </c>
      <c r="H19" s="5">
        <v>74.55</v>
      </c>
      <c r="I19" s="17">
        <f t="shared" si="4"/>
        <v>4050.0000000000255</v>
      </c>
    </row>
    <row r="20" spans="1:9">
      <c r="A20" s="4">
        <v>42499</v>
      </c>
      <c r="B20" s="5" t="s">
        <v>337</v>
      </c>
      <c r="C20" s="6" t="s">
        <v>16</v>
      </c>
      <c r="D20" s="5">
        <v>800</v>
      </c>
      <c r="E20" s="5">
        <v>617</v>
      </c>
      <c r="F20" s="5">
        <v>613</v>
      </c>
      <c r="G20" s="7" t="s">
        <v>3075</v>
      </c>
      <c r="H20" s="5">
        <v>623.20000000000005</v>
      </c>
      <c r="I20" s="17">
        <f t="shared" si="4"/>
        <v>4960.0000000000364</v>
      </c>
    </row>
    <row r="21" spans="1:9">
      <c r="A21" s="4">
        <v>42499</v>
      </c>
      <c r="B21" s="5" t="s">
        <v>1945</v>
      </c>
      <c r="C21" s="6" t="s">
        <v>16</v>
      </c>
      <c r="D21" s="5">
        <v>200</v>
      </c>
      <c r="E21" s="5">
        <v>2500</v>
      </c>
      <c r="F21" s="5">
        <v>2482</v>
      </c>
      <c r="G21" s="7" t="s">
        <v>3076</v>
      </c>
      <c r="H21" s="5">
        <v>2505</v>
      </c>
      <c r="I21" s="17">
        <f t="shared" si="4"/>
        <v>1000</v>
      </c>
    </row>
    <row r="22" spans="1:9">
      <c r="A22" s="4">
        <v>42499</v>
      </c>
      <c r="B22" s="5" t="s">
        <v>1549</v>
      </c>
      <c r="C22" s="6" t="s">
        <v>23</v>
      </c>
      <c r="D22" s="5">
        <v>700</v>
      </c>
      <c r="E22" s="5">
        <v>1040</v>
      </c>
      <c r="F22" s="5">
        <v>1045.0999999999999</v>
      </c>
      <c r="G22" s="7" t="s">
        <v>3077</v>
      </c>
      <c r="H22" s="5">
        <v>1040</v>
      </c>
      <c r="I22" s="17">
        <f t="shared" ref="I22:I25" si="5">(E22-H22)*D22</f>
        <v>0</v>
      </c>
    </row>
    <row r="23" spans="1:9">
      <c r="A23" s="4">
        <v>42499</v>
      </c>
      <c r="B23" s="5" t="s">
        <v>136</v>
      </c>
      <c r="C23" s="6" t="s">
        <v>16</v>
      </c>
      <c r="D23" s="5">
        <v>250</v>
      </c>
      <c r="E23" s="5">
        <v>2617</v>
      </c>
      <c r="F23" s="5">
        <v>2602.9</v>
      </c>
      <c r="G23" s="7" t="s">
        <v>3078</v>
      </c>
      <c r="H23" s="5">
        <v>2631</v>
      </c>
      <c r="I23" s="17">
        <f t="shared" ref="I23:I31" si="6">(H23-E23)*D23</f>
        <v>3500</v>
      </c>
    </row>
    <row r="24" spans="1:9">
      <c r="A24" s="4">
        <v>42500</v>
      </c>
      <c r="B24" s="5" t="s">
        <v>454</v>
      </c>
      <c r="C24" s="6" t="s">
        <v>23</v>
      </c>
      <c r="D24" s="5">
        <v>2000</v>
      </c>
      <c r="E24" s="5">
        <v>212.25</v>
      </c>
      <c r="F24" s="5">
        <v>214</v>
      </c>
      <c r="G24" s="7" t="s">
        <v>3079</v>
      </c>
      <c r="H24" s="5">
        <v>211.45</v>
      </c>
      <c r="I24" s="17">
        <f t="shared" si="5"/>
        <v>1600.0000000000227</v>
      </c>
    </row>
    <row r="25" spans="1:9">
      <c r="A25" s="4">
        <v>42500</v>
      </c>
      <c r="B25" s="5" t="s">
        <v>1229</v>
      </c>
      <c r="C25" s="6" t="s">
        <v>23</v>
      </c>
      <c r="D25" s="5">
        <v>3000</v>
      </c>
      <c r="E25" s="5">
        <v>154</v>
      </c>
      <c r="F25" s="5">
        <v>155.19999999999999</v>
      </c>
      <c r="G25" s="7" t="s">
        <v>3080</v>
      </c>
      <c r="H25" s="5">
        <v>152</v>
      </c>
      <c r="I25" s="17">
        <f t="shared" si="5"/>
        <v>6000</v>
      </c>
    </row>
    <row r="26" spans="1:9">
      <c r="A26" s="29">
        <v>42500</v>
      </c>
      <c r="B26" s="30" t="s">
        <v>1220</v>
      </c>
      <c r="C26" s="31" t="s">
        <v>16</v>
      </c>
      <c r="D26" s="30">
        <v>1300</v>
      </c>
      <c r="E26" s="30">
        <v>351.5</v>
      </c>
      <c r="F26" s="30">
        <v>349</v>
      </c>
      <c r="G26" s="32" t="s">
        <v>3081</v>
      </c>
      <c r="H26" s="30">
        <v>351</v>
      </c>
      <c r="I26" s="33">
        <f t="shared" si="6"/>
        <v>-650</v>
      </c>
    </row>
    <row r="27" spans="1:9">
      <c r="A27" s="4">
        <v>42500</v>
      </c>
      <c r="B27" s="5" t="s">
        <v>381</v>
      </c>
      <c r="C27" s="6" t="s">
        <v>16</v>
      </c>
      <c r="D27" s="5">
        <v>1000</v>
      </c>
      <c r="E27" s="5">
        <v>593</v>
      </c>
      <c r="F27" s="5">
        <v>589.5</v>
      </c>
      <c r="G27" s="7" t="s">
        <v>3082</v>
      </c>
      <c r="H27" s="5">
        <v>593</v>
      </c>
      <c r="I27" s="17">
        <f t="shared" si="6"/>
        <v>0</v>
      </c>
    </row>
    <row r="28" spans="1:9">
      <c r="A28" s="4">
        <v>42501</v>
      </c>
      <c r="B28" s="5" t="s">
        <v>587</v>
      </c>
      <c r="C28" s="6" t="s">
        <v>16</v>
      </c>
      <c r="D28" s="5">
        <v>750</v>
      </c>
      <c r="E28" s="5">
        <v>412</v>
      </c>
      <c r="F28" s="5">
        <v>408</v>
      </c>
      <c r="G28" s="7" t="s">
        <v>3083</v>
      </c>
      <c r="H28" s="5">
        <v>413</v>
      </c>
      <c r="I28" s="17">
        <f t="shared" si="6"/>
        <v>750</v>
      </c>
    </row>
    <row r="29" spans="1:9">
      <c r="A29" s="4">
        <v>42501</v>
      </c>
      <c r="B29" s="5" t="s">
        <v>1229</v>
      </c>
      <c r="C29" s="6" t="s">
        <v>16</v>
      </c>
      <c r="D29" s="5">
        <v>3000</v>
      </c>
      <c r="E29" s="5">
        <v>154</v>
      </c>
      <c r="F29" s="5">
        <v>152.85</v>
      </c>
      <c r="G29" s="7" t="s">
        <v>3084</v>
      </c>
      <c r="H29" s="5">
        <v>154.55000000000001</v>
      </c>
      <c r="I29" s="17">
        <f t="shared" si="6"/>
        <v>1650.0000000000341</v>
      </c>
    </row>
    <row r="30" spans="1:9">
      <c r="A30" s="4">
        <v>42501</v>
      </c>
      <c r="B30" s="5" t="s">
        <v>3085</v>
      </c>
      <c r="C30" s="6" t="s">
        <v>16</v>
      </c>
      <c r="D30" s="5">
        <v>9000</v>
      </c>
      <c r="E30" s="5">
        <v>82</v>
      </c>
      <c r="F30" s="5">
        <v>81.599999999999994</v>
      </c>
      <c r="G30" s="7" t="s">
        <v>3086</v>
      </c>
      <c r="H30" s="5">
        <v>82.2</v>
      </c>
      <c r="I30" s="17">
        <f t="shared" si="6"/>
        <v>1800.0000000000255</v>
      </c>
    </row>
    <row r="31" spans="1:9">
      <c r="A31" s="29">
        <v>42502</v>
      </c>
      <c r="B31" s="30" t="s">
        <v>1047</v>
      </c>
      <c r="C31" s="31" t="s">
        <v>16</v>
      </c>
      <c r="D31" s="30">
        <v>4000</v>
      </c>
      <c r="E31" s="30">
        <v>102.2</v>
      </c>
      <c r="F31" s="30">
        <v>101.35</v>
      </c>
      <c r="G31" s="32" t="s">
        <v>3087</v>
      </c>
      <c r="H31" s="30">
        <v>101.35</v>
      </c>
      <c r="I31" s="33">
        <f t="shared" si="6"/>
        <v>-3400.0000000000341</v>
      </c>
    </row>
    <row r="32" spans="1:9">
      <c r="A32" s="4">
        <v>42502</v>
      </c>
      <c r="B32" s="5" t="s">
        <v>308</v>
      </c>
      <c r="C32" s="6" t="s">
        <v>23</v>
      </c>
      <c r="D32" s="5">
        <v>1300</v>
      </c>
      <c r="E32" s="5">
        <v>444.8</v>
      </c>
      <c r="F32" s="5">
        <v>447.5</v>
      </c>
      <c r="G32" s="7" t="s">
        <v>3088</v>
      </c>
      <c r="H32" s="5">
        <v>444.8</v>
      </c>
      <c r="I32" s="17">
        <f>(E32-H32)*D32</f>
        <v>0</v>
      </c>
    </row>
    <row r="33" spans="1:9">
      <c r="A33" s="4">
        <v>42502</v>
      </c>
      <c r="B33" s="5" t="s">
        <v>136</v>
      </c>
      <c r="C33" s="6" t="s">
        <v>16</v>
      </c>
      <c r="D33" s="5">
        <v>250</v>
      </c>
      <c r="E33" s="5">
        <v>2686</v>
      </c>
      <c r="F33" s="5">
        <v>2672</v>
      </c>
      <c r="G33" s="7" t="s">
        <v>3089</v>
      </c>
      <c r="H33" s="5">
        <v>2692.3</v>
      </c>
      <c r="I33" s="17">
        <f t="shared" ref="I33:I35" si="7">(H33-E33)*D33</f>
        <v>1575.0000000000455</v>
      </c>
    </row>
    <row r="34" spans="1:9">
      <c r="A34" s="4">
        <v>42502</v>
      </c>
      <c r="B34" s="5" t="s">
        <v>3090</v>
      </c>
      <c r="C34" s="6" t="s">
        <v>16</v>
      </c>
      <c r="D34" s="5">
        <v>1000</v>
      </c>
      <c r="E34" s="5">
        <v>595</v>
      </c>
      <c r="F34" s="5">
        <v>592</v>
      </c>
      <c r="G34" s="7" t="s">
        <v>3091</v>
      </c>
      <c r="H34" s="5">
        <v>596.79999999999995</v>
      </c>
      <c r="I34" s="17">
        <f t="shared" si="7"/>
        <v>1799.9999999999545</v>
      </c>
    </row>
    <row r="35" spans="1:9">
      <c r="A35" s="4">
        <v>42502</v>
      </c>
      <c r="B35" s="5" t="s">
        <v>3090</v>
      </c>
      <c r="C35" s="6" t="s">
        <v>16</v>
      </c>
      <c r="D35" s="5">
        <v>1000</v>
      </c>
      <c r="E35" s="5">
        <v>597</v>
      </c>
      <c r="F35" s="5">
        <v>594</v>
      </c>
      <c r="G35" s="7" t="s">
        <v>3092</v>
      </c>
      <c r="H35" s="5">
        <v>598.6</v>
      </c>
      <c r="I35" s="17">
        <f t="shared" si="7"/>
        <v>1600.0000000000227</v>
      </c>
    </row>
    <row r="36" spans="1:9">
      <c r="A36" s="4">
        <v>42503</v>
      </c>
      <c r="B36" s="5" t="s">
        <v>2976</v>
      </c>
      <c r="C36" s="6" t="s">
        <v>23</v>
      </c>
      <c r="D36" s="5">
        <v>2100</v>
      </c>
      <c r="E36" s="5">
        <v>277.25</v>
      </c>
      <c r="F36" s="5">
        <v>279</v>
      </c>
      <c r="G36" s="7" t="s">
        <v>3093</v>
      </c>
      <c r="H36" s="5">
        <v>276.8</v>
      </c>
      <c r="I36" s="17">
        <f t="shared" ref="I36:I40" si="8">(E36-H36)*D36</f>
        <v>944.99999999997613</v>
      </c>
    </row>
    <row r="37" spans="1:9">
      <c r="A37" s="4">
        <v>42506</v>
      </c>
      <c r="B37" s="5" t="s">
        <v>454</v>
      </c>
      <c r="C37" s="6" t="s">
        <v>16</v>
      </c>
      <c r="D37" s="5">
        <v>2000</v>
      </c>
      <c r="E37" s="5">
        <v>210</v>
      </c>
      <c r="F37" s="5">
        <v>208.25</v>
      </c>
      <c r="G37" s="7" t="s">
        <v>3094</v>
      </c>
      <c r="H37" s="5">
        <v>210.8</v>
      </c>
      <c r="I37" s="17">
        <f t="shared" ref="I37:I41" si="9">(H37-E37)*D37</f>
        <v>1600.0000000000227</v>
      </c>
    </row>
    <row r="38" spans="1:9">
      <c r="A38" s="29">
        <v>42506</v>
      </c>
      <c r="B38" s="30" t="s">
        <v>1885</v>
      </c>
      <c r="C38" s="31" t="s">
        <v>16</v>
      </c>
      <c r="D38" s="30">
        <v>700</v>
      </c>
      <c r="E38" s="30">
        <v>960</v>
      </c>
      <c r="F38" s="30">
        <v>955</v>
      </c>
      <c r="G38" s="32" t="s">
        <v>3095</v>
      </c>
      <c r="H38" s="30">
        <v>959</v>
      </c>
      <c r="I38" s="33">
        <f t="shared" si="9"/>
        <v>-700</v>
      </c>
    </row>
    <row r="39" spans="1:9">
      <c r="A39" s="29">
        <v>42506</v>
      </c>
      <c r="B39" s="30" t="s">
        <v>1610</v>
      </c>
      <c r="C39" s="31" t="s">
        <v>23</v>
      </c>
      <c r="D39" s="30">
        <v>375</v>
      </c>
      <c r="E39" s="30">
        <v>930</v>
      </c>
      <c r="F39" s="30">
        <v>939</v>
      </c>
      <c r="G39" s="32" t="s">
        <v>3096</v>
      </c>
      <c r="H39" s="30">
        <v>934</v>
      </c>
      <c r="I39" s="33">
        <f t="shared" si="8"/>
        <v>-1500</v>
      </c>
    </row>
    <row r="40" spans="1:9">
      <c r="A40" s="4">
        <v>42506</v>
      </c>
      <c r="B40" s="5" t="s">
        <v>85</v>
      </c>
      <c r="C40" s="6" t="s">
        <v>23</v>
      </c>
      <c r="D40" s="5">
        <v>600</v>
      </c>
      <c r="E40" s="5">
        <v>1276</v>
      </c>
      <c r="F40" s="5">
        <v>1282</v>
      </c>
      <c r="G40" s="7" t="s">
        <v>3097</v>
      </c>
      <c r="H40" s="5">
        <v>1274</v>
      </c>
      <c r="I40" s="17">
        <f t="shared" si="8"/>
        <v>1200</v>
      </c>
    </row>
    <row r="41" spans="1:9">
      <c r="A41" s="4">
        <v>42506</v>
      </c>
      <c r="B41" s="5" t="s">
        <v>1885</v>
      </c>
      <c r="C41" s="6" t="s">
        <v>16</v>
      </c>
      <c r="D41" s="5">
        <v>700</v>
      </c>
      <c r="E41" s="5">
        <v>961</v>
      </c>
      <c r="F41" s="5">
        <v>955.9</v>
      </c>
      <c r="G41" s="7" t="s">
        <v>3098</v>
      </c>
      <c r="H41" s="5">
        <v>963.25</v>
      </c>
      <c r="I41" s="17">
        <f t="shared" si="9"/>
        <v>1575</v>
      </c>
    </row>
    <row r="42" spans="1:9">
      <c r="A42" s="4">
        <v>42507</v>
      </c>
      <c r="B42" s="5" t="s">
        <v>454</v>
      </c>
      <c r="C42" s="6" t="s">
        <v>23</v>
      </c>
      <c r="D42" s="5">
        <v>2000</v>
      </c>
      <c r="E42" s="5">
        <v>211</v>
      </c>
      <c r="F42" s="5">
        <v>212.75</v>
      </c>
      <c r="G42" s="7" t="s">
        <v>3099</v>
      </c>
      <c r="H42" s="5">
        <v>211</v>
      </c>
      <c r="I42" s="17">
        <f>(E42-H42)*D42</f>
        <v>0</v>
      </c>
    </row>
    <row r="43" spans="1:9">
      <c r="A43" s="4">
        <v>42507</v>
      </c>
      <c r="B43" s="5" t="s">
        <v>3057</v>
      </c>
      <c r="C43" s="6" t="s">
        <v>16</v>
      </c>
      <c r="D43" s="5">
        <v>9000</v>
      </c>
      <c r="E43" s="5">
        <v>90.75</v>
      </c>
      <c r="F43" s="5">
        <v>90.35</v>
      </c>
      <c r="G43" s="7" t="s">
        <v>3100</v>
      </c>
      <c r="H43" s="5">
        <v>90.75</v>
      </c>
      <c r="I43" s="17">
        <f t="shared" ref="I43:I47" si="10">(H43-E43)*D43</f>
        <v>0</v>
      </c>
    </row>
    <row r="44" spans="1:9">
      <c r="A44" s="4">
        <v>42508</v>
      </c>
      <c r="B44" s="5" t="s">
        <v>128</v>
      </c>
      <c r="C44" s="6" t="s">
        <v>16</v>
      </c>
      <c r="D44" s="5">
        <v>2000</v>
      </c>
      <c r="E44" s="5">
        <v>423.45</v>
      </c>
      <c r="F44" s="5">
        <v>421.7</v>
      </c>
      <c r="G44" s="7" t="s">
        <v>3101</v>
      </c>
      <c r="H44" s="5">
        <v>425.25</v>
      </c>
      <c r="I44" s="17">
        <f t="shared" si="10"/>
        <v>3600.0000000000227</v>
      </c>
    </row>
    <row r="45" spans="1:9">
      <c r="A45" s="29">
        <v>42508</v>
      </c>
      <c r="B45" s="30" t="s">
        <v>454</v>
      </c>
      <c r="C45" s="31" t="s">
        <v>16</v>
      </c>
      <c r="D45" s="30">
        <v>2000</v>
      </c>
      <c r="E45" s="30">
        <v>214.8</v>
      </c>
      <c r="F45" s="30">
        <v>213</v>
      </c>
      <c r="G45" s="32" t="s">
        <v>3102</v>
      </c>
      <c r="H45" s="30">
        <v>214.5</v>
      </c>
      <c r="I45" s="33">
        <f t="shared" si="10"/>
        <v>-600.00000000002274</v>
      </c>
    </row>
    <row r="46" spans="1:9">
      <c r="A46" s="4">
        <v>42509</v>
      </c>
      <c r="B46" s="5" t="s">
        <v>1860</v>
      </c>
      <c r="C46" s="6" t="s">
        <v>16</v>
      </c>
      <c r="D46" s="5">
        <v>1600</v>
      </c>
      <c r="E46" s="5">
        <v>335.8</v>
      </c>
      <c r="F46" s="5">
        <v>334.5</v>
      </c>
      <c r="G46" s="7" t="s">
        <v>3103</v>
      </c>
      <c r="H46" s="5">
        <v>336.8</v>
      </c>
      <c r="I46" s="17">
        <f t="shared" si="10"/>
        <v>1600</v>
      </c>
    </row>
    <row r="47" spans="1:9">
      <c r="A47" s="4">
        <v>42509</v>
      </c>
      <c r="B47" s="5" t="s">
        <v>1715</v>
      </c>
      <c r="C47" s="6" t="s">
        <v>16</v>
      </c>
      <c r="D47" s="5">
        <v>600</v>
      </c>
      <c r="E47" s="5">
        <v>1122.8</v>
      </c>
      <c r="F47" s="5">
        <v>1116.75</v>
      </c>
      <c r="G47" s="7" t="s">
        <v>3104</v>
      </c>
      <c r="H47" s="5">
        <v>1124</v>
      </c>
      <c r="I47" s="17">
        <f t="shared" si="10"/>
        <v>720.00000000002728</v>
      </c>
    </row>
    <row r="48" spans="1:9">
      <c r="A48" s="4">
        <v>42509</v>
      </c>
      <c r="B48" s="5" t="s">
        <v>381</v>
      </c>
      <c r="C48" s="6" t="s">
        <v>23</v>
      </c>
      <c r="D48" s="5">
        <v>1000</v>
      </c>
      <c r="E48" s="5">
        <v>567</v>
      </c>
      <c r="F48" s="5">
        <v>570.5</v>
      </c>
      <c r="G48" s="7" t="s">
        <v>3105</v>
      </c>
      <c r="H48" s="5">
        <v>563.5</v>
      </c>
      <c r="I48" s="17">
        <f t="shared" ref="I48:I54" si="11">(E48-H48)*D48</f>
        <v>3500</v>
      </c>
    </row>
    <row r="49" spans="1:9">
      <c r="A49" s="29">
        <v>42509</v>
      </c>
      <c r="B49" s="30" t="s">
        <v>326</v>
      </c>
      <c r="C49" s="31" t="s">
        <v>16</v>
      </c>
      <c r="D49" s="30">
        <v>2000</v>
      </c>
      <c r="E49" s="30">
        <v>300</v>
      </c>
      <c r="F49" s="30">
        <v>298.25</v>
      </c>
      <c r="G49" s="32" t="s">
        <v>3106</v>
      </c>
      <c r="H49" s="30">
        <v>299</v>
      </c>
      <c r="I49" s="33">
        <f>(H49-E49)*D49</f>
        <v>-2000</v>
      </c>
    </row>
    <row r="50" spans="1:9">
      <c r="A50" s="4">
        <v>42510</v>
      </c>
      <c r="B50" s="5" t="s">
        <v>3057</v>
      </c>
      <c r="C50" s="6" t="s">
        <v>23</v>
      </c>
      <c r="D50" s="5">
        <v>9000</v>
      </c>
      <c r="E50" s="5">
        <v>92.1</v>
      </c>
      <c r="F50" s="5">
        <v>92.5</v>
      </c>
      <c r="G50" s="7" t="s">
        <v>3107</v>
      </c>
      <c r="H50" s="5">
        <v>91.45</v>
      </c>
      <c r="I50" s="17">
        <f t="shared" si="11"/>
        <v>5849.9999999999236</v>
      </c>
    </row>
    <row r="51" spans="1:9">
      <c r="A51" s="29">
        <v>42513</v>
      </c>
      <c r="B51" s="30" t="s">
        <v>1885</v>
      </c>
      <c r="C51" s="31" t="s">
        <v>16</v>
      </c>
      <c r="D51" s="30">
        <v>700</v>
      </c>
      <c r="E51" s="30">
        <v>984.3</v>
      </c>
      <c r="F51" s="30">
        <v>979.25</v>
      </c>
      <c r="G51" s="32" t="s">
        <v>3108</v>
      </c>
      <c r="H51" s="30">
        <v>979.25</v>
      </c>
      <c r="I51" s="33">
        <f t="shared" ref="I51:I56" si="12">(H51-E51)*D51</f>
        <v>-3534.9999999999682</v>
      </c>
    </row>
    <row r="52" spans="1:9">
      <c r="A52" s="4">
        <v>42514</v>
      </c>
      <c r="B52" s="5" t="s">
        <v>1229</v>
      </c>
      <c r="C52" s="6" t="s">
        <v>23</v>
      </c>
      <c r="D52" s="5">
        <v>3000</v>
      </c>
      <c r="E52" s="5">
        <v>149</v>
      </c>
      <c r="F52" s="5">
        <v>150.19999999999999</v>
      </c>
      <c r="G52" s="7" t="s">
        <v>3109</v>
      </c>
      <c r="H52" s="5">
        <v>148.44999999999999</v>
      </c>
      <c r="I52" s="17">
        <f t="shared" si="11"/>
        <v>1650.0000000000341</v>
      </c>
    </row>
    <row r="53" spans="1:9">
      <c r="A53" s="4">
        <v>42514</v>
      </c>
      <c r="B53" s="5" t="s">
        <v>136</v>
      </c>
      <c r="C53" s="6" t="s">
        <v>23</v>
      </c>
      <c r="D53" s="5">
        <v>250</v>
      </c>
      <c r="E53" s="5">
        <v>2450</v>
      </c>
      <c r="F53" s="5">
        <v>2464</v>
      </c>
      <c r="G53" s="7" t="s">
        <v>3110</v>
      </c>
      <c r="H53" s="5">
        <v>2443.6999999999998</v>
      </c>
      <c r="I53" s="17">
        <f t="shared" si="11"/>
        <v>1575.0000000000455</v>
      </c>
    </row>
    <row r="54" spans="1:9">
      <c r="A54" s="4">
        <v>42514</v>
      </c>
      <c r="B54" s="5" t="s">
        <v>136</v>
      </c>
      <c r="C54" s="6" t="s">
        <v>23</v>
      </c>
      <c r="D54" s="5">
        <v>250</v>
      </c>
      <c r="E54" s="5">
        <v>2440</v>
      </c>
      <c r="F54" s="5">
        <v>2454</v>
      </c>
      <c r="G54" s="7" t="s">
        <v>3111</v>
      </c>
      <c r="H54" s="5">
        <v>2433.3000000000002</v>
      </c>
      <c r="I54" s="17">
        <f t="shared" si="11"/>
        <v>1674.9999999999545</v>
      </c>
    </row>
    <row r="55" spans="1:9">
      <c r="A55" s="4">
        <v>42515</v>
      </c>
      <c r="B55" s="5" t="s">
        <v>454</v>
      </c>
      <c r="C55" s="6" t="s">
        <v>16</v>
      </c>
      <c r="D55" s="5">
        <v>2000</v>
      </c>
      <c r="E55" s="5">
        <v>213</v>
      </c>
      <c r="F55" s="5">
        <v>211.25</v>
      </c>
      <c r="G55" s="7" t="s">
        <v>3112</v>
      </c>
      <c r="H55" s="5">
        <v>213.8</v>
      </c>
      <c r="I55" s="17">
        <f t="shared" si="12"/>
        <v>1600.0000000000227</v>
      </c>
    </row>
    <row r="56" spans="1:9">
      <c r="A56" s="4">
        <v>42515</v>
      </c>
      <c r="B56" s="5" t="s">
        <v>326</v>
      </c>
      <c r="C56" s="6" t="s">
        <v>16</v>
      </c>
      <c r="D56" s="5">
        <v>2000</v>
      </c>
      <c r="E56" s="5">
        <v>297.5</v>
      </c>
      <c r="F56" s="5">
        <v>295.75</v>
      </c>
      <c r="G56" s="7" t="s">
        <v>3113</v>
      </c>
      <c r="H56" s="5">
        <v>298.3</v>
      </c>
      <c r="I56" s="17">
        <f t="shared" si="12"/>
        <v>1600.0000000000227</v>
      </c>
    </row>
    <row r="57" spans="1:9">
      <c r="A57" s="4">
        <v>42516</v>
      </c>
      <c r="B57" s="5" t="s">
        <v>37</v>
      </c>
      <c r="C57" s="6" t="s">
        <v>16</v>
      </c>
      <c r="D57" s="5">
        <v>1300</v>
      </c>
      <c r="E57" s="5">
        <v>390</v>
      </c>
      <c r="F57" s="5">
        <v>387.25</v>
      </c>
      <c r="G57" s="7" t="s">
        <v>3114</v>
      </c>
      <c r="H57" s="5">
        <v>391.2</v>
      </c>
      <c r="I57" s="17">
        <f t="shared" ref="I57:I61" si="13">(H57-E57)*D57</f>
        <v>1559.9999999999852</v>
      </c>
    </row>
    <row r="58" spans="1:9">
      <c r="A58" s="4">
        <v>42517</v>
      </c>
      <c r="B58" s="5" t="s">
        <v>512</v>
      </c>
      <c r="C58" s="6" t="s">
        <v>16</v>
      </c>
      <c r="D58" s="5">
        <v>500</v>
      </c>
      <c r="E58" s="5">
        <v>880.4</v>
      </c>
      <c r="F58" s="5">
        <v>873</v>
      </c>
      <c r="G58" s="7" t="s">
        <v>3115</v>
      </c>
      <c r="H58" s="5">
        <v>892.4</v>
      </c>
      <c r="I58" s="17">
        <f t="shared" si="13"/>
        <v>6000</v>
      </c>
    </row>
    <row r="59" spans="1:9">
      <c r="A59" s="4">
        <v>42517</v>
      </c>
      <c r="B59" s="5" t="s">
        <v>136</v>
      </c>
      <c r="C59" s="6" t="s">
        <v>16</v>
      </c>
      <c r="D59" s="5">
        <v>250</v>
      </c>
      <c r="E59" s="5">
        <v>2420</v>
      </c>
      <c r="F59" s="5">
        <v>2406</v>
      </c>
      <c r="G59" s="7" t="s">
        <v>3116</v>
      </c>
      <c r="H59" s="5">
        <v>2444</v>
      </c>
      <c r="I59" s="17">
        <f t="shared" si="13"/>
        <v>6000</v>
      </c>
    </row>
    <row r="60" spans="1:9">
      <c r="A60" s="4">
        <v>42520</v>
      </c>
      <c r="B60" s="5" t="s">
        <v>978</v>
      </c>
      <c r="C60" s="6" t="s">
        <v>16</v>
      </c>
      <c r="D60" s="5">
        <v>1500</v>
      </c>
      <c r="E60" s="5">
        <v>281.2</v>
      </c>
      <c r="F60" s="5">
        <v>279</v>
      </c>
      <c r="G60" s="7" t="s">
        <v>3117</v>
      </c>
      <c r="H60" s="5">
        <v>285.5</v>
      </c>
      <c r="I60" s="17">
        <f t="shared" si="13"/>
        <v>6450.0000000000173</v>
      </c>
    </row>
    <row r="61" spans="1:9">
      <c r="A61" s="29">
        <v>42520</v>
      </c>
      <c r="B61" s="30" t="s">
        <v>74</v>
      </c>
      <c r="C61" s="31" t="s">
        <v>16</v>
      </c>
      <c r="D61" s="30">
        <v>300</v>
      </c>
      <c r="E61" s="30">
        <v>1090</v>
      </c>
      <c r="F61" s="30">
        <v>1080</v>
      </c>
      <c r="G61" s="32" t="s">
        <v>3118</v>
      </c>
      <c r="H61" s="30">
        <v>1080</v>
      </c>
      <c r="I61" s="33">
        <f t="shared" si="13"/>
        <v>-3000</v>
      </c>
    </row>
    <row r="62" spans="1:9">
      <c r="A62" s="29">
        <v>42520</v>
      </c>
      <c r="B62" s="30" t="s">
        <v>433</v>
      </c>
      <c r="C62" s="31" t="s">
        <v>23</v>
      </c>
      <c r="D62" s="30">
        <v>800</v>
      </c>
      <c r="E62" s="30">
        <v>744</v>
      </c>
      <c r="F62" s="30">
        <v>748.5</v>
      </c>
      <c r="G62" s="32" t="s">
        <v>3119</v>
      </c>
      <c r="H62" s="30">
        <v>748.5</v>
      </c>
      <c r="I62" s="33">
        <f t="shared" ref="I62:I64" si="14">(E62-H62)*D62</f>
        <v>-3600</v>
      </c>
    </row>
    <row r="63" spans="1:9">
      <c r="A63" s="4">
        <v>42520</v>
      </c>
      <c r="B63" s="5" t="s">
        <v>183</v>
      </c>
      <c r="C63" s="6" t="s">
        <v>23</v>
      </c>
      <c r="D63" s="5">
        <v>700</v>
      </c>
      <c r="E63" s="5">
        <v>762</v>
      </c>
      <c r="F63" s="5">
        <v>767.1</v>
      </c>
      <c r="G63" s="7" t="s">
        <v>3120</v>
      </c>
      <c r="H63" s="5">
        <v>759.85</v>
      </c>
      <c r="I63" s="17">
        <f t="shared" si="14"/>
        <v>1504.9999999999841</v>
      </c>
    </row>
    <row r="64" spans="1:9">
      <c r="A64" s="4">
        <v>42521</v>
      </c>
      <c r="B64" s="5" t="s">
        <v>567</v>
      </c>
      <c r="C64" s="6" t="s">
        <v>23</v>
      </c>
      <c r="D64" s="5">
        <v>900</v>
      </c>
      <c r="E64" s="5">
        <v>595</v>
      </c>
      <c r="F64" s="5">
        <v>599</v>
      </c>
      <c r="G64" s="7" t="s">
        <v>3121</v>
      </c>
      <c r="H64" s="5">
        <v>593.25</v>
      </c>
      <c r="I64" s="17">
        <f t="shared" si="14"/>
        <v>1575</v>
      </c>
    </row>
    <row r="65" spans="1:9">
      <c r="A65" s="4">
        <v>42521</v>
      </c>
      <c r="B65" s="5" t="s">
        <v>20</v>
      </c>
      <c r="C65" s="6" t="s">
        <v>16</v>
      </c>
      <c r="D65" s="5">
        <v>1100</v>
      </c>
      <c r="E65" s="5">
        <v>722.5</v>
      </c>
      <c r="F65" s="5">
        <v>719.25</v>
      </c>
      <c r="G65" s="7" t="s">
        <v>3122</v>
      </c>
      <c r="H65" s="5">
        <v>724</v>
      </c>
      <c r="I65" s="17">
        <f>(H65-E65)*D65</f>
        <v>1650</v>
      </c>
    </row>
    <row r="66" spans="1:9">
      <c r="A66" s="38"/>
      <c r="B66" s="9"/>
      <c r="C66" s="10"/>
      <c r="D66" s="9"/>
      <c r="E66" s="9"/>
      <c r="F66" s="9"/>
      <c r="G66" s="11"/>
      <c r="H66" s="9"/>
      <c r="I66" s="40"/>
    </row>
    <row r="67" spans="1:9">
      <c r="A67" s="37"/>
      <c r="B67" s="37"/>
      <c r="C67" s="37"/>
      <c r="D67" s="37"/>
      <c r="E67" s="37"/>
      <c r="F67" s="37"/>
      <c r="G67" s="37"/>
      <c r="H67" s="37"/>
      <c r="I67" s="37"/>
    </row>
    <row r="68" spans="1:9">
      <c r="A68" s="37"/>
      <c r="B68" s="37"/>
      <c r="C68" s="37"/>
      <c r="D68" s="37"/>
      <c r="E68" s="37"/>
      <c r="F68" s="37"/>
      <c r="G68" s="122" t="s">
        <v>64</v>
      </c>
      <c r="H68" s="122"/>
      <c r="I68" s="41">
        <f>SUM(I4:I67)</f>
        <v>104765.00000000015</v>
      </c>
    </row>
    <row r="69" spans="1:9">
      <c r="A69" s="37"/>
      <c r="B69" s="37"/>
      <c r="C69" s="37"/>
      <c r="D69" s="37"/>
      <c r="E69" s="37"/>
      <c r="F69" s="37"/>
      <c r="G69" s="37"/>
      <c r="H69" s="37"/>
      <c r="I69" s="42"/>
    </row>
    <row r="70" spans="1:9">
      <c r="A70" s="37"/>
      <c r="B70" s="37"/>
      <c r="C70" s="37"/>
      <c r="D70" s="37"/>
      <c r="E70" s="37"/>
      <c r="F70" s="37"/>
      <c r="G70" s="122" t="s">
        <v>2</v>
      </c>
      <c r="H70" s="122"/>
      <c r="I70" s="43">
        <f>51/62</f>
        <v>0.82258064516129037</v>
      </c>
    </row>
    <row r="71" spans="1:9" s="37" customFormat="1"/>
    <row r="72" spans="1:9" s="37" customFormat="1"/>
    <row r="73" spans="1:9" s="37" customFormat="1"/>
    <row r="74" spans="1:9" s="37" customFormat="1"/>
    <row r="75" spans="1:9" s="37" customFormat="1"/>
    <row r="76" spans="1:9" s="37" customFormat="1"/>
    <row r="77" spans="1:9" s="37" customFormat="1"/>
    <row r="78" spans="1:9" s="37" customFormat="1"/>
    <row r="79" spans="1:9" s="37" customFormat="1"/>
    <row r="80" spans="1:9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pans="1:9" s="37" customFormat="1"/>
    <row r="98" spans="1:9" s="37" customFormat="1"/>
    <row r="99" spans="1:9" s="37" customFormat="1"/>
    <row r="100" spans="1:9" s="37" customFormat="1"/>
    <row r="101" spans="1:9" s="37" customFormat="1"/>
    <row r="102" spans="1:9" s="37" customFormat="1"/>
    <row r="103" spans="1:9" s="37" customFormat="1"/>
    <row r="104" spans="1:9" s="37" customFormat="1"/>
    <row r="105" spans="1:9" s="37" customFormat="1"/>
    <row r="106" spans="1:9" s="37" customFormat="1"/>
    <row r="107" spans="1:9" s="37" customFormat="1"/>
    <row r="108" spans="1:9" s="37" customFormat="1"/>
    <row r="109" spans="1:9" s="37" customFormat="1"/>
    <row r="110" spans="1:9" s="37" customFormat="1"/>
    <row r="111" spans="1:9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>
      <c r="A112" s="36"/>
      <c r="B112" s="36"/>
      <c r="C112" s="36"/>
      <c r="D112" s="36"/>
      <c r="E112" s="36"/>
      <c r="F112" s="36"/>
      <c r="G112" s="36"/>
      <c r="H112" s="36"/>
      <c r="I112" s="36"/>
    </row>
    <row r="113" spans="1:9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1:9">
      <c r="A114" s="36"/>
      <c r="B114" s="36"/>
      <c r="C114" s="36"/>
      <c r="D114" s="36"/>
      <c r="E114" s="36"/>
      <c r="F114" s="36"/>
      <c r="G114" s="36"/>
      <c r="H114" s="36"/>
      <c r="I114" s="36"/>
    </row>
    <row r="115" spans="1:9">
      <c r="A115" s="36"/>
      <c r="B115" s="36"/>
      <c r="C115" s="36"/>
      <c r="D115" s="36"/>
      <c r="E115" s="36"/>
      <c r="F115" s="36"/>
      <c r="G115" s="36"/>
      <c r="H115" s="36"/>
      <c r="I115" s="36"/>
    </row>
    <row r="116" spans="1:9">
      <c r="A116" s="36"/>
      <c r="B116" s="36"/>
      <c r="C116" s="36"/>
      <c r="D116" s="36"/>
      <c r="E116" s="36"/>
      <c r="F116" s="36"/>
      <c r="G116" s="36"/>
      <c r="H116" s="36"/>
      <c r="I116" s="36"/>
    </row>
    <row r="117" spans="1:9">
      <c r="A117" s="36"/>
      <c r="B117" s="36"/>
      <c r="C117" s="36"/>
      <c r="D117" s="36"/>
      <c r="E117" s="36"/>
      <c r="F117" s="36"/>
      <c r="G117" s="36"/>
      <c r="H117" s="36"/>
      <c r="I117" s="36"/>
    </row>
    <row r="118" spans="1:9">
      <c r="A118" s="36"/>
      <c r="B118" s="36"/>
      <c r="C118" s="36"/>
      <c r="D118" s="36"/>
      <c r="E118" s="36"/>
      <c r="F118" s="36"/>
      <c r="G118" s="36"/>
      <c r="H118" s="36"/>
      <c r="I118" s="36"/>
    </row>
  </sheetData>
  <mergeCells count="4">
    <mergeCell ref="A1:I1"/>
    <mergeCell ref="A2:I2"/>
    <mergeCell ref="G68:H68"/>
    <mergeCell ref="G70:H70"/>
  </mergeCells>
  <pageMargins left="0.69930555555555596" right="0.69930555555555596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K60" sqref="K60"/>
    </sheetView>
  </sheetViews>
  <sheetFormatPr defaultColWidth="9" defaultRowHeight="15"/>
  <cols>
    <col min="1" max="1" width="10.42578125" customWidth="1"/>
    <col min="2" max="2" width="19.28515625" customWidth="1"/>
    <col min="4" max="4" width="10.28515625" customWidth="1"/>
    <col min="5" max="5" width="13.28515625" customWidth="1"/>
    <col min="6" max="6" width="11.28515625" customWidth="1"/>
    <col min="7" max="7" width="20.85546875" customWidth="1"/>
    <col min="8" max="8" width="11.85546875" customWidth="1"/>
    <col min="9" max="9" width="13.7109375" customWidth="1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3123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16" t="s">
        <v>14</v>
      </c>
    </row>
    <row r="4" spans="1:9">
      <c r="A4" s="4">
        <v>42461</v>
      </c>
      <c r="B4" s="5" t="s">
        <v>95</v>
      </c>
      <c r="C4" s="6" t="s">
        <v>16</v>
      </c>
      <c r="D4" s="5">
        <v>1500</v>
      </c>
      <c r="E4" s="5">
        <v>340</v>
      </c>
      <c r="F4" s="5">
        <v>337.5</v>
      </c>
      <c r="G4" s="7" t="s">
        <v>3124</v>
      </c>
      <c r="H4" s="5">
        <v>342.3</v>
      </c>
      <c r="I4" s="17">
        <f t="shared" ref="I4:I7" si="0">(H4-E4)*D4</f>
        <v>3450.0000000000173</v>
      </c>
    </row>
    <row r="5" spans="1:9">
      <c r="A5" s="4">
        <v>42461</v>
      </c>
      <c r="B5" s="5" t="s">
        <v>886</v>
      </c>
      <c r="C5" s="6" t="s">
        <v>16</v>
      </c>
      <c r="D5" s="5">
        <v>500</v>
      </c>
      <c r="E5" s="5">
        <v>1040</v>
      </c>
      <c r="F5" s="5">
        <v>1036</v>
      </c>
      <c r="G5" s="7" t="s">
        <v>3125</v>
      </c>
      <c r="H5" s="5">
        <v>1040</v>
      </c>
      <c r="I5" s="17">
        <f t="shared" si="0"/>
        <v>0</v>
      </c>
    </row>
    <row r="6" spans="1:9">
      <c r="A6" s="4">
        <v>42461</v>
      </c>
      <c r="B6" s="5" t="s">
        <v>326</v>
      </c>
      <c r="C6" s="6" t="s">
        <v>16</v>
      </c>
      <c r="D6" s="5">
        <v>2000</v>
      </c>
      <c r="E6" s="5">
        <v>327.60000000000002</v>
      </c>
      <c r="F6" s="5">
        <v>325.85000000000002</v>
      </c>
      <c r="G6" s="7" t="s">
        <v>3126</v>
      </c>
      <c r="H6" s="5">
        <v>329.35</v>
      </c>
      <c r="I6" s="17">
        <f t="shared" si="0"/>
        <v>3500</v>
      </c>
    </row>
    <row r="7" spans="1:9">
      <c r="A7" s="4">
        <v>42464</v>
      </c>
      <c r="B7" s="5" t="s">
        <v>2301</v>
      </c>
      <c r="C7" s="6" t="s">
        <v>16</v>
      </c>
      <c r="D7" s="5">
        <v>3000</v>
      </c>
      <c r="E7" s="5">
        <v>108</v>
      </c>
      <c r="F7" s="5">
        <v>106.85</v>
      </c>
      <c r="G7" s="7" t="s">
        <v>3127</v>
      </c>
      <c r="H7" s="5">
        <v>108</v>
      </c>
      <c r="I7" s="17">
        <f t="shared" si="0"/>
        <v>0</v>
      </c>
    </row>
    <row r="8" spans="1:9">
      <c r="A8" s="29">
        <v>42464</v>
      </c>
      <c r="B8" s="30" t="s">
        <v>3128</v>
      </c>
      <c r="C8" s="31" t="s">
        <v>23</v>
      </c>
      <c r="D8" s="30">
        <v>300</v>
      </c>
      <c r="E8" s="30">
        <v>1274</v>
      </c>
      <c r="F8" s="30">
        <v>1286</v>
      </c>
      <c r="G8" s="32" t="s">
        <v>3129</v>
      </c>
      <c r="H8" s="30">
        <v>1276</v>
      </c>
      <c r="I8" s="33">
        <f t="shared" ref="I8:I11" si="1">(E8-H8)*D8</f>
        <v>-600</v>
      </c>
    </row>
    <row r="9" spans="1:9">
      <c r="A9" s="4">
        <v>42465</v>
      </c>
      <c r="B9" s="5" t="s">
        <v>3130</v>
      </c>
      <c r="C9" s="6" t="s">
        <v>23</v>
      </c>
      <c r="D9" s="5">
        <v>200</v>
      </c>
      <c r="E9" s="5">
        <v>2652.5</v>
      </c>
      <c r="F9" s="5">
        <v>2668.5</v>
      </c>
      <c r="G9" s="7" t="s">
        <v>3131</v>
      </c>
      <c r="H9" s="5">
        <v>2630</v>
      </c>
      <c r="I9" s="17">
        <f t="shared" si="1"/>
        <v>4500</v>
      </c>
    </row>
    <row r="10" spans="1:9">
      <c r="A10" s="4">
        <v>42465</v>
      </c>
      <c r="B10" s="5" t="s">
        <v>3132</v>
      </c>
      <c r="C10" s="6" t="s">
        <v>23</v>
      </c>
      <c r="D10" s="5">
        <v>4000</v>
      </c>
      <c r="E10" s="5">
        <v>88</v>
      </c>
      <c r="F10" s="5">
        <v>88.85</v>
      </c>
      <c r="G10" s="7" t="s">
        <v>3133</v>
      </c>
      <c r="H10" s="5">
        <v>86.1</v>
      </c>
      <c r="I10" s="17">
        <f t="shared" si="1"/>
        <v>7600.0000000000227</v>
      </c>
    </row>
    <row r="11" spans="1:9">
      <c r="A11" s="4">
        <v>42465</v>
      </c>
      <c r="B11" s="5" t="s">
        <v>886</v>
      </c>
      <c r="C11" s="6" t="s">
        <v>23</v>
      </c>
      <c r="D11" s="5">
        <v>500</v>
      </c>
      <c r="E11" s="5">
        <v>1000</v>
      </c>
      <c r="F11" s="5">
        <v>1007</v>
      </c>
      <c r="G11" s="7" t="s">
        <v>3134</v>
      </c>
      <c r="H11" s="5">
        <v>988</v>
      </c>
      <c r="I11" s="17">
        <f t="shared" si="1"/>
        <v>6000</v>
      </c>
    </row>
    <row r="12" spans="1:9">
      <c r="A12" s="4">
        <v>42466</v>
      </c>
      <c r="B12" s="5" t="s">
        <v>2702</v>
      </c>
      <c r="C12" s="6" t="s">
        <v>16</v>
      </c>
      <c r="D12" s="5">
        <v>5000</v>
      </c>
      <c r="E12" s="5">
        <v>86.1</v>
      </c>
      <c r="F12" s="5">
        <v>85.4</v>
      </c>
      <c r="G12" s="7" t="s">
        <v>3135</v>
      </c>
      <c r="H12" s="5">
        <v>86.8</v>
      </c>
      <c r="I12" s="17">
        <f t="shared" ref="I12:I36" si="2">(H12-E12)*D12</f>
        <v>3500.0000000000141</v>
      </c>
    </row>
    <row r="13" spans="1:9">
      <c r="A13" s="4">
        <v>42466</v>
      </c>
      <c r="B13" s="5" t="s">
        <v>886</v>
      </c>
      <c r="C13" s="6" t="s">
        <v>23</v>
      </c>
      <c r="D13" s="5">
        <v>500</v>
      </c>
      <c r="E13" s="5">
        <v>940</v>
      </c>
      <c r="F13" s="5">
        <v>947</v>
      </c>
      <c r="G13" s="7" t="s">
        <v>3136</v>
      </c>
      <c r="H13" s="5">
        <v>940</v>
      </c>
      <c r="I13" s="17">
        <f t="shared" ref="I13:I18" si="3">(E13-H13)*D13</f>
        <v>0</v>
      </c>
    </row>
    <row r="14" spans="1:9">
      <c r="A14" s="4">
        <v>42467</v>
      </c>
      <c r="B14" s="5" t="s">
        <v>1860</v>
      </c>
      <c r="C14" s="6" t="s">
        <v>16</v>
      </c>
      <c r="D14" s="5">
        <v>1600</v>
      </c>
      <c r="E14" s="5">
        <v>280</v>
      </c>
      <c r="F14" s="5">
        <v>278.25</v>
      </c>
      <c r="G14" s="7" t="s">
        <v>3137</v>
      </c>
      <c r="H14" s="5">
        <v>280.75</v>
      </c>
      <c r="I14" s="17">
        <f t="shared" si="2"/>
        <v>1200</v>
      </c>
    </row>
    <row r="15" spans="1:9">
      <c r="A15" s="29">
        <v>42467</v>
      </c>
      <c r="B15" s="30" t="s">
        <v>136</v>
      </c>
      <c r="C15" s="31" t="s">
        <v>23</v>
      </c>
      <c r="D15" s="30">
        <v>250</v>
      </c>
      <c r="E15" s="30">
        <v>2382</v>
      </c>
      <c r="F15" s="30">
        <v>2397</v>
      </c>
      <c r="G15" s="32" t="s">
        <v>3138</v>
      </c>
      <c r="H15" s="30">
        <v>2390</v>
      </c>
      <c r="I15" s="33">
        <f t="shared" si="3"/>
        <v>-2000</v>
      </c>
    </row>
    <row r="16" spans="1:9">
      <c r="A16" s="4">
        <v>42467</v>
      </c>
      <c r="B16" s="5" t="s">
        <v>1549</v>
      </c>
      <c r="C16" s="6" t="s">
        <v>16</v>
      </c>
      <c r="D16" s="5">
        <v>700</v>
      </c>
      <c r="E16" s="5">
        <v>1100</v>
      </c>
      <c r="F16" s="5">
        <v>1093</v>
      </c>
      <c r="G16" s="7" t="s">
        <v>3139</v>
      </c>
      <c r="H16" s="5">
        <v>1103</v>
      </c>
      <c r="I16" s="17">
        <f t="shared" si="2"/>
        <v>2100</v>
      </c>
    </row>
    <row r="17" spans="1:9">
      <c r="A17" s="4">
        <v>42467</v>
      </c>
      <c r="B17" s="5" t="s">
        <v>1610</v>
      </c>
      <c r="C17" s="6" t="s">
        <v>16</v>
      </c>
      <c r="D17" s="5">
        <v>375</v>
      </c>
      <c r="E17" s="5">
        <v>980</v>
      </c>
      <c r="F17" s="5">
        <v>971</v>
      </c>
      <c r="G17" s="7" t="s">
        <v>3140</v>
      </c>
      <c r="H17" s="5">
        <v>989</v>
      </c>
      <c r="I17" s="17">
        <f t="shared" si="2"/>
        <v>3375</v>
      </c>
    </row>
    <row r="18" spans="1:9">
      <c r="A18" s="4">
        <v>42468</v>
      </c>
      <c r="B18" s="5" t="s">
        <v>1088</v>
      </c>
      <c r="C18" s="6" t="s">
        <v>23</v>
      </c>
      <c r="D18" s="5">
        <v>3200</v>
      </c>
      <c r="E18" s="5">
        <v>160</v>
      </c>
      <c r="F18" s="5">
        <v>161.15</v>
      </c>
      <c r="G18" s="7" t="s">
        <v>3141</v>
      </c>
      <c r="H18" s="5">
        <v>159.55000000000001</v>
      </c>
      <c r="I18" s="17">
        <f t="shared" si="3"/>
        <v>1439.9999999999636</v>
      </c>
    </row>
    <row r="19" spans="1:9">
      <c r="A19" s="29">
        <v>42468</v>
      </c>
      <c r="B19" s="30" t="s">
        <v>3142</v>
      </c>
      <c r="C19" s="31" t="s">
        <v>16</v>
      </c>
      <c r="D19" s="30">
        <v>400</v>
      </c>
      <c r="E19" s="30">
        <v>1412.4</v>
      </c>
      <c r="F19" s="30">
        <v>1404.4</v>
      </c>
      <c r="G19" s="32" t="s">
        <v>3143</v>
      </c>
      <c r="H19" s="30">
        <v>1410</v>
      </c>
      <c r="I19" s="33">
        <f t="shared" si="2"/>
        <v>-960.00000000003638</v>
      </c>
    </row>
    <row r="20" spans="1:9">
      <c r="A20" s="4">
        <v>42468</v>
      </c>
      <c r="B20" s="5" t="s">
        <v>981</v>
      </c>
      <c r="C20" s="6" t="s">
        <v>16</v>
      </c>
      <c r="D20" s="5">
        <v>400</v>
      </c>
      <c r="E20" s="5">
        <v>1460</v>
      </c>
      <c r="F20" s="5">
        <v>1452</v>
      </c>
      <c r="G20" s="7" t="s">
        <v>3144</v>
      </c>
      <c r="H20" s="5">
        <v>1475</v>
      </c>
      <c r="I20" s="17">
        <f t="shared" si="2"/>
        <v>6000</v>
      </c>
    </row>
    <row r="21" spans="1:9">
      <c r="A21" s="4">
        <v>42471</v>
      </c>
      <c r="B21" s="5" t="s">
        <v>337</v>
      </c>
      <c r="C21" s="6" t="s">
        <v>16</v>
      </c>
      <c r="D21" s="5">
        <v>800</v>
      </c>
      <c r="E21" s="5">
        <v>583.75</v>
      </c>
      <c r="F21" s="5">
        <v>579.75</v>
      </c>
      <c r="G21" s="7" t="s">
        <v>3145</v>
      </c>
      <c r="H21" s="5">
        <v>591</v>
      </c>
      <c r="I21" s="17">
        <f t="shared" si="2"/>
        <v>5800</v>
      </c>
    </row>
    <row r="22" spans="1:9">
      <c r="A22" s="4">
        <v>42471</v>
      </c>
      <c r="B22" s="5" t="s">
        <v>618</v>
      </c>
      <c r="C22" s="6" t="s">
        <v>23</v>
      </c>
      <c r="D22" s="5">
        <v>500</v>
      </c>
      <c r="E22" s="5">
        <v>771.25</v>
      </c>
      <c r="F22" s="5">
        <v>778.25</v>
      </c>
      <c r="G22" s="7" t="s">
        <v>3146</v>
      </c>
      <c r="H22" s="5">
        <v>764.25</v>
      </c>
      <c r="I22" s="17">
        <f>(E22-H22)*D22</f>
        <v>3500</v>
      </c>
    </row>
    <row r="23" spans="1:9">
      <c r="A23" s="4">
        <v>42473</v>
      </c>
      <c r="B23" s="5" t="s">
        <v>628</v>
      </c>
      <c r="C23" s="6" t="s">
        <v>16</v>
      </c>
      <c r="D23" s="5">
        <v>600</v>
      </c>
      <c r="E23" s="5">
        <v>844.5</v>
      </c>
      <c r="F23" s="5">
        <v>838.5</v>
      </c>
      <c r="G23" s="7" t="s">
        <v>3147</v>
      </c>
      <c r="H23" s="5">
        <v>845.5</v>
      </c>
      <c r="I23" s="17">
        <f t="shared" si="2"/>
        <v>600</v>
      </c>
    </row>
    <row r="24" spans="1:9">
      <c r="A24" s="4">
        <v>42473</v>
      </c>
      <c r="B24" s="5" t="s">
        <v>1047</v>
      </c>
      <c r="C24" s="6" t="s">
        <v>16</v>
      </c>
      <c r="D24" s="5">
        <v>4000</v>
      </c>
      <c r="E24" s="5">
        <v>94.3</v>
      </c>
      <c r="F24" s="5">
        <v>93.4</v>
      </c>
      <c r="G24" s="7" t="s">
        <v>3148</v>
      </c>
      <c r="H24" s="5">
        <v>95.6</v>
      </c>
      <c r="I24" s="17">
        <f t="shared" si="2"/>
        <v>5199.9999999999891</v>
      </c>
    </row>
    <row r="25" spans="1:9">
      <c r="A25" s="4">
        <v>42473</v>
      </c>
      <c r="B25" s="5" t="s">
        <v>618</v>
      </c>
      <c r="C25" s="6" t="s">
        <v>16</v>
      </c>
      <c r="D25" s="5">
        <v>500</v>
      </c>
      <c r="E25" s="5">
        <v>820</v>
      </c>
      <c r="F25" s="5">
        <v>813</v>
      </c>
      <c r="G25" s="7" t="s">
        <v>3149</v>
      </c>
      <c r="H25" s="5">
        <v>832</v>
      </c>
      <c r="I25" s="17">
        <f t="shared" si="2"/>
        <v>6000</v>
      </c>
    </row>
    <row r="26" spans="1:9">
      <c r="A26" s="29">
        <v>42473</v>
      </c>
      <c r="B26" s="30" t="s">
        <v>1314</v>
      </c>
      <c r="C26" s="31" t="s">
        <v>16</v>
      </c>
      <c r="D26" s="30">
        <v>2000</v>
      </c>
      <c r="E26" s="30">
        <v>266</v>
      </c>
      <c r="F26" s="30">
        <v>264.25</v>
      </c>
      <c r="G26" s="32" t="s">
        <v>3150</v>
      </c>
      <c r="H26" s="30">
        <v>265.5</v>
      </c>
      <c r="I26" s="33">
        <f t="shared" si="2"/>
        <v>-1000</v>
      </c>
    </row>
    <row r="27" spans="1:9">
      <c r="A27" s="4">
        <v>42478</v>
      </c>
      <c r="B27" s="5" t="s">
        <v>886</v>
      </c>
      <c r="C27" s="6" t="s">
        <v>16</v>
      </c>
      <c r="D27" s="5">
        <v>500</v>
      </c>
      <c r="E27" s="5">
        <v>956.25</v>
      </c>
      <c r="F27" s="5">
        <v>952.25</v>
      </c>
      <c r="G27" s="7" t="s">
        <v>3151</v>
      </c>
      <c r="H27" s="5">
        <v>963.25</v>
      </c>
      <c r="I27" s="17">
        <f t="shared" si="2"/>
        <v>3500</v>
      </c>
    </row>
    <row r="28" spans="1:9">
      <c r="A28" s="4">
        <v>42478</v>
      </c>
      <c r="B28" s="5" t="s">
        <v>381</v>
      </c>
      <c r="C28" s="6" t="s">
        <v>16</v>
      </c>
      <c r="D28" s="5">
        <v>1000</v>
      </c>
      <c r="E28" s="5">
        <v>511</v>
      </c>
      <c r="F28" s="5">
        <v>507.5</v>
      </c>
      <c r="G28" s="7" t="s">
        <v>3152</v>
      </c>
      <c r="H28" s="5">
        <v>512.5</v>
      </c>
      <c r="I28" s="17">
        <f t="shared" si="2"/>
        <v>1500</v>
      </c>
    </row>
    <row r="29" spans="1:9">
      <c r="A29" s="4">
        <v>42478</v>
      </c>
      <c r="B29" s="5" t="s">
        <v>92</v>
      </c>
      <c r="C29" s="6" t="s">
        <v>16</v>
      </c>
      <c r="D29" s="5">
        <v>600</v>
      </c>
      <c r="E29" s="5">
        <v>882</v>
      </c>
      <c r="F29" s="5">
        <v>878</v>
      </c>
      <c r="G29" s="7" t="s">
        <v>3153</v>
      </c>
      <c r="H29" s="5">
        <v>882</v>
      </c>
      <c r="I29" s="17">
        <f t="shared" si="2"/>
        <v>0</v>
      </c>
    </row>
    <row r="30" spans="1:9">
      <c r="A30" s="4">
        <v>42478</v>
      </c>
      <c r="B30" s="5" t="s">
        <v>1860</v>
      </c>
      <c r="C30" s="6" t="s">
        <v>16</v>
      </c>
      <c r="D30" s="5">
        <v>1600</v>
      </c>
      <c r="E30" s="5">
        <v>293.60000000000002</v>
      </c>
      <c r="F30" s="5">
        <v>291.3</v>
      </c>
      <c r="G30" s="7" t="s">
        <v>3154</v>
      </c>
      <c r="H30" s="5">
        <v>296.7</v>
      </c>
      <c r="I30" s="17">
        <f t="shared" si="2"/>
        <v>4959.9999999999454</v>
      </c>
    </row>
    <row r="31" spans="1:9">
      <c r="A31" s="4">
        <v>42478</v>
      </c>
      <c r="B31" s="5" t="s">
        <v>3090</v>
      </c>
      <c r="C31" s="6" t="s">
        <v>16</v>
      </c>
      <c r="D31" s="5">
        <v>1000</v>
      </c>
      <c r="E31" s="5">
        <v>568.9</v>
      </c>
      <c r="F31" s="5">
        <v>565.9</v>
      </c>
      <c r="G31" s="7" t="s">
        <v>3155</v>
      </c>
      <c r="H31" s="5">
        <v>572</v>
      </c>
      <c r="I31" s="17">
        <f t="shared" si="2"/>
        <v>3100.0000000000227</v>
      </c>
    </row>
    <row r="32" spans="1:9">
      <c r="A32" s="4">
        <v>42480</v>
      </c>
      <c r="B32" s="5" t="s">
        <v>1610</v>
      </c>
      <c r="C32" s="6" t="s">
        <v>16</v>
      </c>
      <c r="D32" s="5">
        <v>375</v>
      </c>
      <c r="E32" s="5">
        <v>1058</v>
      </c>
      <c r="F32" s="5">
        <v>1049</v>
      </c>
      <c r="G32" s="7" t="s">
        <v>3156</v>
      </c>
      <c r="H32" s="5">
        <v>1067</v>
      </c>
      <c r="I32" s="17">
        <f t="shared" si="2"/>
        <v>3375</v>
      </c>
    </row>
    <row r="33" spans="1:9">
      <c r="A33" s="4">
        <v>42480</v>
      </c>
      <c r="B33" s="5" t="s">
        <v>95</v>
      </c>
      <c r="C33" s="6" t="s">
        <v>16</v>
      </c>
      <c r="D33" s="5">
        <v>1500</v>
      </c>
      <c r="E33" s="5">
        <v>371.7</v>
      </c>
      <c r="F33" s="5">
        <v>369.25</v>
      </c>
      <c r="G33" s="7" t="s">
        <v>3157</v>
      </c>
      <c r="H33" s="5">
        <v>374</v>
      </c>
      <c r="I33" s="17">
        <f t="shared" si="2"/>
        <v>3450.0000000000173</v>
      </c>
    </row>
    <row r="34" spans="1:9">
      <c r="A34" s="4">
        <v>42481</v>
      </c>
      <c r="B34" s="5" t="s">
        <v>886</v>
      </c>
      <c r="C34" s="6" t="s">
        <v>23</v>
      </c>
      <c r="D34" s="5">
        <v>500</v>
      </c>
      <c r="E34" s="5">
        <v>941</v>
      </c>
      <c r="F34" s="5">
        <v>948</v>
      </c>
      <c r="G34" s="7" t="s">
        <v>3158</v>
      </c>
      <c r="H34" s="5">
        <v>934</v>
      </c>
      <c r="I34" s="17">
        <f t="shared" ref="I34:I38" si="4">(E34-H34)*D34</f>
        <v>3500</v>
      </c>
    </row>
    <row r="35" spans="1:9">
      <c r="A35" s="4">
        <v>42481</v>
      </c>
      <c r="B35" s="5" t="s">
        <v>2476</v>
      </c>
      <c r="C35" s="6" t="s">
        <v>23</v>
      </c>
      <c r="D35" s="5">
        <v>450</v>
      </c>
      <c r="E35" s="5">
        <v>1190</v>
      </c>
      <c r="F35" s="5">
        <v>1182.5</v>
      </c>
      <c r="G35" s="7" t="s">
        <v>3159</v>
      </c>
      <c r="H35" s="5">
        <v>1176.5</v>
      </c>
      <c r="I35" s="17">
        <f t="shared" si="4"/>
        <v>6075</v>
      </c>
    </row>
    <row r="36" spans="1:9">
      <c r="A36" s="4">
        <v>42482</v>
      </c>
      <c r="B36" s="5" t="s">
        <v>381</v>
      </c>
      <c r="C36" s="6" t="s">
        <v>16</v>
      </c>
      <c r="D36" s="5">
        <v>1000</v>
      </c>
      <c r="E36" s="5">
        <v>518.6</v>
      </c>
      <c r="F36" s="5">
        <v>515</v>
      </c>
      <c r="G36" s="7" t="s">
        <v>3160</v>
      </c>
      <c r="H36" s="5">
        <v>519</v>
      </c>
      <c r="I36" s="17">
        <f t="shared" si="2"/>
        <v>399.99999999997726</v>
      </c>
    </row>
    <row r="37" spans="1:9">
      <c r="A37" s="29">
        <v>42482</v>
      </c>
      <c r="B37" s="30" t="s">
        <v>1549</v>
      </c>
      <c r="C37" s="31" t="s">
        <v>23</v>
      </c>
      <c r="D37" s="30">
        <v>700</v>
      </c>
      <c r="E37" s="30">
        <v>1092.5999999999999</v>
      </c>
      <c r="F37" s="30">
        <v>1097.75</v>
      </c>
      <c r="G37" s="32" t="s">
        <v>3161</v>
      </c>
      <c r="H37" s="30">
        <v>1093</v>
      </c>
      <c r="I37" s="33">
        <f t="shared" si="4"/>
        <v>-280.00000000006366</v>
      </c>
    </row>
    <row r="38" spans="1:9">
      <c r="A38" s="29">
        <v>42485</v>
      </c>
      <c r="B38" s="30" t="s">
        <v>1088</v>
      </c>
      <c r="C38" s="31" t="s">
        <v>23</v>
      </c>
      <c r="D38" s="30">
        <v>3200</v>
      </c>
      <c r="E38" s="30">
        <v>169</v>
      </c>
      <c r="F38" s="30">
        <v>170.15</v>
      </c>
      <c r="G38" s="32" t="s">
        <v>3162</v>
      </c>
      <c r="H38" s="30">
        <v>169.05</v>
      </c>
      <c r="I38" s="33">
        <f t="shared" si="4"/>
        <v>-160.00000000003638</v>
      </c>
    </row>
    <row r="39" spans="1:9">
      <c r="A39" s="4">
        <v>42485</v>
      </c>
      <c r="B39" s="5" t="s">
        <v>95</v>
      </c>
      <c r="C39" s="6" t="s">
        <v>16</v>
      </c>
      <c r="D39" s="5">
        <v>1500</v>
      </c>
      <c r="E39" s="5">
        <v>374</v>
      </c>
      <c r="F39" s="5">
        <v>371.5</v>
      </c>
      <c r="G39" s="7" t="s">
        <v>3163</v>
      </c>
      <c r="H39" s="5">
        <v>374</v>
      </c>
      <c r="I39" s="17">
        <f t="shared" ref="I39:I52" si="5">(H39-E39)*D39</f>
        <v>0</v>
      </c>
    </row>
    <row r="40" spans="1:9">
      <c r="A40" s="4">
        <v>42485</v>
      </c>
      <c r="B40" s="5" t="s">
        <v>1047</v>
      </c>
      <c r="C40" s="6" t="s">
        <v>23</v>
      </c>
      <c r="D40" s="5">
        <v>4000</v>
      </c>
      <c r="E40" s="5">
        <v>101.95</v>
      </c>
      <c r="F40" s="5">
        <v>102.8</v>
      </c>
      <c r="G40" s="7" t="s">
        <v>3164</v>
      </c>
      <c r="H40" s="5">
        <v>101.55</v>
      </c>
      <c r="I40" s="17">
        <f>(E40-H40)*D40</f>
        <v>1600.0000000000227</v>
      </c>
    </row>
    <row r="41" spans="1:9">
      <c r="A41" s="4">
        <v>42486</v>
      </c>
      <c r="B41" s="5" t="s">
        <v>575</v>
      </c>
      <c r="C41" s="6" t="s">
        <v>16</v>
      </c>
      <c r="D41" s="5">
        <v>1500</v>
      </c>
      <c r="E41" s="5">
        <v>408.5</v>
      </c>
      <c r="F41" s="5">
        <v>406</v>
      </c>
      <c r="G41" s="7" t="s">
        <v>3165</v>
      </c>
      <c r="H41" s="5">
        <v>412.5</v>
      </c>
      <c r="I41" s="17">
        <f t="shared" si="5"/>
        <v>6000</v>
      </c>
    </row>
    <row r="42" spans="1:9">
      <c r="A42" s="4">
        <v>42486</v>
      </c>
      <c r="B42" s="5" t="s">
        <v>183</v>
      </c>
      <c r="C42" s="6" t="s">
        <v>16</v>
      </c>
      <c r="D42" s="5">
        <v>700</v>
      </c>
      <c r="E42" s="5">
        <v>770</v>
      </c>
      <c r="F42" s="5">
        <v>764.9</v>
      </c>
      <c r="G42" s="7" t="s">
        <v>3166</v>
      </c>
      <c r="H42" s="5">
        <v>771</v>
      </c>
      <c r="I42" s="17">
        <f t="shared" si="5"/>
        <v>700</v>
      </c>
    </row>
    <row r="43" spans="1:9">
      <c r="A43" s="29">
        <v>42486</v>
      </c>
      <c r="B43" s="30" t="s">
        <v>3167</v>
      </c>
      <c r="C43" s="31" t="s">
        <v>16</v>
      </c>
      <c r="D43" s="30">
        <v>1500</v>
      </c>
      <c r="E43" s="30">
        <v>406.75</v>
      </c>
      <c r="F43" s="30">
        <v>404.25</v>
      </c>
      <c r="G43" s="32" t="s">
        <v>3168</v>
      </c>
      <c r="H43" s="30">
        <v>406.2</v>
      </c>
      <c r="I43" s="33">
        <f t="shared" si="5"/>
        <v>-825.00000000001705</v>
      </c>
    </row>
    <row r="44" spans="1:9">
      <c r="A44" s="4">
        <v>42487</v>
      </c>
      <c r="B44" s="5" t="s">
        <v>337</v>
      </c>
      <c r="C44" s="6" t="s">
        <v>16</v>
      </c>
      <c r="D44" s="5">
        <v>800</v>
      </c>
      <c r="E44" s="5">
        <v>634.5</v>
      </c>
      <c r="F44" s="5">
        <v>629.9</v>
      </c>
      <c r="G44" s="7" t="s">
        <v>3169</v>
      </c>
      <c r="H44" s="5">
        <v>639</v>
      </c>
      <c r="I44" s="17">
        <f t="shared" si="5"/>
        <v>3600</v>
      </c>
    </row>
    <row r="45" spans="1:9">
      <c r="A45" s="4">
        <v>42487</v>
      </c>
      <c r="B45" s="5" t="s">
        <v>448</v>
      </c>
      <c r="C45" s="6" t="s">
        <v>16</v>
      </c>
      <c r="D45" s="5">
        <v>1100</v>
      </c>
      <c r="E45" s="5">
        <v>425</v>
      </c>
      <c r="F45" s="5">
        <v>422</v>
      </c>
      <c r="G45" s="7" t="s">
        <v>3170</v>
      </c>
      <c r="H45" s="5">
        <v>426.5</v>
      </c>
      <c r="I45" s="17">
        <f t="shared" si="5"/>
        <v>1650</v>
      </c>
    </row>
    <row r="46" spans="1:9">
      <c r="A46" s="29">
        <v>42487</v>
      </c>
      <c r="B46" s="30" t="s">
        <v>587</v>
      </c>
      <c r="C46" s="31" t="s">
        <v>23</v>
      </c>
      <c r="D46" s="30">
        <v>750</v>
      </c>
      <c r="E46" s="30">
        <v>400</v>
      </c>
      <c r="F46" s="30">
        <v>404.9</v>
      </c>
      <c r="G46" s="32" t="s">
        <v>3171</v>
      </c>
      <c r="H46" s="30">
        <v>404.9</v>
      </c>
      <c r="I46" s="33">
        <f t="shared" ref="I46:I51" si="6">(E46-H46)*D46</f>
        <v>-3674.9999999999827</v>
      </c>
    </row>
    <row r="47" spans="1:9">
      <c r="A47" s="29">
        <v>42487</v>
      </c>
      <c r="B47" s="30" t="s">
        <v>399</v>
      </c>
      <c r="C47" s="31" t="s">
        <v>16</v>
      </c>
      <c r="D47" s="30">
        <v>1100</v>
      </c>
      <c r="E47" s="30">
        <v>467</v>
      </c>
      <c r="F47" s="30">
        <v>465</v>
      </c>
      <c r="G47" s="32" t="s">
        <v>3172</v>
      </c>
      <c r="H47" s="30">
        <v>465</v>
      </c>
      <c r="I47" s="33">
        <f t="shared" si="5"/>
        <v>-2200</v>
      </c>
    </row>
    <row r="48" spans="1:9">
      <c r="A48" s="4">
        <v>42488</v>
      </c>
      <c r="B48" s="5" t="s">
        <v>251</v>
      </c>
      <c r="C48" s="6" t="s">
        <v>16</v>
      </c>
      <c r="D48" s="5">
        <v>2000</v>
      </c>
      <c r="E48" s="5">
        <v>360</v>
      </c>
      <c r="F48" s="5">
        <v>358.25</v>
      </c>
      <c r="G48" s="7" t="s">
        <v>3173</v>
      </c>
      <c r="H48" s="5">
        <v>361.8</v>
      </c>
      <c r="I48" s="17">
        <f t="shared" si="5"/>
        <v>3600.0000000000227</v>
      </c>
    </row>
    <row r="49" spans="1:9">
      <c r="A49" s="4">
        <v>42488</v>
      </c>
      <c r="B49" s="5" t="s">
        <v>3009</v>
      </c>
      <c r="C49" s="6" t="s">
        <v>23</v>
      </c>
      <c r="D49" s="5">
        <v>400</v>
      </c>
      <c r="E49" s="5">
        <v>1310</v>
      </c>
      <c r="F49" s="5">
        <v>1319</v>
      </c>
      <c r="G49" s="7" t="s">
        <v>3174</v>
      </c>
      <c r="H49" s="5">
        <v>1310</v>
      </c>
      <c r="I49" s="17">
        <f t="shared" si="6"/>
        <v>0</v>
      </c>
    </row>
    <row r="50" spans="1:9">
      <c r="A50" s="4">
        <v>42488</v>
      </c>
      <c r="B50" s="5" t="s">
        <v>128</v>
      </c>
      <c r="C50" s="6" t="s">
        <v>23</v>
      </c>
      <c r="D50" s="5">
        <v>2000</v>
      </c>
      <c r="E50" s="5">
        <v>254</v>
      </c>
      <c r="F50" s="5">
        <v>255.5</v>
      </c>
      <c r="G50" s="7" t="s">
        <v>3175</v>
      </c>
      <c r="H50" s="5">
        <v>253.1</v>
      </c>
      <c r="I50" s="17">
        <f t="shared" si="6"/>
        <v>1800.0000000000114</v>
      </c>
    </row>
    <row r="51" spans="1:9">
      <c r="A51" s="4">
        <v>42488</v>
      </c>
      <c r="B51" s="5" t="s">
        <v>1047</v>
      </c>
      <c r="C51" s="6" t="s">
        <v>23</v>
      </c>
      <c r="D51" s="5">
        <v>4000</v>
      </c>
      <c r="E51" s="5">
        <v>102.65</v>
      </c>
      <c r="F51" s="5">
        <v>103.5</v>
      </c>
      <c r="G51" s="7" t="s">
        <v>3176</v>
      </c>
      <c r="H51" s="5">
        <v>102.25</v>
      </c>
      <c r="I51" s="17">
        <f t="shared" si="6"/>
        <v>1600.0000000000227</v>
      </c>
    </row>
    <row r="52" spans="1:9">
      <c r="A52" s="4">
        <v>42489</v>
      </c>
      <c r="B52" s="5" t="s">
        <v>308</v>
      </c>
      <c r="C52" s="6" t="s">
        <v>16</v>
      </c>
      <c r="D52" s="5">
        <v>1300</v>
      </c>
      <c r="E52" s="5">
        <v>410.35</v>
      </c>
      <c r="F52" s="5">
        <v>407.75</v>
      </c>
      <c r="G52" s="7" t="s">
        <v>3177</v>
      </c>
      <c r="H52" s="5">
        <v>414.55</v>
      </c>
      <c r="I52" s="17">
        <f t="shared" si="5"/>
        <v>5459.9999999999854</v>
      </c>
    </row>
    <row r="53" spans="1:9">
      <c r="A53" s="4">
        <v>42489</v>
      </c>
      <c r="B53" s="5" t="s">
        <v>326</v>
      </c>
      <c r="C53" s="6" t="s">
        <v>23</v>
      </c>
      <c r="D53" s="5">
        <v>1500</v>
      </c>
      <c r="E53" s="5">
        <v>317.85000000000002</v>
      </c>
      <c r="F53" s="5">
        <v>319.60000000000002</v>
      </c>
      <c r="G53" s="7" t="s">
        <v>3178</v>
      </c>
      <c r="H53" s="5">
        <v>316.05</v>
      </c>
      <c r="I53" s="17">
        <f>(E53-H53)*D53</f>
        <v>2700.0000000000173</v>
      </c>
    </row>
    <row r="54" spans="1:9">
      <c r="A54" s="36"/>
      <c r="B54" s="36"/>
      <c r="C54" s="36"/>
      <c r="D54" s="36"/>
      <c r="E54" s="36"/>
      <c r="F54" s="36"/>
      <c r="G54" s="36"/>
      <c r="H54" s="36"/>
      <c r="I54" s="36"/>
    </row>
    <row r="55" spans="1:9">
      <c r="A55" s="36"/>
      <c r="B55" s="36"/>
      <c r="C55" s="36"/>
      <c r="D55" s="36"/>
      <c r="E55" s="36"/>
      <c r="F55" s="36"/>
      <c r="G55" s="111" t="s">
        <v>64</v>
      </c>
      <c r="H55" s="111"/>
      <c r="I55" s="26">
        <f>SUM(I4:I54)</f>
        <v>110634.99999999993</v>
      </c>
    </row>
    <row r="56" spans="1:9">
      <c r="A56" s="36"/>
      <c r="B56" s="36"/>
      <c r="C56" s="36"/>
      <c r="D56" s="36"/>
      <c r="E56" s="36"/>
      <c r="F56" s="36"/>
      <c r="I56" s="27"/>
    </row>
    <row r="57" spans="1:9">
      <c r="A57" s="36"/>
      <c r="B57" s="36"/>
      <c r="C57" s="36"/>
      <c r="D57" s="36"/>
      <c r="E57" s="36"/>
      <c r="F57" s="36"/>
      <c r="G57" s="111" t="s">
        <v>2</v>
      </c>
      <c r="H57" s="111"/>
      <c r="I57" s="28">
        <f>41/50</f>
        <v>0.82</v>
      </c>
    </row>
    <row r="58" spans="1:9">
      <c r="A58" s="36"/>
      <c r="B58" s="36"/>
      <c r="C58" s="36"/>
      <c r="D58" s="36"/>
      <c r="E58" s="36"/>
      <c r="F58" s="36"/>
      <c r="G58" s="36"/>
      <c r="H58" s="36"/>
      <c r="I58" s="36"/>
    </row>
    <row r="59" spans="1:9">
      <c r="A59" s="36"/>
      <c r="B59" s="36"/>
      <c r="C59" s="36"/>
      <c r="D59" s="36"/>
      <c r="E59" s="36"/>
      <c r="F59" s="36"/>
      <c r="G59" s="36"/>
      <c r="H59" s="36"/>
      <c r="I59" s="36"/>
    </row>
    <row r="60" spans="1:9">
      <c r="A60" s="36"/>
      <c r="B60" s="36"/>
      <c r="C60" s="36"/>
      <c r="D60" s="36"/>
      <c r="E60" s="36"/>
      <c r="F60" s="36"/>
      <c r="G60" s="36"/>
      <c r="H60" s="36"/>
      <c r="I60" s="36"/>
    </row>
    <row r="61" spans="1:9">
      <c r="A61" s="36"/>
      <c r="B61" s="36"/>
      <c r="C61" s="36"/>
      <c r="D61" s="36"/>
      <c r="E61" s="36"/>
      <c r="F61" s="36"/>
      <c r="G61" s="36"/>
      <c r="H61" s="36"/>
      <c r="I61" s="36"/>
    </row>
    <row r="62" spans="1:9">
      <c r="A62" s="36"/>
      <c r="B62" s="36"/>
      <c r="C62" s="36"/>
      <c r="D62" s="36"/>
      <c r="E62" s="36"/>
      <c r="F62" s="36"/>
      <c r="G62" s="36"/>
      <c r="H62" s="36"/>
      <c r="I62" s="36"/>
    </row>
    <row r="63" spans="1:9">
      <c r="A63" s="36"/>
      <c r="B63" s="36"/>
      <c r="C63" s="36"/>
      <c r="D63" s="36"/>
      <c r="E63" s="36"/>
      <c r="F63" s="36"/>
      <c r="G63" s="36"/>
      <c r="H63" s="36"/>
      <c r="I63" s="36"/>
    </row>
    <row r="64" spans="1:9">
      <c r="A64" s="36"/>
      <c r="B64" s="36"/>
      <c r="C64" s="36"/>
      <c r="D64" s="36"/>
      <c r="E64" s="36"/>
      <c r="F64" s="36"/>
      <c r="G64" s="36"/>
      <c r="H64" s="36"/>
      <c r="I64" s="36"/>
    </row>
    <row r="65" spans="1:9">
      <c r="A65" s="36"/>
      <c r="B65" s="36"/>
      <c r="C65" s="36"/>
      <c r="D65" s="36"/>
      <c r="E65" s="36"/>
      <c r="F65" s="36"/>
      <c r="G65" s="36"/>
      <c r="H65" s="36"/>
      <c r="I65" s="36"/>
    </row>
    <row r="66" spans="1:9">
      <c r="A66" s="36"/>
      <c r="B66" s="36"/>
      <c r="C66" s="36"/>
      <c r="D66" s="36"/>
      <c r="E66" s="36"/>
      <c r="F66" s="36"/>
      <c r="G66" s="36"/>
      <c r="H66" s="36"/>
      <c r="I66" s="36"/>
    </row>
    <row r="67" spans="1:9">
      <c r="A67" s="36"/>
      <c r="B67" s="36"/>
      <c r="C67" s="36"/>
      <c r="D67" s="36"/>
      <c r="E67" s="36"/>
      <c r="F67" s="36"/>
      <c r="G67" s="36"/>
      <c r="H67" s="36"/>
      <c r="I67" s="36"/>
    </row>
    <row r="68" spans="1:9">
      <c r="A68" s="36"/>
      <c r="B68" s="36"/>
      <c r="C68" s="36"/>
      <c r="D68" s="36"/>
      <c r="E68" s="36"/>
      <c r="F68" s="36"/>
      <c r="G68" s="36"/>
      <c r="H68" s="36"/>
      <c r="I68" s="36"/>
    </row>
    <row r="69" spans="1:9">
      <c r="A69" s="36"/>
      <c r="B69" s="36"/>
      <c r="C69" s="36"/>
      <c r="D69" s="36"/>
      <c r="E69" s="36"/>
      <c r="F69" s="36"/>
      <c r="G69" s="36"/>
      <c r="H69" s="36"/>
      <c r="I69" s="36"/>
    </row>
    <row r="70" spans="1:9">
      <c r="A70" s="36"/>
      <c r="B70" s="36"/>
      <c r="C70" s="36"/>
      <c r="D70" s="36"/>
      <c r="E70" s="36"/>
      <c r="F70" s="36"/>
      <c r="G70" s="36"/>
      <c r="H70" s="36"/>
      <c r="I70" s="36"/>
    </row>
    <row r="71" spans="1:9">
      <c r="A71" s="36"/>
      <c r="B71" s="36"/>
      <c r="C71" s="36"/>
      <c r="D71" s="36"/>
      <c r="E71" s="36"/>
      <c r="F71" s="36"/>
      <c r="G71" s="36"/>
      <c r="H71" s="36"/>
      <c r="I71" s="36"/>
    </row>
    <row r="72" spans="1:9">
      <c r="A72" s="36"/>
      <c r="B72" s="36"/>
      <c r="C72" s="36"/>
      <c r="D72" s="36"/>
      <c r="E72" s="36"/>
      <c r="F72" s="36"/>
      <c r="G72" s="36"/>
      <c r="H72" s="36"/>
      <c r="I72" s="36"/>
    </row>
    <row r="73" spans="1:9">
      <c r="A73" s="36"/>
      <c r="B73" s="36"/>
      <c r="C73" s="36"/>
      <c r="D73" s="36"/>
      <c r="E73" s="36"/>
      <c r="F73" s="36"/>
      <c r="G73" s="36"/>
      <c r="H73" s="36"/>
      <c r="I73" s="36"/>
    </row>
    <row r="74" spans="1:9">
      <c r="A74" s="36"/>
      <c r="B74" s="36"/>
      <c r="C74" s="36"/>
      <c r="D74" s="36"/>
      <c r="E74" s="36"/>
      <c r="F74" s="36"/>
      <c r="G74" s="36"/>
      <c r="H74" s="36"/>
      <c r="I74" s="36"/>
    </row>
    <row r="75" spans="1:9">
      <c r="A75" s="36"/>
      <c r="B75" s="36"/>
      <c r="C75" s="36"/>
      <c r="D75" s="36"/>
      <c r="E75" s="36"/>
      <c r="F75" s="36"/>
      <c r="G75" s="36"/>
      <c r="H75" s="36"/>
      <c r="I75" s="36"/>
    </row>
    <row r="76" spans="1:9">
      <c r="A76" s="36"/>
      <c r="B76" s="36"/>
      <c r="C76" s="36"/>
      <c r="D76" s="36"/>
      <c r="E76" s="36"/>
      <c r="F76" s="36"/>
      <c r="G76" s="36"/>
      <c r="H76" s="36"/>
      <c r="I76" s="36"/>
    </row>
    <row r="77" spans="1:9">
      <c r="A77" s="36"/>
      <c r="B77" s="36"/>
      <c r="C77" s="36"/>
      <c r="D77" s="36"/>
      <c r="E77" s="36"/>
      <c r="F77" s="36"/>
      <c r="G77" s="36"/>
      <c r="H77" s="36"/>
      <c r="I77" s="36"/>
    </row>
    <row r="78" spans="1:9">
      <c r="A78" s="36"/>
      <c r="B78" s="36"/>
      <c r="C78" s="36"/>
      <c r="D78" s="36"/>
      <c r="E78" s="36"/>
      <c r="F78" s="36"/>
      <c r="G78" s="36"/>
      <c r="H78" s="36"/>
      <c r="I78" s="36"/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36"/>
      <c r="H81" s="36"/>
      <c r="I81" s="36"/>
    </row>
    <row r="82" spans="1:9">
      <c r="A82" s="36"/>
      <c r="B82" s="36"/>
      <c r="C82" s="36"/>
      <c r="D82" s="36"/>
      <c r="E82" s="36"/>
      <c r="F82" s="36"/>
      <c r="G82" s="36"/>
      <c r="H82" s="36"/>
      <c r="I82" s="36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  <row r="84" spans="1:9">
      <c r="A84" s="36"/>
      <c r="B84" s="36"/>
      <c r="C84" s="36"/>
      <c r="D84" s="36"/>
      <c r="E84" s="36"/>
      <c r="F84" s="36"/>
      <c r="G84" s="36"/>
      <c r="H84" s="36"/>
      <c r="I84" s="36"/>
    </row>
    <row r="85" spans="1:9">
      <c r="A85" s="36"/>
      <c r="B85" s="36"/>
      <c r="C85" s="36"/>
      <c r="D85" s="36"/>
      <c r="E85" s="36"/>
      <c r="F85" s="36"/>
      <c r="G85" s="36"/>
      <c r="H85" s="36"/>
      <c r="I85" s="36"/>
    </row>
    <row r="86" spans="1:9">
      <c r="A86" s="36"/>
      <c r="B86" s="36"/>
      <c r="C86" s="36"/>
      <c r="D86" s="36"/>
      <c r="E86" s="36"/>
      <c r="F86" s="36"/>
      <c r="G86" s="36"/>
      <c r="H86" s="36"/>
      <c r="I86" s="36"/>
    </row>
    <row r="87" spans="1:9">
      <c r="A87" s="36"/>
      <c r="B87" s="36"/>
      <c r="C87" s="36"/>
      <c r="D87" s="36"/>
      <c r="E87" s="36"/>
      <c r="F87" s="36"/>
      <c r="G87" s="36"/>
      <c r="H87" s="36"/>
      <c r="I87" s="36"/>
    </row>
    <row r="88" spans="1:9">
      <c r="A88" s="36"/>
      <c r="B88" s="36"/>
      <c r="C88" s="36"/>
      <c r="D88" s="36"/>
      <c r="E88" s="36"/>
      <c r="F88" s="36"/>
      <c r="G88" s="36"/>
      <c r="H88" s="36"/>
      <c r="I88" s="36"/>
    </row>
    <row r="89" spans="1:9">
      <c r="A89" s="36"/>
      <c r="B89" s="36"/>
      <c r="C89" s="36"/>
      <c r="D89" s="36"/>
      <c r="E89" s="36"/>
      <c r="F89" s="36"/>
      <c r="G89" s="36"/>
      <c r="H89" s="36"/>
      <c r="I89" s="36"/>
    </row>
    <row r="90" spans="1:9">
      <c r="A90" s="36"/>
      <c r="B90" s="36"/>
      <c r="C90" s="36"/>
      <c r="D90" s="36"/>
      <c r="E90" s="36"/>
      <c r="F90" s="36"/>
      <c r="G90" s="36"/>
      <c r="H90" s="36"/>
      <c r="I90" s="36"/>
    </row>
    <row r="91" spans="1:9">
      <c r="A91" s="36"/>
      <c r="B91" s="36"/>
      <c r="C91" s="36"/>
      <c r="D91" s="36"/>
      <c r="E91" s="36"/>
      <c r="F91" s="36"/>
      <c r="G91" s="36"/>
      <c r="H91" s="36"/>
      <c r="I91" s="36"/>
    </row>
    <row r="92" spans="1:9">
      <c r="A92" s="36"/>
      <c r="B92" s="36"/>
      <c r="C92" s="36"/>
      <c r="D92" s="36"/>
      <c r="E92" s="36"/>
      <c r="F92" s="36"/>
      <c r="G92" s="36"/>
      <c r="H92" s="36"/>
      <c r="I92" s="36"/>
    </row>
    <row r="93" spans="1:9">
      <c r="A93" s="36"/>
      <c r="B93" s="36"/>
      <c r="C93" s="36"/>
      <c r="D93" s="36"/>
      <c r="E93" s="36"/>
      <c r="F93" s="36"/>
      <c r="G93" s="36"/>
      <c r="H93" s="36"/>
      <c r="I93" s="36"/>
    </row>
    <row r="94" spans="1:9">
      <c r="A94" s="36"/>
      <c r="B94" s="36"/>
      <c r="C94" s="36"/>
      <c r="D94" s="36"/>
      <c r="E94" s="36"/>
      <c r="F94" s="36"/>
      <c r="G94" s="36"/>
      <c r="H94" s="36"/>
      <c r="I94" s="36"/>
    </row>
    <row r="95" spans="1:9">
      <c r="A95" s="36"/>
      <c r="B95" s="36"/>
      <c r="C95" s="36"/>
      <c r="D95" s="36"/>
      <c r="E95" s="36"/>
      <c r="F95" s="36"/>
      <c r="G95" s="36"/>
      <c r="H95" s="36"/>
      <c r="I95" s="36"/>
    </row>
    <row r="96" spans="1:9">
      <c r="A96" s="36"/>
      <c r="B96" s="36"/>
      <c r="C96" s="36"/>
      <c r="D96" s="36"/>
      <c r="E96" s="36"/>
      <c r="F96" s="36"/>
      <c r="G96" s="36"/>
      <c r="H96" s="36"/>
      <c r="I96" s="36"/>
    </row>
    <row r="97" spans="1:9">
      <c r="A97" s="36"/>
      <c r="B97" s="36"/>
      <c r="C97" s="36"/>
      <c r="D97" s="36"/>
      <c r="E97" s="36"/>
      <c r="F97" s="36"/>
      <c r="G97" s="36"/>
      <c r="H97" s="36"/>
      <c r="I97" s="36"/>
    </row>
    <row r="98" spans="1:9">
      <c r="A98" s="36"/>
      <c r="B98" s="36"/>
      <c r="C98" s="36"/>
      <c r="D98" s="36"/>
      <c r="E98" s="36"/>
      <c r="F98" s="36"/>
      <c r="G98" s="36"/>
      <c r="H98" s="36"/>
      <c r="I98" s="36"/>
    </row>
    <row r="99" spans="1:9">
      <c r="A99" s="36"/>
      <c r="B99" s="36"/>
      <c r="C99" s="36"/>
      <c r="D99" s="36"/>
      <c r="E99" s="36"/>
      <c r="F99" s="36"/>
      <c r="G99" s="36"/>
      <c r="H99" s="36"/>
      <c r="I99" s="36"/>
    </row>
    <row r="100" spans="1:9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>
      <c r="A101" s="36"/>
      <c r="B101" s="36"/>
      <c r="C101" s="36"/>
      <c r="D101" s="36"/>
      <c r="E101" s="36"/>
      <c r="F101" s="36"/>
      <c r="G101" s="36"/>
      <c r="H101" s="36"/>
      <c r="I101" s="36"/>
    </row>
    <row r="102" spans="1:9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>
      <c r="A103" s="36"/>
      <c r="B103" s="36"/>
      <c r="C103" s="36"/>
      <c r="D103" s="36"/>
      <c r="E103" s="36"/>
      <c r="F103" s="36"/>
      <c r="G103" s="36"/>
      <c r="H103" s="36"/>
      <c r="I103" s="36"/>
    </row>
    <row r="104" spans="1:9">
      <c r="A104" s="36"/>
      <c r="B104" s="36"/>
      <c r="C104" s="36"/>
      <c r="D104" s="36"/>
      <c r="E104" s="36"/>
      <c r="F104" s="36"/>
      <c r="G104" s="36"/>
      <c r="H104" s="36"/>
      <c r="I104" s="36"/>
    </row>
    <row r="105" spans="1:9">
      <c r="A105" s="36"/>
      <c r="B105" s="36"/>
      <c r="C105" s="36"/>
      <c r="D105" s="36"/>
      <c r="E105" s="36"/>
      <c r="F105" s="36"/>
      <c r="G105" s="36"/>
      <c r="H105" s="36"/>
      <c r="I105" s="36"/>
    </row>
  </sheetData>
  <mergeCells count="4">
    <mergeCell ref="A1:I1"/>
    <mergeCell ref="A2:I2"/>
    <mergeCell ref="G55:H55"/>
    <mergeCell ref="G57:H57"/>
  </mergeCells>
  <pageMargins left="0.69930555555555596" right="0.69930555555555596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12" sqref="A12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10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10">
      <c r="A2" s="109" t="s">
        <v>213</v>
      </c>
      <c r="B2" s="110"/>
      <c r="C2" s="110"/>
      <c r="D2" s="110"/>
      <c r="E2" s="110"/>
      <c r="F2" s="110"/>
      <c r="G2" s="110"/>
      <c r="H2" s="110"/>
      <c r="I2" s="113"/>
    </row>
    <row r="3" spans="1:10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10">
      <c r="A4" s="93">
        <v>43508</v>
      </c>
      <c r="B4" s="76" t="s">
        <v>22</v>
      </c>
      <c r="C4" s="76" t="s">
        <v>16</v>
      </c>
      <c r="D4" s="76">
        <v>250</v>
      </c>
      <c r="E4" s="76">
        <v>3984</v>
      </c>
      <c r="F4" s="76">
        <v>3970</v>
      </c>
      <c r="G4" s="87" t="s">
        <v>214</v>
      </c>
      <c r="H4" s="76">
        <v>3970</v>
      </c>
      <c r="I4" s="76">
        <f t="shared" ref="I4:I7" si="0">(H4-E4)*D4</f>
        <v>-3500</v>
      </c>
    </row>
    <row r="5" spans="1:10">
      <c r="A5" s="93">
        <v>43567</v>
      </c>
      <c r="B5" s="76" t="s">
        <v>22</v>
      </c>
      <c r="C5" s="76" t="s">
        <v>16</v>
      </c>
      <c r="D5" s="76">
        <v>250</v>
      </c>
      <c r="E5" s="76">
        <v>4010</v>
      </c>
      <c r="F5" s="76">
        <v>3996</v>
      </c>
      <c r="G5" s="87" t="s">
        <v>215</v>
      </c>
      <c r="H5" s="76">
        <v>3996</v>
      </c>
      <c r="I5" s="76">
        <f t="shared" si="0"/>
        <v>-3500</v>
      </c>
    </row>
    <row r="6" spans="1:10">
      <c r="A6" s="93">
        <v>43597</v>
      </c>
      <c r="B6" s="76" t="s">
        <v>37</v>
      </c>
      <c r="C6" s="76" t="s">
        <v>23</v>
      </c>
      <c r="D6" s="76">
        <v>2000</v>
      </c>
      <c r="E6" s="76">
        <v>242</v>
      </c>
      <c r="F6" s="76">
        <v>243.75</v>
      </c>
      <c r="G6" s="87" t="s">
        <v>216</v>
      </c>
      <c r="H6" s="76">
        <v>243.75</v>
      </c>
      <c r="I6" s="76">
        <f t="shared" ref="I6:I10" si="1">(E6-H6)*D6</f>
        <v>-3500</v>
      </c>
      <c r="J6" s="73"/>
    </row>
    <row r="7" spans="1:10">
      <c r="A7" s="92">
        <v>43597</v>
      </c>
      <c r="B7" s="74" t="s">
        <v>53</v>
      </c>
      <c r="C7" s="74" t="s">
        <v>16</v>
      </c>
      <c r="D7" s="74">
        <v>1100</v>
      </c>
      <c r="E7" s="74">
        <v>625.5</v>
      </c>
      <c r="F7" s="74">
        <v>622.5</v>
      </c>
      <c r="G7" s="85" t="s">
        <v>217</v>
      </c>
      <c r="H7" s="74">
        <v>628.25</v>
      </c>
      <c r="I7" s="74">
        <f t="shared" si="0"/>
        <v>3025</v>
      </c>
      <c r="J7" s="73"/>
    </row>
    <row r="8" spans="1:10">
      <c r="A8" s="92">
        <v>43628</v>
      </c>
      <c r="B8" s="74" t="s">
        <v>218</v>
      </c>
      <c r="C8" s="74" t="s">
        <v>23</v>
      </c>
      <c r="D8" s="74">
        <v>600</v>
      </c>
      <c r="E8" s="74">
        <v>855</v>
      </c>
      <c r="F8" s="74">
        <v>861</v>
      </c>
      <c r="G8" s="85" t="s">
        <v>219</v>
      </c>
      <c r="H8" s="74">
        <v>851.7</v>
      </c>
      <c r="I8" s="74">
        <f t="shared" si="1"/>
        <v>1979.9999999999727</v>
      </c>
      <c r="J8" s="73"/>
    </row>
    <row r="9" spans="1:10">
      <c r="A9" s="92">
        <v>43720</v>
      </c>
      <c r="B9" s="74" t="s">
        <v>220</v>
      </c>
      <c r="C9" s="74" t="s">
        <v>23</v>
      </c>
      <c r="D9" s="74">
        <v>500</v>
      </c>
      <c r="E9" s="74">
        <v>1422</v>
      </c>
      <c r="F9" s="74">
        <v>1429</v>
      </c>
      <c r="G9" s="85" t="s">
        <v>221</v>
      </c>
      <c r="H9" s="74">
        <v>1422</v>
      </c>
      <c r="I9" s="74">
        <f t="shared" si="1"/>
        <v>0</v>
      </c>
      <c r="J9" s="73"/>
    </row>
    <row r="10" spans="1:10">
      <c r="A10" s="92">
        <v>43750</v>
      </c>
      <c r="B10" s="74" t="s">
        <v>29</v>
      </c>
      <c r="C10" s="74" t="s">
        <v>23</v>
      </c>
      <c r="D10" s="74">
        <v>800</v>
      </c>
      <c r="E10" s="74">
        <v>658</v>
      </c>
      <c r="F10" s="74">
        <v>662.25</v>
      </c>
      <c r="G10" s="85" t="s">
        <v>222</v>
      </c>
      <c r="H10" s="74">
        <v>652.75</v>
      </c>
      <c r="I10" s="74">
        <f t="shared" si="1"/>
        <v>4200</v>
      </c>
      <c r="J10" s="73"/>
    </row>
    <row r="11" spans="1:10">
      <c r="A11" s="92">
        <v>43781</v>
      </c>
      <c r="B11" s="74" t="s">
        <v>56</v>
      </c>
      <c r="C11" s="74" t="s">
        <v>16</v>
      </c>
      <c r="D11" s="74">
        <v>400</v>
      </c>
      <c r="E11" s="74">
        <v>1827</v>
      </c>
      <c r="F11" s="74">
        <v>1818</v>
      </c>
      <c r="G11" s="85" t="s">
        <v>223</v>
      </c>
      <c r="H11" s="74">
        <v>1836.5</v>
      </c>
      <c r="I11" s="74">
        <f t="shared" ref="I11:I16" si="2">(H11-E11)*D11</f>
        <v>3800</v>
      </c>
      <c r="J11" s="73"/>
    </row>
    <row r="12" spans="1:10">
      <c r="A12" s="93">
        <v>43811</v>
      </c>
      <c r="B12" s="76" t="s">
        <v>128</v>
      </c>
      <c r="C12" s="76" t="s">
        <v>23</v>
      </c>
      <c r="D12" s="76">
        <v>1000</v>
      </c>
      <c r="E12" s="76">
        <v>457.5</v>
      </c>
      <c r="F12" s="76">
        <v>461</v>
      </c>
      <c r="G12" s="87" t="s">
        <v>224</v>
      </c>
      <c r="H12" s="76">
        <v>460</v>
      </c>
      <c r="I12" s="76">
        <f t="shared" ref="I12:I15" si="3">(E12-H12)*D12</f>
        <v>-2500</v>
      </c>
      <c r="J12" s="73"/>
    </row>
    <row r="13" spans="1:10">
      <c r="A13" s="93">
        <v>43811</v>
      </c>
      <c r="B13" s="76" t="s">
        <v>148</v>
      </c>
      <c r="C13" s="76" t="s">
        <v>23</v>
      </c>
      <c r="D13" s="76">
        <v>2500</v>
      </c>
      <c r="E13" s="76">
        <v>373.3</v>
      </c>
      <c r="F13" s="76">
        <v>374.6</v>
      </c>
      <c r="G13" s="87" t="s">
        <v>225</v>
      </c>
      <c r="H13" s="76">
        <v>374.6</v>
      </c>
      <c r="I13" s="76">
        <f t="shared" si="3"/>
        <v>-3250.0000000000282</v>
      </c>
      <c r="J13" s="73"/>
    </row>
    <row r="14" spans="1:10">
      <c r="A14" s="92" t="s">
        <v>226</v>
      </c>
      <c r="B14" s="74" t="s">
        <v>227</v>
      </c>
      <c r="C14" s="74" t="s">
        <v>16</v>
      </c>
      <c r="D14" s="74">
        <v>250</v>
      </c>
      <c r="E14" s="74">
        <v>2815</v>
      </c>
      <c r="F14" s="74">
        <v>2801</v>
      </c>
      <c r="G14" s="85" t="s">
        <v>228</v>
      </c>
      <c r="H14" s="74">
        <v>2816</v>
      </c>
      <c r="I14" s="74">
        <f t="shared" si="2"/>
        <v>250</v>
      </c>
      <c r="J14" s="73"/>
    </row>
    <row r="15" spans="1:10">
      <c r="A15" s="92" t="s">
        <v>226</v>
      </c>
      <c r="B15" s="74" t="s">
        <v>25</v>
      </c>
      <c r="C15" s="74" t="s">
        <v>23</v>
      </c>
      <c r="D15" s="74">
        <v>600</v>
      </c>
      <c r="E15" s="74">
        <v>1108</v>
      </c>
      <c r="F15" s="74">
        <v>1113</v>
      </c>
      <c r="G15" s="85" t="s">
        <v>229</v>
      </c>
      <c r="H15" s="74">
        <v>1107.5</v>
      </c>
      <c r="I15" s="74">
        <f t="shared" si="3"/>
        <v>300</v>
      </c>
      <c r="J15" s="73"/>
    </row>
    <row r="16" spans="1:10">
      <c r="A16" s="92" t="s">
        <v>226</v>
      </c>
      <c r="B16" s="74" t="s">
        <v>227</v>
      </c>
      <c r="C16" s="74" t="s">
        <v>16</v>
      </c>
      <c r="D16" s="74">
        <v>250</v>
      </c>
      <c r="E16" s="74">
        <v>2827</v>
      </c>
      <c r="F16" s="74">
        <v>2819</v>
      </c>
      <c r="G16" s="85" t="s">
        <v>230</v>
      </c>
      <c r="H16" s="74">
        <v>2827.45</v>
      </c>
      <c r="I16" s="74">
        <f t="shared" si="2"/>
        <v>112.49999999995453</v>
      </c>
      <c r="J16" s="73"/>
    </row>
    <row r="17" spans="1:10">
      <c r="A17" s="93" t="s">
        <v>231</v>
      </c>
      <c r="B17" s="76" t="s">
        <v>232</v>
      </c>
      <c r="C17" s="76" t="s">
        <v>23</v>
      </c>
      <c r="D17" s="76">
        <v>300</v>
      </c>
      <c r="E17" s="76">
        <v>1300</v>
      </c>
      <c r="F17" s="76">
        <v>1306</v>
      </c>
      <c r="G17" s="87" t="s">
        <v>233</v>
      </c>
      <c r="H17" s="76">
        <v>1307</v>
      </c>
      <c r="I17" s="76">
        <f>(E17-H17)*D17</f>
        <v>-2100</v>
      </c>
      <c r="J17" s="73"/>
    </row>
    <row r="18" spans="1:10">
      <c r="A18" s="92" t="s">
        <v>231</v>
      </c>
      <c r="B18" s="74" t="s">
        <v>234</v>
      </c>
      <c r="C18" s="74" t="s">
        <v>16</v>
      </c>
      <c r="D18" s="74">
        <v>1500</v>
      </c>
      <c r="E18" s="74">
        <v>722</v>
      </c>
      <c r="F18" s="74">
        <v>719.75</v>
      </c>
      <c r="G18" s="85" t="s">
        <v>235</v>
      </c>
      <c r="H18" s="74">
        <v>723</v>
      </c>
      <c r="I18" s="74">
        <f t="shared" ref="I18:I23" si="4">(H18-E18)*D18</f>
        <v>1500</v>
      </c>
      <c r="J18" s="73"/>
    </row>
    <row r="19" spans="1:10">
      <c r="A19" s="92" t="s">
        <v>231</v>
      </c>
      <c r="B19" s="74" t="s">
        <v>236</v>
      </c>
      <c r="C19" s="74" t="s">
        <v>23</v>
      </c>
      <c r="D19" s="74">
        <v>2700</v>
      </c>
      <c r="E19" s="74">
        <v>322</v>
      </c>
      <c r="F19" s="74">
        <v>323.14999999999998</v>
      </c>
      <c r="G19" s="85" t="s">
        <v>237</v>
      </c>
      <c r="H19" s="74">
        <v>321</v>
      </c>
      <c r="I19" s="74">
        <f>(E19-H19)*D19</f>
        <v>2700</v>
      </c>
    </row>
    <row r="20" spans="1:10">
      <c r="A20" s="93" t="s">
        <v>238</v>
      </c>
      <c r="B20" s="76" t="s">
        <v>234</v>
      </c>
      <c r="C20" s="76" t="s">
        <v>16</v>
      </c>
      <c r="D20" s="76">
        <v>1500</v>
      </c>
      <c r="E20" s="76">
        <v>722.4</v>
      </c>
      <c r="F20" s="76">
        <v>720.4</v>
      </c>
      <c r="G20" s="87" t="s">
        <v>239</v>
      </c>
      <c r="H20" s="76">
        <v>720.4</v>
      </c>
      <c r="I20" s="76">
        <f t="shared" si="4"/>
        <v>-3000</v>
      </c>
    </row>
    <row r="21" spans="1:10">
      <c r="A21" s="92" t="s">
        <v>238</v>
      </c>
      <c r="B21" s="74" t="s">
        <v>53</v>
      </c>
      <c r="C21" s="74" t="s">
        <v>16</v>
      </c>
      <c r="D21" s="74">
        <v>1100</v>
      </c>
      <c r="E21" s="74">
        <v>622.4</v>
      </c>
      <c r="F21" s="74">
        <v>619.5</v>
      </c>
      <c r="G21" s="85" t="s">
        <v>240</v>
      </c>
      <c r="H21" s="74">
        <v>624.20000000000005</v>
      </c>
      <c r="I21" s="74">
        <f t="shared" si="4"/>
        <v>1980.000000000075</v>
      </c>
    </row>
    <row r="22" spans="1:10">
      <c r="A22" s="92" t="s">
        <v>238</v>
      </c>
      <c r="B22" s="74" t="s">
        <v>59</v>
      </c>
      <c r="C22" s="74" t="s">
        <v>16</v>
      </c>
      <c r="D22" s="74">
        <v>375</v>
      </c>
      <c r="E22" s="74">
        <v>1565</v>
      </c>
      <c r="F22" s="74">
        <v>1560</v>
      </c>
      <c r="G22" s="85" t="s">
        <v>241</v>
      </c>
      <c r="H22" s="74">
        <v>1573</v>
      </c>
      <c r="I22" s="74">
        <f t="shared" si="4"/>
        <v>3000</v>
      </c>
    </row>
    <row r="23" spans="1:10">
      <c r="A23" s="92" t="s">
        <v>238</v>
      </c>
      <c r="B23" s="74" t="s">
        <v>59</v>
      </c>
      <c r="C23" s="74" t="s">
        <v>16</v>
      </c>
      <c r="D23" s="74">
        <v>375</v>
      </c>
      <c r="E23" s="74">
        <v>1578</v>
      </c>
      <c r="F23" s="74">
        <v>1570</v>
      </c>
      <c r="G23" s="85" t="s">
        <v>242</v>
      </c>
      <c r="H23" s="74">
        <v>1590</v>
      </c>
      <c r="I23" s="74">
        <f t="shared" si="4"/>
        <v>4500</v>
      </c>
      <c r="J23" s="73"/>
    </row>
    <row r="24" spans="1:10">
      <c r="A24" s="93" t="s">
        <v>243</v>
      </c>
      <c r="B24" s="76" t="s">
        <v>232</v>
      </c>
      <c r="C24" s="76" t="s">
        <v>23</v>
      </c>
      <c r="D24" s="76">
        <v>300</v>
      </c>
      <c r="E24" s="76">
        <v>1295</v>
      </c>
      <c r="F24" s="76">
        <v>1307</v>
      </c>
      <c r="G24" s="87" t="s">
        <v>244</v>
      </c>
      <c r="H24" s="76">
        <v>1301</v>
      </c>
      <c r="I24" s="76">
        <f>(E24-H24)*D24</f>
        <v>-1800</v>
      </c>
      <c r="J24" s="73"/>
    </row>
    <row r="25" spans="1:10">
      <c r="A25" s="92" t="s">
        <v>245</v>
      </c>
      <c r="B25" s="74" t="s">
        <v>246</v>
      </c>
      <c r="C25" s="74" t="s">
        <v>23</v>
      </c>
      <c r="D25" s="74">
        <v>500</v>
      </c>
      <c r="E25" s="74">
        <v>1820</v>
      </c>
      <c r="F25" s="74">
        <v>1827</v>
      </c>
      <c r="G25" s="85" t="s">
        <v>247</v>
      </c>
      <c r="H25" s="74">
        <v>1820</v>
      </c>
      <c r="I25" s="74">
        <f>(E25-H25)*D25</f>
        <v>0</v>
      </c>
      <c r="J25" s="73"/>
    </row>
    <row r="26" spans="1:10">
      <c r="A26" s="92" t="s">
        <v>245</v>
      </c>
      <c r="B26" s="74" t="s">
        <v>248</v>
      </c>
      <c r="C26" s="74" t="s">
        <v>16</v>
      </c>
      <c r="D26" s="74">
        <v>600</v>
      </c>
      <c r="E26" s="74">
        <v>1804</v>
      </c>
      <c r="F26" s="74">
        <v>1798</v>
      </c>
      <c r="G26" s="85" t="s">
        <v>249</v>
      </c>
      <c r="H26" s="74">
        <v>1807</v>
      </c>
      <c r="I26" s="74">
        <f t="shared" ref="I26:I29" si="5">(H26-E26)*D26</f>
        <v>1800</v>
      </c>
      <c r="J26" s="73"/>
    </row>
    <row r="27" spans="1:10">
      <c r="A27" s="92" t="s">
        <v>250</v>
      </c>
      <c r="B27" s="74" t="s">
        <v>251</v>
      </c>
      <c r="C27" s="74" t="s">
        <v>16</v>
      </c>
      <c r="D27" s="74">
        <v>1061</v>
      </c>
      <c r="E27" s="74">
        <v>455.15</v>
      </c>
      <c r="F27" s="74">
        <v>452.25</v>
      </c>
      <c r="G27" s="85" t="s">
        <v>252</v>
      </c>
      <c r="H27" s="74">
        <v>457.8</v>
      </c>
      <c r="I27" s="74">
        <f t="shared" si="5"/>
        <v>2811.650000000036</v>
      </c>
      <c r="J27" s="73"/>
    </row>
    <row r="28" spans="1:10">
      <c r="A28" s="93" t="s">
        <v>253</v>
      </c>
      <c r="B28" s="76" t="s">
        <v>254</v>
      </c>
      <c r="C28" s="76" t="s">
        <v>16</v>
      </c>
      <c r="D28" s="76">
        <v>2200</v>
      </c>
      <c r="E28" s="76">
        <v>520</v>
      </c>
      <c r="F28" s="76">
        <v>518.5</v>
      </c>
      <c r="G28" s="87" t="s">
        <v>255</v>
      </c>
      <c r="H28" s="76">
        <v>518.5</v>
      </c>
      <c r="I28" s="76">
        <f t="shared" si="5"/>
        <v>-3300</v>
      </c>
      <c r="J28" s="73"/>
    </row>
    <row r="29" spans="1:10">
      <c r="A29" s="92" t="s">
        <v>256</v>
      </c>
      <c r="B29" s="74" t="s">
        <v>257</v>
      </c>
      <c r="C29" s="74" t="s">
        <v>16</v>
      </c>
      <c r="D29" s="74">
        <v>800</v>
      </c>
      <c r="E29" s="74">
        <v>306.5</v>
      </c>
      <c r="F29" s="74">
        <v>302.5</v>
      </c>
      <c r="G29" s="85" t="s">
        <v>258</v>
      </c>
      <c r="H29" s="74">
        <v>308.35000000000002</v>
      </c>
      <c r="I29" s="74">
        <f t="shared" si="5"/>
        <v>1480.0000000000182</v>
      </c>
      <c r="J29" s="73"/>
    </row>
    <row r="30" spans="1:10">
      <c r="A30" s="92" t="s">
        <v>259</v>
      </c>
      <c r="B30" s="74" t="s">
        <v>260</v>
      </c>
      <c r="C30" s="74" t="s">
        <v>23</v>
      </c>
      <c r="D30" s="74">
        <v>1800</v>
      </c>
      <c r="E30" s="74">
        <v>480</v>
      </c>
      <c r="F30" s="74">
        <v>481.5</v>
      </c>
      <c r="G30" s="85" t="s">
        <v>261</v>
      </c>
      <c r="H30" s="74">
        <v>479.1</v>
      </c>
      <c r="I30" s="74">
        <f>(E30-H30)*D30</f>
        <v>1619.9999999999591</v>
      </c>
      <c r="J30" s="73"/>
    </row>
    <row r="31" spans="1:10">
      <c r="A31" s="92" t="s">
        <v>262</v>
      </c>
      <c r="B31" s="74" t="s">
        <v>248</v>
      </c>
      <c r="C31" s="74" t="s">
        <v>16</v>
      </c>
      <c r="D31" s="74">
        <v>600</v>
      </c>
      <c r="E31" s="74">
        <v>1823.5</v>
      </c>
      <c r="F31" s="74">
        <v>1818</v>
      </c>
      <c r="G31" s="85" t="s">
        <v>263</v>
      </c>
      <c r="H31" s="74">
        <v>1828.25</v>
      </c>
      <c r="I31" s="74">
        <f t="shared" ref="I31:I34" si="6">(H31-E31)*D31</f>
        <v>2850</v>
      </c>
      <c r="J31" s="73"/>
    </row>
    <row r="32" spans="1:10">
      <c r="A32" s="92" t="s">
        <v>264</v>
      </c>
      <c r="B32" s="74" t="s">
        <v>42</v>
      </c>
      <c r="C32" s="74" t="s">
        <v>16</v>
      </c>
      <c r="D32" s="74">
        <v>800</v>
      </c>
      <c r="E32" s="74">
        <v>990</v>
      </c>
      <c r="F32" s="74">
        <v>986</v>
      </c>
      <c r="G32" s="85" t="s">
        <v>265</v>
      </c>
      <c r="H32" s="74">
        <v>991.9</v>
      </c>
      <c r="I32" s="74">
        <f t="shared" si="6"/>
        <v>1519.9999999999818</v>
      </c>
      <c r="J32" s="73"/>
    </row>
    <row r="33" spans="1:10">
      <c r="A33" s="92" t="s">
        <v>264</v>
      </c>
      <c r="B33" s="74" t="s">
        <v>42</v>
      </c>
      <c r="C33" s="74" t="s">
        <v>16</v>
      </c>
      <c r="D33" s="74">
        <v>800</v>
      </c>
      <c r="E33" s="74">
        <v>992.65</v>
      </c>
      <c r="F33" s="74">
        <v>988.75</v>
      </c>
      <c r="G33" s="85" t="s">
        <v>266</v>
      </c>
      <c r="H33" s="74">
        <v>992.65</v>
      </c>
      <c r="I33" s="74">
        <f t="shared" si="6"/>
        <v>0</v>
      </c>
      <c r="J33" s="73"/>
    </row>
    <row r="34" spans="1:10">
      <c r="A34" s="92" t="s">
        <v>267</v>
      </c>
      <c r="B34" s="74" t="s">
        <v>268</v>
      </c>
      <c r="C34" s="74" t="s">
        <v>16</v>
      </c>
      <c r="D34" s="74">
        <v>400</v>
      </c>
      <c r="E34" s="74">
        <v>1915</v>
      </c>
      <c r="F34" s="74">
        <v>1907</v>
      </c>
      <c r="G34" s="85" t="s">
        <v>269</v>
      </c>
      <c r="H34" s="74">
        <v>1920</v>
      </c>
      <c r="I34" s="74">
        <f t="shared" si="6"/>
        <v>2000</v>
      </c>
      <c r="J34" s="73"/>
    </row>
    <row r="35" spans="1:10">
      <c r="A35" s="92"/>
      <c r="B35" s="74"/>
      <c r="C35" s="74"/>
      <c r="D35" s="74"/>
      <c r="E35" s="74"/>
      <c r="F35" s="74"/>
      <c r="G35" s="85"/>
      <c r="H35" s="74"/>
      <c r="I35" s="74"/>
    </row>
    <row r="36" spans="1:10">
      <c r="A36" s="92"/>
      <c r="B36" s="74"/>
      <c r="C36" s="74"/>
      <c r="D36" s="74"/>
      <c r="E36" s="74"/>
      <c r="F36" s="74"/>
      <c r="G36" s="85"/>
      <c r="H36" s="74"/>
      <c r="I36" s="74"/>
    </row>
    <row r="37" spans="1:10">
      <c r="A37" s="92"/>
      <c r="B37" s="74"/>
      <c r="C37" s="74"/>
      <c r="D37" s="74"/>
      <c r="E37" s="74"/>
      <c r="F37" s="74"/>
      <c r="G37" s="111" t="s">
        <v>64</v>
      </c>
      <c r="H37" s="111"/>
      <c r="I37" s="26">
        <f>SUM(I4:I36)</f>
        <v>14979.149999999969</v>
      </c>
    </row>
    <row r="38" spans="1:10">
      <c r="A38" s="93"/>
      <c r="B38" s="76"/>
      <c r="C38" s="76"/>
      <c r="D38" s="76"/>
      <c r="E38" s="76"/>
      <c r="F38" s="76"/>
      <c r="I38" s="76"/>
    </row>
    <row r="39" spans="1:10">
      <c r="A39" s="92"/>
      <c r="B39" s="74"/>
      <c r="C39" s="74"/>
      <c r="D39" s="74"/>
      <c r="E39" s="74"/>
      <c r="F39" s="74"/>
      <c r="G39" s="111" t="s">
        <v>2</v>
      </c>
      <c r="H39" s="111"/>
      <c r="I39" s="28">
        <f>22/31</f>
        <v>0.70967741935483875</v>
      </c>
    </row>
    <row r="40" spans="1:10">
      <c r="H40" s="78"/>
      <c r="I40" s="79" t="s">
        <v>65</v>
      </c>
    </row>
  </sheetData>
  <mergeCells count="4">
    <mergeCell ref="A1:I1"/>
    <mergeCell ref="A2:I2"/>
    <mergeCell ref="G37:H37"/>
    <mergeCell ref="G39:H39"/>
  </mergeCells>
  <pageMargins left="0.75" right="0.75" top="1" bottom="1" header="0.51180555555555596" footer="0.51180555555555596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K16" sqref="K16"/>
    </sheetView>
  </sheetViews>
  <sheetFormatPr defaultColWidth="9" defaultRowHeight="15"/>
  <cols>
    <col min="1" max="1" width="10.42578125" customWidth="1"/>
    <col min="2" max="2" width="19.28515625" customWidth="1"/>
    <col min="4" max="4" width="10.28515625" customWidth="1"/>
    <col min="5" max="5" width="13.28515625" customWidth="1"/>
    <col min="6" max="6" width="11.28515625" customWidth="1"/>
    <col min="7" max="7" width="20.85546875" customWidth="1"/>
    <col min="8" max="8" width="11.85546875" customWidth="1"/>
    <col min="9" max="9" width="13.7109375" customWidth="1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3179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16" t="s">
        <v>14</v>
      </c>
    </row>
    <row r="4" spans="1:9">
      <c r="A4" s="4">
        <v>42430</v>
      </c>
      <c r="B4" s="5" t="s">
        <v>257</v>
      </c>
      <c r="C4" s="6" t="s">
        <v>16</v>
      </c>
      <c r="D4" s="5">
        <v>800</v>
      </c>
      <c r="E4" s="5">
        <v>590.5</v>
      </c>
      <c r="F4" s="5">
        <v>586.4</v>
      </c>
      <c r="G4" s="7" t="s">
        <v>3180</v>
      </c>
      <c r="H4" s="5">
        <v>594.4</v>
      </c>
      <c r="I4" s="17">
        <f>(H4-E4)*D4</f>
        <v>3119.9999999999818</v>
      </c>
    </row>
    <row r="5" spans="1:9">
      <c r="A5" s="4">
        <v>42430</v>
      </c>
      <c r="B5" s="5" t="s">
        <v>978</v>
      </c>
      <c r="C5" s="6" t="s">
        <v>16</v>
      </c>
      <c r="D5" s="5">
        <v>1500</v>
      </c>
      <c r="E5" s="5">
        <v>230</v>
      </c>
      <c r="F5" s="5">
        <v>227.5</v>
      </c>
      <c r="G5" s="7" t="s">
        <v>3181</v>
      </c>
      <c r="H5" s="5">
        <v>230.1</v>
      </c>
      <c r="I5" s="17">
        <f t="shared" ref="I5:I9" si="0">(H5-E5)*D5</f>
        <v>149.99999999999147</v>
      </c>
    </row>
    <row r="6" spans="1:9">
      <c r="A6" s="4">
        <v>42430</v>
      </c>
      <c r="B6" s="5" t="s">
        <v>339</v>
      </c>
      <c r="C6" s="6" t="s">
        <v>16</v>
      </c>
      <c r="D6" s="5">
        <v>400</v>
      </c>
      <c r="E6" s="5">
        <v>900</v>
      </c>
      <c r="F6" s="5">
        <v>891.5</v>
      </c>
      <c r="G6" s="7" t="s">
        <v>3182</v>
      </c>
      <c r="H6" s="5">
        <v>915</v>
      </c>
      <c r="I6" s="17">
        <f t="shared" si="0"/>
        <v>6000</v>
      </c>
    </row>
    <row r="7" spans="1:9">
      <c r="A7" s="4">
        <v>42431</v>
      </c>
      <c r="B7" s="5" t="s">
        <v>1885</v>
      </c>
      <c r="C7" s="6" t="s">
        <v>16</v>
      </c>
      <c r="D7" s="5">
        <v>700</v>
      </c>
      <c r="E7" s="5">
        <v>740</v>
      </c>
      <c r="F7" s="5">
        <v>735.5</v>
      </c>
      <c r="G7" s="7" t="s">
        <v>3183</v>
      </c>
      <c r="H7" s="5">
        <v>748.5</v>
      </c>
      <c r="I7" s="17">
        <f t="shared" si="0"/>
        <v>5950</v>
      </c>
    </row>
    <row r="8" spans="1:9">
      <c r="A8" s="4">
        <v>42431</v>
      </c>
      <c r="B8" s="5" t="s">
        <v>134</v>
      </c>
      <c r="C8" s="6" t="s">
        <v>16</v>
      </c>
      <c r="D8" s="5">
        <v>400</v>
      </c>
      <c r="E8" s="5">
        <v>1460</v>
      </c>
      <c r="F8" s="5">
        <v>1452</v>
      </c>
      <c r="G8" s="7" t="s">
        <v>3184</v>
      </c>
      <c r="H8" s="5">
        <v>1461.5</v>
      </c>
      <c r="I8" s="17">
        <f t="shared" si="0"/>
        <v>600</v>
      </c>
    </row>
    <row r="9" spans="1:9">
      <c r="A9" s="4">
        <v>42431</v>
      </c>
      <c r="B9" s="5" t="s">
        <v>573</v>
      </c>
      <c r="C9" s="6" t="s">
        <v>16</v>
      </c>
      <c r="D9" s="5">
        <v>1500</v>
      </c>
      <c r="E9" s="5">
        <v>354.35</v>
      </c>
      <c r="F9" s="5">
        <v>351.9</v>
      </c>
      <c r="G9" s="7" t="s">
        <v>3185</v>
      </c>
      <c r="H9" s="5">
        <v>356.65</v>
      </c>
      <c r="I9" s="17">
        <f t="shared" si="0"/>
        <v>3449.9999999999318</v>
      </c>
    </row>
    <row r="10" spans="1:9">
      <c r="A10" s="4">
        <v>42432</v>
      </c>
      <c r="B10" s="5" t="s">
        <v>3186</v>
      </c>
      <c r="C10" s="6" t="s">
        <v>23</v>
      </c>
      <c r="D10" s="5">
        <v>250</v>
      </c>
      <c r="E10" s="5">
        <v>2480</v>
      </c>
      <c r="F10" s="5">
        <v>2494</v>
      </c>
      <c r="G10" s="7" t="s">
        <v>3187</v>
      </c>
      <c r="H10" s="5">
        <v>2456</v>
      </c>
      <c r="I10" s="17">
        <f>(E10-H10)*D10</f>
        <v>6000</v>
      </c>
    </row>
    <row r="11" spans="1:9">
      <c r="A11" s="4">
        <v>42432</v>
      </c>
      <c r="B11" s="5" t="s">
        <v>3188</v>
      </c>
      <c r="C11" s="6" t="s">
        <v>16</v>
      </c>
      <c r="D11" s="5">
        <v>200</v>
      </c>
      <c r="E11" s="5">
        <v>2788</v>
      </c>
      <c r="F11" s="5">
        <v>2772</v>
      </c>
      <c r="G11" s="7" t="s">
        <v>3189</v>
      </c>
      <c r="H11" s="5">
        <v>2788</v>
      </c>
      <c r="I11" s="17">
        <f>(H11-E11)*D11</f>
        <v>0</v>
      </c>
    </row>
    <row r="12" spans="1:9">
      <c r="A12" s="4">
        <v>42433</v>
      </c>
      <c r="B12" s="5" t="s">
        <v>326</v>
      </c>
      <c r="C12" s="6" t="s">
        <v>23</v>
      </c>
      <c r="D12" s="5">
        <v>2000</v>
      </c>
      <c r="E12" s="5">
        <v>285</v>
      </c>
      <c r="F12" s="5">
        <v>286.75</v>
      </c>
      <c r="G12" s="7" t="s">
        <v>3190</v>
      </c>
      <c r="H12" s="5">
        <v>285</v>
      </c>
      <c r="I12" s="17">
        <f>(E12-H12)*D12</f>
        <v>0</v>
      </c>
    </row>
    <row r="13" spans="1:9">
      <c r="A13" s="4">
        <v>42433</v>
      </c>
      <c r="B13" s="5" t="s">
        <v>25</v>
      </c>
      <c r="C13" s="6" t="s">
        <v>16</v>
      </c>
      <c r="D13" s="5">
        <v>600</v>
      </c>
      <c r="E13" s="5">
        <v>885</v>
      </c>
      <c r="F13" s="5">
        <v>876.9</v>
      </c>
      <c r="G13" s="7" t="s">
        <v>3191</v>
      </c>
      <c r="H13" s="5">
        <v>899</v>
      </c>
      <c r="I13" s="17">
        <f t="shared" ref="I13:I23" si="1">(H13-E13)*D13</f>
        <v>8400</v>
      </c>
    </row>
    <row r="14" spans="1:9">
      <c r="A14" s="4">
        <v>42433</v>
      </c>
      <c r="B14" s="5" t="s">
        <v>2476</v>
      </c>
      <c r="C14" s="6" t="s">
        <v>16</v>
      </c>
      <c r="D14" s="5">
        <v>450</v>
      </c>
      <c r="E14" s="5">
        <v>1082</v>
      </c>
      <c r="F14" s="5">
        <v>1076</v>
      </c>
      <c r="G14" s="7" t="s">
        <v>3192</v>
      </c>
      <c r="H14" s="5">
        <v>1086</v>
      </c>
      <c r="I14" s="17">
        <f t="shared" si="1"/>
        <v>1800</v>
      </c>
    </row>
    <row r="15" spans="1:9">
      <c r="A15" s="4">
        <v>42433</v>
      </c>
      <c r="B15" s="5" t="s">
        <v>3193</v>
      </c>
      <c r="C15" s="6" t="s">
        <v>16</v>
      </c>
      <c r="D15" s="5">
        <v>1300</v>
      </c>
      <c r="E15" s="5">
        <v>347</v>
      </c>
      <c r="F15" s="5">
        <v>344.5</v>
      </c>
      <c r="G15" s="7" t="s">
        <v>3194</v>
      </c>
      <c r="H15" s="5">
        <v>348.2</v>
      </c>
      <c r="I15" s="17">
        <f t="shared" si="1"/>
        <v>1559.9999999999852</v>
      </c>
    </row>
    <row r="16" spans="1:9">
      <c r="A16" s="4">
        <v>42437</v>
      </c>
      <c r="B16" s="5" t="s">
        <v>959</v>
      </c>
      <c r="C16" s="6" t="s">
        <v>16</v>
      </c>
      <c r="D16" s="5">
        <v>375</v>
      </c>
      <c r="E16" s="5">
        <v>915</v>
      </c>
      <c r="F16" s="5">
        <v>907</v>
      </c>
      <c r="G16" s="7" t="s">
        <v>3195</v>
      </c>
      <c r="H16" s="5">
        <v>940</v>
      </c>
      <c r="I16" s="17">
        <f t="shared" si="1"/>
        <v>9375</v>
      </c>
    </row>
    <row r="17" spans="1:9">
      <c r="A17" s="4">
        <v>42437</v>
      </c>
      <c r="B17" s="5" t="s">
        <v>567</v>
      </c>
      <c r="C17" s="6" t="s">
        <v>16</v>
      </c>
      <c r="D17" s="5">
        <v>900</v>
      </c>
      <c r="E17" s="5">
        <v>532.5</v>
      </c>
      <c r="F17" s="5">
        <v>529</v>
      </c>
      <c r="G17" s="7" t="s">
        <v>3196</v>
      </c>
      <c r="H17" s="5">
        <v>539</v>
      </c>
      <c r="I17" s="17">
        <f t="shared" si="1"/>
        <v>5850</v>
      </c>
    </row>
    <row r="18" spans="1:9">
      <c r="A18" s="4">
        <v>42438</v>
      </c>
      <c r="B18" s="5" t="s">
        <v>567</v>
      </c>
      <c r="C18" s="6" t="s">
        <v>16</v>
      </c>
      <c r="D18" s="5">
        <v>900</v>
      </c>
      <c r="E18" s="5">
        <v>537</v>
      </c>
      <c r="F18" s="5">
        <v>534</v>
      </c>
      <c r="G18" s="7" t="s">
        <v>3197</v>
      </c>
      <c r="H18" s="5">
        <v>542</v>
      </c>
      <c r="I18" s="17">
        <f t="shared" si="1"/>
        <v>4500</v>
      </c>
    </row>
    <row r="19" spans="1:9">
      <c r="A19" s="4">
        <v>42438</v>
      </c>
      <c r="B19" s="5" t="s">
        <v>3198</v>
      </c>
      <c r="C19" s="6" t="s">
        <v>16</v>
      </c>
      <c r="D19" s="5">
        <v>3000</v>
      </c>
      <c r="E19" s="5">
        <v>126</v>
      </c>
      <c r="F19" s="5">
        <v>125</v>
      </c>
      <c r="G19" s="7" t="s">
        <v>3199</v>
      </c>
      <c r="H19" s="5">
        <v>126</v>
      </c>
      <c r="I19" s="17">
        <f t="shared" si="1"/>
        <v>0</v>
      </c>
    </row>
    <row r="20" spans="1:9">
      <c r="A20" s="4">
        <v>42438</v>
      </c>
      <c r="B20" s="5" t="s">
        <v>490</v>
      </c>
      <c r="C20" s="6" t="s">
        <v>16</v>
      </c>
      <c r="D20" s="5">
        <v>800</v>
      </c>
      <c r="E20" s="5">
        <v>533</v>
      </c>
      <c r="F20" s="5">
        <v>530</v>
      </c>
      <c r="G20" s="7" t="s">
        <v>3200</v>
      </c>
      <c r="H20" s="5">
        <v>533.20000000000005</v>
      </c>
      <c r="I20" s="17">
        <f t="shared" si="1"/>
        <v>160.00000000003638</v>
      </c>
    </row>
    <row r="21" spans="1:9">
      <c r="A21" s="4">
        <v>42439</v>
      </c>
      <c r="B21" s="5" t="s">
        <v>3132</v>
      </c>
      <c r="C21" s="6" t="s">
        <v>16</v>
      </c>
      <c r="D21" s="5">
        <v>4000</v>
      </c>
      <c r="E21" s="5">
        <v>90</v>
      </c>
      <c r="F21" s="5">
        <v>89.15</v>
      </c>
      <c r="G21" s="7" t="s">
        <v>3201</v>
      </c>
      <c r="H21" s="5">
        <v>91.3</v>
      </c>
      <c r="I21" s="17">
        <f t="shared" si="1"/>
        <v>5199.9999999999891</v>
      </c>
    </row>
    <row r="22" spans="1:9">
      <c r="A22" s="4">
        <v>42439</v>
      </c>
      <c r="B22" s="5" t="s">
        <v>1610</v>
      </c>
      <c r="C22" s="6" t="s">
        <v>16</v>
      </c>
      <c r="D22" s="5">
        <v>375</v>
      </c>
      <c r="E22" s="5">
        <v>988.1</v>
      </c>
      <c r="F22" s="5">
        <v>979.5</v>
      </c>
      <c r="G22" s="7" t="s">
        <v>3202</v>
      </c>
      <c r="H22" s="5">
        <v>992</v>
      </c>
      <c r="I22" s="17">
        <f t="shared" si="1"/>
        <v>1462.4999999999914</v>
      </c>
    </row>
    <row r="23" spans="1:9">
      <c r="A23" s="4">
        <v>42440</v>
      </c>
      <c r="B23" s="5" t="s">
        <v>183</v>
      </c>
      <c r="C23" s="6" t="s">
        <v>16</v>
      </c>
      <c r="D23" s="5">
        <v>700</v>
      </c>
      <c r="E23" s="5">
        <v>730</v>
      </c>
      <c r="F23" s="5">
        <v>725</v>
      </c>
      <c r="G23" s="7" t="s">
        <v>3203</v>
      </c>
      <c r="H23" s="5">
        <v>732</v>
      </c>
      <c r="I23" s="17">
        <f t="shared" si="1"/>
        <v>1400</v>
      </c>
    </row>
    <row r="24" spans="1:9">
      <c r="A24" s="4">
        <v>42440</v>
      </c>
      <c r="B24" s="5" t="s">
        <v>381</v>
      </c>
      <c r="C24" s="6" t="s">
        <v>23</v>
      </c>
      <c r="D24" s="5">
        <v>1000</v>
      </c>
      <c r="E24" s="5">
        <v>435.25</v>
      </c>
      <c r="F24" s="5">
        <v>439</v>
      </c>
      <c r="G24" s="7" t="s">
        <v>3204</v>
      </c>
      <c r="H24" s="5">
        <v>431.75</v>
      </c>
      <c r="I24" s="17">
        <f t="shared" ref="I24:I25" si="2">(E24-H24)*D24</f>
        <v>3500</v>
      </c>
    </row>
    <row r="25" spans="1:9">
      <c r="A25" s="12">
        <v>42440</v>
      </c>
      <c r="B25" s="13" t="s">
        <v>959</v>
      </c>
      <c r="C25" s="14" t="s">
        <v>23</v>
      </c>
      <c r="D25" s="13">
        <v>375</v>
      </c>
      <c r="E25" s="13">
        <v>950</v>
      </c>
      <c r="F25" s="13">
        <v>959</v>
      </c>
      <c r="G25" s="15" t="s">
        <v>3205</v>
      </c>
      <c r="H25" s="13">
        <v>952</v>
      </c>
      <c r="I25" s="19">
        <f t="shared" si="2"/>
        <v>-750</v>
      </c>
    </row>
    <row r="26" spans="1:9">
      <c r="A26" s="4">
        <v>42443</v>
      </c>
      <c r="B26" s="5" t="s">
        <v>3206</v>
      </c>
      <c r="C26" s="6" t="s">
        <v>16</v>
      </c>
      <c r="D26" s="5">
        <v>600</v>
      </c>
      <c r="E26" s="5">
        <v>940</v>
      </c>
      <c r="F26" s="5">
        <v>934</v>
      </c>
      <c r="G26" s="7" t="s">
        <v>3207</v>
      </c>
      <c r="H26" s="5">
        <v>950</v>
      </c>
      <c r="I26" s="17">
        <f>(H26-E26)*D26</f>
        <v>6000</v>
      </c>
    </row>
    <row r="27" spans="1:9">
      <c r="A27" s="12">
        <v>42443</v>
      </c>
      <c r="B27" s="13" t="s">
        <v>25</v>
      </c>
      <c r="C27" s="14" t="s">
        <v>23</v>
      </c>
      <c r="D27" s="13">
        <v>600</v>
      </c>
      <c r="E27" s="13">
        <v>940</v>
      </c>
      <c r="F27" s="13">
        <v>946</v>
      </c>
      <c r="G27" s="15" t="s">
        <v>3208</v>
      </c>
      <c r="H27" s="13">
        <v>942</v>
      </c>
      <c r="I27" s="19">
        <f>(E27-H27)*D27</f>
        <v>-1200</v>
      </c>
    </row>
    <row r="28" spans="1:9">
      <c r="A28" s="4">
        <v>42444</v>
      </c>
      <c r="B28" s="5" t="s">
        <v>1047</v>
      </c>
      <c r="C28" s="6" t="s">
        <v>16</v>
      </c>
      <c r="D28" s="5">
        <v>4000</v>
      </c>
      <c r="E28" s="5">
        <v>90</v>
      </c>
      <c r="F28" s="5">
        <v>89.15</v>
      </c>
      <c r="G28" s="7" t="s">
        <v>3209</v>
      </c>
      <c r="H28" s="5">
        <v>90.9</v>
      </c>
      <c r="I28" s="17">
        <f t="shared" ref="I28:I31" si="3">(H28-E28)*D28</f>
        <v>3600.0000000000227</v>
      </c>
    </row>
    <row r="29" spans="1:9">
      <c r="A29" s="4">
        <v>42445</v>
      </c>
      <c r="B29" s="5" t="s">
        <v>85</v>
      </c>
      <c r="C29" s="6" t="s">
        <v>16</v>
      </c>
      <c r="D29" s="5">
        <v>600</v>
      </c>
      <c r="E29" s="5">
        <v>1207</v>
      </c>
      <c r="F29" s="5">
        <v>1201</v>
      </c>
      <c r="G29" s="7" t="s">
        <v>3210</v>
      </c>
      <c r="H29" s="5">
        <v>1209.5</v>
      </c>
      <c r="I29" s="17">
        <f t="shared" si="3"/>
        <v>1500</v>
      </c>
    </row>
    <row r="30" spans="1:9">
      <c r="A30" s="4">
        <v>42445</v>
      </c>
      <c r="B30" s="5" t="s">
        <v>326</v>
      </c>
      <c r="C30" s="6" t="s">
        <v>16</v>
      </c>
      <c r="D30" s="5">
        <v>2000</v>
      </c>
      <c r="E30" s="5">
        <v>287</v>
      </c>
      <c r="F30" s="5">
        <v>285.25</v>
      </c>
      <c r="G30" s="7" t="s">
        <v>3211</v>
      </c>
      <c r="H30" s="5">
        <v>287</v>
      </c>
      <c r="I30" s="17">
        <f t="shared" si="3"/>
        <v>0</v>
      </c>
    </row>
    <row r="31" spans="1:9">
      <c r="A31" s="4">
        <v>42445</v>
      </c>
      <c r="B31" s="5" t="s">
        <v>136</v>
      </c>
      <c r="C31" s="6" t="s">
        <v>16</v>
      </c>
      <c r="D31" s="5">
        <v>250</v>
      </c>
      <c r="E31" s="5">
        <v>2520</v>
      </c>
      <c r="F31" s="5">
        <v>2510</v>
      </c>
      <c r="G31" s="7" t="s">
        <v>3212</v>
      </c>
      <c r="H31" s="5">
        <v>2560</v>
      </c>
      <c r="I31" s="17">
        <f t="shared" si="3"/>
        <v>10000</v>
      </c>
    </row>
    <row r="32" spans="1:9">
      <c r="A32" s="4">
        <v>42445</v>
      </c>
      <c r="B32" s="5" t="s">
        <v>1549</v>
      </c>
      <c r="C32" s="6" t="s">
        <v>23</v>
      </c>
      <c r="D32" s="5">
        <v>700</v>
      </c>
      <c r="E32" s="5">
        <v>1064</v>
      </c>
      <c r="F32" s="5">
        <v>1069.0999999999999</v>
      </c>
      <c r="G32" s="7" t="s">
        <v>3213</v>
      </c>
      <c r="H32" s="5">
        <v>1055</v>
      </c>
      <c r="I32" s="17">
        <f>(E32-H32)*D32</f>
        <v>6300</v>
      </c>
    </row>
    <row r="33" spans="1:9">
      <c r="A33" s="4">
        <v>42445</v>
      </c>
      <c r="B33" s="5" t="s">
        <v>25</v>
      </c>
      <c r="C33" s="6" t="s">
        <v>16</v>
      </c>
      <c r="D33" s="5">
        <v>600</v>
      </c>
      <c r="E33" s="5">
        <v>902</v>
      </c>
      <c r="F33" s="5">
        <v>895.9</v>
      </c>
      <c r="G33" s="7" t="s">
        <v>3214</v>
      </c>
      <c r="H33" s="5">
        <v>904.5</v>
      </c>
      <c r="I33" s="17">
        <f t="shared" ref="I33:I37" si="4">(H33-E33)*D33</f>
        <v>1500</v>
      </c>
    </row>
    <row r="34" spans="1:9">
      <c r="A34" s="4">
        <v>42446</v>
      </c>
      <c r="B34" s="5" t="s">
        <v>25</v>
      </c>
      <c r="C34" s="6" t="s">
        <v>16</v>
      </c>
      <c r="D34" s="5">
        <v>600</v>
      </c>
      <c r="E34" s="5">
        <v>925</v>
      </c>
      <c r="F34" s="5">
        <v>919</v>
      </c>
      <c r="G34" s="7" t="s">
        <v>3215</v>
      </c>
      <c r="H34" s="5">
        <v>925</v>
      </c>
      <c r="I34" s="17">
        <f t="shared" si="4"/>
        <v>0</v>
      </c>
    </row>
    <row r="35" spans="1:9">
      <c r="A35" s="4">
        <v>42446</v>
      </c>
      <c r="B35" s="5" t="s">
        <v>3216</v>
      </c>
      <c r="C35" s="6" t="s">
        <v>16</v>
      </c>
      <c r="D35" s="5">
        <v>2100</v>
      </c>
      <c r="E35" s="5">
        <v>266.7</v>
      </c>
      <c r="F35" s="5">
        <v>265</v>
      </c>
      <c r="G35" s="7" t="s">
        <v>3217</v>
      </c>
      <c r="H35" s="5">
        <v>267.39999999999998</v>
      </c>
      <c r="I35" s="17">
        <f t="shared" si="4"/>
        <v>1469.9999999999761</v>
      </c>
    </row>
    <row r="36" spans="1:9">
      <c r="A36" s="12">
        <v>42446</v>
      </c>
      <c r="B36" s="13" t="s">
        <v>2976</v>
      </c>
      <c r="C36" s="14" t="s">
        <v>16</v>
      </c>
      <c r="D36" s="13">
        <v>2100</v>
      </c>
      <c r="E36" s="13">
        <v>267.39999999999998</v>
      </c>
      <c r="F36" s="13">
        <v>265.75</v>
      </c>
      <c r="G36" s="15" t="s">
        <v>3218</v>
      </c>
      <c r="H36" s="13">
        <v>266.8</v>
      </c>
      <c r="I36" s="19">
        <f t="shared" si="4"/>
        <v>-1259.9999999999284</v>
      </c>
    </row>
    <row r="37" spans="1:9">
      <c r="A37" s="12">
        <v>42446</v>
      </c>
      <c r="B37" s="13" t="s">
        <v>18</v>
      </c>
      <c r="C37" s="14" t="s">
        <v>16</v>
      </c>
      <c r="D37" s="13">
        <v>600</v>
      </c>
      <c r="E37" s="13">
        <v>868</v>
      </c>
      <c r="F37" s="13">
        <v>862</v>
      </c>
      <c r="G37" s="15" t="s">
        <v>3219</v>
      </c>
      <c r="H37" s="13">
        <v>867</v>
      </c>
      <c r="I37" s="19">
        <f t="shared" si="4"/>
        <v>-600</v>
      </c>
    </row>
    <row r="38" spans="1:9">
      <c r="A38" s="4">
        <v>42447</v>
      </c>
      <c r="B38" s="5" t="s">
        <v>3009</v>
      </c>
      <c r="C38" s="6" t="s">
        <v>23</v>
      </c>
      <c r="D38" s="5">
        <v>400</v>
      </c>
      <c r="E38" s="5">
        <v>1365</v>
      </c>
      <c r="F38" s="5">
        <v>1373</v>
      </c>
      <c r="G38" s="7" t="s">
        <v>3220</v>
      </c>
      <c r="H38" s="5">
        <v>1350</v>
      </c>
      <c r="I38" s="17">
        <f t="shared" ref="I38" si="5">(E38-H38)*D38</f>
        <v>6000</v>
      </c>
    </row>
    <row r="39" spans="1:9">
      <c r="A39" s="4">
        <v>42447</v>
      </c>
      <c r="B39" s="5" t="s">
        <v>573</v>
      </c>
      <c r="C39" s="6" t="s">
        <v>16</v>
      </c>
      <c r="D39" s="5">
        <v>1500</v>
      </c>
      <c r="E39" s="5">
        <v>370</v>
      </c>
      <c r="F39" s="5">
        <v>368.25</v>
      </c>
      <c r="G39" s="7" t="s">
        <v>3221</v>
      </c>
      <c r="H39" s="5">
        <v>371</v>
      </c>
      <c r="I39" s="17">
        <f t="shared" ref="I39:I52" si="6">(H39-E39)*D39</f>
        <v>1500</v>
      </c>
    </row>
    <row r="40" spans="1:9">
      <c r="A40" s="4">
        <v>42447</v>
      </c>
      <c r="B40" s="5" t="s">
        <v>85</v>
      </c>
      <c r="C40" s="6" t="s">
        <v>16</v>
      </c>
      <c r="D40" s="5">
        <v>600</v>
      </c>
      <c r="E40" s="5">
        <v>1216</v>
      </c>
      <c r="F40" s="5">
        <v>1209.9000000000001</v>
      </c>
      <c r="G40" s="7" t="s">
        <v>3222</v>
      </c>
      <c r="H40" s="5">
        <v>1216</v>
      </c>
      <c r="I40" s="17">
        <f t="shared" si="6"/>
        <v>0</v>
      </c>
    </row>
    <row r="41" spans="1:9">
      <c r="A41" s="4">
        <v>42450</v>
      </c>
      <c r="B41" s="5" t="s">
        <v>454</v>
      </c>
      <c r="C41" s="6" t="s">
        <v>16</v>
      </c>
      <c r="D41" s="5">
        <v>2000</v>
      </c>
      <c r="E41" s="5">
        <v>272</v>
      </c>
      <c r="F41" s="5">
        <v>270.25</v>
      </c>
      <c r="G41" s="7" t="s">
        <v>3223</v>
      </c>
      <c r="H41" s="5">
        <v>273.60000000000002</v>
      </c>
      <c r="I41" s="17">
        <f t="shared" si="6"/>
        <v>3200.0000000000455</v>
      </c>
    </row>
    <row r="42" spans="1:9">
      <c r="A42" s="4">
        <v>42450</v>
      </c>
      <c r="B42" s="5" t="s">
        <v>136</v>
      </c>
      <c r="C42" s="6" t="s">
        <v>23</v>
      </c>
      <c r="D42" s="5">
        <v>250</v>
      </c>
      <c r="E42" s="5">
        <v>2590</v>
      </c>
      <c r="F42" s="5">
        <v>2604</v>
      </c>
      <c r="G42" s="7" t="s">
        <v>3224</v>
      </c>
      <c r="H42" s="5">
        <v>2578</v>
      </c>
      <c r="I42" s="17">
        <f t="shared" ref="I42" si="7">(E42-H42)*D42</f>
        <v>3000</v>
      </c>
    </row>
    <row r="43" spans="1:9">
      <c r="A43" s="4">
        <v>42450</v>
      </c>
      <c r="B43" s="5" t="s">
        <v>886</v>
      </c>
      <c r="C43" s="6" t="s">
        <v>16</v>
      </c>
      <c r="D43" s="5">
        <v>500</v>
      </c>
      <c r="E43" s="5">
        <v>1035</v>
      </c>
      <c r="F43" s="5">
        <v>1030</v>
      </c>
      <c r="G43" s="7" t="s">
        <v>3225</v>
      </c>
      <c r="H43" s="5">
        <v>1060</v>
      </c>
      <c r="I43" s="17">
        <f t="shared" si="6"/>
        <v>12500</v>
      </c>
    </row>
    <row r="44" spans="1:9">
      <c r="A44" s="29">
        <v>42451</v>
      </c>
      <c r="B44" s="30" t="s">
        <v>1715</v>
      </c>
      <c r="C44" s="31" t="s">
        <v>16</v>
      </c>
      <c r="D44" s="30">
        <v>600</v>
      </c>
      <c r="E44" s="30">
        <v>940</v>
      </c>
      <c r="F44" s="30">
        <v>934</v>
      </c>
      <c r="G44" s="32" t="s">
        <v>3226</v>
      </c>
      <c r="H44" s="30">
        <v>934</v>
      </c>
      <c r="I44" s="33">
        <f t="shared" si="6"/>
        <v>-3600</v>
      </c>
    </row>
    <row r="45" spans="1:9">
      <c r="A45" s="29">
        <v>42451</v>
      </c>
      <c r="B45" s="30" t="s">
        <v>454</v>
      </c>
      <c r="C45" s="31" t="s">
        <v>16</v>
      </c>
      <c r="D45" s="30">
        <v>2000</v>
      </c>
      <c r="E45" s="30">
        <v>272.60000000000002</v>
      </c>
      <c r="F45" s="30">
        <v>270.85000000000002</v>
      </c>
      <c r="G45" s="32" t="s">
        <v>3227</v>
      </c>
      <c r="H45" s="30">
        <v>271.8</v>
      </c>
      <c r="I45" s="33">
        <f t="shared" si="6"/>
        <v>-1600.0000000000227</v>
      </c>
    </row>
    <row r="46" spans="1:9">
      <c r="A46" s="4">
        <v>42451</v>
      </c>
      <c r="B46" s="5" t="s">
        <v>326</v>
      </c>
      <c r="C46" s="6" t="s">
        <v>16</v>
      </c>
      <c r="D46" s="5">
        <v>2000</v>
      </c>
      <c r="E46" s="5">
        <v>313.60000000000002</v>
      </c>
      <c r="F46" s="5">
        <v>311.85000000000002</v>
      </c>
      <c r="G46" s="7" t="s">
        <v>3228</v>
      </c>
      <c r="H46" s="5">
        <v>315.35000000000002</v>
      </c>
      <c r="I46" s="17">
        <f t="shared" si="6"/>
        <v>3500</v>
      </c>
    </row>
    <row r="47" spans="1:9">
      <c r="A47" s="4">
        <v>42451</v>
      </c>
      <c r="B47" s="5" t="s">
        <v>886</v>
      </c>
      <c r="C47" s="6" t="s">
        <v>23</v>
      </c>
      <c r="D47" s="5">
        <v>500</v>
      </c>
      <c r="E47" s="5">
        <v>1091.5</v>
      </c>
      <c r="F47" s="5">
        <v>1098.5</v>
      </c>
      <c r="G47" s="7" t="s">
        <v>3229</v>
      </c>
      <c r="H47" s="5">
        <v>1085</v>
      </c>
      <c r="I47" s="17">
        <f t="shared" ref="I47:I56" si="8">(E47-H47)*D47</f>
        <v>3250</v>
      </c>
    </row>
    <row r="48" spans="1:9">
      <c r="A48" s="29">
        <v>42452</v>
      </c>
      <c r="B48" s="30" t="s">
        <v>337</v>
      </c>
      <c r="C48" s="31" t="s">
        <v>16</v>
      </c>
      <c r="D48" s="30">
        <v>800</v>
      </c>
      <c r="E48" s="30">
        <v>525</v>
      </c>
      <c r="F48" s="30">
        <v>520.9</v>
      </c>
      <c r="G48" s="32" t="s">
        <v>3230</v>
      </c>
      <c r="H48" s="30">
        <v>520.9</v>
      </c>
      <c r="I48" s="33">
        <f t="shared" si="6"/>
        <v>-3280.0000000000182</v>
      </c>
    </row>
    <row r="49" spans="1:9">
      <c r="A49" s="4">
        <v>42452</v>
      </c>
      <c r="B49" s="5" t="s">
        <v>74</v>
      </c>
      <c r="C49" s="6" t="s">
        <v>16</v>
      </c>
      <c r="D49" s="5">
        <v>300</v>
      </c>
      <c r="E49" s="5">
        <v>1250</v>
      </c>
      <c r="F49" s="5">
        <v>1239</v>
      </c>
      <c r="G49" s="7" t="s">
        <v>3231</v>
      </c>
      <c r="H49" s="5">
        <v>1255</v>
      </c>
      <c r="I49" s="17">
        <f t="shared" si="6"/>
        <v>1500</v>
      </c>
    </row>
    <row r="50" spans="1:9">
      <c r="A50" s="4">
        <v>42452</v>
      </c>
      <c r="B50" s="5" t="s">
        <v>501</v>
      </c>
      <c r="C50" s="6" t="s">
        <v>16</v>
      </c>
      <c r="D50" s="5">
        <v>700</v>
      </c>
      <c r="E50" s="5">
        <v>845.5</v>
      </c>
      <c r="F50" s="5">
        <v>840.5</v>
      </c>
      <c r="G50" s="7" t="s">
        <v>3232</v>
      </c>
      <c r="H50" s="5">
        <v>845.5</v>
      </c>
      <c r="I50" s="17">
        <f t="shared" si="6"/>
        <v>0</v>
      </c>
    </row>
    <row r="51" spans="1:9">
      <c r="A51" s="4">
        <v>42457</v>
      </c>
      <c r="B51" s="5" t="s">
        <v>2636</v>
      </c>
      <c r="C51" s="6" t="s">
        <v>23</v>
      </c>
      <c r="D51" s="5">
        <v>600</v>
      </c>
      <c r="E51" s="5">
        <v>830</v>
      </c>
      <c r="F51" s="5">
        <v>836</v>
      </c>
      <c r="G51" s="7" t="s">
        <v>3233</v>
      </c>
      <c r="H51" s="5">
        <v>820.8</v>
      </c>
      <c r="I51" s="17">
        <f t="shared" si="8"/>
        <v>5520.0000000000273</v>
      </c>
    </row>
    <row r="52" spans="1:9">
      <c r="A52" s="4">
        <v>42457</v>
      </c>
      <c r="B52" s="5" t="s">
        <v>18</v>
      </c>
      <c r="C52" s="6" t="s">
        <v>16</v>
      </c>
      <c r="D52" s="5">
        <v>600</v>
      </c>
      <c r="E52" s="5">
        <v>880</v>
      </c>
      <c r="F52" s="5">
        <v>874</v>
      </c>
      <c r="G52" s="7" t="s">
        <v>3234</v>
      </c>
      <c r="H52" s="5">
        <v>882.5</v>
      </c>
      <c r="I52" s="17">
        <f t="shared" si="6"/>
        <v>1500</v>
      </c>
    </row>
    <row r="53" spans="1:9">
      <c r="A53" s="4">
        <v>42457</v>
      </c>
      <c r="B53" s="5" t="s">
        <v>1123</v>
      </c>
      <c r="C53" s="6" t="s">
        <v>23</v>
      </c>
      <c r="D53" s="5">
        <v>2100</v>
      </c>
      <c r="E53" s="5">
        <v>277.3</v>
      </c>
      <c r="F53" s="5">
        <v>279</v>
      </c>
      <c r="G53" s="7" t="s">
        <v>3235</v>
      </c>
      <c r="H53" s="5">
        <v>277.10000000000002</v>
      </c>
      <c r="I53" s="17">
        <f t="shared" si="8"/>
        <v>419.99999999997613</v>
      </c>
    </row>
    <row r="54" spans="1:9">
      <c r="A54" s="4">
        <v>42457</v>
      </c>
      <c r="B54" s="5" t="s">
        <v>1123</v>
      </c>
      <c r="C54" s="6" t="s">
        <v>23</v>
      </c>
      <c r="D54" s="5">
        <v>2100</v>
      </c>
      <c r="E54" s="5">
        <v>277</v>
      </c>
      <c r="F54" s="5">
        <v>278.75</v>
      </c>
      <c r="G54" s="7" t="s">
        <v>3236</v>
      </c>
      <c r="H54" s="5">
        <v>273.3</v>
      </c>
      <c r="I54" s="17">
        <f t="shared" si="8"/>
        <v>7769.9999999999764</v>
      </c>
    </row>
    <row r="55" spans="1:9">
      <c r="A55" s="4">
        <v>42458</v>
      </c>
      <c r="B55" s="5" t="s">
        <v>339</v>
      </c>
      <c r="C55" s="6" t="s">
        <v>23</v>
      </c>
      <c r="D55" s="5">
        <v>400</v>
      </c>
      <c r="E55" s="5">
        <v>1000</v>
      </c>
      <c r="F55" s="5">
        <v>1008</v>
      </c>
      <c r="G55" s="7" t="s">
        <v>3237</v>
      </c>
      <c r="H55" s="5">
        <v>996.5</v>
      </c>
      <c r="I55" s="17">
        <f t="shared" si="8"/>
        <v>1400</v>
      </c>
    </row>
    <row r="56" spans="1:9">
      <c r="A56" s="4">
        <v>42458</v>
      </c>
      <c r="B56" s="5" t="s">
        <v>501</v>
      </c>
      <c r="C56" s="6" t="s">
        <v>23</v>
      </c>
      <c r="D56" s="5">
        <v>700</v>
      </c>
      <c r="E56" s="5">
        <v>846</v>
      </c>
      <c r="F56" s="5">
        <v>851</v>
      </c>
      <c r="G56" s="7" t="s">
        <v>3238</v>
      </c>
      <c r="H56" s="5">
        <v>844</v>
      </c>
      <c r="I56" s="17">
        <f t="shared" si="8"/>
        <v>1400</v>
      </c>
    </row>
    <row r="57" spans="1:9">
      <c r="A57" s="4">
        <v>42458</v>
      </c>
      <c r="B57" s="5" t="s">
        <v>501</v>
      </c>
      <c r="C57" s="6" t="s">
        <v>16</v>
      </c>
      <c r="D57" s="5">
        <v>700</v>
      </c>
      <c r="E57" s="5">
        <v>850</v>
      </c>
      <c r="F57" s="5">
        <v>845</v>
      </c>
      <c r="G57" s="7" t="s">
        <v>3239</v>
      </c>
      <c r="H57" s="5">
        <v>850.2</v>
      </c>
      <c r="I57" s="17">
        <f t="shared" ref="I57:I58" si="9">(H57-E57)*D57</f>
        <v>140.00000000003183</v>
      </c>
    </row>
    <row r="58" spans="1:9">
      <c r="A58" s="4">
        <v>42458</v>
      </c>
      <c r="B58" s="5" t="s">
        <v>3188</v>
      </c>
      <c r="C58" s="6" t="s">
        <v>16</v>
      </c>
      <c r="D58" s="5">
        <v>200</v>
      </c>
      <c r="E58" s="5">
        <v>2880.5</v>
      </c>
      <c r="F58" s="5">
        <v>2864</v>
      </c>
      <c r="G58" s="7" t="s">
        <v>3240</v>
      </c>
      <c r="H58" s="5">
        <v>2887.5</v>
      </c>
      <c r="I58" s="17">
        <f t="shared" si="9"/>
        <v>1400</v>
      </c>
    </row>
    <row r="59" spans="1:9">
      <c r="A59" s="4">
        <v>42459</v>
      </c>
      <c r="B59" s="5" t="s">
        <v>3009</v>
      </c>
      <c r="C59" s="6" t="s">
        <v>23</v>
      </c>
      <c r="D59" s="5">
        <v>400</v>
      </c>
      <c r="E59" s="5">
        <v>1326.4</v>
      </c>
      <c r="F59" s="5">
        <v>1334.5</v>
      </c>
      <c r="G59" s="7" t="s">
        <v>3241</v>
      </c>
      <c r="H59" s="5">
        <v>1318</v>
      </c>
      <c r="I59" s="17">
        <f t="shared" ref="I59:I60" si="10">(E59-H59)*D59</f>
        <v>3360.0000000000364</v>
      </c>
    </row>
    <row r="60" spans="1:9">
      <c r="A60" s="4">
        <v>42459</v>
      </c>
      <c r="B60" s="5" t="s">
        <v>454</v>
      </c>
      <c r="C60" s="6" t="s">
        <v>23</v>
      </c>
      <c r="D60" s="5">
        <v>2000</v>
      </c>
      <c r="E60" s="5">
        <v>257.39999999999998</v>
      </c>
      <c r="F60" s="5">
        <v>259.14999999999998</v>
      </c>
      <c r="G60" s="7" t="s">
        <v>3242</v>
      </c>
      <c r="H60" s="5">
        <v>256.64999999999998</v>
      </c>
      <c r="I60" s="17">
        <f t="shared" si="10"/>
        <v>1500</v>
      </c>
    </row>
    <row r="61" spans="1:9">
      <c r="A61" s="4">
        <v>42459</v>
      </c>
      <c r="B61" s="5" t="s">
        <v>628</v>
      </c>
      <c r="C61" s="6" t="s">
        <v>16</v>
      </c>
      <c r="D61" s="5">
        <v>600</v>
      </c>
      <c r="E61" s="5">
        <v>794</v>
      </c>
      <c r="F61" s="5">
        <v>787.9</v>
      </c>
      <c r="G61" s="7" t="s">
        <v>3243</v>
      </c>
      <c r="H61" s="5">
        <v>796.5</v>
      </c>
      <c r="I61" s="17">
        <f t="shared" ref="I61:I67" si="11">(H61-E61)*D61</f>
        <v>1500</v>
      </c>
    </row>
    <row r="62" spans="1:9">
      <c r="A62" s="4">
        <v>42459</v>
      </c>
      <c r="B62" s="5" t="s">
        <v>399</v>
      </c>
      <c r="C62" s="6" t="s">
        <v>16</v>
      </c>
      <c r="D62" s="5">
        <v>1100</v>
      </c>
      <c r="E62" s="5">
        <v>482</v>
      </c>
      <c r="F62" s="5">
        <v>479</v>
      </c>
      <c r="G62" s="7" t="s">
        <v>3244</v>
      </c>
      <c r="H62" s="5">
        <v>488</v>
      </c>
      <c r="I62" s="17">
        <f t="shared" si="11"/>
        <v>6600</v>
      </c>
    </row>
    <row r="63" spans="1:9">
      <c r="A63" s="29">
        <v>42460</v>
      </c>
      <c r="B63" s="30" t="s">
        <v>136</v>
      </c>
      <c r="C63" s="31" t="s">
        <v>23</v>
      </c>
      <c r="D63" s="30">
        <v>150</v>
      </c>
      <c r="E63" s="30">
        <v>2522</v>
      </c>
      <c r="F63" s="30">
        <v>2536</v>
      </c>
      <c r="G63" s="32" t="s">
        <v>3245</v>
      </c>
      <c r="H63" s="30">
        <v>2536</v>
      </c>
      <c r="I63" s="33">
        <f t="shared" ref="I63" si="12">(E63-H63)*D63</f>
        <v>-2100</v>
      </c>
    </row>
    <row r="64" spans="1:9">
      <c r="A64" s="4">
        <v>42460</v>
      </c>
      <c r="B64" s="5" t="s">
        <v>218</v>
      </c>
      <c r="C64" s="6" t="s">
        <v>16</v>
      </c>
      <c r="D64" s="5">
        <v>300</v>
      </c>
      <c r="E64" s="5">
        <v>1905</v>
      </c>
      <c r="F64" s="5">
        <v>1895</v>
      </c>
      <c r="G64" s="7" t="s">
        <v>3246</v>
      </c>
      <c r="H64" s="5">
        <v>1910</v>
      </c>
      <c r="I64" s="17">
        <f t="shared" si="11"/>
        <v>1500</v>
      </c>
    </row>
    <row r="65" spans="1:9">
      <c r="A65" s="4">
        <v>42460</v>
      </c>
      <c r="B65" s="5" t="s">
        <v>326</v>
      </c>
      <c r="C65" s="6" t="s">
        <v>16</v>
      </c>
      <c r="D65" s="5">
        <v>2000</v>
      </c>
      <c r="E65" s="5">
        <v>325</v>
      </c>
      <c r="F65" s="5">
        <v>323.5</v>
      </c>
      <c r="G65" s="7" t="s">
        <v>3247</v>
      </c>
      <c r="H65" s="5">
        <v>325.75</v>
      </c>
      <c r="I65" s="17">
        <f t="shared" si="11"/>
        <v>1500</v>
      </c>
    </row>
    <row r="66" spans="1:9">
      <c r="A66" s="4">
        <v>42460</v>
      </c>
      <c r="B66" s="5" t="s">
        <v>2476</v>
      </c>
      <c r="C66" s="6" t="s">
        <v>16</v>
      </c>
      <c r="D66" s="5">
        <v>450</v>
      </c>
      <c r="E66" s="5">
        <v>1232.8</v>
      </c>
      <c r="F66" s="5">
        <v>1225</v>
      </c>
      <c r="G66" s="7" t="s">
        <v>3248</v>
      </c>
      <c r="H66" s="5">
        <v>1235.9000000000001</v>
      </c>
      <c r="I66" s="17">
        <f t="shared" si="11"/>
        <v>1395.0000000000614</v>
      </c>
    </row>
    <row r="67" spans="1:9">
      <c r="A67" s="4">
        <v>42460</v>
      </c>
      <c r="B67" s="5" t="s">
        <v>2476</v>
      </c>
      <c r="C67" s="6" t="s">
        <v>16</v>
      </c>
      <c r="D67" s="5">
        <v>450</v>
      </c>
      <c r="E67" s="5">
        <v>1239.5</v>
      </c>
      <c r="F67" s="5">
        <v>1231.9000000000001</v>
      </c>
      <c r="G67" s="7" t="s">
        <v>3249</v>
      </c>
      <c r="H67" s="5">
        <v>1246.5</v>
      </c>
      <c r="I67" s="17">
        <f t="shared" si="11"/>
        <v>3150</v>
      </c>
    </row>
    <row r="68" spans="1:9">
      <c r="A68" s="4"/>
      <c r="B68" s="5"/>
      <c r="C68" s="6"/>
      <c r="D68" s="5"/>
      <c r="E68" s="5"/>
      <c r="F68" s="5"/>
      <c r="G68" s="7"/>
      <c r="H68" s="5"/>
      <c r="I68" s="17"/>
    </row>
    <row r="69" spans="1:9">
      <c r="A69" s="4"/>
      <c r="B69" s="5"/>
      <c r="C69" s="6"/>
      <c r="D69" s="5"/>
      <c r="E69" s="5"/>
      <c r="F69" s="5"/>
      <c r="G69" s="7"/>
      <c r="H69" s="5"/>
      <c r="I69" s="17"/>
    </row>
    <row r="71" spans="1:9">
      <c r="H71" s="34"/>
      <c r="I71" s="35"/>
    </row>
    <row r="72" spans="1:9">
      <c r="G72" s="111" t="s">
        <v>64</v>
      </c>
      <c r="H72" s="111"/>
      <c r="I72" s="26">
        <f>SUM(I4:I71)</f>
        <v>158962.50000000009</v>
      </c>
    </row>
    <row r="73" spans="1:9">
      <c r="I73" s="27"/>
    </row>
    <row r="74" spans="1:9">
      <c r="G74" s="111" t="s">
        <v>2</v>
      </c>
      <c r="H74" s="111"/>
      <c r="I74" s="28">
        <f>56/64</f>
        <v>0.875</v>
      </c>
    </row>
  </sheetData>
  <mergeCells count="4">
    <mergeCell ref="A1:I1"/>
    <mergeCell ref="A2:I2"/>
    <mergeCell ref="G72:H72"/>
    <mergeCell ref="G74:H74"/>
  </mergeCells>
  <pageMargins left="0.69930555555555596" right="0.69930555555555596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E54" sqref="E54"/>
    </sheetView>
  </sheetViews>
  <sheetFormatPr defaultColWidth="9" defaultRowHeight="15"/>
  <cols>
    <col min="1" max="1" width="11" customWidth="1"/>
    <col min="2" max="2" width="20.42578125" customWidth="1"/>
    <col min="4" max="4" width="10.28515625" customWidth="1"/>
    <col min="5" max="5" width="13.28515625" customWidth="1"/>
    <col min="6" max="6" width="11.85546875" customWidth="1"/>
    <col min="7" max="7" width="19.5703125" customWidth="1"/>
    <col min="8" max="8" width="11.85546875" customWidth="1"/>
    <col min="9" max="9" width="13.7109375" customWidth="1"/>
  </cols>
  <sheetData>
    <row r="1" spans="1:12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12">
      <c r="A2" s="119" t="s">
        <v>3250</v>
      </c>
      <c r="B2" s="120"/>
      <c r="C2" s="120"/>
      <c r="D2" s="120"/>
      <c r="E2" s="120"/>
      <c r="F2" s="120"/>
      <c r="G2" s="120"/>
      <c r="H2" s="120"/>
      <c r="I2" s="121"/>
    </row>
    <row r="3" spans="1:12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16" t="s">
        <v>14</v>
      </c>
    </row>
    <row r="4" spans="1:12">
      <c r="A4" s="4">
        <v>42401</v>
      </c>
      <c r="B4" s="5" t="s">
        <v>248</v>
      </c>
      <c r="C4" s="6" t="s">
        <v>16</v>
      </c>
      <c r="D4" s="5">
        <v>600</v>
      </c>
      <c r="E4" s="5">
        <v>888.2</v>
      </c>
      <c r="F4" s="5">
        <v>882.5</v>
      </c>
      <c r="G4" s="7" t="s">
        <v>3251</v>
      </c>
      <c r="H4" s="5">
        <v>890</v>
      </c>
      <c r="I4" s="17">
        <f t="shared" ref="I4:I7" si="0">(H4-E4)*D4</f>
        <v>1079.9999999999727</v>
      </c>
    </row>
    <row r="5" spans="1:12">
      <c r="A5" s="4">
        <v>42401</v>
      </c>
      <c r="B5" s="5" t="s">
        <v>47</v>
      </c>
      <c r="C5" s="6" t="s">
        <v>23</v>
      </c>
      <c r="D5" s="5">
        <v>500</v>
      </c>
      <c r="E5" s="5">
        <v>575</v>
      </c>
      <c r="F5" s="5">
        <v>581</v>
      </c>
      <c r="G5" s="7" t="s">
        <v>3252</v>
      </c>
      <c r="H5" s="5">
        <v>572</v>
      </c>
      <c r="I5" s="17">
        <f>(E5-H5)*D5</f>
        <v>1500</v>
      </c>
    </row>
    <row r="6" spans="1:12">
      <c r="A6" s="4">
        <v>42401</v>
      </c>
      <c r="B6" s="5" t="s">
        <v>501</v>
      </c>
      <c r="C6" s="6" t="s">
        <v>16</v>
      </c>
      <c r="D6" s="5">
        <v>700</v>
      </c>
      <c r="E6" s="5">
        <v>763.5</v>
      </c>
      <c r="F6" s="5">
        <v>758.5</v>
      </c>
      <c r="G6" s="7" t="s">
        <v>3253</v>
      </c>
      <c r="H6" s="5">
        <v>772</v>
      </c>
      <c r="I6" s="17">
        <f t="shared" si="0"/>
        <v>5950</v>
      </c>
    </row>
    <row r="7" spans="1:12">
      <c r="A7" s="12">
        <v>42402</v>
      </c>
      <c r="B7" s="13" t="s">
        <v>2013</v>
      </c>
      <c r="C7" s="14" t="s">
        <v>16</v>
      </c>
      <c r="D7" s="13">
        <v>700</v>
      </c>
      <c r="E7" s="13">
        <v>775</v>
      </c>
      <c r="F7" s="13">
        <v>770</v>
      </c>
      <c r="G7" s="15" t="s">
        <v>3254</v>
      </c>
      <c r="H7" s="13">
        <v>770</v>
      </c>
      <c r="I7" s="19">
        <f t="shared" si="0"/>
        <v>-3500</v>
      </c>
    </row>
    <row r="8" spans="1:12">
      <c r="A8" s="4">
        <v>42402</v>
      </c>
      <c r="B8" s="5" t="s">
        <v>2542</v>
      </c>
      <c r="C8" s="6" t="s">
        <v>23</v>
      </c>
      <c r="D8" s="5">
        <v>600</v>
      </c>
      <c r="E8" s="5">
        <v>860</v>
      </c>
      <c r="F8" s="5">
        <v>866</v>
      </c>
      <c r="G8" s="7" t="s">
        <v>3255</v>
      </c>
      <c r="H8" s="5">
        <v>857.5</v>
      </c>
      <c r="I8" s="17">
        <f t="shared" ref="I8" si="1">(E8-H8)*D8</f>
        <v>1500</v>
      </c>
    </row>
    <row r="9" spans="1:12">
      <c r="A9" s="4">
        <v>42403</v>
      </c>
      <c r="B9" s="5" t="s">
        <v>3256</v>
      </c>
      <c r="C9" s="6" t="s">
        <v>16</v>
      </c>
      <c r="D9" s="5">
        <v>800</v>
      </c>
      <c r="E9" s="5">
        <v>684.4</v>
      </c>
      <c r="F9" s="5">
        <v>680</v>
      </c>
      <c r="G9" s="7" t="s">
        <v>3257</v>
      </c>
      <c r="H9" s="5">
        <v>686.2</v>
      </c>
      <c r="I9" s="17">
        <f t="shared" ref="I9:I10" si="2">(H9-E9)*D9</f>
        <v>1440.0000000000546</v>
      </c>
    </row>
    <row r="10" spans="1:12">
      <c r="A10" s="4">
        <v>42404</v>
      </c>
      <c r="B10" s="5" t="s">
        <v>1047</v>
      </c>
      <c r="C10" s="6" t="s">
        <v>16</v>
      </c>
      <c r="D10" s="5">
        <v>4000</v>
      </c>
      <c r="E10" s="5">
        <v>64.3</v>
      </c>
      <c r="F10" s="5" t="s">
        <v>3258</v>
      </c>
      <c r="G10" s="7" t="s">
        <v>3259</v>
      </c>
      <c r="H10" s="5">
        <v>64.3</v>
      </c>
      <c r="I10" s="17">
        <f t="shared" si="2"/>
        <v>0</v>
      </c>
      <c r="L10" t="s">
        <v>3260</v>
      </c>
    </row>
    <row r="11" spans="1:12">
      <c r="A11" s="4">
        <v>42409</v>
      </c>
      <c r="B11" s="5" t="s">
        <v>957</v>
      </c>
      <c r="C11" s="6" t="s">
        <v>16</v>
      </c>
      <c r="D11" s="5">
        <v>1700</v>
      </c>
      <c r="E11" s="5">
        <v>286</v>
      </c>
      <c r="F11" s="5">
        <v>284</v>
      </c>
      <c r="G11" s="7" t="s">
        <v>3261</v>
      </c>
      <c r="H11" s="5">
        <v>286</v>
      </c>
      <c r="I11" s="17">
        <f t="shared" ref="I11" si="3">(H11-E11)*D11</f>
        <v>0</v>
      </c>
    </row>
    <row r="12" spans="1:12">
      <c r="A12" s="12">
        <v>42409</v>
      </c>
      <c r="B12" s="13" t="s">
        <v>1562</v>
      </c>
      <c r="C12" s="14" t="s">
        <v>23</v>
      </c>
      <c r="D12" s="13">
        <v>1300</v>
      </c>
      <c r="E12" s="13">
        <v>420.9</v>
      </c>
      <c r="F12" s="13">
        <v>423.5</v>
      </c>
      <c r="G12" s="15" t="s">
        <v>3262</v>
      </c>
      <c r="H12" s="13">
        <v>422</v>
      </c>
      <c r="I12" s="19">
        <f t="shared" ref="I12:I13" si="4">(E12-H12)*D12</f>
        <v>-1430.0000000000296</v>
      </c>
    </row>
    <row r="13" spans="1:12">
      <c r="A13" s="4">
        <v>42409</v>
      </c>
      <c r="B13" s="5" t="s">
        <v>1610</v>
      </c>
      <c r="C13" s="6" t="s">
        <v>23</v>
      </c>
      <c r="D13" s="5">
        <v>375</v>
      </c>
      <c r="E13" s="5">
        <v>970</v>
      </c>
      <c r="F13" s="5">
        <v>979</v>
      </c>
      <c r="G13" s="7" t="s">
        <v>3263</v>
      </c>
      <c r="H13" s="5">
        <v>955</v>
      </c>
      <c r="I13" s="17">
        <f t="shared" si="4"/>
        <v>5625</v>
      </c>
    </row>
    <row r="14" spans="1:12">
      <c r="A14" s="4">
        <v>42409</v>
      </c>
      <c r="B14" s="5" t="s">
        <v>3256</v>
      </c>
      <c r="C14" s="6" t="s">
        <v>16</v>
      </c>
      <c r="D14" s="5">
        <v>800</v>
      </c>
      <c r="E14" s="5">
        <v>640</v>
      </c>
      <c r="F14" s="5">
        <v>636</v>
      </c>
      <c r="G14" s="7" t="s">
        <v>3264</v>
      </c>
      <c r="H14" s="5">
        <v>644</v>
      </c>
      <c r="I14" s="17">
        <f t="shared" ref="I14:I17" si="5">(H14-E14)*D14</f>
        <v>3200</v>
      </c>
    </row>
    <row r="15" spans="1:12">
      <c r="A15" s="4">
        <v>42409</v>
      </c>
      <c r="B15" s="5" t="s">
        <v>1401</v>
      </c>
      <c r="C15" s="6" t="s">
        <v>16</v>
      </c>
      <c r="D15" s="5">
        <v>1300</v>
      </c>
      <c r="E15" s="5">
        <v>432</v>
      </c>
      <c r="F15" s="5">
        <v>429.5</v>
      </c>
      <c r="G15" s="7" t="s">
        <v>3265</v>
      </c>
      <c r="H15" s="5">
        <v>433.2</v>
      </c>
      <c r="I15" s="17">
        <f t="shared" si="5"/>
        <v>1559.9999999999852</v>
      </c>
    </row>
    <row r="16" spans="1:12">
      <c r="A16" s="4">
        <v>42409</v>
      </c>
      <c r="B16" s="5" t="s">
        <v>886</v>
      </c>
      <c r="C16" s="6" t="s">
        <v>23</v>
      </c>
      <c r="D16" s="5">
        <v>500</v>
      </c>
      <c r="E16" s="5">
        <v>1010</v>
      </c>
      <c r="F16" s="5">
        <v>1017</v>
      </c>
      <c r="G16" s="7" t="s">
        <v>3266</v>
      </c>
      <c r="H16" s="5">
        <v>1003</v>
      </c>
      <c r="I16" s="17">
        <f>(E16-H16)*D16</f>
        <v>3500</v>
      </c>
    </row>
    <row r="17" spans="1:9">
      <c r="A17" s="12">
        <v>42410</v>
      </c>
      <c r="B17" s="13" t="s">
        <v>1401</v>
      </c>
      <c r="C17" s="14" t="s">
        <v>16</v>
      </c>
      <c r="D17" s="13">
        <v>1300</v>
      </c>
      <c r="E17" s="13">
        <v>431</v>
      </c>
      <c r="F17" s="13">
        <v>429</v>
      </c>
      <c r="G17" s="15" t="s">
        <v>3267</v>
      </c>
      <c r="H17" s="13">
        <v>430</v>
      </c>
      <c r="I17" s="19">
        <f t="shared" si="5"/>
        <v>-1300</v>
      </c>
    </row>
    <row r="18" spans="1:9">
      <c r="A18" s="4">
        <v>42410</v>
      </c>
      <c r="B18" s="5" t="s">
        <v>178</v>
      </c>
      <c r="C18" s="6" t="s">
        <v>23</v>
      </c>
      <c r="D18" s="5">
        <v>2000</v>
      </c>
      <c r="E18" s="5">
        <v>338</v>
      </c>
      <c r="F18" s="5">
        <v>339.75</v>
      </c>
      <c r="G18" s="7" t="s">
        <v>3268</v>
      </c>
      <c r="H18" s="5">
        <v>337.25</v>
      </c>
      <c r="I18" s="17">
        <f t="shared" ref="I18:I22" si="6">(E18-H18)*D18</f>
        <v>1500</v>
      </c>
    </row>
    <row r="19" spans="1:9">
      <c r="A19" s="4">
        <v>42411</v>
      </c>
      <c r="B19" s="5" t="s">
        <v>3269</v>
      </c>
      <c r="C19" s="6" t="s">
        <v>23</v>
      </c>
      <c r="D19" s="5">
        <v>600</v>
      </c>
      <c r="E19" s="5">
        <v>800</v>
      </c>
      <c r="F19" s="5">
        <v>806</v>
      </c>
      <c r="G19" s="7" t="s">
        <v>3270</v>
      </c>
      <c r="H19" s="5">
        <v>794</v>
      </c>
      <c r="I19" s="17">
        <f t="shared" si="6"/>
        <v>3600</v>
      </c>
    </row>
    <row r="20" spans="1:9">
      <c r="A20" s="4">
        <v>42411</v>
      </c>
      <c r="B20" s="5" t="s">
        <v>467</v>
      </c>
      <c r="C20" s="6" t="s">
        <v>23</v>
      </c>
      <c r="D20" s="5">
        <v>200</v>
      </c>
      <c r="E20" s="5">
        <v>2700</v>
      </c>
      <c r="F20" s="5">
        <v>2716.5</v>
      </c>
      <c r="G20" s="7" t="s">
        <v>3271</v>
      </c>
      <c r="H20" s="5">
        <v>2693</v>
      </c>
      <c r="I20" s="17">
        <f t="shared" si="6"/>
        <v>1400</v>
      </c>
    </row>
    <row r="21" spans="1:9">
      <c r="A21" s="4">
        <v>42441</v>
      </c>
      <c r="B21" s="5" t="s">
        <v>1860</v>
      </c>
      <c r="C21" s="6" t="s">
        <v>23</v>
      </c>
      <c r="D21" s="5">
        <v>1600</v>
      </c>
      <c r="E21" s="5">
        <v>227</v>
      </c>
      <c r="F21" s="5">
        <v>229.3</v>
      </c>
      <c r="G21" s="7" t="s">
        <v>3272</v>
      </c>
      <c r="H21" s="5">
        <v>223.2</v>
      </c>
      <c r="I21" s="17">
        <f t="shared" si="6"/>
        <v>6080.0000000000182</v>
      </c>
    </row>
    <row r="22" spans="1:9">
      <c r="A22" s="4">
        <v>42441</v>
      </c>
      <c r="B22" s="5" t="s">
        <v>1047</v>
      </c>
      <c r="C22" s="6" t="s">
        <v>23</v>
      </c>
      <c r="D22" s="5">
        <v>4000</v>
      </c>
      <c r="E22" s="5">
        <v>60</v>
      </c>
      <c r="F22" s="5">
        <v>60.9</v>
      </c>
      <c r="G22" s="7" t="s">
        <v>3273</v>
      </c>
      <c r="H22" s="5">
        <v>58.5</v>
      </c>
      <c r="I22" s="17">
        <f t="shared" si="6"/>
        <v>6000</v>
      </c>
    </row>
    <row r="23" spans="1:9">
      <c r="A23" s="4">
        <v>42415</v>
      </c>
      <c r="B23" s="5" t="s">
        <v>618</v>
      </c>
      <c r="C23" s="6" t="s">
        <v>16</v>
      </c>
      <c r="D23" s="5">
        <v>500</v>
      </c>
      <c r="E23" s="5">
        <v>780</v>
      </c>
      <c r="F23" s="5">
        <v>773</v>
      </c>
      <c r="G23" s="7" t="s">
        <v>3274</v>
      </c>
      <c r="H23" s="5">
        <v>783</v>
      </c>
      <c r="I23" s="17">
        <f t="shared" ref="I23:I25" si="7">(H23-E23)*D23</f>
        <v>1500</v>
      </c>
    </row>
    <row r="24" spans="1:9">
      <c r="A24" s="4">
        <v>42415</v>
      </c>
      <c r="B24" s="5" t="s">
        <v>1401</v>
      </c>
      <c r="C24" s="6" t="s">
        <v>16</v>
      </c>
      <c r="D24" s="5">
        <v>1300</v>
      </c>
      <c r="E24" s="5">
        <v>424.5</v>
      </c>
      <c r="F24" s="5">
        <v>422</v>
      </c>
      <c r="G24" s="7" t="s">
        <v>3275</v>
      </c>
      <c r="H24" s="5">
        <v>425.6</v>
      </c>
      <c r="I24" s="17">
        <f t="shared" si="7"/>
        <v>1430.0000000000296</v>
      </c>
    </row>
    <row r="25" spans="1:9">
      <c r="A25" s="4">
        <v>42415</v>
      </c>
      <c r="B25" s="5" t="s">
        <v>649</v>
      </c>
      <c r="C25" s="6" t="s">
        <v>16</v>
      </c>
      <c r="D25" s="5">
        <v>2200</v>
      </c>
      <c r="E25" s="5">
        <v>161.1</v>
      </c>
      <c r="F25" s="5">
        <v>158.5</v>
      </c>
      <c r="G25" s="7" t="s">
        <v>3276</v>
      </c>
      <c r="H25" s="5">
        <v>161.1</v>
      </c>
      <c r="I25" s="17">
        <f t="shared" si="7"/>
        <v>0</v>
      </c>
    </row>
    <row r="26" spans="1:9">
      <c r="A26" s="4">
        <v>42416</v>
      </c>
      <c r="B26" s="5" t="s">
        <v>649</v>
      </c>
      <c r="C26" s="6" t="s">
        <v>23</v>
      </c>
      <c r="D26" s="5">
        <v>2200</v>
      </c>
      <c r="E26" s="5">
        <v>157</v>
      </c>
      <c r="F26" s="5">
        <v>158.65</v>
      </c>
      <c r="G26" s="7" t="s">
        <v>3277</v>
      </c>
      <c r="H26" s="5">
        <v>156.30000000000001</v>
      </c>
      <c r="I26" s="17">
        <f t="shared" ref="I26:I27" si="8">(E26-H26)*D26</f>
        <v>1539.999999999975</v>
      </c>
    </row>
    <row r="27" spans="1:9">
      <c r="A27" s="12">
        <v>42416</v>
      </c>
      <c r="B27" s="13" t="s">
        <v>649</v>
      </c>
      <c r="C27" s="14" t="s">
        <v>23</v>
      </c>
      <c r="D27" s="13">
        <v>2200</v>
      </c>
      <c r="E27" s="13">
        <v>156.30000000000001</v>
      </c>
      <c r="F27" s="13">
        <v>158</v>
      </c>
      <c r="G27" s="15" t="s">
        <v>3278</v>
      </c>
      <c r="H27" s="13">
        <v>158</v>
      </c>
      <c r="I27" s="19">
        <f t="shared" si="8"/>
        <v>-3739.999999999975</v>
      </c>
    </row>
    <row r="28" spans="1:9">
      <c r="A28" s="12">
        <v>42416</v>
      </c>
      <c r="B28" s="13" t="s">
        <v>3256</v>
      </c>
      <c r="C28" s="14" t="s">
        <v>16</v>
      </c>
      <c r="D28" s="13">
        <v>800</v>
      </c>
      <c r="E28" s="13">
        <v>632</v>
      </c>
      <c r="F28" s="13">
        <v>628</v>
      </c>
      <c r="G28" s="15" t="s">
        <v>3279</v>
      </c>
      <c r="H28" s="13">
        <v>628</v>
      </c>
      <c r="I28" s="19">
        <f t="shared" ref="I28:I33" si="9">(H28-E28)*D28</f>
        <v>-3200</v>
      </c>
    </row>
    <row r="29" spans="1:9">
      <c r="A29" s="4">
        <v>42416</v>
      </c>
      <c r="B29" s="5" t="s">
        <v>1921</v>
      </c>
      <c r="C29" s="6" t="s">
        <v>23</v>
      </c>
      <c r="D29" s="5">
        <v>4000</v>
      </c>
      <c r="E29" s="5">
        <v>105</v>
      </c>
      <c r="F29" s="5">
        <v>105.85</v>
      </c>
      <c r="G29" s="7" t="s">
        <v>3280</v>
      </c>
      <c r="H29" s="5">
        <v>103.5</v>
      </c>
      <c r="I29" s="17">
        <f>(E29-H29)*D29</f>
        <v>6000</v>
      </c>
    </row>
    <row r="30" spans="1:9">
      <c r="A30" s="4">
        <v>42416</v>
      </c>
      <c r="B30" s="5" t="s">
        <v>1047</v>
      </c>
      <c r="C30" s="6" t="s">
        <v>16</v>
      </c>
      <c r="D30" s="5">
        <v>4000</v>
      </c>
      <c r="E30" s="5">
        <v>74</v>
      </c>
      <c r="F30" s="5">
        <v>73.099999999999994</v>
      </c>
      <c r="G30" s="7" t="s">
        <v>3281</v>
      </c>
      <c r="H30" s="5">
        <v>74.400000000000006</v>
      </c>
      <c r="I30" s="17">
        <f t="shared" si="9"/>
        <v>1600.0000000000227</v>
      </c>
    </row>
    <row r="31" spans="1:9">
      <c r="A31" s="4">
        <v>42417</v>
      </c>
      <c r="B31" s="5" t="s">
        <v>567</v>
      </c>
      <c r="C31" s="6" t="s">
        <v>23</v>
      </c>
      <c r="D31" s="5">
        <v>900</v>
      </c>
      <c r="E31" s="5">
        <v>520</v>
      </c>
      <c r="F31" s="5">
        <v>524</v>
      </c>
      <c r="G31" s="7" t="s">
        <v>3282</v>
      </c>
      <c r="H31" s="5">
        <v>518.29999999999995</v>
      </c>
      <c r="I31" s="17">
        <f t="shared" ref="I31:I32" si="10">(E31-H31)*D31</f>
        <v>1530.0000000000409</v>
      </c>
    </row>
    <row r="32" spans="1:9">
      <c r="A32" s="4">
        <v>42418</v>
      </c>
      <c r="B32" s="5" t="s">
        <v>178</v>
      </c>
      <c r="C32" s="6" t="s">
        <v>23</v>
      </c>
      <c r="D32" s="5">
        <v>2000</v>
      </c>
      <c r="E32" s="5">
        <v>334.7</v>
      </c>
      <c r="F32" s="5">
        <v>336.25</v>
      </c>
      <c r="G32" s="7" t="s">
        <v>3283</v>
      </c>
      <c r="H32" s="5">
        <v>333</v>
      </c>
      <c r="I32" s="17">
        <f t="shared" si="10"/>
        <v>3399.9999999999773</v>
      </c>
    </row>
    <row r="33" spans="1:9">
      <c r="A33" s="4">
        <v>42418</v>
      </c>
      <c r="B33" s="5" t="s">
        <v>1047</v>
      </c>
      <c r="C33" s="6" t="s">
        <v>16</v>
      </c>
      <c r="D33" s="5">
        <v>4000</v>
      </c>
      <c r="E33" s="5">
        <v>75</v>
      </c>
      <c r="F33" s="5">
        <v>74.150000000000006</v>
      </c>
      <c r="G33" s="7" t="s">
        <v>3284</v>
      </c>
      <c r="H33" s="5">
        <v>76</v>
      </c>
      <c r="I33" s="17">
        <f t="shared" si="9"/>
        <v>4000</v>
      </c>
    </row>
    <row r="34" spans="1:9">
      <c r="A34" s="4">
        <v>42419</v>
      </c>
      <c r="B34" s="5" t="s">
        <v>74</v>
      </c>
      <c r="C34" s="6" t="s">
        <v>23</v>
      </c>
      <c r="D34" s="5">
        <v>300</v>
      </c>
      <c r="E34" s="5">
        <v>1000</v>
      </c>
      <c r="F34" s="5">
        <v>1011</v>
      </c>
      <c r="G34" s="7" t="s">
        <v>3285</v>
      </c>
      <c r="H34" s="5">
        <v>995</v>
      </c>
      <c r="I34" s="17">
        <f>(E34-H34)*D34</f>
        <v>1500</v>
      </c>
    </row>
    <row r="35" spans="1:9">
      <c r="A35" s="4">
        <v>42419</v>
      </c>
      <c r="B35" s="5" t="s">
        <v>339</v>
      </c>
      <c r="C35" s="6" t="s">
        <v>16</v>
      </c>
      <c r="D35" s="5">
        <v>400</v>
      </c>
      <c r="E35" s="5">
        <v>935.6</v>
      </c>
      <c r="F35" s="5">
        <v>927</v>
      </c>
      <c r="G35" s="7" t="s">
        <v>3286</v>
      </c>
      <c r="H35" s="5">
        <v>939</v>
      </c>
      <c r="I35" s="17">
        <f t="shared" ref="I35:I37" si="11">(H35-E35)*D35</f>
        <v>1359.9999999999909</v>
      </c>
    </row>
    <row r="36" spans="1:9">
      <c r="A36" s="4">
        <v>42419</v>
      </c>
      <c r="B36" s="5" t="s">
        <v>2976</v>
      </c>
      <c r="C36" s="6" t="s">
        <v>16</v>
      </c>
      <c r="D36" s="5">
        <v>2100</v>
      </c>
      <c r="E36" s="5">
        <v>240</v>
      </c>
      <c r="F36" s="5">
        <v>238.35</v>
      </c>
      <c r="G36" s="7" t="s">
        <v>3287</v>
      </c>
      <c r="H36" s="5">
        <v>240.7</v>
      </c>
      <c r="I36" s="17">
        <f t="shared" si="11"/>
        <v>1469.9999999999761</v>
      </c>
    </row>
    <row r="37" spans="1:9">
      <c r="A37" s="4">
        <v>42422</v>
      </c>
      <c r="B37" s="5" t="s">
        <v>3288</v>
      </c>
      <c r="C37" s="6" t="s">
        <v>16</v>
      </c>
      <c r="D37" s="5">
        <v>3000</v>
      </c>
      <c r="E37" s="5">
        <v>134</v>
      </c>
      <c r="F37" s="5">
        <v>132.9</v>
      </c>
      <c r="G37" s="7" t="s">
        <v>3289</v>
      </c>
      <c r="H37" s="5">
        <v>136</v>
      </c>
      <c r="I37" s="17">
        <f t="shared" si="11"/>
        <v>6000</v>
      </c>
    </row>
    <row r="38" spans="1:9">
      <c r="A38" s="4">
        <v>42422</v>
      </c>
      <c r="B38" s="5" t="s">
        <v>3290</v>
      </c>
      <c r="C38" s="6" t="s">
        <v>23</v>
      </c>
      <c r="D38" s="5">
        <v>2200</v>
      </c>
      <c r="E38" s="5">
        <v>150</v>
      </c>
      <c r="F38" s="5">
        <v>151.65</v>
      </c>
      <c r="G38" s="7" t="s">
        <v>3291</v>
      </c>
      <c r="H38" s="5">
        <v>149.30000000000001</v>
      </c>
      <c r="I38" s="17">
        <f>(E38-H38)*D38</f>
        <v>1539.999999999975</v>
      </c>
    </row>
    <row r="39" spans="1:9">
      <c r="A39" s="4">
        <v>42423</v>
      </c>
      <c r="B39" s="5" t="s">
        <v>1885</v>
      </c>
      <c r="C39" s="6" t="s">
        <v>23</v>
      </c>
      <c r="D39" s="5">
        <v>700</v>
      </c>
      <c r="E39" s="5">
        <v>700</v>
      </c>
      <c r="F39" s="5">
        <v>705</v>
      </c>
      <c r="G39" s="7" t="s">
        <v>3292</v>
      </c>
      <c r="H39" s="5">
        <v>691.5</v>
      </c>
      <c r="I39" s="17">
        <f t="shared" ref="I39:I41" si="12">(E39-H39)*D39</f>
        <v>5950</v>
      </c>
    </row>
    <row r="40" spans="1:9">
      <c r="A40" s="4">
        <v>42423</v>
      </c>
      <c r="B40" s="5" t="s">
        <v>339</v>
      </c>
      <c r="C40" s="6" t="s">
        <v>23</v>
      </c>
      <c r="D40" s="5">
        <v>400</v>
      </c>
      <c r="E40" s="5">
        <v>920</v>
      </c>
      <c r="F40" s="5">
        <v>929</v>
      </c>
      <c r="G40" s="7" t="s">
        <v>3293</v>
      </c>
      <c r="H40" s="5">
        <v>916.5</v>
      </c>
      <c r="I40" s="17">
        <f t="shared" si="12"/>
        <v>1400</v>
      </c>
    </row>
    <row r="41" spans="1:9">
      <c r="A41" s="12">
        <v>42424</v>
      </c>
      <c r="B41" s="13" t="s">
        <v>1610</v>
      </c>
      <c r="C41" s="14" t="s">
        <v>23</v>
      </c>
      <c r="D41" s="13">
        <v>375</v>
      </c>
      <c r="E41" s="13">
        <v>763</v>
      </c>
      <c r="F41" s="13">
        <v>771.1</v>
      </c>
      <c r="G41" s="15" t="s">
        <v>3294</v>
      </c>
      <c r="H41" s="13">
        <v>771.1</v>
      </c>
      <c r="I41" s="19">
        <f t="shared" si="12"/>
        <v>-3037.5000000000086</v>
      </c>
    </row>
    <row r="42" spans="1:9">
      <c r="A42" s="4">
        <v>42424</v>
      </c>
      <c r="B42" s="5" t="s">
        <v>339</v>
      </c>
      <c r="C42" s="6" t="s">
        <v>23</v>
      </c>
      <c r="D42" s="5">
        <v>400</v>
      </c>
      <c r="E42" s="5">
        <v>916.5</v>
      </c>
      <c r="F42" s="5">
        <v>924.75</v>
      </c>
      <c r="G42" s="7" t="s">
        <v>3295</v>
      </c>
      <c r="H42" s="5">
        <v>903</v>
      </c>
      <c r="I42" s="17">
        <f t="shared" ref="I42:I46" si="13">(E42-H42)*D42</f>
        <v>5400</v>
      </c>
    </row>
    <row r="43" spans="1:9">
      <c r="A43" s="12">
        <v>42424</v>
      </c>
      <c r="B43" s="13" t="s">
        <v>467</v>
      </c>
      <c r="C43" s="14" t="s">
        <v>23</v>
      </c>
      <c r="D43" s="13">
        <v>200</v>
      </c>
      <c r="E43" s="13">
        <v>2746.5</v>
      </c>
      <c r="F43" s="13">
        <v>2762</v>
      </c>
      <c r="G43" s="15" t="s">
        <v>3296</v>
      </c>
      <c r="H43" s="13">
        <v>2750</v>
      </c>
      <c r="I43" s="19">
        <f t="shared" si="13"/>
        <v>-700</v>
      </c>
    </row>
    <row r="44" spans="1:9">
      <c r="A44" s="4">
        <v>42425</v>
      </c>
      <c r="B44" s="5" t="s">
        <v>1638</v>
      </c>
      <c r="C44" s="6" t="s">
        <v>23</v>
      </c>
      <c r="D44" s="5">
        <v>2000</v>
      </c>
      <c r="E44" s="5">
        <v>263.60000000000002</v>
      </c>
      <c r="F44" s="5">
        <v>265.35000000000002</v>
      </c>
      <c r="G44" s="7" t="s">
        <v>3297</v>
      </c>
      <c r="H44" s="5">
        <v>262.85000000000002</v>
      </c>
      <c r="I44" s="17">
        <f t="shared" si="13"/>
        <v>1500</v>
      </c>
    </row>
    <row r="45" spans="1:9">
      <c r="A45" s="4">
        <v>42425</v>
      </c>
      <c r="B45" s="5" t="s">
        <v>2450</v>
      </c>
      <c r="C45" s="6" t="s">
        <v>23</v>
      </c>
      <c r="D45" s="5">
        <v>3000</v>
      </c>
      <c r="E45" s="5">
        <v>232</v>
      </c>
      <c r="F45" s="5">
        <v>233.1</v>
      </c>
      <c r="G45" s="7" t="s">
        <v>3298</v>
      </c>
      <c r="H45" s="5">
        <v>230</v>
      </c>
      <c r="I45" s="17">
        <f t="shared" si="13"/>
        <v>6000</v>
      </c>
    </row>
    <row r="46" spans="1:9">
      <c r="A46" s="4">
        <v>42426</v>
      </c>
      <c r="B46" s="5" t="s">
        <v>3288</v>
      </c>
      <c r="C46" s="6" t="s">
        <v>23</v>
      </c>
      <c r="D46" s="5">
        <v>3000</v>
      </c>
      <c r="E46" s="5">
        <v>122.5</v>
      </c>
      <c r="F46" s="5">
        <v>123.6</v>
      </c>
      <c r="G46" s="7" t="s">
        <v>3299</v>
      </c>
      <c r="H46" s="5">
        <v>122.8</v>
      </c>
      <c r="I46" s="17">
        <f t="shared" si="13"/>
        <v>-899.99999999999147</v>
      </c>
    </row>
    <row r="47" spans="1:9">
      <c r="A47" s="4">
        <v>42426</v>
      </c>
      <c r="B47" s="5" t="s">
        <v>3300</v>
      </c>
      <c r="C47" s="6" t="s">
        <v>16</v>
      </c>
      <c r="D47" s="5">
        <v>600</v>
      </c>
      <c r="E47" s="5">
        <v>850</v>
      </c>
      <c r="F47" s="5">
        <v>844</v>
      </c>
      <c r="G47" s="7" t="s">
        <v>3301</v>
      </c>
      <c r="H47" s="5">
        <v>855</v>
      </c>
      <c r="I47" s="17">
        <f t="shared" ref="I47:I48" si="14">(H47-E47)*D47</f>
        <v>3000</v>
      </c>
    </row>
    <row r="48" spans="1:9">
      <c r="A48" s="4">
        <v>42426</v>
      </c>
      <c r="B48" s="5" t="s">
        <v>567</v>
      </c>
      <c r="C48" s="6" t="s">
        <v>16</v>
      </c>
      <c r="D48" s="5">
        <v>900</v>
      </c>
      <c r="E48" s="5">
        <v>515</v>
      </c>
      <c r="F48" s="5">
        <v>512</v>
      </c>
      <c r="G48" s="7" t="s">
        <v>3302</v>
      </c>
      <c r="H48" s="5">
        <v>516.79999999999995</v>
      </c>
      <c r="I48" s="17">
        <f t="shared" si="14"/>
        <v>1619.9999999999591</v>
      </c>
    </row>
    <row r="49" spans="1:9">
      <c r="A49" s="4">
        <v>42429</v>
      </c>
      <c r="B49" s="5" t="s">
        <v>2702</v>
      </c>
      <c r="C49" s="6" t="s">
        <v>23</v>
      </c>
      <c r="D49" s="5">
        <v>5000</v>
      </c>
      <c r="E49" s="5">
        <v>67</v>
      </c>
      <c r="F49" s="5">
        <v>67.7</v>
      </c>
      <c r="G49" s="7" t="s">
        <v>3303</v>
      </c>
      <c r="H49" s="5">
        <v>65.8</v>
      </c>
      <c r="I49" s="17">
        <f>(E49-H49)*D49</f>
        <v>6000.0000000000146</v>
      </c>
    </row>
    <row r="50" spans="1:9">
      <c r="A50" s="21">
        <v>42429</v>
      </c>
      <c r="B50" s="22" t="s">
        <v>2604</v>
      </c>
      <c r="C50" s="23" t="s">
        <v>16</v>
      </c>
      <c r="D50" s="22">
        <v>700</v>
      </c>
      <c r="E50" s="22">
        <v>650.5</v>
      </c>
      <c r="F50" s="22">
        <v>644.5</v>
      </c>
      <c r="G50" s="24" t="s">
        <v>3304</v>
      </c>
      <c r="H50" s="22">
        <v>656</v>
      </c>
      <c r="I50" s="25">
        <f>(H50-E50)*D50</f>
        <v>3850</v>
      </c>
    </row>
    <row r="53" spans="1:9">
      <c r="G53" s="111" t="s">
        <v>64</v>
      </c>
      <c r="H53" s="111"/>
      <c r="I53" s="26">
        <f>SUM(I4:I50)</f>
        <v>93717.5</v>
      </c>
    </row>
    <row r="54" spans="1:9">
      <c r="I54" s="27"/>
    </row>
    <row r="55" spans="1:9">
      <c r="G55" s="111" t="s">
        <v>2</v>
      </c>
      <c r="H55" s="111"/>
      <c r="I55" s="28">
        <f>40/47</f>
        <v>0.85106382978723405</v>
      </c>
    </row>
  </sheetData>
  <mergeCells count="4">
    <mergeCell ref="A1:I1"/>
    <mergeCell ref="A2:I2"/>
    <mergeCell ref="G53:H53"/>
    <mergeCell ref="G55:H55"/>
  </mergeCells>
  <pageMargins left="0.69930555555555596" right="0.69930555555555596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E70" sqref="E70"/>
    </sheetView>
  </sheetViews>
  <sheetFormatPr defaultColWidth="9" defaultRowHeight="15"/>
  <cols>
    <col min="1" max="1" width="10.42578125" customWidth="1"/>
    <col min="2" max="2" width="17.85546875" customWidth="1"/>
    <col min="4" max="4" width="10.28515625" customWidth="1"/>
    <col min="5" max="5" width="13.28515625" customWidth="1"/>
    <col min="6" max="6" width="11.28515625" customWidth="1"/>
    <col min="7" max="7" width="20" customWidth="1"/>
    <col min="8" max="8" width="11.85546875" customWidth="1"/>
    <col min="9" max="9" width="13.42578125" style="1" customWidth="1"/>
  </cols>
  <sheetData>
    <row r="1" spans="1:9" ht="22.5">
      <c r="A1" s="116" t="s">
        <v>4</v>
      </c>
      <c r="B1" s="117"/>
      <c r="C1" s="117"/>
      <c r="D1" s="117"/>
      <c r="E1" s="117"/>
      <c r="F1" s="117"/>
      <c r="G1" s="117"/>
      <c r="H1" s="117"/>
      <c r="I1" s="118"/>
    </row>
    <row r="2" spans="1:9">
      <c r="A2" s="119" t="s">
        <v>3305</v>
      </c>
      <c r="B2" s="120"/>
      <c r="C2" s="120"/>
      <c r="D2" s="120"/>
      <c r="E2" s="120"/>
      <c r="F2" s="120"/>
      <c r="G2" s="120"/>
      <c r="H2" s="120"/>
      <c r="I2" s="121"/>
    </row>
    <row r="3" spans="1:9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16" t="s">
        <v>14</v>
      </c>
    </row>
    <row r="4" spans="1:9">
      <c r="A4" s="4">
        <v>42370</v>
      </c>
      <c r="B4" s="5" t="s">
        <v>2604</v>
      </c>
      <c r="C4" s="6" t="s">
        <v>16</v>
      </c>
      <c r="D4" s="5">
        <v>700</v>
      </c>
      <c r="E4" s="5">
        <v>884</v>
      </c>
      <c r="F4" s="5">
        <v>879.5</v>
      </c>
      <c r="G4" s="7" t="s">
        <v>3306</v>
      </c>
      <c r="H4" s="5">
        <v>884</v>
      </c>
      <c r="I4" s="17">
        <f>(H4-E4)*D4</f>
        <v>0</v>
      </c>
    </row>
    <row r="5" spans="1:9">
      <c r="A5" s="8">
        <v>42370</v>
      </c>
      <c r="B5" s="9" t="s">
        <v>886</v>
      </c>
      <c r="C5" s="10" t="s">
        <v>16</v>
      </c>
      <c r="D5" s="9">
        <v>500</v>
      </c>
      <c r="E5" s="9">
        <v>1304</v>
      </c>
      <c r="F5" s="9">
        <v>1297</v>
      </c>
      <c r="G5" s="11" t="s">
        <v>3307</v>
      </c>
      <c r="H5" s="9">
        <v>1307</v>
      </c>
      <c r="I5" s="18">
        <f t="shared" ref="I5:I7" si="0">(H5-E5)*D5</f>
        <v>1500</v>
      </c>
    </row>
    <row r="6" spans="1:9">
      <c r="A6" s="8">
        <v>42370</v>
      </c>
      <c r="B6" s="9" t="s">
        <v>886</v>
      </c>
      <c r="C6" s="10" t="s">
        <v>16</v>
      </c>
      <c r="D6" s="9">
        <v>500</v>
      </c>
      <c r="E6" s="9">
        <v>1311</v>
      </c>
      <c r="F6" s="9">
        <v>1304</v>
      </c>
      <c r="G6" s="11" t="s">
        <v>3308</v>
      </c>
      <c r="H6" s="9">
        <v>1321</v>
      </c>
      <c r="I6" s="18">
        <f t="shared" si="0"/>
        <v>5000</v>
      </c>
    </row>
    <row r="7" spans="1:9">
      <c r="A7" s="8">
        <v>42373</v>
      </c>
      <c r="B7" s="9" t="s">
        <v>3309</v>
      </c>
      <c r="C7" s="10" t="s">
        <v>16</v>
      </c>
      <c r="D7" s="9">
        <v>1500</v>
      </c>
      <c r="E7" s="9">
        <v>460</v>
      </c>
      <c r="F7" s="9">
        <v>457.5</v>
      </c>
      <c r="G7" s="11" t="s">
        <v>3310</v>
      </c>
      <c r="H7" s="9">
        <v>461</v>
      </c>
      <c r="I7" s="18">
        <f t="shared" si="0"/>
        <v>1500</v>
      </c>
    </row>
    <row r="8" spans="1:9">
      <c r="A8" s="8">
        <v>42373</v>
      </c>
      <c r="B8" s="9" t="s">
        <v>2144</v>
      </c>
      <c r="C8" s="10" t="s">
        <v>23</v>
      </c>
      <c r="D8" s="9">
        <v>1500</v>
      </c>
      <c r="E8" s="9">
        <v>330</v>
      </c>
      <c r="F8" s="9">
        <v>332.5</v>
      </c>
      <c r="G8" s="11" t="s">
        <v>3311</v>
      </c>
      <c r="H8" s="9">
        <v>329</v>
      </c>
      <c r="I8" s="18">
        <f>(E8-H8)*D8</f>
        <v>1500</v>
      </c>
    </row>
    <row r="9" spans="1:9">
      <c r="A9" s="8">
        <v>42373</v>
      </c>
      <c r="B9" s="9" t="s">
        <v>2144</v>
      </c>
      <c r="C9" s="10" t="s">
        <v>23</v>
      </c>
      <c r="D9" s="9">
        <v>1500</v>
      </c>
      <c r="E9" s="9">
        <v>323.10000000000002</v>
      </c>
      <c r="F9" s="9">
        <v>325.5</v>
      </c>
      <c r="G9" s="11" t="s">
        <v>3312</v>
      </c>
      <c r="H9" s="9">
        <v>321</v>
      </c>
      <c r="I9" s="18">
        <f t="shared" ref="I9:I18" si="1">(E9-H9)*D9</f>
        <v>3150.0000000000341</v>
      </c>
    </row>
    <row r="10" spans="1:9">
      <c r="A10" s="8">
        <v>42373</v>
      </c>
      <c r="B10" s="9" t="s">
        <v>128</v>
      </c>
      <c r="C10" s="10" t="s">
        <v>23</v>
      </c>
      <c r="D10" s="9">
        <v>2000</v>
      </c>
      <c r="E10" s="9">
        <v>420.25</v>
      </c>
      <c r="F10" s="9">
        <v>422</v>
      </c>
      <c r="G10" s="11" t="s">
        <v>3313</v>
      </c>
      <c r="H10" s="9">
        <v>417.25</v>
      </c>
      <c r="I10" s="18">
        <f t="shared" si="1"/>
        <v>6000</v>
      </c>
    </row>
    <row r="11" spans="1:9">
      <c r="A11" s="8">
        <v>42374</v>
      </c>
      <c r="B11" s="9" t="s">
        <v>2144</v>
      </c>
      <c r="C11" s="10" t="s">
        <v>23</v>
      </c>
      <c r="D11" s="9">
        <v>1500</v>
      </c>
      <c r="E11" s="9">
        <v>320</v>
      </c>
      <c r="F11" s="9">
        <v>321.75</v>
      </c>
      <c r="G11" s="11" t="s">
        <v>3314</v>
      </c>
      <c r="H11" s="9">
        <v>317</v>
      </c>
      <c r="I11" s="18">
        <f t="shared" si="1"/>
        <v>4500</v>
      </c>
    </row>
    <row r="12" spans="1:9">
      <c r="A12" s="8">
        <v>42374</v>
      </c>
      <c r="B12" s="9" t="s">
        <v>2144</v>
      </c>
      <c r="C12" s="10" t="s">
        <v>23</v>
      </c>
      <c r="D12" s="9">
        <v>1500</v>
      </c>
      <c r="E12" s="9">
        <v>314.39999999999998</v>
      </c>
      <c r="F12" s="9">
        <v>317</v>
      </c>
      <c r="G12" s="11" t="s">
        <v>3315</v>
      </c>
      <c r="H12" s="9">
        <v>312</v>
      </c>
      <c r="I12" s="18">
        <f t="shared" si="1"/>
        <v>3599.9999999999659</v>
      </c>
    </row>
    <row r="13" spans="1:9">
      <c r="A13" s="8">
        <v>42375</v>
      </c>
      <c r="B13" s="9" t="s">
        <v>178</v>
      </c>
      <c r="C13" s="10" t="s">
        <v>23</v>
      </c>
      <c r="D13" s="9">
        <v>2000</v>
      </c>
      <c r="E13" s="9">
        <v>424</v>
      </c>
      <c r="F13" s="9">
        <v>425.75</v>
      </c>
      <c r="G13" s="11" t="s">
        <v>3316</v>
      </c>
      <c r="H13" s="9">
        <v>423.25</v>
      </c>
      <c r="I13" s="18">
        <f t="shared" si="1"/>
        <v>1500</v>
      </c>
    </row>
    <row r="14" spans="1:9">
      <c r="A14" s="12">
        <v>42375</v>
      </c>
      <c r="B14" s="13" t="s">
        <v>51</v>
      </c>
      <c r="C14" s="14" t="s">
        <v>23</v>
      </c>
      <c r="D14" s="13">
        <v>400</v>
      </c>
      <c r="E14" s="13">
        <v>1298</v>
      </c>
      <c r="F14" s="13">
        <v>1306</v>
      </c>
      <c r="G14" s="15" t="s">
        <v>3317</v>
      </c>
      <c r="H14" s="13">
        <v>1306</v>
      </c>
      <c r="I14" s="19">
        <f t="shared" si="1"/>
        <v>-3200</v>
      </c>
    </row>
    <row r="15" spans="1:9">
      <c r="A15" s="8">
        <v>42375</v>
      </c>
      <c r="B15" s="9" t="s">
        <v>497</v>
      </c>
      <c r="C15" s="10" t="s">
        <v>23</v>
      </c>
      <c r="D15" s="9">
        <v>600</v>
      </c>
      <c r="E15" s="9">
        <v>795</v>
      </c>
      <c r="F15" s="9">
        <v>800.5</v>
      </c>
      <c r="G15" s="11" t="s">
        <v>3318</v>
      </c>
      <c r="H15" s="9">
        <v>792.5</v>
      </c>
      <c r="I15" s="18">
        <f t="shared" si="1"/>
        <v>1500</v>
      </c>
    </row>
    <row r="16" spans="1:9">
      <c r="A16" s="8">
        <v>42376</v>
      </c>
      <c r="B16" s="9" t="s">
        <v>134</v>
      </c>
      <c r="C16" s="10" t="s">
        <v>23</v>
      </c>
      <c r="D16" s="9">
        <v>400</v>
      </c>
      <c r="E16" s="9">
        <v>1400</v>
      </c>
      <c r="F16" s="9">
        <v>1409</v>
      </c>
      <c r="G16" s="11" t="s">
        <v>3319</v>
      </c>
      <c r="H16" s="9">
        <v>1396</v>
      </c>
      <c r="I16" s="18">
        <f t="shared" si="1"/>
        <v>1600</v>
      </c>
    </row>
    <row r="17" spans="1:9">
      <c r="A17" s="8">
        <v>42376</v>
      </c>
      <c r="B17" s="9" t="s">
        <v>2476</v>
      </c>
      <c r="C17" s="10" t="s">
        <v>23</v>
      </c>
      <c r="D17" s="9">
        <v>450</v>
      </c>
      <c r="E17" s="9">
        <v>1318</v>
      </c>
      <c r="F17" s="9">
        <v>1326</v>
      </c>
      <c r="G17" s="11" t="s">
        <v>3320</v>
      </c>
      <c r="H17" s="9">
        <v>1318</v>
      </c>
      <c r="I17" s="18">
        <f t="shared" si="1"/>
        <v>0</v>
      </c>
    </row>
    <row r="18" spans="1:9">
      <c r="A18" s="8">
        <v>42376</v>
      </c>
      <c r="B18" s="9" t="s">
        <v>128</v>
      </c>
      <c r="C18" s="10" t="s">
        <v>23</v>
      </c>
      <c r="D18" s="9">
        <v>2000</v>
      </c>
      <c r="E18" s="9">
        <v>408</v>
      </c>
      <c r="F18" s="9">
        <v>409.6</v>
      </c>
      <c r="G18" s="11" t="s">
        <v>3321</v>
      </c>
      <c r="H18" s="9">
        <v>405</v>
      </c>
      <c r="I18" s="18">
        <f t="shared" si="1"/>
        <v>6000</v>
      </c>
    </row>
    <row r="19" spans="1:9">
      <c r="A19" s="12">
        <v>42377</v>
      </c>
      <c r="B19" s="13" t="s">
        <v>339</v>
      </c>
      <c r="C19" s="14" t="s">
        <v>16</v>
      </c>
      <c r="D19" s="13">
        <v>400</v>
      </c>
      <c r="E19" s="13">
        <v>1240</v>
      </c>
      <c r="F19" s="13">
        <v>1231</v>
      </c>
      <c r="G19" s="15" t="s">
        <v>3322</v>
      </c>
      <c r="H19" s="13">
        <v>1237</v>
      </c>
      <c r="I19" s="19">
        <f>(H19-E19)*D19</f>
        <v>-1200</v>
      </c>
    </row>
    <row r="20" spans="1:9">
      <c r="A20" s="8">
        <v>42377</v>
      </c>
      <c r="B20" s="9" t="s">
        <v>618</v>
      </c>
      <c r="C20" s="10" t="s">
        <v>23</v>
      </c>
      <c r="D20" s="9">
        <v>500</v>
      </c>
      <c r="E20" s="9">
        <v>831</v>
      </c>
      <c r="F20" s="9">
        <v>838</v>
      </c>
      <c r="G20" s="11" t="s">
        <v>3323</v>
      </c>
      <c r="H20" s="9">
        <v>831</v>
      </c>
      <c r="I20" s="18">
        <f>(E20-H20)*D20</f>
        <v>0</v>
      </c>
    </row>
    <row r="21" spans="1:9">
      <c r="A21" s="8">
        <v>42377</v>
      </c>
      <c r="B21" s="9" t="s">
        <v>1401</v>
      </c>
      <c r="C21" s="10" t="s">
        <v>16</v>
      </c>
      <c r="D21" s="9">
        <v>1300</v>
      </c>
      <c r="E21" s="9">
        <v>589</v>
      </c>
      <c r="F21" s="9">
        <v>586.5</v>
      </c>
      <c r="G21" s="11" t="s">
        <v>3324</v>
      </c>
      <c r="H21" s="9">
        <v>590.20000000000005</v>
      </c>
      <c r="I21" s="18">
        <f>(H21-E21)*D21</f>
        <v>1560.0000000000591</v>
      </c>
    </row>
    <row r="22" spans="1:9">
      <c r="A22" s="8">
        <v>42377</v>
      </c>
      <c r="B22" s="9" t="s">
        <v>512</v>
      </c>
      <c r="C22" s="10" t="s">
        <v>23</v>
      </c>
      <c r="D22" s="9">
        <v>500</v>
      </c>
      <c r="E22" s="9">
        <v>866.75</v>
      </c>
      <c r="F22" s="9">
        <v>874</v>
      </c>
      <c r="G22" s="11" t="s">
        <v>3325</v>
      </c>
      <c r="H22" s="9">
        <v>863.75</v>
      </c>
      <c r="I22" s="18">
        <f t="shared" ref="I22:I26" si="2">(E22-H22)*D22</f>
        <v>1500</v>
      </c>
    </row>
    <row r="23" spans="1:9">
      <c r="A23" s="8">
        <v>42377</v>
      </c>
      <c r="B23" s="9" t="s">
        <v>29</v>
      </c>
      <c r="C23" s="10" t="s">
        <v>23</v>
      </c>
      <c r="D23" s="9">
        <v>400</v>
      </c>
      <c r="E23" s="9">
        <v>1245</v>
      </c>
      <c r="F23" s="9">
        <v>1254</v>
      </c>
      <c r="G23" s="11" t="s">
        <v>3326</v>
      </c>
      <c r="H23" s="9">
        <v>1241.3</v>
      </c>
      <c r="I23" s="18">
        <f t="shared" si="2"/>
        <v>1480.0000000000182</v>
      </c>
    </row>
    <row r="24" spans="1:9">
      <c r="A24" s="8">
        <v>42377</v>
      </c>
      <c r="B24" s="9" t="s">
        <v>74</v>
      </c>
      <c r="C24" s="10" t="s">
        <v>23</v>
      </c>
      <c r="D24" s="9">
        <v>300</v>
      </c>
      <c r="E24" s="9">
        <v>1380</v>
      </c>
      <c r="F24" s="9">
        <v>1391</v>
      </c>
      <c r="G24" s="11" t="s">
        <v>3327</v>
      </c>
      <c r="H24" s="9">
        <v>1379.8</v>
      </c>
      <c r="I24" s="18">
        <f t="shared" si="2"/>
        <v>60.000000000013642</v>
      </c>
    </row>
    <row r="25" spans="1:9">
      <c r="A25" s="8">
        <v>42380</v>
      </c>
      <c r="B25" s="9" t="s">
        <v>1693</v>
      </c>
      <c r="C25" s="10" t="s">
        <v>23</v>
      </c>
      <c r="D25" s="9">
        <v>2000</v>
      </c>
      <c r="E25" s="9">
        <v>402.45</v>
      </c>
      <c r="F25" s="9">
        <v>404.1</v>
      </c>
      <c r="G25" s="11" t="s">
        <v>3328</v>
      </c>
      <c r="H25" s="9">
        <v>401.65</v>
      </c>
      <c r="I25" s="18">
        <f t="shared" si="2"/>
        <v>1600.0000000000227</v>
      </c>
    </row>
    <row r="26" spans="1:9">
      <c r="A26" s="8">
        <v>42380</v>
      </c>
      <c r="B26" s="9" t="s">
        <v>3329</v>
      </c>
      <c r="C26" s="10" t="s">
        <v>23</v>
      </c>
      <c r="D26" s="9">
        <v>2100</v>
      </c>
      <c r="E26" s="9">
        <v>242.25</v>
      </c>
      <c r="F26" s="9">
        <v>244</v>
      </c>
      <c r="G26" s="11" t="s">
        <v>3330</v>
      </c>
      <c r="H26" s="9">
        <v>239.8</v>
      </c>
      <c r="I26" s="18">
        <f t="shared" si="2"/>
        <v>5144.9999999999764</v>
      </c>
    </row>
    <row r="27" spans="1:9">
      <c r="A27" s="8">
        <v>42381</v>
      </c>
      <c r="B27" s="9" t="s">
        <v>2230</v>
      </c>
      <c r="C27" s="10" t="s">
        <v>16</v>
      </c>
      <c r="D27" s="9">
        <v>900</v>
      </c>
      <c r="E27" s="9">
        <v>774</v>
      </c>
      <c r="F27" s="9">
        <v>770</v>
      </c>
      <c r="G27" s="11" t="s">
        <v>3331</v>
      </c>
      <c r="H27" s="9">
        <v>775.75</v>
      </c>
      <c r="I27" s="18">
        <f t="shared" ref="I27:I28" si="3">(H27-E27)*D27</f>
        <v>1575</v>
      </c>
    </row>
    <row r="28" spans="1:9">
      <c r="A28" s="8">
        <v>42381</v>
      </c>
      <c r="B28" s="9" t="s">
        <v>134</v>
      </c>
      <c r="C28" s="10" t="s">
        <v>16</v>
      </c>
      <c r="D28" s="9">
        <v>400</v>
      </c>
      <c r="E28" s="9">
        <v>1461.9</v>
      </c>
      <c r="F28" s="9">
        <v>1452.9</v>
      </c>
      <c r="G28" s="11" t="s">
        <v>3332</v>
      </c>
      <c r="H28" s="9">
        <v>1476</v>
      </c>
      <c r="I28" s="18">
        <f t="shared" si="3"/>
        <v>5639.9999999999636</v>
      </c>
    </row>
    <row r="29" spans="1:9">
      <c r="A29" s="8">
        <v>42381</v>
      </c>
      <c r="B29" s="9" t="s">
        <v>978</v>
      </c>
      <c r="C29" s="10" t="s">
        <v>23</v>
      </c>
      <c r="D29" s="9">
        <v>1500</v>
      </c>
      <c r="E29" s="9">
        <v>270</v>
      </c>
      <c r="F29" s="9">
        <v>272.5</v>
      </c>
      <c r="G29" s="11" t="s">
        <v>3333</v>
      </c>
      <c r="H29" s="9">
        <v>266</v>
      </c>
      <c r="I29" s="18">
        <f>(E29-H29)*D29</f>
        <v>6000</v>
      </c>
    </row>
    <row r="30" spans="1:9">
      <c r="A30" s="12">
        <v>42382</v>
      </c>
      <c r="B30" s="13" t="s">
        <v>497</v>
      </c>
      <c r="C30" s="14" t="s">
        <v>16</v>
      </c>
      <c r="D30" s="13">
        <v>600</v>
      </c>
      <c r="E30" s="13">
        <v>804.5</v>
      </c>
      <c r="F30" s="13">
        <v>799</v>
      </c>
      <c r="G30" s="15" t="s">
        <v>3334</v>
      </c>
      <c r="H30" s="13">
        <v>799</v>
      </c>
      <c r="I30" s="19">
        <f t="shared" ref="I30:I31" si="4">(H30-E30)*D30</f>
        <v>-3300</v>
      </c>
    </row>
    <row r="31" spans="1:9">
      <c r="A31" s="8">
        <v>42382</v>
      </c>
      <c r="B31" s="9" t="s">
        <v>3335</v>
      </c>
      <c r="C31" s="10" t="s">
        <v>16</v>
      </c>
      <c r="D31" s="9">
        <v>700</v>
      </c>
      <c r="E31" s="9">
        <v>690</v>
      </c>
      <c r="F31" s="9">
        <v>685</v>
      </c>
      <c r="G31" s="11" t="s">
        <v>3336</v>
      </c>
      <c r="H31" s="9">
        <v>692</v>
      </c>
      <c r="I31" s="18">
        <f t="shared" si="4"/>
        <v>1400</v>
      </c>
    </row>
    <row r="32" spans="1:9">
      <c r="A32" s="8">
        <v>42382</v>
      </c>
      <c r="B32" s="9" t="s">
        <v>587</v>
      </c>
      <c r="C32" s="10" t="s">
        <v>23</v>
      </c>
      <c r="D32" s="9">
        <v>750</v>
      </c>
      <c r="E32" s="9">
        <v>360</v>
      </c>
      <c r="F32" s="9">
        <v>364.5</v>
      </c>
      <c r="G32" s="11" t="s">
        <v>3337</v>
      </c>
      <c r="H32" s="9">
        <v>352</v>
      </c>
      <c r="I32" s="18">
        <f t="shared" ref="I32:I41" si="5">(E32-H32)*D32</f>
        <v>6000</v>
      </c>
    </row>
    <row r="33" spans="1:9">
      <c r="A33" s="8">
        <v>42382</v>
      </c>
      <c r="B33" s="9" t="s">
        <v>112</v>
      </c>
      <c r="C33" s="10" t="s">
        <v>23</v>
      </c>
      <c r="D33" s="9">
        <v>125</v>
      </c>
      <c r="E33" s="9">
        <v>4250</v>
      </c>
      <c r="F33" s="9">
        <v>4278</v>
      </c>
      <c r="G33" s="11" t="s">
        <v>3338</v>
      </c>
      <c r="H33" s="9">
        <v>4238</v>
      </c>
      <c r="I33" s="18">
        <f t="shared" si="5"/>
        <v>1500</v>
      </c>
    </row>
    <row r="34" spans="1:9">
      <c r="A34" s="8">
        <v>42383</v>
      </c>
      <c r="B34" s="9" t="s">
        <v>339</v>
      </c>
      <c r="C34" s="10" t="s">
        <v>23</v>
      </c>
      <c r="D34" s="9">
        <v>400</v>
      </c>
      <c r="E34" s="9">
        <v>1150</v>
      </c>
      <c r="F34" s="9">
        <v>1159</v>
      </c>
      <c r="G34" s="11" t="s">
        <v>3339</v>
      </c>
      <c r="H34" s="9">
        <v>1146</v>
      </c>
      <c r="I34" s="18">
        <f t="shared" si="5"/>
        <v>1600</v>
      </c>
    </row>
    <row r="35" spans="1:9">
      <c r="A35" s="8">
        <v>42383</v>
      </c>
      <c r="B35" s="9" t="s">
        <v>575</v>
      </c>
      <c r="C35" s="10" t="s">
        <v>23</v>
      </c>
      <c r="D35" s="9">
        <v>1500</v>
      </c>
      <c r="E35" s="9">
        <v>350</v>
      </c>
      <c r="F35" s="9">
        <v>352.5</v>
      </c>
      <c r="G35" s="11" t="s">
        <v>3340</v>
      </c>
      <c r="H35" s="9">
        <v>347.75</v>
      </c>
      <c r="I35" s="18">
        <f t="shared" si="5"/>
        <v>3375</v>
      </c>
    </row>
    <row r="36" spans="1:9">
      <c r="A36" s="8">
        <v>42384</v>
      </c>
      <c r="B36" s="9" t="s">
        <v>3003</v>
      </c>
      <c r="C36" s="10" t="s">
        <v>23</v>
      </c>
      <c r="D36" s="9">
        <v>700</v>
      </c>
      <c r="E36" s="9">
        <v>98.3</v>
      </c>
      <c r="F36" s="9">
        <v>99.1</v>
      </c>
      <c r="G36" s="11" t="s">
        <v>3341</v>
      </c>
      <c r="H36" s="9">
        <v>97.9</v>
      </c>
      <c r="I36" s="18">
        <f t="shared" si="5"/>
        <v>279.99999999999403</v>
      </c>
    </row>
    <row r="37" spans="1:9">
      <c r="A37" s="8">
        <v>42384</v>
      </c>
      <c r="B37" s="9" t="s">
        <v>3342</v>
      </c>
      <c r="C37" s="10" t="s">
        <v>23</v>
      </c>
      <c r="D37" s="9">
        <v>8000</v>
      </c>
      <c r="E37" s="9">
        <v>55</v>
      </c>
      <c r="F37" s="9">
        <v>55.45</v>
      </c>
      <c r="G37" s="11" t="s">
        <v>3343</v>
      </c>
      <c r="H37" s="9">
        <v>55</v>
      </c>
      <c r="I37" s="18">
        <f t="shared" si="5"/>
        <v>0</v>
      </c>
    </row>
    <row r="38" spans="1:9">
      <c r="A38" s="8">
        <v>42384</v>
      </c>
      <c r="B38" s="9" t="s">
        <v>587</v>
      </c>
      <c r="C38" s="10" t="s">
        <v>23</v>
      </c>
      <c r="D38" s="9">
        <v>750</v>
      </c>
      <c r="E38" s="9">
        <v>340</v>
      </c>
      <c r="F38" s="9">
        <v>344.5</v>
      </c>
      <c r="G38" s="11" t="s">
        <v>3344</v>
      </c>
      <c r="H38" s="9">
        <v>331</v>
      </c>
      <c r="I38" s="18">
        <f t="shared" si="5"/>
        <v>6750</v>
      </c>
    </row>
    <row r="39" spans="1:9">
      <c r="A39" s="8">
        <v>42384</v>
      </c>
      <c r="B39" s="9" t="s">
        <v>3345</v>
      </c>
      <c r="C39" s="10" t="s">
        <v>23</v>
      </c>
      <c r="D39" s="9">
        <v>300</v>
      </c>
      <c r="E39" s="9">
        <v>1274.5</v>
      </c>
      <c r="F39" s="9">
        <v>1286</v>
      </c>
      <c r="G39" s="11" t="s">
        <v>3346</v>
      </c>
      <c r="H39" s="9">
        <v>1273.5</v>
      </c>
      <c r="I39" s="18">
        <f t="shared" si="5"/>
        <v>300</v>
      </c>
    </row>
    <row r="40" spans="1:9">
      <c r="A40" s="8">
        <v>42384</v>
      </c>
      <c r="B40" s="9" t="s">
        <v>3345</v>
      </c>
      <c r="C40" s="10" t="s">
        <v>23</v>
      </c>
      <c r="D40" s="9">
        <v>300</v>
      </c>
      <c r="E40" s="9">
        <v>1270</v>
      </c>
      <c r="F40" s="9">
        <v>1279</v>
      </c>
      <c r="G40" s="11" t="s">
        <v>3347</v>
      </c>
      <c r="H40" s="9">
        <v>1266</v>
      </c>
      <c r="I40" s="18">
        <f t="shared" si="5"/>
        <v>1200</v>
      </c>
    </row>
    <row r="41" spans="1:9">
      <c r="A41" s="8">
        <v>42387</v>
      </c>
      <c r="B41" s="9" t="s">
        <v>3188</v>
      </c>
      <c r="C41" s="10" t="s">
        <v>23</v>
      </c>
      <c r="D41" s="9">
        <v>200</v>
      </c>
      <c r="E41" s="9">
        <v>2400</v>
      </c>
      <c r="F41" s="9">
        <v>2416</v>
      </c>
      <c r="G41" s="11" t="s">
        <v>3348</v>
      </c>
      <c r="H41" s="9">
        <v>2393</v>
      </c>
      <c r="I41" s="18">
        <f t="shared" si="5"/>
        <v>1400</v>
      </c>
    </row>
    <row r="42" spans="1:9">
      <c r="A42" s="8">
        <v>42387</v>
      </c>
      <c r="B42" s="9" t="s">
        <v>3349</v>
      </c>
      <c r="C42" s="10" t="s">
        <v>16</v>
      </c>
      <c r="D42" s="9">
        <v>700</v>
      </c>
      <c r="E42" s="9">
        <v>100.4</v>
      </c>
      <c r="F42" s="9">
        <v>99.5</v>
      </c>
      <c r="G42" s="11" t="s">
        <v>3350</v>
      </c>
      <c r="H42" s="9">
        <v>100.8</v>
      </c>
      <c r="I42" s="18">
        <f>(H42-E42)*D42</f>
        <v>279.99999999999403</v>
      </c>
    </row>
    <row r="43" spans="1:9">
      <c r="A43" s="8">
        <v>42387</v>
      </c>
      <c r="B43" s="9" t="s">
        <v>3188</v>
      </c>
      <c r="C43" s="10" t="s">
        <v>23</v>
      </c>
      <c r="D43" s="9">
        <v>200</v>
      </c>
      <c r="E43" s="9">
        <v>2390</v>
      </c>
      <c r="F43" s="9">
        <v>2406</v>
      </c>
      <c r="G43" s="11" t="s">
        <v>3351</v>
      </c>
      <c r="H43" s="9">
        <v>2390</v>
      </c>
      <c r="I43" s="18">
        <f>(E43-H43)*D43</f>
        <v>0</v>
      </c>
    </row>
    <row r="44" spans="1:9">
      <c r="A44" s="12">
        <v>42387</v>
      </c>
      <c r="B44" s="13" t="s">
        <v>1816</v>
      </c>
      <c r="C44" s="14" t="s">
        <v>16</v>
      </c>
      <c r="D44" s="13">
        <v>800</v>
      </c>
      <c r="E44" s="13">
        <v>521</v>
      </c>
      <c r="F44" s="13">
        <v>517</v>
      </c>
      <c r="G44" s="15" t="s">
        <v>3352</v>
      </c>
      <c r="H44" s="13">
        <v>517</v>
      </c>
      <c r="I44" s="19">
        <f>(H44-E44)*D44</f>
        <v>-3200</v>
      </c>
    </row>
    <row r="45" spans="1:9">
      <c r="A45" s="8">
        <v>42387</v>
      </c>
      <c r="B45" s="9" t="s">
        <v>3353</v>
      </c>
      <c r="C45" s="10" t="s">
        <v>23</v>
      </c>
      <c r="D45" s="9">
        <v>2200</v>
      </c>
      <c r="E45" s="9">
        <v>204.15</v>
      </c>
      <c r="F45" s="9">
        <v>205.65</v>
      </c>
      <c r="G45" s="11" t="s">
        <v>3354</v>
      </c>
      <c r="H45" s="9">
        <v>202.6</v>
      </c>
      <c r="I45" s="18">
        <f t="shared" ref="I45:I46" si="6">(E45-H45)*D45</f>
        <v>3410.000000000025</v>
      </c>
    </row>
    <row r="46" spans="1:9">
      <c r="A46" s="12">
        <v>42388</v>
      </c>
      <c r="B46" s="13" t="s">
        <v>3345</v>
      </c>
      <c r="C46" s="14" t="s">
        <v>23</v>
      </c>
      <c r="D46" s="13">
        <v>300</v>
      </c>
      <c r="E46" s="13">
        <v>1199</v>
      </c>
      <c r="F46" s="13">
        <v>1211</v>
      </c>
      <c r="G46" s="15" t="s">
        <v>3355</v>
      </c>
      <c r="H46" s="13">
        <v>1211</v>
      </c>
      <c r="I46" s="19">
        <f t="shared" si="6"/>
        <v>-3600</v>
      </c>
    </row>
    <row r="47" spans="1:9">
      <c r="A47" s="8">
        <v>42388</v>
      </c>
      <c r="B47" s="9" t="s">
        <v>2061</v>
      </c>
      <c r="C47" s="10" t="s">
        <v>16</v>
      </c>
      <c r="D47" s="9">
        <v>2000</v>
      </c>
      <c r="E47" s="9">
        <v>278.3</v>
      </c>
      <c r="F47" s="9">
        <v>276.60000000000002</v>
      </c>
      <c r="G47" s="11" t="s">
        <v>3356</v>
      </c>
      <c r="H47" s="9">
        <v>279</v>
      </c>
      <c r="I47" s="18">
        <f t="shared" ref="I47:I48" si="7">(H47-E47)*D47</f>
        <v>1399.9999999999773</v>
      </c>
    </row>
    <row r="48" spans="1:9">
      <c r="A48" s="8">
        <v>42388</v>
      </c>
      <c r="B48" s="9" t="s">
        <v>567</v>
      </c>
      <c r="C48" s="10" t="s">
        <v>16</v>
      </c>
      <c r="D48" s="9">
        <v>900</v>
      </c>
      <c r="E48" s="9">
        <v>674</v>
      </c>
      <c r="F48" s="9">
        <v>670.5</v>
      </c>
      <c r="G48" s="11" t="s">
        <v>3357</v>
      </c>
      <c r="H48" s="9">
        <v>677.8</v>
      </c>
      <c r="I48" s="18">
        <f t="shared" si="7"/>
        <v>3419.9999999999591</v>
      </c>
    </row>
    <row r="49" spans="1:12">
      <c r="A49" s="8">
        <v>42389</v>
      </c>
      <c r="B49" s="9" t="s">
        <v>1047</v>
      </c>
      <c r="C49" s="10" t="s">
        <v>23</v>
      </c>
      <c r="D49" s="9">
        <v>4000</v>
      </c>
      <c r="E49" s="9">
        <v>64.75</v>
      </c>
      <c r="F49" s="9">
        <v>65.599999999999994</v>
      </c>
      <c r="G49" s="11" t="s">
        <v>3358</v>
      </c>
      <c r="H49" s="9">
        <v>64.349999999999994</v>
      </c>
      <c r="I49" s="18">
        <f t="shared" ref="I49:I50" si="8">(E49-H49)*D49</f>
        <v>1600.0000000000227</v>
      </c>
    </row>
    <row r="50" spans="1:12">
      <c r="A50" s="12">
        <v>42389</v>
      </c>
      <c r="B50" s="13" t="s">
        <v>1047</v>
      </c>
      <c r="C50" s="14" t="s">
        <v>23</v>
      </c>
      <c r="D50" s="13">
        <v>4000</v>
      </c>
      <c r="E50" s="13">
        <v>64.2</v>
      </c>
      <c r="F50" s="13">
        <v>65.05</v>
      </c>
      <c r="G50" s="15" t="s">
        <v>3359</v>
      </c>
      <c r="H50" s="13">
        <v>64.5</v>
      </c>
      <c r="I50" s="19">
        <f t="shared" si="8"/>
        <v>-1199.9999999999886</v>
      </c>
    </row>
    <row r="51" spans="1:12">
      <c r="A51" s="8">
        <v>42389</v>
      </c>
      <c r="B51" s="9" t="s">
        <v>3360</v>
      </c>
      <c r="C51" s="10" t="s">
        <v>16</v>
      </c>
      <c r="D51" s="9">
        <v>1100</v>
      </c>
      <c r="E51" s="9">
        <v>390</v>
      </c>
      <c r="F51" s="9">
        <v>387</v>
      </c>
      <c r="G51" s="11" t="s">
        <v>3361</v>
      </c>
      <c r="H51" s="9">
        <v>391.3</v>
      </c>
      <c r="I51" s="18">
        <f>(H51-E51)*D51</f>
        <v>1430.0000000000125</v>
      </c>
    </row>
    <row r="52" spans="1:12">
      <c r="A52" s="8">
        <v>42390</v>
      </c>
      <c r="B52" s="9" t="s">
        <v>628</v>
      </c>
      <c r="C52" s="10" t="s">
        <v>23</v>
      </c>
      <c r="D52" s="9">
        <v>600</v>
      </c>
      <c r="E52" s="9">
        <v>805</v>
      </c>
      <c r="F52" s="9">
        <v>811</v>
      </c>
      <c r="G52" s="11" t="s">
        <v>3362</v>
      </c>
      <c r="H52" s="9">
        <v>795</v>
      </c>
      <c r="I52" s="18">
        <f t="shared" ref="I52:I53" si="9">(E52-H52)*D52</f>
        <v>6000</v>
      </c>
    </row>
    <row r="53" spans="1:12">
      <c r="A53" s="8">
        <v>42390</v>
      </c>
      <c r="B53" s="9" t="s">
        <v>567</v>
      </c>
      <c r="C53" s="10" t="s">
        <v>23</v>
      </c>
      <c r="D53" s="9">
        <v>900</v>
      </c>
      <c r="E53" s="9">
        <v>658.25</v>
      </c>
      <c r="F53" s="9">
        <v>662</v>
      </c>
      <c r="G53" s="11" t="s">
        <v>3363</v>
      </c>
      <c r="H53" s="9">
        <v>656.65</v>
      </c>
      <c r="I53" s="18">
        <f t="shared" si="9"/>
        <v>1440.0000000000205</v>
      </c>
    </row>
    <row r="54" spans="1:12">
      <c r="A54" s="8">
        <v>42390</v>
      </c>
      <c r="B54" s="9" t="s">
        <v>339</v>
      </c>
      <c r="C54" s="10" t="s">
        <v>16</v>
      </c>
      <c r="D54" s="9">
        <v>400</v>
      </c>
      <c r="E54" s="9">
        <v>1090</v>
      </c>
      <c r="F54" s="9">
        <v>1083</v>
      </c>
      <c r="G54" s="11" t="s">
        <v>3364</v>
      </c>
      <c r="H54" s="9">
        <v>1094</v>
      </c>
      <c r="I54" s="18">
        <f>(H54-E54)*D54</f>
        <v>1600</v>
      </c>
    </row>
    <row r="55" spans="1:12">
      <c r="A55" s="8">
        <v>42391</v>
      </c>
      <c r="B55" s="9" t="s">
        <v>83</v>
      </c>
      <c r="C55" s="10" t="s">
        <v>16</v>
      </c>
      <c r="D55" s="9">
        <v>400</v>
      </c>
      <c r="E55" s="9">
        <v>1140</v>
      </c>
      <c r="F55" s="9">
        <v>1131</v>
      </c>
      <c r="G55" s="11" t="s">
        <v>3365</v>
      </c>
      <c r="H55" s="9">
        <v>1156</v>
      </c>
      <c r="I55" s="18">
        <f t="shared" ref="I55:I57" si="10">(H55-E55)*D55</f>
        <v>6400</v>
      </c>
    </row>
    <row r="56" spans="1:12">
      <c r="A56" s="8">
        <v>42391</v>
      </c>
      <c r="B56" s="9" t="s">
        <v>1549</v>
      </c>
      <c r="C56" s="10" t="s">
        <v>16</v>
      </c>
      <c r="D56" s="9">
        <v>700</v>
      </c>
      <c r="E56" s="9">
        <v>927.8</v>
      </c>
      <c r="F56" s="9">
        <v>922.8</v>
      </c>
      <c r="G56" s="11" t="s">
        <v>3366</v>
      </c>
      <c r="H56" s="9">
        <v>929.8</v>
      </c>
      <c r="I56" s="18">
        <f t="shared" si="10"/>
        <v>1400</v>
      </c>
    </row>
    <row r="57" spans="1:12">
      <c r="A57" s="8">
        <v>42394</v>
      </c>
      <c r="B57" s="9" t="s">
        <v>437</v>
      </c>
      <c r="C57" s="10" t="s">
        <v>16</v>
      </c>
      <c r="D57" s="9">
        <v>1500</v>
      </c>
      <c r="E57" s="9">
        <v>305</v>
      </c>
      <c r="F57" s="9">
        <v>303</v>
      </c>
      <c r="G57" s="11" t="s">
        <v>3367</v>
      </c>
      <c r="H57" s="9">
        <v>306</v>
      </c>
      <c r="I57" s="18">
        <f t="shared" si="10"/>
        <v>1500</v>
      </c>
    </row>
    <row r="58" spans="1:12">
      <c r="A58" s="8">
        <v>42396</v>
      </c>
      <c r="B58" s="9" t="s">
        <v>83</v>
      </c>
      <c r="C58" s="10" t="s">
        <v>23</v>
      </c>
      <c r="D58" s="9">
        <v>400</v>
      </c>
      <c r="E58" s="9">
        <v>1119</v>
      </c>
      <c r="F58" s="9">
        <v>1128</v>
      </c>
      <c r="G58" s="11" t="s">
        <v>3368</v>
      </c>
      <c r="H58" s="9">
        <v>1115.25</v>
      </c>
      <c r="I58" s="18">
        <f t="shared" ref="I58:I68" si="11">(E58-H58)*D58</f>
        <v>1500</v>
      </c>
    </row>
    <row r="59" spans="1:12">
      <c r="A59" s="8">
        <v>42396</v>
      </c>
      <c r="B59" s="9" t="s">
        <v>1945</v>
      </c>
      <c r="C59" s="10" t="s">
        <v>23</v>
      </c>
      <c r="D59" s="9">
        <v>200</v>
      </c>
      <c r="E59" s="9">
        <v>2300</v>
      </c>
      <c r="F59" s="9">
        <v>2318</v>
      </c>
      <c r="G59" s="11" t="s">
        <v>3369</v>
      </c>
      <c r="H59" s="9">
        <v>2300</v>
      </c>
      <c r="I59" s="18">
        <f t="shared" si="11"/>
        <v>0</v>
      </c>
    </row>
    <row r="60" spans="1:12">
      <c r="A60" s="8">
        <v>42396</v>
      </c>
      <c r="B60" s="9" t="s">
        <v>512</v>
      </c>
      <c r="C60" s="10" t="s">
        <v>23</v>
      </c>
      <c r="D60" s="9">
        <v>500</v>
      </c>
      <c r="E60" s="9">
        <v>752</v>
      </c>
      <c r="F60" s="9">
        <v>759</v>
      </c>
      <c r="G60" s="11" t="s">
        <v>3370</v>
      </c>
      <c r="H60" s="9">
        <v>740</v>
      </c>
      <c r="I60" s="18">
        <f t="shared" si="11"/>
        <v>6000</v>
      </c>
    </row>
    <row r="61" spans="1:12">
      <c r="A61" s="8">
        <v>42396</v>
      </c>
      <c r="B61" s="9" t="s">
        <v>83</v>
      </c>
      <c r="C61" s="10" t="s">
        <v>23</v>
      </c>
      <c r="D61" s="9">
        <v>400</v>
      </c>
      <c r="E61" s="9">
        <v>1113</v>
      </c>
      <c r="F61" s="9">
        <v>1122</v>
      </c>
      <c r="G61" s="11" t="s">
        <v>3371</v>
      </c>
      <c r="H61" s="9">
        <v>1104</v>
      </c>
      <c r="I61" s="18">
        <f t="shared" si="11"/>
        <v>3600</v>
      </c>
    </row>
    <row r="62" spans="1:12">
      <c r="A62" s="12">
        <v>42397</v>
      </c>
      <c r="B62" s="13" t="s">
        <v>112</v>
      </c>
      <c r="C62" s="14" t="s">
        <v>23</v>
      </c>
      <c r="D62" s="13">
        <v>125</v>
      </c>
      <c r="E62" s="13">
        <v>4047</v>
      </c>
      <c r="F62" s="13">
        <v>4072</v>
      </c>
      <c r="G62" s="15" t="s">
        <v>3372</v>
      </c>
      <c r="H62" s="13">
        <v>4051</v>
      </c>
      <c r="I62" s="19">
        <f t="shared" si="11"/>
        <v>-500</v>
      </c>
      <c r="L62" s="20"/>
    </row>
    <row r="63" spans="1:12">
      <c r="A63" s="8">
        <v>42397</v>
      </c>
      <c r="B63" s="9" t="s">
        <v>3373</v>
      </c>
      <c r="C63" s="10" t="s">
        <v>23</v>
      </c>
      <c r="D63" s="9">
        <v>400</v>
      </c>
      <c r="E63" s="9">
        <v>1144.5</v>
      </c>
      <c r="F63" s="9" t="s">
        <v>3374</v>
      </c>
      <c r="G63" s="11" t="s">
        <v>3375</v>
      </c>
      <c r="H63" s="9">
        <v>1141</v>
      </c>
      <c r="I63" s="18">
        <f t="shared" si="11"/>
        <v>1400</v>
      </c>
    </row>
    <row r="64" spans="1:12">
      <c r="A64" s="8">
        <v>42398</v>
      </c>
      <c r="B64" s="9" t="s">
        <v>3376</v>
      </c>
      <c r="C64" s="10" t="s">
        <v>16</v>
      </c>
      <c r="D64" s="9">
        <v>1300</v>
      </c>
      <c r="E64" s="9">
        <v>346</v>
      </c>
      <c r="F64" s="9">
        <v>343.5</v>
      </c>
      <c r="G64" s="11" t="s">
        <v>3377</v>
      </c>
      <c r="H64" s="9">
        <v>347.15</v>
      </c>
      <c r="I64" s="18">
        <f>(H64-E64)*D64</f>
        <v>1494.9999999999704</v>
      </c>
    </row>
    <row r="65" spans="1:9">
      <c r="A65" s="12">
        <v>42398</v>
      </c>
      <c r="B65" s="13" t="s">
        <v>3378</v>
      </c>
      <c r="C65" s="14" t="s">
        <v>23</v>
      </c>
      <c r="D65" s="13">
        <v>700</v>
      </c>
      <c r="E65" s="13">
        <v>903.5</v>
      </c>
      <c r="F65" s="13">
        <v>908.5</v>
      </c>
      <c r="G65" s="15" t="s">
        <v>3379</v>
      </c>
      <c r="H65" s="13">
        <v>906</v>
      </c>
      <c r="I65" s="19">
        <f t="shared" si="11"/>
        <v>-1750</v>
      </c>
    </row>
    <row r="66" spans="1:9">
      <c r="A66" s="8">
        <v>42398</v>
      </c>
      <c r="B66" s="9" t="s">
        <v>3380</v>
      </c>
      <c r="C66" s="10" t="s">
        <v>16</v>
      </c>
      <c r="D66" s="9">
        <v>400</v>
      </c>
      <c r="E66" s="9">
        <v>1464</v>
      </c>
      <c r="F66" s="9" t="s">
        <v>3381</v>
      </c>
      <c r="G66" s="11" t="s">
        <v>3382</v>
      </c>
      <c r="H66" s="9">
        <v>1478</v>
      </c>
      <c r="I66" s="18">
        <f t="shared" ref="I66:I67" si="12">(H66-E66)*D66</f>
        <v>5600</v>
      </c>
    </row>
    <row r="67" spans="1:9">
      <c r="A67" s="12">
        <v>42398</v>
      </c>
      <c r="B67" s="13" t="s">
        <v>3383</v>
      </c>
      <c r="C67" s="14" t="s">
        <v>16</v>
      </c>
      <c r="D67" s="13">
        <v>1000</v>
      </c>
      <c r="E67" s="13">
        <v>420</v>
      </c>
      <c r="F67" s="13" t="s">
        <v>3384</v>
      </c>
      <c r="G67" s="15" t="s">
        <v>3385</v>
      </c>
      <c r="H67" s="13">
        <v>416.5</v>
      </c>
      <c r="I67" s="19">
        <f t="shared" si="12"/>
        <v>-3500</v>
      </c>
    </row>
    <row r="68" spans="1:9">
      <c r="A68" s="21">
        <v>42398</v>
      </c>
      <c r="B68" s="22" t="s">
        <v>3386</v>
      </c>
      <c r="C68" s="23" t="s">
        <v>23</v>
      </c>
      <c r="D68" s="22">
        <v>500</v>
      </c>
      <c r="E68" s="22">
        <v>622</v>
      </c>
      <c r="F68" s="22">
        <v>629</v>
      </c>
      <c r="G68" s="24" t="s">
        <v>3387</v>
      </c>
      <c r="H68" s="22">
        <v>619</v>
      </c>
      <c r="I68" s="25">
        <f t="shared" si="11"/>
        <v>1500</v>
      </c>
    </row>
    <row r="71" spans="1:9">
      <c r="G71" s="111" t="s">
        <v>64</v>
      </c>
      <c r="H71" s="111"/>
      <c r="I71" s="26">
        <f>SUM(I4:I68)</f>
        <v>115240.00000000006</v>
      </c>
    </row>
    <row r="72" spans="1:9">
      <c r="I72" s="27"/>
    </row>
    <row r="73" spans="1:9">
      <c r="G73" s="111" t="s">
        <v>2</v>
      </c>
      <c r="H73" s="111"/>
      <c r="I73" s="28">
        <f>56/65</f>
        <v>0.86153846153846159</v>
      </c>
    </row>
  </sheetData>
  <mergeCells count="4">
    <mergeCell ref="A1:I1"/>
    <mergeCell ref="A2:I2"/>
    <mergeCell ref="G71:H71"/>
    <mergeCell ref="G73:H73"/>
  </mergeCells>
  <pageMargins left="0.69930555555555596" right="0.69930555555555596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14" sqref="A14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10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10">
      <c r="A2" s="109" t="s">
        <v>270</v>
      </c>
      <c r="B2" s="110"/>
      <c r="C2" s="110"/>
      <c r="D2" s="110"/>
      <c r="E2" s="110"/>
      <c r="F2" s="110"/>
      <c r="G2" s="110"/>
      <c r="H2" s="110"/>
      <c r="I2" s="113"/>
    </row>
    <row r="3" spans="1:10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10">
      <c r="A4" s="92">
        <v>43476</v>
      </c>
      <c r="B4" s="74" t="s">
        <v>271</v>
      </c>
      <c r="C4" s="74" t="s">
        <v>16</v>
      </c>
      <c r="D4" s="74">
        <v>1200</v>
      </c>
      <c r="E4" s="74">
        <v>311</v>
      </c>
      <c r="F4" s="74">
        <v>308.89999999999998</v>
      </c>
      <c r="G4" s="85" t="s">
        <v>272</v>
      </c>
      <c r="H4" s="74">
        <v>315</v>
      </c>
      <c r="I4" s="74">
        <f t="shared" ref="I4:I6" si="0">(H4-E4)*D4</f>
        <v>4800</v>
      </c>
    </row>
    <row r="5" spans="1:10">
      <c r="A5" s="93">
        <v>43566</v>
      </c>
      <c r="B5" s="76" t="s">
        <v>271</v>
      </c>
      <c r="C5" s="76" t="s">
        <v>16</v>
      </c>
      <c r="D5" s="76">
        <v>1200</v>
      </c>
      <c r="E5" s="76">
        <v>316</v>
      </c>
      <c r="F5" s="76">
        <v>313.89999999999998</v>
      </c>
      <c r="G5" s="87" t="s">
        <v>273</v>
      </c>
      <c r="H5" s="76">
        <v>313.89999999999998</v>
      </c>
      <c r="I5" s="76">
        <f t="shared" si="0"/>
        <v>-2520.0000000000273</v>
      </c>
    </row>
    <row r="6" spans="1:10">
      <c r="A6" s="92">
        <v>43566</v>
      </c>
      <c r="B6" s="74" t="s">
        <v>274</v>
      </c>
      <c r="C6" s="74" t="s">
        <v>16</v>
      </c>
      <c r="D6" s="74">
        <v>500</v>
      </c>
      <c r="E6" s="74">
        <v>1832</v>
      </c>
      <c r="F6" s="74">
        <v>1827</v>
      </c>
      <c r="G6" s="85" t="s">
        <v>275</v>
      </c>
      <c r="H6" s="74">
        <v>1836</v>
      </c>
      <c r="I6" s="74">
        <f t="shared" si="0"/>
        <v>2000</v>
      </c>
      <c r="J6" s="73"/>
    </row>
    <row r="7" spans="1:10">
      <c r="A7" s="93">
        <v>43596</v>
      </c>
      <c r="B7" s="76" t="s">
        <v>271</v>
      </c>
      <c r="C7" s="76" t="s">
        <v>23</v>
      </c>
      <c r="D7" s="76">
        <v>1200</v>
      </c>
      <c r="E7" s="76">
        <v>302.5</v>
      </c>
      <c r="F7" s="76">
        <v>304.60000000000002</v>
      </c>
      <c r="G7" s="87" t="s">
        <v>276</v>
      </c>
      <c r="H7" s="76">
        <v>304.60000000000002</v>
      </c>
      <c r="I7" s="76">
        <f>(E7-H7)*D7</f>
        <v>-2520.0000000000273</v>
      </c>
      <c r="J7" s="73"/>
    </row>
    <row r="8" spans="1:10">
      <c r="A8" s="92">
        <v>43627</v>
      </c>
      <c r="B8" s="74" t="s">
        <v>83</v>
      </c>
      <c r="C8" s="74" t="s">
        <v>16</v>
      </c>
      <c r="D8" s="74">
        <v>250</v>
      </c>
      <c r="E8" s="74">
        <v>3104</v>
      </c>
      <c r="F8" s="74">
        <v>3094</v>
      </c>
      <c r="G8" s="85" t="s">
        <v>277</v>
      </c>
      <c r="H8" s="74">
        <v>3112</v>
      </c>
      <c r="I8" s="74">
        <f t="shared" ref="I8:I12" si="1">(H8-E8)*D8</f>
        <v>2000</v>
      </c>
      <c r="J8" s="73"/>
    </row>
    <row r="9" spans="1:10">
      <c r="A9" s="92">
        <v>43657</v>
      </c>
      <c r="B9" s="74" t="s">
        <v>74</v>
      </c>
      <c r="C9" s="74" t="s">
        <v>16</v>
      </c>
      <c r="D9" s="74">
        <v>500</v>
      </c>
      <c r="E9" s="74">
        <v>1582.5</v>
      </c>
      <c r="F9" s="74">
        <v>1577.5</v>
      </c>
      <c r="G9" s="85" t="s">
        <v>278</v>
      </c>
      <c r="H9" s="74">
        <v>1586.5</v>
      </c>
      <c r="I9" s="74">
        <f t="shared" si="1"/>
        <v>2000</v>
      </c>
      <c r="J9" s="73"/>
    </row>
    <row r="10" spans="1:10">
      <c r="A10" s="93">
        <v>43657</v>
      </c>
      <c r="B10" s="76" t="s">
        <v>25</v>
      </c>
      <c r="C10" s="76" t="s">
        <v>23</v>
      </c>
      <c r="D10" s="76">
        <v>600</v>
      </c>
      <c r="E10" s="76">
        <v>1151.25</v>
      </c>
      <c r="F10" s="76">
        <v>1155.25</v>
      </c>
      <c r="G10" s="87" t="s">
        <v>279</v>
      </c>
      <c r="H10" s="76">
        <v>1155.25</v>
      </c>
      <c r="I10" s="76">
        <f>(E10-H10)*D10</f>
        <v>-2400</v>
      </c>
      <c r="J10" s="73"/>
    </row>
    <row r="11" spans="1:10">
      <c r="A11" s="92">
        <v>43688</v>
      </c>
      <c r="B11" s="74" t="s">
        <v>280</v>
      </c>
      <c r="C11" s="74" t="s">
        <v>16</v>
      </c>
      <c r="D11" s="74">
        <v>550</v>
      </c>
      <c r="E11" s="74">
        <v>1737</v>
      </c>
      <c r="F11" s="74">
        <v>1732.45</v>
      </c>
      <c r="G11" s="85" t="s">
        <v>281</v>
      </c>
      <c r="H11" s="74">
        <v>1740.7</v>
      </c>
      <c r="I11" s="74">
        <f t="shared" si="1"/>
        <v>2035.000000000025</v>
      </c>
      <c r="J11" s="73"/>
    </row>
    <row r="12" spans="1:10">
      <c r="A12" s="92">
        <v>43688</v>
      </c>
      <c r="B12" s="74" t="s">
        <v>232</v>
      </c>
      <c r="C12" s="74" t="s">
        <v>16</v>
      </c>
      <c r="D12" s="74">
        <v>300</v>
      </c>
      <c r="E12" s="74">
        <v>1522</v>
      </c>
      <c r="F12" s="74">
        <v>1513.7</v>
      </c>
      <c r="G12" s="85" t="s">
        <v>282</v>
      </c>
      <c r="H12" s="74">
        <v>1528.7</v>
      </c>
      <c r="I12" s="74">
        <f t="shared" si="1"/>
        <v>2010.0000000000136</v>
      </c>
      <c r="J12" s="73"/>
    </row>
    <row r="13" spans="1:10">
      <c r="A13" s="92">
        <v>43688</v>
      </c>
      <c r="B13" s="74" t="s">
        <v>283</v>
      </c>
      <c r="C13" s="74" t="s">
        <v>23</v>
      </c>
      <c r="D13" s="74">
        <v>550</v>
      </c>
      <c r="E13" s="74">
        <v>1654.15</v>
      </c>
      <c r="F13" s="74">
        <v>1658.7</v>
      </c>
      <c r="G13" s="85" t="s">
        <v>284</v>
      </c>
      <c r="H13" s="74">
        <v>1653.8</v>
      </c>
      <c r="I13" s="74">
        <f t="shared" ref="I13:I17" si="2">(E13-H13)*D13</f>
        <v>192.50000000007503</v>
      </c>
      <c r="J13" s="73"/>
    </row>
    <row r="14" spans="1:10">
      <c r="A14" s="93">
        <v>43780</v>
      </c>
      <c r="B14" s="76" t="s">
        <v>271</v>
      </c>
      <c r="C14" s="76" t="s">
        <v>16</v>
      </c>
      <c r="D14" s="76">
        <v>1200</v>
      </c>
      <c r="E14" s="76">
        <v>336.75</v>
      </c>
      <c r="F14" s="76">
        <v>334.65</v>
      </c>
      <c r="G14" s="87" t="s">
        <v>285</v>
      </c>
      <c r="H14" s="76">
        <v>334.65</v>
      </c>
      <c r="I14" s="76">
        <f t="shared" ref="I14:I23" si="3">(H14-E14)*D14</f>
        <v>-2520.0000000000273</v>
      </c>
      <c r="J14" s="73"/>
    </row>
    <row r="15" spans="1:10">
      <c r="A15" s="93">
        <v>43780</v>
      </c>
      <c r="B15" s="76" t="s">
        <v>37</v>
      </c>
      <c r="C15" s="76" t="s">
        <v>16</v>
      </c>
      <c r="D15" s="76">
        <v>2000</v>
      </c>
      <c r="E15" s="76">
        <v>217.5</v>
      </c>
      <c r="F15" s="76">
        <v>216.25</v>
      </c>
      <c r="G15" s="87" t="s">
        <v>286</v>
      </c>
      <c r="H15" s="76">
        <v>216.25</v>
      </c>
      <c r="I15" s="76">
        <f t="shared" si="3"/>
        <v>-2500</v>
      </c>
      <c r="J15" s="73"/>
    </row>
    <row r="16" spans="1:10">
      <c r="A16" s="93">
        <v>43780</v>
      </c>
      <c r="B16" s="76" t="s">
        <v>287</v>
      </c>
      <c r="C16" s="76" t="s">
        <v>23</v>
      </c>
      <c r="D16" s="76">
        <v>1000</v>
      </c>
      <c r="E16" s="76">
        <v>704</v>
      </c>
      <c r="F16" s="76">
        <v>706.5</v>
      </c>
      <c r="G16" s="87" t="s">
        <v>288</v>
      </c>
      <c r="H16" s="76">
        <v>706.5</v>
      </c>
      <c r="I16" s="76">
        <f t="shared" si="2"/>
        <v>-2500</v>
      </c>
      <c r="J16" s="73"/>
    </row>
    <row r="17" spans="1:10">
      <c r="A17" s="93" t="s">
        <v>289</v>
      </c>
      <c r="B17" s="76" t="s">
        <v>271</v>
      </c>
      <c r="C17" s="76" t="s">
        <v>23</v>
      </c>
      <c r="D17" s="76">
        <v>1200</v>
      </c>
      <c r="E17" s="76">
        <v>342.45</v>
      </c>
      <c r="F17" s="76">
        <v>344.55</v>
      </c>
      <c r="G17" s="87" t="s">
        <v>290</v>
      </c>
      <c r="H17" s="76">
        <v>344.55</v>
      </c>
      <c r="I17" s="76">
        <f t="shared" si="2"/>
        <v>-2520.0000000000273</v>
      </c>
      <c r="J17" s="73"/>
    </row>
    <row r="18" spans="1:10">
      <c r="A18" s="93" t="s">
        <v>289</v>
      </c>
      <c r="B18" s="76" t="s">
        <v>83</v>
      </c>
      <c r="C18" s="76" t="s">
        <v>16</v>
      </c>
      <c r="D18" s="76">
        <v>250</v>
      </c>
      <c r="E18" s="76">
        <v>3192</v>
      </c>
      <c r="F18" s="76">
        <v>3182</v>
      </c>
      <c r="G18" s="87" t="s">
        <v>291</v>
      </c>
      <c r="H18" s="76">
        <v>3182</v>
      </c>
      <c r="I18" s="76">
        <f t="shared" si="3"/>
        <v>-2500</v>
      </c>
      <c r="J18" s="73"/>
    </row>
    <row r="19" spans="1:10">
      <c r="A19" s="93" t="s">
        <v>292</v>
      </c>
      <c r="B19" s="76" t="s">
        <v>83</v>
      </c>
      <c r="C19" s="76" t="s">
        <v>16</v>
      </c>
      <c r="D19" s="76">
        <v>250</v>
      </c>
      <c r="E19" s="76">
        <v>3248</v>
      </c>
      <c r="F19" s="76">
        <v>3238</v>
      </c>
      <c r="G19" s="87" t="s">
        <v>293</v>
      </c>
      <c r="H19" s="76">
        <v>3238</v>
      </c>
      <c r="I19" s="76">
        <f t="shared" si="3"/>
        <v>-2500</v>
      </c>
    </row>
    <row r="20" spans="1:10">
      <c r="A20" s="93" t="s">
        <v>294</v>
      </c>
      <c r="B20" s="76" t="s">
        <v>280</v>
      </c>
      <c r="C20" s="76" t="s">
        <v>16</v>
      </c>
      <c r="D20" s="76">
        <v>550</v>
      </c>
      <c r="E20" s="76">
        <v>1740</v>
      </c>
      <c r="F20" s="76">
        <v>1735.45</v>
      </c>
      <c r="G20" s="87" t="s">
        <v>295</v>
      </c>
      <c r="H20" s="76">
        <v>1735.45</v>
      </c>
      <c r="I20" s="76">
        <f t="shared" si="3"/>
        <v>-2502.499999999975</v>
      </c>
    </row>
    <row r="21" spans="1:10">
      <c r="A21" s="92" t="s">
        <v>296</v>
      </c>
      <c r="B21" s="74" t="s">
        <v>297</v>
      </c>
      <c r="C21" s="74" t="s">
        <v>16</v>
      </c>
      <c r="D21" s="74">
        <v>125</v>
      </c>
      <c r="E21" s="74">
        <v>9144</v>
      </c>
      <c r="F21" s="74">
        <v>9116</v>
      </c>
      <c r="G21" s="85" t="s">
        <v>298</v>
      </c>
      <c r="H21" s="74">
        <v>9160</v>
      </c>
      <c r="I21" s="74">
        <f t="shared" si="3"/>
        <v>2000</v>
      </c>
    </row>
    <row r="22" spans="1:10">
      <c r="A22" s="92" t="s">
        <v>296</v>
      </c>
      <c r="B22" s="74" t="s">
        <v>200</v>
      </c>
      <c r="C22" s="74" t="s">
        <v>16</v>
      </c>
      <c r="D22" s="74">
        <v>1851</v>
      </c>
      <c r="E22" s="74">
        <v>434.5</v>
      </c>
      <c r="F22" s="74">
        <v>432.5</v>
      </c>
      <c r="G22" s="85" t="s">
        <v>299</v>
      </c>
      <c r="H22" s="74">
        <v>436.5</v>
      </c>
      <c r="I22" s="74">
        <f t="shared" si="3"/>
        <v>3702</v>
      </c>
    </row>
    <row r="23" spans="1:10">
      <c r="A23" s="93" t="s">
        <v>300</v>
      </c>
      <c r="B23" s="76" t="s">
        <v>142</v>
      </c>
      <c r="C23" s="76" t="s">
        <v>16</v>
      </c>
      <c r="D23" s="76">
        <v>500</v>
      </c>
      <c r="E23" s="76">
        <v>1605</v>
      </c>
      <c r="F23" s="76">
        <v>1598</v>
      </c>
      <c r="G23" s="87" t="s">
        <v>301</v>
      </c>
      <c r="H23" s="76">
        <v>1598</v>
      </c>
      <c r="I23" s="76">
        <f t="shared" si="3"/>
        <v>-3500</v>
      </c>
      <c r="J23" s="73"/>
    </row>
    <row r="24" spans="1:10">
      <c r="A24" s="92" t="s">
        <v>300</v>
      </c>
      <c r="B24" s="74" t="s">
        <v>234</v>
      </c>
      <c r="C24" s="74" t="s">
        <v>23</v>
      </c>
      <c r="D24" s="74">
        <v>1500</v>
      </c>
      <c r="E24" s="74">
        <v>696</v>
      </c>
      <c r="F24" s="74">
        <v>698.5</v>
      </c>
      <c r="G24" s="85" t="s">
        <v>302</v>
      </c>
      <c r="H24" s="74">
        <v>694.6</v>
      </c>
      <c r="I24" s="74">
        <f t="shared" ref="I24:I27" si="4">(E24-H24)*D24</f>
        <v>2099.9999999999659</v>
      </c>
      <c r="J24" s="73"/>
    </row>
    <row r="25" spans="1:10">
      <c r="A25" s="92" t="s">
        <v>300</v>
      </c>
      <c r="B25" s="74" t="s">
        <v>303</v>
      </c>
      <c r="C25" s="74" t="s">
        <v>23</v>
      </c>
      <c r="D25" s="74">
        <v>2500</v>
      </c>
      <c r="E25" s="74">
        <v>320.95</v>
      </c>
      <c r="F25" s="74">
        <v>322.35000000000002</v>
      </c>
      <c r="G25" s="85" t="s">
        <v>304</v>
      </c>
      <c r="H25" s="74">
        <v>320.2</v>
      </c>
      <c r="I25" s="74">
        <f t="shared" si="4"/>
        <v>1875</v>
      </c>
      <c r="J25" s="73"/>
    </row>
    <row r="26" spans="1:10">
      <c r="A26" s="92" t="s">
        <v>305</v>
      </c>
      <c r="B26" s="74" t="s">
        <v>90</v>
      </c>
      <c r="C26" s="74" t="s">
        <v>16</v>
      </c>
      <c r="D26" s="74">
        <v>2750</v>
      </c>
      <c r="E26" s="74">
        <v>428.3</v>
      </c>
      <c r="F26" s="74">
        <v>427</v>
      </c>
      <c r="G26" s="85" t="s">
        <v>306</v>
      </c>
      <c r="H26" s="74">
        <v>430</v>
      </c>
      <c r="I26" s="74">
        <f t="shared" ref="I26:I29" si="5">(H26-E26)*D26</f>
        <v>4674.9999999999691</v>
      </c>
      <c r="J26" s="73"/>
    </row>
    <row r="27" spans="1:10">
      <c r="A27" s="92" t="s">
        <v>305</v>
      </c>
      <c r="B27" s="74" t="s">
        <v>90</v>
      </c>
      <c r="C27" s="74" t="s">
        <v>23</v>
      </c>
      <c r="D27" s="74">
        <v>2750</v>
      </c>
      <c r="E27" s="74">
        <v>435</v>
      </c>
      <c r="F27" s="74">
        <v>436.3</v>
      </c>
      <c r="G27" s="85" t="s">
        <v>307</v>
      </c>
      <c r="H27" s="74">
        <v>433.8</v>
      </c>
      <c r="I27" s="74">
        <f t="shared" si="4"/>
        <v>3299.9999999999686</v>
      </c>
      <c r="J27" s="73"/>
    </row>
    <row r="28" spans="1:10">
      <c r="A28" s="92" t="s">
        <v>305</v>
      </c>
      <c r="B28" s="74" t="s">
        <v>308</v>
      </c>
      <c r="C28" s="74" t="s">
        <v>16</v>
      </c>
      <c r="D28" s="74">
        <v>1300</v>
      </c>
      <c r="E28" s="74">
        <v>335.75</v>
      </c>
      <c r="F28" s="74">
        <v>333</v>
      </c>
      <c r="G28" s="85" t="s">
        <v>309</v>
      </c>
      <c r="H28" s="74">
        <v>339</v>
      </c>
      <c r="I28" s="74">
        <f t="shared" si="5"/>
        <v>4225</v>
      </c>
      <c r="J28" s="73"/>
    </row>
    <row r="29" spans="1:10">
      <c r="A29" s="92" t="s">
        <v>310</v>
      </c>
      <c r="B29" s="74" t="s">
        <v>234</v>
      </c>
      <c r="C29" s="74" t="s">
        <v>16</v>
      </c>
      <c r="D29" s="74">
        <v>1500</v>
      </c>
      <c r="E29" s="74">
        <v>690</v>
      </c>
      <c r="F29" s="74">
        <v>687.5</v>
      </c>
      <c r="G29" s="85" t="s">
        <v>311</v>
      </c>
      <c r="H29" s="74">
        <v>692.8</v>
      </c>
      <c r="I29" s="74">
        <f t="shared" si="5"/>
        <v>4199.9999999999318</v>
      </c>
      <c r="J29" s="73"/>
    </row>
    <row r="30" spans="1:10">
      <c r="A30" s="92" t="s">
        <v>310</v>
      </c>
      <c r="B30" s="74" t="s">
        <v>234</v>
      </c>
      <c r="C30" s="74" t="s">
        <v>23</v>
      </c>
      <c r="D30" s="74">
        <v>1500</v>
      </c>
      <c r="E30" s="74">
        <v>684</v>
      </c>
      <c r="F30" s="74">
        <v>686.5</v>
      </c>
      <c r="G30" s="85" t="s">
        <v>312</v>
      </c>
      <c r="H30" s="74">
        <v>684</v>
      </c>
      <c r="I30" s="74">
        <f>(E30-H30)*D30</f>
        <v>0</v>
      </c>
      <c r="J30" s="73"/>
    </row>
    <row r="31" spans="1:10">
      <c r="A31" s="92" t="s">
        <v>313</v>
      </c>
      <c r="B31" s="74" t="s">
        <v>246</v>
      </c>
      <c r="C31" s="74" t="s">
        <v>16</v>
      </c>
      <c r="D31" s="74">
        <v>500</v>
      </c>
      <c r="E31" s="74">
        <v>1735.5</v>
      </c>
      <c r="F31" s="74">
        <v>1728</v>
      </c>
      <c r="G31" s="85" t="s">
        <v>314</v>
      </c>
      <c r="H31" s="74">
        <v>1744</v>
      </c>
      <c r="I31" s="74">
        <f t="shared" ref="I31:I34" si="6">(H31-E31)*D31</f>
        <v>4250</v>
      </c>
      <c r="J31" s="73"/>
    </row>
    <row r="32" spans="1:10">
      <c r="A32" s="92" t="s">
        <v>315</v>
      </c>
      <c r="B32" s="74" t="s">
        <v>316</v>
      </c>
      <c r="C32" s="74" t="s">
        <v>16</v>
      </c>
      <c r="D32" s="74">
        <v>400</v>
      </c>
      <c r="E32" s="74">
        <v>1505</v>
      </c>
      <c r="F32" s="74">
        <v>1496</v>
      </c>
      <c r="G32" s="85" t="s">
        <v>153</v>
      </c>
      <c r="H32" s="74">
        <v>1510</v>
      </c>
      <c r="I32" s="74">
        <f t="shared" si="6"/>
        <v>2000</v>
      </c>
      <c r="J32" s="73"/>
    </row>
    <row r="33" spans="1:10">
      <c r="A33" s="92" t="s">
        <v>315</v>
      </c>
      <c r="B33" s="74" t="s">
        <v>316</v>
      </c>
      <c r="C33" s="74" t="s">
        <v>16</v>
      </c>
      <c r="D33" s="74">
        <v>400</v>
      </c>
      <c r="E33" s="74">
        <v>1510</v>
      </c>
      <c r="F33" s="74">
        <v>1501</v>
      </c>
      <c r="G33" s="85" t="s">
        <v>317</v>
      </c>
      <c r="H33" s="74">
        <v>1510</v>
      </c>
      <c r="I33" s="74">
        <f t="shared" si="6"/>
        <v>0</v>
      </c>
      <c r="J33" s="73"/>
    </row>
    <row r="34" spans="1:10">
      <c r="A34" s="93" t="s">
        <v>318</v>
      </c>
      <c r="B34" s="76" t="s">
        <v>90</v>
      </c>
      <c r="C34" s="76" t="s">
        <v>16</v>
      </c>
      <c r="D34" s="76">
        <v>2750</v>
      </c>
      <c r="E34" s="76">
        <v>410.2</v>
      </c>
      <c r="F34" s="76">
        <v>408.95</v>
      </c>
      <c r="G34" s="87" t="s">
        <v>319</v>
      </c>
      <c r="H34" s="76">
        <v>409</v>
      </c>
      <c r="I34" s="76">
        <f t="shared" si="6"/>
        <v>-3299.9999999999686</v>
      </c>
      <c r="J34" s="73"/>
    </row>
    <row r="35" spans="1:10">
      <c r="A35" s="92" t="s">
        <v>318</v>
      </c>
      <c r="B35" s="74" t="s">
        <v>320</v>
      </c>
      <c r="C35" s="74" t="s">
        <v>23</v>
      </c>
      <c r="D35" s="74">
        <v>550</v>
      </c>
      <c r="E35" s="74">
        <v>1619.65</v>
      </c>
      <c r="F35" s="74">
        <v>1626</v>
      </c>
      <c r="G35" s="85" t="s">
        <v>321</v>
      </c>
      <c r="H35" s="74">
        <v>1619.65</v>
      </c>
      <c r="I35" s="74">
        <f>(E35-H35)*D35</f>
        <v>0</v>
      </c>
    </row>
    <row r="36" spans="1:10">
      <c r="A36" s="92" t="s">
        <v>322</v>
      </c>
      <c r="B36" s="74" t="s">
        <v>323</v>
      </c>
      <c r="C36" s="74" t="s">
        <v>16</v>
      </c>
      <c r="D36" s="74">
        <v>800</v>
      </c>
      <c r="E36" s="74">
        <v>287.5</v>
      </c>
      <c r="F36" s="74">
        <v>283</v>
      </c>
      <c r="G36" s="85" t="s">
        <v>324</v>
      </c>
      <c r="H36" s="74">
        <v>291.5</v>
      </c>
      <c r="I36" s="74">
        <f>(H36-E36)*D36</f>
        <v>3200</v>
      </c>
    </row>
    <row r="37" spans="1:10">
      <c r="A37" s="93" t="s">
        <v>325</v>
      </c>
      <c r="B37" s="76" t="s">
        <v>326</v>
      </c>
      <c r="C37" s="76" t="s">
        <v>23</v>
      </c>
      <c r="D37" s="76">
        <v>1100</v>
      </c>
      <c r="E37" s="76">
        <v>464.4</v>
      </c>
      <c r="F37" s="76">
        <v>467.65</v>
      </c>
      <c r="G37" s="87" t="s">
        <v>327</v>
      </c>
      <c r="H37" s="76">
        <v>467.65</v>
      </c>
      <c r="I37" s="76">
        <f>(E37-H37)*D37</f>
        <v>-3575</v>
      </c>
    </row>
    <row r="38" spans="1:10">
      <c r="A38" s="93" t="s">
        <v>325</v>
      </c>
      <c r="B38" s="76" t="s">
        <v>328</v>
      </c>
      <c r="C38" s="76" t="s">
        <v>16</v>
      </c>
      <c r="D38" s="76">
        <v>1250</v>
      </c>
      <c r="E38" s="76">
        <v>356.25</v>
      </c>
      <c r="F38" s="76">
        <v>353.4</v>
      </c>
      <c r="G38" s="87" t="s">
        <v>329</v>
      </c>
      <c r="H38" s="76">
        <v>353.4</v>
      </c>
      <c r="I38" s="76">
        <f>(H38-E38)*D38</f>
        <v>-3562.5000000000282</v>
      </c>
    </row>
    <row r="39" spans="1:10">
      <c r="A39" s="93"/>
      <c r="B39" s="76"/>
      <c r="C39" s="76"/>
      <c r="D39" s="76"/>
      <c r="E39" s="76"/>
      <c r="F39" s="76"/>
      <c r="G39" s="87"/>
      <c r="H39" s="76"/>
      <c r="I39" s="76"/>
    </row>
    <row r="40" spans="1:10">
      <c r="A40" s="92"/>
      <c r="B40" s="74"/>
      <c r="C40" s="74"/>
      <c r="D40" s="74"/>
      <c r="E40" s="74"/>
      <c r="F40" s="74"/>
      <c r="G40" s="111" t="s">
        <v>64</v>
      </c>
      <c r="H40" s="111"/>
      <c r="I40" s="26">
        <f>SUM(I4:I38)</f>
        <v>11644.499999999869</v>
      </c>
    </row>
    <row r="41" spans="1:10">
      <c r="A41" s="93"/>
      <c r="B41" s="76"/>
      <c r="C41" s="76"/>
      <c r="D41" s="76"/>
      <c r="E41" s="76"/>
      <c r="F41" s="76"/>
      <c r="I41" s="76"/>
    </row>
    <row r="42" spans="1:10">
      <c r="A42" s="92"/>
      <c r="B42" s="74"/>
      <c r="C42" s="74"/>
      <c r="D42" s="74"/>
      <c r="E42" s="74"/>
      <c r="F42" s="74"/>
      <c r="G42" s="111" t="s">
        <v>2</v>
      </c>
      <c r="H42" s="111"/>
      <c r="I42" s="28">
        <f>21/35</f>
        <v>0.6</v>
      </c>
    </row>
    <row r="43" spans="1:10">
      <c r="H43" s="78"/>
      <c r="I43" s="79" t="s">
        <v>65</v>
      </c>
    </row>
  </sheetData>
  <mergeCells count="4">
    <mergeCell ref="A1:I1"/>
    <mergeCell ref="A2:I2"/>
    <mergeCell ref="G40:H40"/>
    <mergeCell ref="G42:H42"/>
  </mergeCells>
  <pageMargins left="0.75" right="0.75" top="1" bottom="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12" sqref="A12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10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10">
      <c r="A2" s="109" t="s">
        <v>330</v>
      </c>
      <c r="B2" s="110"/>
      <c r="C2" s="110"/>
      <c r="D2" s="110"/>
      <c r="E2" s="110"/>
      <c r="F2" s="110"/>
      <c r="G2" s="110"/>
      <c r="H2" s="110"/>
      <c r="I2" s="113"/>
    </row>
    <row r="3" spans="1:10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10">
      <c r="A4" s="92">
        <v>43475</v>
      </c>
      <c r="B4" s="74" t="s">
        <v>271</v>
      </c>
      <c r="C4" s="74" t="s">
        <v>23</v>
      </c>
      <c r="D4" s="74">
        <v>1200</v>
      </c>
      <c r="E4" s="74">
        <v>325.25</v>
      </c>
      <c r="F4" s="74">
        <v>327.35000000000002</v>
      </c>
      <c r="G4" s="85" t="s">
        <v>331</v>
      </c>
      <c r="H4" s="74">
        <v>323.55</v>
      </c>
      <c r="I4" s="74">
        <f>(E4-H4)*D4</f>
        <v>2039.9999999999864</v>
      </c>
    </row>
    <row r="5" spans="1:10">
      <c r="A5" s="92">
        <v>43475</v>
      </c>
      <c r="B5" s="74" t="s">
        <v>283</v>
      </c>
      <c r="C5" s="74" t="s">
        <v>16</v>
      </c>
      <c r="D5" s="74">
        <v>550</v>
      </c>
      <c r="E5" s="74">
        <v>1551.5</v>
      </c>
      <c r="F5" s="74">
        <v>1546.95</v>
      </c>
      <c r="G5" s="85" t="s">
        <v>332</v>
      </c>
      <c r="H5" s="74">
        <v>1560</v>
      </c>
      <c r="I5" s="74">
        <f t="shared" ref="I5:I11" si="0">(H5-E5)*D5</f>
        <v>4675</v>
      </c>
    </row>
    <row r="6" spans="1:10">
      <c r="A6" s="92">
        <v>43565</v>
      </c>
      <c r="B6" s="74" t="s">
        <v>271</v>
      </c>
      <c r="C6" s="74" t="s">
        <v>23</v>
      </c>
      <c r="D6" s="74">
        <v>1200</v>
      </c>
      <c r="E6" s="74">
        <v>314.60000000000002</v>
      </c>
      <c r="F6" s="74">
        <v>316.7</v>
      </c>
      <c r="G6" s="85" t="s">
        <v>333</v>
      </c>
      <c r="H6" s="74">
        <v>313</v>
      </c>
      <c r="I6" s="74">
        <f>(E6-H6)*D6</f>
        <v>1920.0000000000273</v>
      </c>
      <c r="J6" s="73"/>
    </row>
    <row r="7" spans="1:10">
      <c r="A7" s="93">
        <v>43565</v>
      </c>
      <c r="B7" s="76" t="s">
        <v>53</v>
      </c>
      <c r="C7" s="76" t="s">
        <v>16</v>
      </c>
      <c r="D7" s="76">
        <v>1100</v>
      </c>
      <c r="E7" s="76">
        <v>629</v>
      </c>
      <c r="F7" s="76">
        <v>626.75</v>
      </c>
      <c r="G7" s="87" t="s">
        <v>334</v>
      </c>
      <c r="H7" s="76">
        <v>626.75</v>
      </c>
      <c r="I7" s="76">
        <f t="shared" si="0"/>
        <v>-2475</v>
      </c>
      <c r="J7" s="73"/>
    </row>
    <row r="8" spans="1:10">
      <c r="A8" s="92">
        <v>43656</v>
      </c>
      <c r="B8" s="74" t="s">
        <v>18</v>
      </c>
      <c r="C8" s="74" t="s">
        <v>16</v>
      </c>
      <c r="D8" s="74">
        <v>1800</v>
      </c>
      <c r="E8" s="74">
        <v>505</v>
      </c>
      <c r="F8" s="74">
        <v>503.4</v>
      </c>
      <c r="G8" s="85" t="s">
        <v>335</v>
      </c>
      <c r="H8" s="74">
        <v>509</v>
      </c>
      <c r="I8" s="74">
        <f t="shared" si="0"/>
        <v>7200</v>
      </c>
      <c r="J8" s="73"/>
    </row>
    <row r="9" spans="1:10">
      <c r="A9" s="92">
        <v>43718</v>
      </c>
      <c r="B9" s="74" t="s">
        <v>95</v>
      </c>
      <c r="C9" s="74" t="s">
        <v>16</v>
      </c>
      <c r="D9" s="74">
        <v>750</v>
      </c>
      <c r="E9" s="74">
        <v>1213.25</v>
      </c>
      <c r="F9" s="74">
        <v>1209.95</v>
      </c>
      <c r="G9" s="85" t="s">
        <v>336</v>
      </c>
      <c r="H9" s="74">
        <v>1215.95</v>
      </c>
      <c r="I9" s="74">
        <f t="shared" si="0"/>
        <v>2025.0000000000341</v>
      </c>
      <c r="J9" s="73"/>
    </row>
    <row r="10" spans="1:10">
      <c r="A10" s="92">
        <v>43718</v>
      </c>
      <c r="B10" s="74" t="s">
        <v>337</v>
      </c>
      <c r="C10" s="74" t="s">
        <v>16</v>
      </c>
      <c r="D10" s="74">
        <v>600</v>
      </c>
      <c r="E10" s="74">
        <v>892.55</v>
      </c>
      <c r="F10" s="74">
        <v>888.55</v>
      </c>
      <c r="G10" s="85" t="s">
        <v>338</v>
      </c>
      <c r="H10" s="74">
        <v>895.95</v>
      </c>
      <c r="I10" s="74">
        <f t="shared" si="0"/>
        <v>2040.0000000000546</v>
      </c>
      <c r="J10" s="73"/>
    </row>
    <row r="11" spans="1:10">
      <c r="A11" s="92">
        <v>43748</v>
      </c>
      <c r="B11" s="74" t="s">
        <v>339</v>
      </c>
      <c r="C11" s="74" t="s">
        <v>16</v>
      </c>
      <c r="D11" s="74">
        <v>1200</v>
      </c>
      <c r="E11" s="74">
        <v>308.60000000000002</v>
      </c>
      <c r="F11" s="74">
        <v>306.5</v>
      </c>
      <c r="G11" s="85" t="s">
        <v>340</v>
      </c>
      <c r="H11" s="74">
        <v>313</v>
      </c>
      <c r="I11" s="74">
        <f t="shared" si="0"/>
        <v>5279.9999999999727</v>
      </c>
      <c r="J11" s="73"/>
    </row>
    <row r="12" spans="1:10">
      <c r="A12" s="92">
        <v>43779</v>
      </c>
      <c r="B12" s="74" t="s">
        <v>79</v>
      </c>
      <c r="C12" s="74" t="s">
        <v>23</v>
      </c>
      <c r="D12" s="74">
        <v>400</v>
      </c>
      <c r="E12" s="74">
        <v>1212.9000000000001</v>
      </c>
      <c r="F12" s="74">
        <v>1219.0999999999999</v>
      </c>
      <c r="G12" s="85" t="s">
        <v>341</v>
      </c>
      <c r="H12" s="74">
        <v>1200</v>
      </c>
      <c r="I12" s="74">
        <f>(E12-H12)*D12</f>
        <v>5160.0000000000364</v>
      </c>
      <c r="J12" s="73"/>
    </row>
    <row r="13" spans="1:10">
      <c r="A13" s="92" t="s">
        <v>342</v>
      </c>
      <c r="B13" s="74" t="s">
        <v>31</v>
      </c>
      <c r="C13" s="74" t="s">
        <v>16</v>
      </c>
      <c r="D13" s="74">
        <v>500</v>
      </c>
      <c r="E13" s="74">
        <v>1463</v>
      </c>
      <c r="F13" s="74">
        <v>1458</v>
      </c>
      <c r="G13" s="85" t="s">
        <v>343</v>
      </c>
      <c r="H13" s="74">
        <v>1472</v>
      </c>
      <c r="I13" s="74">
        <f t="shared" ref="I13:I16" si="1">(H13-E13)*D13</f>
        <v>4500</v>
      </c>
      <c r="J13" s="73"/>
    </row>
    <row r="14" spans="1:10">
      <c r="A14" s="93" t="s">
        <v>344</v>
      </c>
      <c r="B14" s="76" t="s">
        <v>53</v>
      </c>
      <c r="C14" s="76" t="s">
        <v>16</v>
      </c>
      <c r="D14" s="76">
        <v>1100</v>
      </c>
      <c r="E14" s="76">
        <v>618.70000000000005</v>
      </c>
      <c r="F14" s="76">
        <v>616.45000000000005</v>
      </c>
      <c r="G14" s="87" t="s">
        <v>345</v>
      </c>
      <c r="H14" s="76">
        <v>616.45000000000005</v>
      </c>
      <c r="I14" s="76">
        <f t="shared" si="1"/>
        <v>-2475</v>
      </c>
      <c r="J14" s="73"/>
    </row>
    <row r="15" spans="1:10">
      <c r="A15" s="93" t="s">
        <v>344</v>
      </c>
      <c r="B15" s="76" t="s">
        <v>346</v>
      </c>
      <c r="C15" s="76" t="s">
        <v>16</v>
      </c>
      <c r="D15" s="76">
        <v>1250</v>
      </c>
      <c r="E15" s="76">
        <v>624.85</v>
      </c>
      <c r="F15" s="76">
        <v>622.85</v>
      </c>
      <c r="G15" s="87" t="s">
        <v>347</v>
      </c>
      <c r="H15" s="76">
        <v>622.85</v>
      </c>
      <c r="I15" s="76">
        <f t="shared" si="1"/>
        <v>-2500</v>
      </c>
      <c r="J15" s="73"/>
    </row>
    <row r="16" spans="1:10">
      <c r="A16" s="93" t="s">
        <v>344</v>
      </c>
      <c r="B16" s="76" t="s">
        <v>271</v>
      </c>
      <c r="C16" s="76" t="s">
        <v>16</v>
      </c>
      <c r="D16" s="76">
        <v>1200</v>
      </c>
      <c r="E16" s="76">
        <v>274.5</v>
      </c>
      <c r="F16" s="76">
        <v>272.39999999999998</v>
      </c>
      <c r="G16" s="87" t="s">
        <v>348</v>
      </c>
      <c r="H16" s="76">
        <v>272.39999999999998</v>
      </c>
      <c r="I16" s="76">
        <f t="shared" si="1"/>
        <v>-2520.0000000000273</v>
      </c>
      <c r="J16" s="73"/>
    </row>
    <row r="17" spans="1:10">
      <c r="A17" s="93" t="s">
        <v>349</v>
      </c>
      <c r="B17" s="76" t="s">
        <v>47</v>
      </c>
      <c r="C17" s="76" t="s">
        <v>23</v>
      </c>
      <c r="D17" s="76">
        <v>1400</v>
      </c>
      <c r="E17" s="76">
        <v>577</v>
      </c>
      <c r="F17" s="76">
        <v>579</v>
      </c>
      <c r="G17" s="87" t="s">
        <v>350</v>
      </c>
      <c r="H17" s="76">
        <v>579</v>
      </c>
      <c r="I17" s="76">
        <f>(E17-H17)*D17</f>
        <v>-2800</v>
      </c>
      <c r="J17" s="73"/>
    </row>
    <row r="18" spans="1:10">
      <c r="A18" s="93" t="s">
        <v>351</v>
      </c>
      <c r="B18" s="76" t="s">
        <v>83</v>
      </c>
      <c r="C18" s="76" t="s">
        <v>16</v>
      </c>
      <c r="D18" s="76">
        <v>250</v>
      </c>
      <c r="E18" s="76">
        <v>2659.5</v>
      </c>
      <c r="F18" s="76">
        <v>2649.5</v>
      </c>
      <c r="G18" s="87" t="s">
        <v>352</v>
      </c>
      <c r="H18" s="76">
        <v>2649.5</v>
      </c>
      <c r="I18" s="76">
        <f t="shared" ref="I18:I24" si="2">(H18-E18)*D18</f>
        <v>-2500</v>
      </c>
      <c r="J18" s="73"/>
    </row>
    <row r="19" spans="1:10">
      <c r="A19" s="92" t="s">
        <v>351</v>
      </c>
      <c r="B19" s="74" t="s">
        <v>271</v>
      </c>
      <c r="C19" s="74" t="s">
        <v>16</v>
      </c>
      <c r="D19" s="74">
        <v>1200</v>
      </c>
      <c r="E19" s="74">
        <v>263</v>
      </c>
      <c r="F19" s="74">
        <v>260.89999999999998</v>
      </c>
      <c r="G19" s="85" t="s">
        <v>353</v>
      </c>
      <c r="H19" s="74">
        <v>264.7</v>
      </c>
      <c r="I19" s="74">
        <f t="shared" si="2"/>
        <v>2039.9999999999864</v>
      </c>
    </row>
    <row r="20" spans="1:10">
      <c r="A20" s="92" t="s">
        <v>354</v>
      </c>
      <c r="B20" s="74" t="s">
        <v>271</v>
      </c>
      <c r="C20" s="74" t="s">
        <v>16</v>
      </c>
      <c r="D20" s="74">
        <v>1200</v>
      </c>
      <c r="E20" s="74">
        <v>297.35000000000002</v>
      </c>
      <c r="F20" s="74">
        <v>295.25</v>
      </c>
      <c r="G20" s="85" t="s">
        <v>355</v>
      </c>
      <c r="H20" s="74">
        <v>299</v>
      </c>
      <c r="I20" s="74">
        <f t="shared" si="2"/>
        <v>1979.9999999999727</v>
      </c>
    </row>
    <row r="21" spans="1:10">
      <c r="A21" s="92" t="s">
        <v>354</v>
      </c>
      <c r="B21" s="74" t="s">
        <v>280</v>
      </c>
      <c r="C21" s="74" t="s">
        <v>16</v>
      </c>
      <c r="D21" s="74">
        <v>550</v>
      </c>
      <c r="E21" s="74">
        <v>1756.15</v>
      </c>
      <c r="F21" s="74">
        <v>1751.6</v>
      </c>
      <c r="G21" s="85" t="s">
        <v>356</v>
      </c>
      <c r="H21" s="74">
        <v>1764</v>
      </c>
      <c r="I21" s="74">
        <f t="shared" si="2"/>
        <v>4317.49999999995</v>
      </c>
    </row>
    <row r="22" spans="1:10">
      <c r="A22" s="92" t="s">
        <v>357</v>
      </c>
      <c r="B22" s="74" t="s">
        <v>358</v>
      </c>
      <c r="C22" s="74" t="s">
        <v>16</v>
      </c>
      <c r="D22" s="74">
        <v>1200</v>
      </c>
      <c r="E22" s="74">
        <v>716</v>
      </c>
      <c r="F22" s="74">
        <v>713.9</v>
      </c>
      <c r="G22" s="85" t="s">
        <v>359</v>
      </c>
      <c r="H22" s="74">
        <v>719.35</v>
      </c>
      <c r="I22" s="74">
        <f t="shared" si="2"/>
        <v>4020.0000000000273</v>
      </c>
    </row>
    <row r="23" spans="1:10">
      <c r="A23" s="92" t="s">
        <v>360</v>
      </c>
      <c r="B23" s="74" t="s">
        <v>74</v>
      </c>
      <c r="C23" s="74" t="s">
        <v>16</v>
      </c>
      <c r="D23" s="74">
        <v>500</v>
      </c>
      <c r="E23" s="74">
        <v>1504</v>
      </c>
      <c r="F23" s="74">
        <v>1499</v>
      </c>
      <c r="G23" s="85" t="s">
        <v>361</v>
      </c>
      <c r="H23" s="74">
        <v>1514</v>
      </c>
      <c r="I23" s="74">
        <f t="shared" si="2"/>
        <v>5000</v>
      </c>
      <c r="J23" s="73"/>
    </row>
    <row r="24" spans="1:10">
      <c r="A24" s="92" t="s">
        <v>362</v>
      </c>
      <c r="B24" s="74" t="s">
        <v>274</v>
      </c>
      <c r="C24" s="74" t="s">
        <v>16</v>
      </c>
      <c r="D24" s="74">
        <v>500</v>
      </c>
      <c r="E24" s="74">
        <v>1709</v>
      </c>
      <c r="F24" s="74">
        <v>1704</v>
      </c>
      <c r="G24" s="85" t="s">
        <v>363</v>
      </c>
      <c r="H24" s="74">
        <v>1720</v>
      </c>
      <c r="I24" s="74">
        <f t="shared" si="2"/>
        <v>5500</v>
      </c>
      <c r="J24" s="73"/>
    </row>
    <row r="25" spans="1:10">
      <c r="A25" s="92" t="s">
        <v>364</v>
      </c>
      <c r="B25" s="74" t="s">
        <v>74</v>
      </c>
      <c r="C25" s="74" t="s">
        <v>23</v>
      </c>
      <c r="D25" s="74">
        <v>500</v>
      </c>
      <c r="E25" s="74">
        <v>1513</v>
      </c>
      <c r="F25" s="74">
        <v>1518</v>
      </c>
      <c r="G25" s="85" t="s">
        <v>365</v>
      </c>
      <c r="H25" s="74">
        <v>1509</v>
      </c>
      <c r="I25" s="74">
        <f>(E25-H25)*D25</f>
        <v>2000</v>
      </c>
      <c r="J25" s="73"/>
    </row>
    <row r="26" spans="1:10">
      <c r="A26" s="93" t="s">
        <v>364</v>
      </c>
      <c r="B26" s="76" t="s">
        <v>271</v>
      </c>
      <c r="C26" s="76" t="s">
        <v>16</v>
      </c>
      <c r="D26" s="76">
        <v>1200</v>
      </c>
      <c r="E26" s="76">
        <v>255</v>
      </c>
      <c r="F26" s="76">
        <v>252.9</v>
      </c>
      <c r="G26" s="87" t="s">
        <v>366</v>
      </c>
      <c r="H26" s="76">
        <v>252.9</v>
      </c>
      <c r="I26" s="76">
        <f t="shared" ref="I26:I31" si="3">(H26-E26)*D26</f>
        <v>-2519.9999999999932</v>
      </c>
      <c r="J26" s="73"/>
    </row>
    <row r="27" spans="1:10">
      <c r="A27" s="92" t="s">
        <v>367</v>
      </c>
      <c r="B27" s="74" t="s">
        <v>83</v>
      </c>
      <c r="C27" s="74" t="s">
        <v>16</v>
      </c>
      <c r="D27" s="74">
        <v>250</v>
      </c>
      <c r="E27" s="74">
        <v>2890</v>
      </c>
      <c r="F27" s="74">
        <v>2880</v>
      </c>
      <c r="G27" s="85" t="s">
        <v>368</v>
      </c>
      <c r="H27" s="74">
        <v>2908</v>
      </c>
      <c r="I27" s="74">
        <f t="shared" si="3"/>
        <v>4500</v>
      </c>
      <c r="J27" s="73"/>
    </row>
    <row r="28" spans="1:10">
      <c r="A28" s="92" t="s">
        <v>367</v>
      </c>
      <c r="B28" s="74" t="s">
        <v>25</v>
      </c>
      <c r="C28" s="74" t="s">
        <v>16</v>
      </c>
      <c r="D28" s="74">
        <v>600</v>
      </c>
      <c r="E28" s="74">
        <v>1129.5999999999999</v>
      </c>
      <c r="F28" s="74">
        <v>1125.5999999999999</v>
      </c>
      <c r="G28" s="85" t="s">
        <v>369</v>
      </c>
      <c r="H28" s="74">
        <v>1137</v>
      </c>
      <c r="I28" s="74">
        <f t="shared" si="3"/>
        <v>4440.0000000000546</v>
      </c>
    </row>
    <row r="29" spans="1:10">
      <c r="A29" s="92" t="s">
        <v>370</v>
      </c>
      <c r="B29" s="74" t="s">
        <v>271</v>
      </c>
      <c r="C29" s="74" t="s">
        <v>16</v>
      </c>
      <c r="D29" s="74">
        <v>1200</v>
      </c>
      <c r="E29" s="74">
        <v>283.2</v>
      </c>
      <c r="F29" s="74">
        <v>281.10000000000002</v>
      </c>
      <c r="G29" s="85" t="s">
        <v>371</v>
      </c>
      <c r="H29" s="74">
        <v>284.89999999999998</v>
      </c>
      <c r="I29" s="74">
        <f t="shared" si="3"/>
        <v>2039.9999999999864</v>
      </c>
    </row>
    <row r="30" spans="1:10">
      <c r="A30" s="92" t="s">
        <v>372</v>
      </c>
      <c r="B30" s="74" t="s">
        <v>287</v>
      </c>
      <c r="C30" s="74" t="s">
        <v>16</v>
      </c>
      <c r="D30" s="74">
        <v>1000</v>
      </c>
      <c r="E30" s="74">
        <v>695.5</v>
      </c>
      <c r="F30" s="74">
        <v>693</v>
      </c>
      <c r="G30" s="85" t="s">
        <v>373</v>
      </c>
      <c r="H30" s="74">
        <v>697.5</v>
      </c>
      <c r="I30" s="74">
        <f t="shared" si="3"/>
        <v>2000</v>
      </c>
    </row>
    <row r="31" spans="1:10">
      <c r="A31" s="92" t="s">
        <v>372</v>
      </c>
      <c r="B31" s="74" t="s">
        <v>374</v>
      </c>
      <c r="C31" s="74" t="s">
        <v>16</v>
      </c>
      <c r="D31" s="74">
        <v>2000</v>
      </c>
      <c r="E31" s="74">
        <v>184.4</v>
      </c>
      <c r="F31" s="74">
        <v>183.15</v>
      </c>
      <c r="G31" s="85" t="s">
        <v>375</v>
      </c>
      <c r="H31" s="74">
        <v>188</v>
      </c>
      <c r="I31" s="74">
        <f t="shared" si="3"/>
        <v>7199.9999999999891</v>
      </c>
    </row>
    <row r="32" spans="1:10">
      <c r="A32" s="92"/>
      <c r="B32" s="74"/>
      <c r="C32" s="74"/>
      <c r="D32" s="74"/>
      <c r="E32" s="74"/>
      <c r="F32" s="74"/>
      <c r="G32" s="85"/>
      <c r="H32" s="74"/>
      <c r="I32" s="74"/>
    </row>
    <row r="33" spans="1:9">
      <c r="A33" s="92"/>
      <c r="B33" s="74"/>
      <c r="C33" s="74"/>
      <c r="D33" s="74"/>
      <c r="E33" s="74"/>
      <c r="F33" s="74"/>
      <c r="G33" s="111" t="s">
        <v>64</v>
      </c>
      <c r="H33" s="111"/>
      <c r="I33" s="26">
        <f>SUM(I4:I32)</f>
        <v>62087.500000000044</v>
      </c>
    </row>
    <row r="34" spans="1:9">
      <c r="A34" s="93"/>
      <c r="B34" s="76"/>
      <c r="C34" s="76"/>
      <c r="D34" s="76"/>
      <c r="E34" s="76"/>
      <c r="F34" s="76"/>
      <c r="I34" s="76"/>
    </row>
    <row r="35" spans="1:9">
      <c r="A35" s="92"/>
      <c r="B35" s="74"/>
      <c r="C35" s="74"/>
      <c r="D35" s="74"/>
      <c r="E35" s="74"/>
      <c r="F35" s="74"/>
      <c r="G35" s="111" t="s">
        <v>2</v>
      </c>
      <c r="H35" s="111"/>
      <c r="I35" s="28">
        <f>21/28</f>
        <v>0.75</v>
      </c>
    </row>
    <row r="36" spans="1:9">
      <c r="H36" s="78"/>
      <c r="I36" s="79" t="s">
        <v>65</v>
      </c>
    </row>
  </sheetData>
  <mergeCells count="4">
    <mergeCell ref="A1:I1"/>
    <mergeCell ref="A2:I2"/>
    <mergeCell ref="G33:H33"/>
    <mergeCell ref="G35:H35"/>
  </mergeCells>
  <pageMargins left="0.75" right="0.75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15" sqref="A15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10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10">
      <c r="A2" s="109" t="s">
        <v>376</v>
      </c>
      <c r="B2" s="110"/>
      <c r="C2" s="110"/>
      <c r="D2" s="110"/>
      <c r="E2" s="110"/>
      <c r="F2" s="110"/>
      <c r="G2" s="110"/>
      <c r="H2" s="110"/>
      <c r="I2" s="113"/>
    </row>
    <row r="3" spans="1:10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10">
      <c r="A4" s="93">
        <v>43533</v>
      </c>
      <c r="B4" s="76" t="s">
        <v>271</v>
      </c>
      <c r="C4" s="76" t="s">
        <v>16</v>
      </c>
      <c r="D4" s="76">
        <v>1200</v>
      </c>
      <c r="E4" s="76">
        <v>328</v>
      </c>
      <c r="F4" s="76">
        <v>325.89999999999998</v>
      </c>
      <c r="G4" s="87" t="s">
        <v>377</v>
      </c>
      <c r="H4" s="76">
        <v>325.89999999999998</v>
      </c>
      <c r="I4" s="76">
        <f t="shared" ref="I4:I16" si="0">(H4-E4)*D4</f>
        <v>-2520.0000000000273</v>
      </c>
    </row>
    <row r="5" spans="1:10">
      <c r="A5" s="92">
        <v>43533</v>
      </c>
      <c r="B5" s="74" t="s">
        <v>53</v>
      </c>
      <c r="C5" s="74" t="s">
        <v>16</v>
      </c>
      <c r="D5" s="74">
        <v>1100</v>
      </c>
      <c r="E5" s="74">
        <v>500.05</v>
      </c>
      <c r="F5" s="74">
        <v>497.8</v>
      </c>
      <c r="G5" s="85" t="s">
        <v>378</v>
      </c>
      <c r="H5" s="74">
        <v>504</v>
      </c>
      <c r="I5" s="74">
        <f t="shared" si="0"/>
        <v>4344.9999999999873</v>
      </c>
    </row>
    <row r="6" spans="1:10">
      <c r="A6" s="93">
        <v>43564</v>
      </c>
      <c r="B6" s="76" t="s">
        <v>280</v>
      </c>
      <c r="C6" s="76" t="s">
        <v>16</v>
      </c>
      <c r="D6" s="76">
        <v>550</v>
      </c>
      <c r="E6" s="76">
        <v>1538</v>
      </c>
      <c r="F6" s="76">
        <v>1533.45</v>
      </c>
      <c r="G6" s="87" t="s">
        <v>379</v>
      </c>
      <c r="H6" s="76">
        <v>1533.45</v>
      </c>
      <c r="I6" s="76">
        <f t="shared" si="0"/>
        <v>-2502.499999999975</v>
      </c>
      <c r="J6" s="73"/>
    </row>
    <row r="7" spans="1:10">
      <c r="A7" s="93">
        <v>43564</v>
      </c>
      <c r="B7" s="76" t="s">
        <v>271</v>
      </c>
      <c r="C7" s="76" t="s">
        <v>16</v>
      </c>
      <c r="D7" s="76">
        <v>1200</v>
      </c>
      <c r="E7" s="76">
        <v>324</v>
      </c>
      <c r="F7" s="76">
        <v>321.89999999999998</v>
      </c>
      <c r="G7" s="87" t="s">
        <v>380</v>
      </c>
      <c r="H7" s="76">
        <v>321.89999999999998</v>
      </c>
      <c r="I7" s="76">
        <f t="shared" si="0"/>
        <v>-2520.0000000000273</v>
      </c>
      <c r="J7" s="73"/>
    </row>
    <row r="8" spans="1:10">
      <c r="A8" s="92">
        <v>43594</v>
      </c>
      <c r="B8" s="74" t="s">
        <v>381</v>
      </c>
      <c r="C8" s="74" t="s">
        <v>16</v>
      </c>
      <c r="D8" s="74">
        <v>900</v>
      </c>
      <c r="E8" s="74">
        <v>569.6</v>
      </c>
      <c r="F8" s="74">
        <v>566.85</v>
      </c>
      <c r="G8" s="85" t="s">
        <v>382</v>
      </c>
      <c r="H8" s="74">
        <v>571.85</v>
      </c>
      <c r="I8" s="74">
        <f t="shared" si="0"/>
        <v>2025</v>
      </c>
      <c r="J8" s="73"/>
    </row>
    <row r="9" spans="1:10">
      <c r="A9" s="92">
        <v>43625</v>
      </c>
      <c r="B9" s="74" t="s">
        <v>280</v>
      </c>
      <c r="C9" s="74" t="s">
        <v>16</v>
      </c>
      <c r="D9" s="74">
        <v>550</v>
      </c>
      <c r="E9" s="74">
        <v>1531.3</v>
      </c>
      <c r="F9" s="74">
        <v>1526.75</v>
      </c>
      <c r="G9" s="85" t="s">
        <v>383</v>
      </c>
      <c r="H9" s="74">
        <v>1535</v>
      </c>
      <c r="I9" s="74">
        <f t="shared" si="0"/>
        <v>2035.000000000025</v>
      </c>
      <c r="J9" s="73"/>
    </row>
    <row r="10" spans="1:10">
      <c r="A10" s="93">
        <v>43625</v>
      </c>
      <c r="B10" s="76" t="s">
        <v>271</v>
      </c>
      <c r="C10" s="76" t="s">
        <v>16</v>
      </c>
      <c r="D10" s="76">
        <v>1200</v>
      </c>
      <c r="E10" s="76">
        <v>335</v>
      </c>
      <c r="F10" s="76">
        <v>332.9</v>
      </c>
      <c r="G10" s="87" t="s">
        <v>384</v>
      </c>
      <c r="H10" s="76">
        <v>332.9</v>
      </c>
      <c r="I10" s="76">
        <f t="shared" si="0"/>
        <v>-2520.0000000000273</v>
      </c>
      <c r="J10" s="73"/>
    </row>
    <row r="11" spans="1:10">
      <c r="A11" s="92">
        <v>43717</v>
      </c>
      <c r="B11" s="74" t="s">
        <v>271</v>
      </c>
      <c r="C11" s="74" t="s">
        <v>16</v>
      </c>
      <c r="D11" s="74">
        <v>1200</v>
      </c>
      <c r="E11" s="74">
        <v>341</v>
      </c>
      <c r="F11" s="74">
        <v>338.9</v>
      </c>
      <c r="G11" s="85" t="s">
        <v>385</v>
      </c>
      <c r="H11" s="74">
        <v>345</v>
      </c>
      <c r="I11" s="74">
        <f t="shared" si="0"/>
        <v>4800</v>
      </c>
      <c r="J11" s="73"/>
    </row>
    <row r="12" spans="1:10">
      <c r="A12" s="93">
        <v>43717</v>
      </c>
      <c r="B12" s="76" t="s">
        <v>337</v>
      </c>
      <c r="C12" s="76" t="s">
        <v>16</v>
      </c>
      <c r="D12" s="76">
        <v>600</v>
      </c>
      <c r="E12" s="76">
        <v>863.1</v>
      </c>
      <c r="F12" s="76">
        <v>859.1</v>
      </c>
      <c r="G12" s="87" t="s">
        <v>386</v>
      </c>
      <c r="H12" s="76">
        <v>859.1</v>
      </c>
      <c r="I12" s="76">
        <f t="shared" si="0"/>
        <v>-2400</v>
      </c>
      <c r="J12" s="73"/>
    </row>
    <row r="13" spans="1:10">
      <c r="A13" s="92">
        <v>43778</v>
      </c>
      <c r="B13" s="74" t="s">
        <v>83</v>
      </c>
      <c r="C13" s="74" t="s">
        <v>16</v>
      </c>
      <c r="D13" s="74">
        <v>250</v>
      </c>
      <c r="E13" s="74">
        <v>2832</v>
      </c>
      <c r="F13" s="74">
        <v>2822</v>
      </c>
      <c r="G13" s="85" t="s">
        <v>387</v>
      </c>
      <c r="H13" s="74">
        <v>2840</v>
      </c>
      <c r="I13" s="74">
        <f t="shared" si="0"/>
        <v>2000</v>
      </c>
      <c r="J13" s="73"/>
    </row>
    <row r="14" spans="1:10">
      <c r="A14" s="93">
        <v>43778</v>
      </c>
      <c r="B14" s="76" t="s">
        <v>25</v>
      </c>
      <c r="C14" s="76" t="s">
        <v>16</v>
      </c>
      <c r="D14" s="76">
        <v>600</v>
      </c>
      <c r="E14" s="76">
        <v>1028</v>
      </c>
      <c r="F14" s="76">
        <v>1024</v>
      </c>
      <c r="G14" s="87" t="s">
        <v>388</v>
      </c>
      <c r="H14" s="76">
        <v>1024</v>
      </c>
      <c r="I14" s="76">
        <f t="shared" si="0"/>
        <v>-2400</v>
      </c>
      <c r="J14" s="73"/>
    </row>
    <row r="15" spans="1:10">
      <c r="A15" s="92">
        <v>43778</v>
      </c>
      <c r="B15" s="74" t="s">
        <v>271</v>
      </c>
      <c r="C15" s="74" t="s">
        <v>16</v>
      </c>
      <c r="D15" s="74">
        <v>1200</v>
      </c>
      <c r="E15" s="74">
        <v>370</v>
      </c>
      <c r="F15" s="74">
        <v>367.9</v>
      </c>
      <c r="G15" s="85" t="s">
        <v>389</v>
      </c>
      <c r="H15" s="74">
        <v>371.7</v>
      </c>
      <c r="I15" s="74">
        <f t="shared" si="0"/>
        <v>2039.9999999999864</v>
      </c>
      <c r="J15" s="73"/>
    </row>
    <row r="16" spans="1:10">
      <c r="A16" s="92">
        <v>43808</v>
      </c>
      <c r="B16" s="74" t="s">
        <v>232</v>
      </c>
      <c r="C16" s="74" t="s">
        <v>16</v>
      </c>
      <c r="D16" s="74">
        <v>600</v>
      </c>
      <c r="E16" s="74">
        <v>1703.1</v>
      </c>
      <c r="F16" s="74">
        <v>1698.9</v>
      </c>
      <c r="G16" s="85" t="s">
        <v>390</v>
      </c>
      <c r="H16" s="74">
        <v>1706.5</v>
      </c>
      <c r="I16" s="74">
        <f t="shared" si="0"/>
        <v>2040.0000000000546</v>
      </c>
      <c r="J16" s="73"/>
    </row>
    <row r="17" spans="1:10">
      <c r="A17" s="93">
        <v>43808</v>
      </c>
      <c r="B17" s="76" t="s">
        <v>391</v>
      </c>
      <c r="C17" s="76" t="s">
        <v>23</v>
      </c>
      <c r="D17" s="76">
        <v>1100</v>
      </c>
      <c r="E17" s="76">
        <v>522</v>
      </c>
      <c r="F17" s="76">
        <v>524.25</v>
      </c>
      <c r="G17" s="87" t="s">
        <v>392</v>
      </c>
      <c r="H17" s="76">
        <v>524.25</v>
      </c>
      <c r="I17" s="76">
        <f t="shared" ref="I17:I23" si="1">(E17-H17)*D17</f>
        <v>-2475</v>
      </c>
      <c r="J17" s="73"/>
    </row>
    <row r="18" spans="1:10">
      <c r="A18" s="92" t="s">
        <v>393</v>
      </c>
      <c r="B18" s="74" t="s">
        <v>271</v>
      </c>
      <c r="C18" s="74" t="s">
        <v>23</v>
      </c>
      <c r="D18" s="74">
        <v>1200</v>
      </c>
      <c r="E18" s="74">
        <v>362.75</v>
      </c>
      <c r="F18" s="74">
        <v>364.85</v>
      </c>
      <c r="G18" s="85" t="s">
        <v>394</v>
      </c>
      <c r="H18" s="74">
        <v>359</v>
      </c>
      <c r="I18" s="74">
        <f t="shared" si="1"/>
        <v>4500</v>
      </c>
      <c r="J18" s="73"/>
    </row>
    <row r="19" spans="1:10">
      <c r="A19" s="92" t="s">
        <v>395</v>
      </c>
      <c r="B19" s="74" t="s">
        <v>128</v>
      </c>
      <c r="C19" s="74" t="s">
        <v>16</v>
      </c>
      <c r="D19" s="74">
        <v>1000</v>
      </c>
      <c r="E19" s="74">
        <v>449</v>
      </c>
      <c r="F19" s="74">
        <v>446</v>
      </c>
      <c r="G19" s="85" t="s">
        <v>396</v>
      </c>
      <c r="H19" s="74">
        <v>451</v>
      </c>
      <c r="I19" s="74">
        <f t="shared" ref="I19:I21" si="2">(H19-E19)*D19</f>
        <v>2000</v>
      </c>
    </row>
    <row r="20" spans="1:10">
      <c r="A20" s="93" t="s">
        <v>395</v>
      </c>
      <c r="B20" s="76" t="s">
        <v>232</v>
      </c>
      <c r="C20" s="76" t="s">
        <v>16</v>
      </c>
      <c r="D20" s="76">
        <v>600</v>
      </c>
      <c r="E20" s="76">
        <v>1675</v>
      </c>
      <c r="F20" s="76">
        <v>1670</v>
      </c>
      <c r="G20" s="87" t="s">
        <v>397</v>
      </c>
      <c r="H20" s="76">
        <v>1672</v>
      </c>
      <c r="I20" s="76">
        <f t="shared" si="2"/>
        <v>-1800</v>
      </c>
    </row>
    <row r="21" spans="1:10">
      <c r="A21" s="93" t="s">
        <v>398</v>
      </c>
      <c r="B21" s="76" t="s">
        <v>399</v>
      </c>
      <c r="C21" s="76" t="s">
        <v>16</v>
      </c>
      <c r="D21" s="76">
        <v>1100</v>
      </c>
      <c r="E21" s="76">
        <v>404</v>
      </c>
      <c r="F21" s="76">
        <v>401.75</v>
      </c>
      <c r="G21" s="87" t="s">
        <v>400</v>
      </c>
      <c r="H21" s="76">
        <v>401.75</v>
      </c>
      <c r="I21" s="76">
        <f t="shared" si="2"/>
        <v>-2475</v>
      </c>
    </row>
    <row r="22" spans="1:10">
      <c r="A22" s="92" t="s">
        <v>398</v>
      </c>
      <c r="B22" s="74" t="s">
        <v>271</v>
      </c>
      <c r="C22" s="74" t="s">
        <v>23</v>
      </c>
      <c r="D22" s="74">
        <v>1200</v>
      </c>
      <c r="E22" s="74">
        <v>361</v>
      </c>
      <c r="F22" s="74">
        <v>363.1</v>
      </c>
      <c r="G22" s="85" t="s">
        <v>401</v>
      </c>
      <c r="H22" s="74">
        <v>357</v>
      </c>
      <c r="I22" s="74">
        <f t="shared" si="1"/>
        <v>4800</v>
      </c>
    </row>
    <row r="23" spans="1:10">
      <c r="A23" s="92" t="s">
        <v>402</v>
      </c>
      <c r="B23" s="74" t="s">
        <v>280</v>
      </c>
      <c r="C23" s="74" t="s">
        <v>23</v>
      </c>
      <c r="D23" s="74">
        <v>550</v>
      </c>
      <c r="E23" s="74">
        <v>1550</v>
      </c>
      <c r="F23" s="74">
        <v>1554.55</v>
      </c>
      <c r="G23" s="85" t="s">
        <v>403</v>
      </c>
      <c r="H23" s="74">
        <v>1542</v>
      </c>
      <c r="I23" s="74">
        <f t="shared" si="1"/>
        <v>4400</v>
      </c>
      <c r="J23" s="73"/>
    </row>
    <row r="24" spans="1:10">
      <c r="A24" s="92" t="s">
        <v>404</v>
      </c>
      <c r="B24" s="74" t="s">
        <v>25</v>
      </c>
      <c r="C24" s="74" t="s">
        <v>16</v>
      </c>
      <c r="D24" s="74">
        <v>600</v>
      </c>
      <c r="E24" s="74">
        <v>1039.1500000000001</v>
      </c>
      <c r="F24" s="74">
        <v>1035.1500000000001</v>
      </c>
      <c r="G24" s="85" t="s">
        <v>405</v>
      </c>
      <c r="H24" s="74">
        <v>1042.55</v>
      </c>
      <c r="I24" s="74">
        <f t="shared" ref="I24:I28" si="3">(H24-E24)*D24</f>
        <v>2039.9999999999181</v>
      </c>
      <c r="J24" s="73"/>
    </row>
    <row r="25" spans="1:10">
      <c r="A25" s="92" t="s">
        <v>404</v>
      </c>
      <c r="B25" s="74" t="s">
        <v>271</v>
      </c>
      <c r="C25" s="74" t="s">
        <v>23</v>
      </c>
      <c r="D25" s="74">
        <v>1200</v>
      </c>
      <c r="E25" s="74">
        <v>338</v>
      </c>
      <c r="F25" s="74">
        <v>340.1</v>
      </c>
      <c r="G25" s="85" t="s">
        <v>406</v>
      </c>
      <c r="H25" s="74">
        <v>334</v>
      </c>
      <c r="I25" s="74">
        <f>(E25-H25)*D25</f>
        <v>4800</v>
      </c>
      <c r="J25" s="73"/>
    </row>
    <row r="26" spans="1:10">
      <c r="A26" s="92" t="s">
        <v>407</v>
      </c>
      <c r="B26" s="74" t="s">
        <v>271</v>
      </c>
      <c r="C26" s="74" t="s">
        <v>16</v>
      </c>
      <c r="D26" s="74">
        <v>1200</v>
      </c>
      <c r="E26" s="74">
        <v>357.4</v>
      </c>
      <c r="F26" s="74">
        <v>355.3</v>
      </c>
      <c r="G26" s="85" t="s">
        <v>408</v>
      </c>
      <c r="H26" s="74">
        <v>361</v>
      </c>
      <c r="I26" s="74">
        <f t="shared" si="3"/>
        <v>4320.0000000000273</v>
      </c>
      <c r="J26" s="73"/>
    </row>
    <row r="27" spans="1:10">
      <c r="A27" s="92" t="s">
        <v>409</v>
      </c>
      <c r="B27" s="74" t="s">
        <v>337</v>
      </c>
      <c r="C27" s="74" t="s">
        <v>16</v>
      </c>
      <c r="D27" s="74">
        <v>600</v>
      </c>
      <c r="E27" s="74">
        <v>978</v>
      </c>
      <c r="F27" s="74">
        <v>974</v>
      </c>
      <c r="G27" s="85" t="s">
        <v>410</v>
      </c>
      <c r="H27" s="74">
        <v>981.4</v>
      </c>
      <c r="I27" s="74">
        <f t="shared" si="3"/>
        <v>2039.9999999999864</v>
      </c>
      <c r="J27" s="73"/>
    </row>
    <row r="28" spans="1:10">
      <c r="A28" s="92" t="s">
        <v>409</v>
      </c>
      <c r="B28" s="74" t="s">
        <v>271</v>
      </c>
      <c r="C28" s="74" t="s">
        <v>16</v>
      </c>
      <c r="D28" s="74">
        <v>1200</v>
      </c>
      <c r="E28" s="74">
        <v>406</v>
      </c>
      <c r="F28" s="74">
        <v>403.9</v>
      </c>
      <c r="G28" s="85" t="s">
        <v>411</v>
      </c>
      <c r="H28" s="74">
        <v>410</v>
      </c>
      <c r="I28" s="74">
        <f t="shared" si="3"/>
        <v>4800</v>
      </c>
    </row>
    <row r="29" spans="1:10">
      <c r="A29" s="92" t="s">
        <v>412</v>
      </c>
      <c r="B29" s="74" t="s">
        <v>53</v>
      </c>
      <c r="C29" s="74" t="s">
        <v>23</v>
      </c>
      <c r="D29" s="74">
        <v>1100</v>
      </c>
      <c r="E29" s="74">
        <v>617.29999999999995</v>
      </c>
      <c r="F29" s="74">
        <v>619.54999999999995</v>
      </c>
      <c r="G29" s="85" t="s">
        <v>413</v>
      </c>
      <c r="H29" s="74">
        <v>613</v>
      </c>
      <c r="I29" s="74">
        <f>(E29-H29)*D29</f>
        <v>4729.99999999995</v>
      </c>
    </row>
    <row r="30" spans="1:10">
      <c r="A30" s="92" t="s">
        <v>414</v>
      </c>
      <c r="B30" s="74" t="s">
        <v>47</v>
      </c>
      <c r="C30" s="74" t="s">
        <v>16</v>
      </c>
      <c r="D30" s="74">
        <v>1400</v>
      </c>
      <c r="E30" s="74">
        <v>701.7</v>
      </c>
      <c r="F30" s="74">
        <v>699.9</v>
      </c>
      <c r="G30" s="85" t="s">
        <v>415</v>
      </c>
      <c r="H30" s="74">
        <v>705</v>
      </c>
      <c r="I30" s="74">
        <f t="shared" ref="I30:I33" si="4">(H30-E30)*D30</f>
        <v>4619.9999999999363</v>
      </c>
    </row>
    <row r="31" spans="1:10">
      <c r="A31" s="92" t="s">
        <v>414</v>
      </c>
      <c r="B31" s="74" t="s">
        <v>416</v>
      </c>
      <c r="C31" s="74" t="s">
        <v>16</v>
      </c>
      <c r="D31" s="74">
        <v>800</v>
      </c>
      <c r="E31" s="74">
        <v>595.65</v>
      </c>
      <c r="F31" s="74">
        <v>592.1</v>
      </c>
      <c r="G31" s="85" t="s">
        <v>417</v>
      </c>
      <c r="H31" s="74">
        <v>598.15</v>
      </c>
      <c r="I31" s="74">
        <f t="shared" si="4"/>
        <v>2000</v>
      </c>
    </row>
    <row r="32" spans="1:10">
      <c r="A32" s="92" t="s">
        <v>418</v>
      </c>
      <c r="B32" s="74" t="s">
        <v>283</v>
      </c>
      <c r="C32" s="74" t="s">
        <v>16</v>
      </c>
      <c r="D32" s="74">
        <v>550</v>
      </c>
      <c r="E32" s="74">
        <v>1482</v>
      </c>
      <c r="F32" s="74">
        <v>1477.45</v>
      </c>
      <c r="G32" s="85" t="s">
        <v>419</v>
      </c>
      <c r="H32" s="74">
        <v>1485.7</v>
      </c>
      <c r="I32" s="74">
        <f t="shared" si="4"/>
        <v>2035.000000000025</v>
      </c>
    </row>
    <row r="33" spans="1:9">
      <c r="A33" s="92" t="s">
        <v>418</v>
      </c>
      <c r="B33" s="74" t="s">
        <v>420</v>
      </c>
      <c r="C33" s="74" t="s">
        <v>16</v>
      </c>
      <c r="D33" s="74">
        <v>550</v>
      </c>
      <c r="E33" s="74">
        <v>1725</v>
      </c>
      <c r="F33" s="74">
        <v>1720.45</v>
      </c>
      <c r="G33" s="85" t="s">
        <v>421</v>
      </c>
      <c r="H33" s="74">
        <v>1730</v>
      </c>
      <c r="I33" s="74">
        <f t="shared" si="4"/>
        <v>2750</v>
      </c>
    </row>
    <row r="34" spans="1:9">
      <c r="A34" s="92" t="s">
        <v>422</v>
      </c>
      <c r="B34" s="74" t="s">
        <v>271</v>
      </c>
      <c r="C34" s="74" t="s">
        <v>23</v>
      </c>
      <c r="D34" s="74">
        <v>1200</v>
      </c>
      <c r="E34" s="74">
        <v>377.9</v>
      </c>
      <c r="F34" s="74">
        <v>380</v>
      </c>
      <c r="G34" s="85" t="s">
        <v>423</v>
      </c>
      <c r="H34" s="74">
        <v>376.2</v>
      </c>
      <c r="I34" s="74">
        <f>(E34-H34)*D34</f>
        <v>2039.9999999999864</v>
      </c>
    </row>
    <row r="35" spans="1:9">
      <c r="A35" s="92" t="s">
        <v>424</v>
      </c>
      <c r="B35" s="74" t="s">
        <v>25</v>
      </c>
      <c r="C35" s="74" t="s">
        <v>23</v>
      </c>
      <c r="D35" s="74">
        <v>600</v>
      </c>
      <c r="E35" s="74">
        <v>1089.2</v>
      </c>
      <c r="F35" s="74">
        <v>1093.2</v>
      </c>
      <c r="G35" s="85" t="s">
        <v>425</v>
      </c>
      <c r="H35" s="74">
        <v>1081</v>
      </c>
      <c r="I35" s="74">
        <f>(E35-H35)*D35</f>
        <v>4920.0000000000273</v>
      </c>
    </row>
    <row r="36" spans="1:9">
      <c r="A36" s="92"/>
      <c r="B36" s="74"/>
      <c r="C36" s="74"/>
      <c r="D36" s="74"/>
      <c r="E36" s="74"/>
      <c r="F36" s="74"/>
      <c r="G36" s="85"/>
      <c r="H36" s="74"/>
      <c r="I36" s="74"/>
    </row>
    <row r="37" spans="1:9">
      <c r="A37" s="92"/>
      <c r="B37" s="74"/>
      <c r="C37" s="74"/>
      <c r="D37" s="74"/>
      <c r="E37" s="74"/>
      <c r="F37" s="74"/>
      <c r="G37" s="111" t="s">
        <v>64</v>
      </c>
      <c r="H37" s="111"/>
      <c r="I37" s="26">
        <f>SUM(I4:I36)</f>
        <v>54467.499999999847</v>
      </c>
    </row>
    <row r="38" spans="1:9">
      <c r="A38" s="93"/>
      <c r="B38" s="76"/>
      <c r="C38" s="76"/>
      <c r="D38" s="76"/>
      <c r="E38" s="76"/>
      <c r="F38" s="76"/>
      <c r="I38" s="76"/>
    </row>
    <row r="39" spans="1:9">
      <c r="A39" s="92"/>
      <c r="B39" s="74"/>
      <c r="C39" s="74"/>
      <c r="D39" s="74"/>
      <c r="E39" s="74"/>
      <c r="F39" s="74"/>
      <c r="G39" s="111" t="s">
        <v>2</v>
      </c>
      <c r="H39" s="111"/>
      <c r="I39" s="28">
        <f>23/32</f>
        <v>0.71875</v>
      </c>
    </row>
    <row r="40" spans="1:9">
      <c r="H40" s="78"/>
      <c r="I40" s="79" t="s">
        <v>65</v>
      </c>
    </row>
  </sheetData>
  <mergeCells count="4">
    <mergeCell ref="A1:I1"/>
    <mergeCell ref="A2:I2"/>
    <mergeCell ref="G37:H37"/>
    <mergeCell ref="G39:H39"/>
  </mergeCells>
  <pageMargins left="0.75" right="0.75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A17" sqref="A17"/>
    </sheetView>
  </sheetViews>
  <sheetFormatPr defaultColWidth="9" defaultRowHeight="15"/>
  <cols>
    <col min="1" max="1" width="10.140625" style="90" customWidth="1"/>
    <col min="2" max="2" width="19.7109375" style="70" customWidth="1"/>
    <col min="3" max="3" width="5.5703125" style="70" customWidth="1"/>
    <col min="4" max="4" width="9" style="70"/>
    <col min="5" max="5" width="12.28515625" style="70" customWidth="1"/>
    <col min="6" max="6" width="10.5703125" style="70" customWidth="1"/>
    <col min="7" max="7" width="18.28515625" style="70" customWidth="1"/>
    <col min="8" max="8" width="11" style="70" customWidth="1"/>
    <col min="9" max="9" width="12.5703125" style="70" customWidth="1"/>
    <col min="10" max="16384" width="9" style="70"/>
  </cols>
  <sheetData>
    <row r="1" spans="1:10" ht="22.5">
      <c r="A1" s="107" t="s">
        <v>4</v>
      </c>
      <c r="B1" s="108"/>
      <c r="C1" s="108"/>
      <c r="D1" s="108"/>
      <c r="E1" s="108"/>
      <c r="F1" s="108"/>
      <c r="G1" s="108"/>
      <c r="H1" s="108"/>
      <c r="I1" s="112"/>
    </row>
    <row r="2" spans="1:10">
      <c r="A2" s="109" t="s">
        <v>426</v>
      </c>
      <c r="B2" s="110"/>
      <c r="C2" s="110"/>
      <c r="D2" s="110"/>
      <c r="E2" s="110"/>
      <c r="F2" s="110"/>
      <c r="G2" s="110"/>
      <c r="H2" s="110"/>
      <c r="I2" s="113"/>
    </row>
    <row r="3" spans="1:10">
      <c r="A3" s="9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7" t="s">
        <v>14</v>
      </c>
    </row>
    <row r="4" spans="1:10">
      <c r="A4" s="92">
        <v>43473</v>
      </c>
      <c r="B4" s="74" t="s">
        <v>427</v>
      </c>
      <c r="C4" s="74" t="s">
        <v>16</v>
      </c>
      <c r="D4" s="74">
        <v>3200</v>
      </c>
      <c r="E4" s="74">
        <v>274</v>
      </c>
      <c r="F4" s="74">
        <v>272.8</v>
      </c>
      <c r="G4" s="85" t="s">
        <v>428</v>
      </c>
      <c r="H4" s="74">
        <v>275</v>
      </c>
      <c r="I4" s="74">
        <f>(H4-E4)*D4</f>
        <v>3200</v>
      </c>
    </row>
    <row r="5" spans="1:10">
      <c r="A5" s="92">
        <v>43504</v>
      </c>
      <c r="B5" s="74" t="s">
        <v>100</v>
      </c>
      <c r="C5" s="74" t="s">
        <v>23</v>
      </c>
      <c r="D5" s="74">
        <v>700</v>
      </c>
      <c r="E5" s="74">
        <v>1002</v>
      </c>
      <c r="F5" s="74">
        <v>1007</v>
      </c>
      <c r="G5" s="85" t="s">
        <v>429</v>
      </c>
      <c r="H5" s="74">
        <v>999.2</v>
      </c>
      <c r="I5" s="74">
        <f t="shared" ref="I5:I10" si="0">(E5-H5)*D5</f>
        <v>1959.9999999999682</v>
      </c>
    </row>
    <row r="6" spans="1:10">
      <c r="A6" s="92">
        <v>43593</v>
      </c>
      <c r="B6" s="74" t="s">
        <v>381</v>
      </c>
      <c r="C6" s="74" t="s">
        <v>23</v>
      </c>
      <c r="D6" s="74">
        <v>900</v>
      </c>
      <c r="E6" s="74">
        <v>558</v>
      </c>
      <c r="F6" s="74">
        <v>561.79999999999995</v>
      </c>
      <c r="G6" s="85" t="s">
        <v>430</v>
      </c>
      <c r="H6" s="74">
        <v>555.9</v>
      </c>
      <c r="I6" s="74">
        <f t="shared" si="0"/>
        <v>1890.0000000000205</v>
      </c>
      <c r="J6" s="73"/>
    </row>
    <row r="7" spans="1:10">
      <c r="A7" s="92">
        <v>43624</v>
      </c>
      <c r="B7" s="74" t="s">
        <v>308</v>
      </c>
      <c r="C7" s="74" t="s">
        <v>23</v>
      </c>
      <c r="D7" s="74">
        <v>1300</v>
      </c>
      <c r="E7" s="74">
        <v>326</v>
      </c>
      <c r="F7" s="74">
        <v>328.8</v>
      </c>
      <c r="G7" s="85" t="s">
        <v>431</v>
      </c>
      <c r="H7" s="74">
        <v>324.5</v>
      </c>
      <c r="I7" s="74">
        <f t="shared" si="0"/>
        <v>1950</v>
      </c>
      <c r="J7" s="73"/>
    </row>
    <row r="8" spans="1:10">
      <c r="A8" s="92">
        <v>43624</v>
      </c>
      <c r="B8" s="74" t="s">
        <v>399</v>
      </c>
      <c r="C8" s="74" t="s">
        <v>23</v>
      </c>
      <c r="D8" s="74">
        <v>1100</v>
      </c>
      <c r="E8" s="74">
        <v>481</v>
      </c>
      <c r="F8" s="74">
        <v>484.2</v>
      </c>
      <c r="G8" s="85" t="s">
        <v>432</v>
      </c>
      <c r="H8" s="74">
        <v>478</v>
      </c>
      <c r="I8" s="74">
        <f t="shared" si="0"/>
        <v>3300</v>
      </c>
      <c r="J8" s="73"/>
    </row>
    <row r="9" spans="1:10">
      <c r="A9" s="93">
        <v>43654</v>
      </c>
      <c r="B9" s="76" t="s">
        <v>433</v>
      </c>
      <c r="C9" s="76" t="s">
        <v>23</v>
      </c>
      <c r="D9" s="76">
        <v>800</v>
      </c>
      <c r="E9" s="76">
        <v>461</v>
      </c>
      <c r="F9" s="76">
        <v>465.3</v>
      </c>
      <c r="G9" s="87" t="s">
        <v>434</v>
      </c>
      <c r="H9" s="76">
        <v>465.3</v>
      </c>
      <c r="I9" s="76">
        <f t="shared" si="0"/>
        <v>-3440.0000000000091</v>
      </c>
      <c r="J9" s="73"/>
    </row>
    <row r="10" spans="1:10">
      <c r="A10" s="92">
        <v>43654</v>
      </c>
      <c r="B10" s="74" t="s">
        <v>95</v>
      </c>
      <c r="C10" s="74" t="s">
        <v>23</v>
      </c>
      <c r="D10" s="74">
        <v>750</v>
      </c>
      <c r="E10" s="74">
        <v>1008</v>
      </c>
      <c r="F10" s="74">
        <v>1012.4</v>
      </c>
      <c r="G10" s="85" t="s">
        <v>435</v>
      </c>
      <c r="H10" s="74">
        <v>1005.3</v>
      </c>
      <c r="I10" s="74">
        <f t="shared" si="0"/>
        <v>2025.0000000000341</v>
      </c>
      <c r="J10" s="73"/>
    </row>
    <row r="11" spans="1:10">
      <c r="A11" s="92">
        <v>43654</v>
      </c>
      <c r="B11" s="74" t="s">
        <v>308</v>
      </c>
      <c r="C11" s="74" t="s">
        <v>16</v>
      </c>
      <c r="D11" s="74">
        <v>1300</v>
      </c>
      <c r="E11" s="74">
        <v>335.5</v>
      </c>
      <c r="F11" s="74">
        <v>332.7</v>
      </c>
      <c r="G11" s="85" t="s">
        <v>436</v>
      </c>
      <c r="H11" s="74">
        <v>338.5</v>
      </c>
      <c r="I11" s="74">
        <f>(H11-E11)*D11</f>
        <v>3900</v>
      </c>
      <c r="J11" s="73"/>
    </row>
    <row r="12" spans="1:10">
      <c r="A12" s="92">
        <v>43654</v>
      </c>
      <c r="B12" s="74" t="s">
        <v>437</v>
      </c>
      <c r="C12" s="74" t="s">
        <v>23</v>
      </c>
      <c r="D12" s="74">
        <v>1600</v>
      </c>
      <c r="E12" s="74">
        <v>220</v>
      </c>
      <c r="F12" s="74">
        <v>222.2</v>
      </c>
      <c r="G12" s="85" t="s">
        <v>438</v>
      </c>
      <c r="H12" s="74">
        <v>218.75</v>
      </c>
      <c r="I12" s="74">
        <f t="shared" ref="I12:I14" si="1">(E12-H12)*D12</f>
        <v>2000</v>
      </c>
      <c r="J12" s="73"/>
    </row>
    <row r="13" spans="1:10">
      <c r="A13" s="92">
        <v>43654</v>
      </c>
      <c r="B13" s="74" t="s">
        <v>439</v>
      </c>
      <c r="C13" s="74" t="s">
        <v>23</v>
      </c>
      <c r="D13" s="74">
        <v>1000</v>
      </c>
      <c r="E13" s="74">
        <v>540</v>
      </c>
      <c r="F13" s="74">
        <v>543.5</v>
      </c>
      <c r="G13" s="85" t="s">
        <v>440</v>
      </c>
      <c r="H13" s="74">
        <v>538</v>
      </c>
      <c r="I13" s="74">
        <f t="shared" si="1"/>
        <v>2000</v>
      </c>
      <c r="J13" s="73"/>
    </row>
    <row r="14" spans="1:10">
      <c r="A14" s="93">
        <v>43685</v>
      </c>
      <c r="B14" s="76" t="s">
        <v>83</v>
      </c>
      <c r="C14" s="76" t="s">
        <v>23</v>
      </c>
      <c r="D14" s="76">
        <v>250</v>
      </c>
      <c r="E14" s="76">
        <v>2866</v>
      </c>
      <c r="F14" s="76">
        <v>2880.3</v>
      </c>
      <c r="G14" s="87" t="s">
        <v>441</v>
      </c>
      <c r="H14" s="76">
        <v>2880.3</v>
      </c>
      <c r="I14" s="76">
        <f t="shared" si="1"/>
        <v>-3575.0000000000455</v>
      </c>
      <c r="J14" s="73"/>
    </row>
    <row r="15" spans="1:10">
      <c r="A15" s="93">
        <v>43685</v>
      </c>
      <c r="B15" s="76" t="s">
        <v>442</v>
      </c>
      <c r="C15" s="76" t="s">
        <v>16</v>
      </c>
      <c r="D15" s="76">
        <v>1851</v>
      </c>
      <c r="E15" s="76">
        <v>376</v>
      </c>
      <c r="F15" s="76">
        <v>374</v>
      </c>
      <c r="G15" s="87" t="s">
        <v>443</v>
      </c>
      <c r="H15" s="76">
        <v>374</v>
      </c>
      <c r="I15" s="76">
        <f t="shared" ref="I15:I18" si="2">(H15-E15)*D15</f>
        <v>-3702</v>
      </c>
      <c r="J15" s="73"/>
    </row>
    <row r="16" spans="1:10">
      <c r="A16" s="92">
        <v>43685</v>
      </c>
      <c r="B16" s="74" t="s">
        <v>83</v>
      </c>
      <c r="C16" s="74" t="s">
        <v>23</v>
      </c>
      <c r="D16" s="74">
        <v>250</v>
      </c>
      <c r="E16" s="74">
        <v>2860</v>
      </c>
      <c r="F16" s="74">
        <v>2874</v>
      </c>
      <c r="G16" s="85" t="s">
        <v>444</v>
      </c>
      <c r="H16" s="74">
        <v>2852</v>
      </c>
      <c r="I16" s="74">
        <f t="shared" ref="I16:I20" si="3">(E16-H16)*D16</f>
        <v>2000</v>
      </c>
      <c r="J16" s="73"/>
    </row>
    <row r="17" spans="1:10">
      <c r="A17" s="92">
        <v>43716</v>
      </c>
      <c r="B17" s="74" t="s">
        <v>92</v>
      </c>
      <c r="C17" s="74" t="s">
        <v>16</v>
      </c>
      <c r="D17" s="74">
        <v>600</v>
      </c>
      <c r="E17" s="74">
        <v>1578</v>
      </c>
      <c r="F17" s="74">
        <v>1572</v>
      </c>
      <c r="G17" s="85" t="s">
        <v>445</v>
      </c>
      <c r="H17" s="74">
        <v>1581.2</v>
      </c>
      <c r="I17" s="74">
        <f t="shared" si="2"/>
        <v>1920.0000000000273</v>
      </c>
      <c r="J17" s="73"/>
    </row>
    <row r="18" spans="1:10">
      <c r="A18" s="92" t="s">
        <v>446</v>
      </c>
      <c r="B18" s="74" t="s">
        <v>98</v>
      </c>
      <c r="C18" s="74" t="s">
        <v>16</v>
      </c>
      <c r="D18" s="74">
        <v>500</v>
      </c>
      <c r="E18" s="74">
        <v>1363</v>
      </c>
      <c r="F18" s="74">
        <v>1356</v>
      </c>
      <c r="G18" s="85" t="s">
        <v>447</v>
      </c>
      <c r="H18" s="74">
        <v>1367</v>
      </c>
      <c r="I18" s="74">
        <f t="shared" si="2"/>
        <v>2000</v>
      </c>
      <c r="J18" s="73"/>
    </row>
    <row r="19" spans="1:10">
      <c r="A19" s="93" t="s">
        <v>446</v>
      </c>
      <c r="B19" s="76" t="s">
        <v>448</v>
      </c>
      <c r="C19" s="76" t="s">
        <v>23</v>
      </c>
      <c r="D19" s="76">
        <v>900</v>
      </c>
      <c r="E19" s="76">
        <v>550</v>
      </c>
      <c r="F19" s="76">
        <v>554</v>
      </c>
      <c r="G19" s="87" t="s">
        <v>449</v>
      </c>
      <c r="H19" s="76">
        <v>554</v>
      </c>
      <c r="I19" s="76">
        <f t="shared" si="3"/>
        <v>-3600</v>
      </c>
    </row>
    <row r="20" spans="1:10">
      <c r="A20" s="92" t="s">
        <v>446</v>
      </c>
      <c r="B20" s="74" t="s">
        <v>128</v>
      </c>
      <c r="C20" s="74" t="s">
        <v>23</v>
      </c>
      <c r="D20" s="74">
        <v>1000</v>
      </c>
      <c r="E20" s="74">
        <v>433.5</v>
      </c>
      <c r="F20" s="74">
        <v>437</v>
      </c>
      <c r="G20" s="85" t="s">
        <v>450</v>
      </c>
      <c r="H20" s="74">
        <v>429</v>
      </c>
      <c r="I20" s="74">
        <f t="shared" si="3"/>
        <v>4500</v>
      </c>
    </row>
    <row r="21" spans="1:10">
      <c r="A21" s="93" t="s">
        <v>451</v>
      </c>
      <c r="B21" s="76" t="s">
        <v>442</v>
      </c>
      <c r="C21" s="76" t="s">
        <v>16</v>
      </c>
      <c r="D21" s="76">
        <v>1851</v>
      </c>
      <c r="E21" s="76">
        <v>358.5</v>
      </c>
      <c r="F21" s="76">
        <v>356.5</v>
      </c>
      <c r="G21" s="87" t="s">
        <v>452</v>
      </c>
      <c r="H21" s="76">
        <v>356.5</v>
      </c>
      <c r="I21" s="76">
        <f t="shared" ref="I21:I26" si="4">(H21-E21)*D21</f>
        <v>-3702</v>
      </c>
    </row>
    <row r="22" spans="1:10">
      <c r="A22" s="92" t="s">
        <v>451</v>
      </c>
      <c r="B22" s="74" t="s">
        <v>74</v>
      </c>
      <c r="C22" s="74" t="s">
        <v>23</v>
      </c>
      <c r="D22" s="74">
        <v>500</v>
      </c>
      <c r="E22" s="74">
        <v>1108</v>
      </c>
      <c r="F22" s="74">
        <v>1115</v>
      </c>
      <c r="G22" s="85" t="s">
        <v>453</v>
      </c>
      <c r="H22" s="74">
        <v>1098</v>
      </c>
      <c r="I22" s="74">
        <f>(E22-H22)*D22</f>
        <v>5000</v>
      </c>
    </row>
    <row r="23" spans="1:10">
      <c r="A23" s="92" t="s">
        <v>451</v>
      </c>
      <c r="B23" s="74" t="s">
        <v>454</v>
      </c>
      <c r="C23" s="74" t="s">
        <v>16</v>
      </c>
      <c r="D23" s="74">
        <v>1500</v>
      </c>
      <c r="E23" s="74">
        <v>380</v>
      </c>
      <c r="F23" s="74">
        <v>377.6</v>
      </c>
      <c r="G23" s="85" t="s">
        <v>455</v>
      </c>
      <c r="H23" s="74">
        <v>381.3</v>
      </c>
      <c r="I23" s="74">
        <f t="shared" si="4"/>
        <v>1950.0000000000171</v>
      </c>
      <c r="J23" s="73"/>
    </row>
    <row r="24" spans="1:10">
      <c r="A24" s="92" t="s">
        <v>456</v>
      </c>
      <c r="B24" s="74" t="s">
        <v>457</v>
      </c>
      <c r="C24" s="74" t="s">
        <v>16</v>
      </c>
      <c r="D24" s="74">
        <v>550</v>
      </c>
      <c r="E24" s="74">
        <v>1461</v>
      </c>
      <c r="F24" s="74">
        <v>1455</v>
      </c>
      <c r="G24" s="85" t="s">
        <v>458</v>
      </c>
      <c r="H24" s="74">
        <v>1464.5</v>
      </c>
      <c r="I24" s="74">
        <f t="shared" si="4"/>
        <v>1925</v>
      </c>
      <c r="J24" s="73"/>
    </row>
    <row r="25" spans="1:10">
      <c r="A25" s="92" t="s">
        <v>456</v>
      </c>
      <c r="B25" s="74" t="s">
        <v>459</v>
      </c>
      <c r="C25" s="74" t="s">
        <v>16</v>
      </c>
      <c r="D25" s="74">
        <v>1200</v>
      </c>
      <c r="E25" s="74">
        <v>387</v>
      </c>
      <c r="F25" s="74">
        <v>385</v>
      </c>
      <c r="G25" s="85" t="s">
        <v>460</v>
      </c>
      <c r="H25" s="74">
        <v>387.2</v>
      </c>
      <c r="I25" s="74">
        <f t="shared" si="4"/>
        <v>239.99999999998636</v>
      </c>
      <c r="J25" s="73"/>
    </row>
    <row r="26" spans="1:10">
      <c r="A26" s="93" t="s">
        <v>461</v>
      </c>
      <c r="B26" s="76" t="s">
        <v>77</v>
      </c>
      <c r="C26" s="76" t="s">
        <v>16</v>
      </c>
      <c r="D26" s="76">
        <v>1600</v>
      </c>
      <c r="E26" s="76">
        <v>275</v>
      </c>
      <c r="F26" s="76">
        <v>272.8</v>
      </c>
      <c r="G26" s="87" t="s">
        <v>462</v>
      </c>
      <c r="H26" s="76">
        <v>272.8</v>
      </c>
      <c r="I26" s="76">
        <f t="shared" si="4"/>
        <v>-3519.9999999999818</v>
      </c>
      <c r="J26" s="73"/>
    </row>
    <row r="27" spans="1:10">
      <c r="A27" s="92" t="s">
        <v>463</v>
      </c>
      <c r="B27" s="74" t="s">
        <v>157</v>
      </c>
      <c r="C27" s="74" t="s">
        <v>23</v>
      </c>
      <c r="D27" s="74">
        <v>200</v>
      </c>
      <c r="E27" s="74">
        <v>4122</v>
      </c>
      <c r="F27" s="74">
        <v>4137</v>
      </c>
      <c r="G27" s="85" t="s">
        <v>464</v>
      </c>
      <c r="H27" s="74">
        <v>4101</v>
      </c>
      <c r="I27" s="74">
        <f t="shared" ref="I27:I35" si="5">(E27-H27)*D27</f>
        <v>4200</v>
      </c>
      <c r="J27" s="73"/>
    </row>
    <row r="28" spans="1:10">
      <c r="A28" s="93" t="s">
        <v>463</v>
      </c>
      <c r="B28" s="76" t="s">
        <v>287</v>
      </c>
      <c r="C28" s="76" t="s">
        <v>16</v>
      </c>
      <c r="D28" s="76">
        <v>1000</v>
      </c>
      <c r="E28" s="76">
        <v>682</v>
      </c>
      <c r="F28" s="76">
        <v>678.5</v>
      </c>
      <c r="G28" s="87" t="s">
        <v>465</v>
      </c>
      <c r="H28" s="76">
        <v>678.5</v>
      </c>
      <c r="I28" s="76">
        <f>(H28-E28)*D28</f>
        <v>-3500</v>
      </c>
    </row>
    <row r="29" spans="1:10">
      <c r="A29" s="92" t="s">
        <v>463</v>
      </c>
      <c r="B29" s="74" t="s">
        <v>232</v>
      </c>
      <c r="C29" s="74" t="s">
        <v>23</v>
      </c>
      <c r="D29" s="74">
        <v>600</v>
      </c>
      <c r="E29" s="74">
        <v>1610</v>
      </c>
      <c r="F29" s="74">
        <v>1616</v>
      </c>
      <c r="G29" s="85" t="s">
        <v>466</v>
      </c>
      <c r="H29" s="74">
        <v>1606.8</v>
      </c>
      <c r="I29" s="74">
        <f t="shared" si="5"/>
        <v>1920.0000000000273</v>
      </c>
    </row>
    <row r="30" spans="1:10">
      <c r="A30" s="92" t="s">
        <v>463</v>
      </c>
      <c r="B30" s="74" t="s">
        <v>467</v>
      </c>
      <c r="C30" s="74" t="s">
        <v>23</v>
      </c>
      <c r="D30" s="74">
        <v>200</v>
      </c>
      <c r="E30" s="74">
        <v>2400</v>
      </c>
      <c r="F30" s="74">
        <v>2415</v>
      </c>
      <c r="G30" s="85" t="s">
        <v>468</v>
      </c>
      <c r="H30" s="74">
        <v>2376</v>
      </c>
      <c r="I30" s="74">
        <f t="shared" si="5"/>
        <v>4800</v>
      </c>
    </row>
    <row r="31" spans="1:10">
      <c r="A31" s="92" t="s">
        <v>469</v>
      </c>
      <c r="B31" s="74" t="s">
        <v>271</v>
      </c>
      <c r="C31" s="74" t="s">
        <v>23</v>
      </c>
      <c r="D31" s="74">
        <v>1200</v>
      </c>
      <c r="E31" s="74">
        <v>385</v>
      </c>
      <c r="F31" s="74">
        <v>388</v>
      </c>
      <c r="G31" s="85" t="s">
        <v>470</v>
      </c>
      <c r="H31" s="74">
        <v>381</v>
      </c>
      <c r="I31" s="74">
        <f t="shared" si="5"/>
        <v>4800</v>
      </c>
    </row>
    <row r="32" spans="1:10">
      <c r="A32" s="93" t="s">
        <v>469</v>
      </c>
      <c r="B32" s="76" t="s">
        <v>467</v>
      </c>
      <c r="C32" s="76" t="s">
        <v>23</v>
      </c>
      <c r="D32" s="76">
        <v>200</v>
      </c>
      <c r="E32" s="76">
        <v>2330</v>
      </c>
      <c r="F32" s="76">
        <v>2347</v>
      </c>
      <c r="G32" s="87" t="s">
        <v>471</v>
      </c>
      <c r="H32" s="76">
        <v>2347</v>
      </c>
      <c r="I32" s="76">
        <f t="shared" si="5"/>
        <v>-3400</v>
      </c>
    </row>
    <row r="33" spans="1:9">
      <c r="A33" s="92" t="s">
        <v>472</v>
      </c>
      <c r="B33" s="74" t="s">
        <v>473</v>
      </c>
      <c r="C33" s="74" t="s">
        <v>23</v>
      </c>
      <c r="D33" s="74">
        <v>2800</v>
      </c>
      <c r="E33" s="74">
        <v>143.5</v>
      </c>
      <c r="F33" s="74">
        <v>144.69999999999999</v>
      </c>
      <c r="G33" s="85" t="s">
        <v>474</v>
      </c>
      <c r="H33" s="74">
        <v>139</v>
      </c>
      <c r="I33" s="74">
        <f t="shared" si="5"/>
        <v>12600</v>
      </c>
    </row>
    <row r="34" spans="1:9">
      <c r="A34" s="93" t="s">
        <v>475</v>
      </c>
      <c r="B34" s="76" t="s">
        <v>476</v>
      </c>
      <c r="C34" s="76" t="s">
        <v>23</v>
      </c>
      <c r="D34" s="76">
        <v>400</v>
      </c>
      <c r="E34" s="76">
        <v>1450</v>
      </c>
      <c r="F34" s="76">
        <v>1458.5</v>
      </c>
      <c r="G34" s="87" t="s">
        <v>477</v>
      </c>
      <c r="H34" s="76">
        <v>1458.5</v>
      </c>
      <c r="I34" s="76">
        <f t="shared" si="5"/>
        <v>-3400</v>
      </c>
    </row>
    <row r="35" spans="1:9">
      <c r="A35" s="92" t="s">
        <v>478</v>
      </c>
      <c r="B35" s="74" t="s">
        <v>479</v>
      </c>
      <c r="C35" s="74" t="s">
        <v>23</v>
      </c>
      <c r="D35" s="74">
        <v>1375</v>
      </c>
      <c r="E35" s="74">
        <v>399</v>
      </c>
      <c r="F35" s="74">
        <v>401.5</v>
      </c>
      <c r="G35" s="85" t="s">
        <v>480</v>
      </c>
      <c r="H35" s="74">
        <v>397.6</v>
      </c>
      <c r="I35" s="74">
        <f t="shared" si="5"/>
        <v>1924.9999999999686</v>
      </c>
    </row>
    <row r="36" spans="1:9">
      <c r="A36" s="92" t="s">
        <v>478</v>
      </c>
      <c r="B36" s="74" t="s">
        <v>481</v>
      </c>
      <c r="C36" s="74" t="s">
        <v>16</v>
      </c>
      <c r="D36" s="74">
        <v>1250</v>
      </c>
      <c r="E36" s="74">
        <v>325.5</v>
      </c>
      <c r="F36" s="74">
        <v>322.60000000000002</v>
      </c>
      <c r="G36" s="85" t="s">
        <v>482</v>
      </c>
      <c r="H36" s="74">
        <v>329.5</v>
      </c>
      <c r="I36" s="74">
        <f t="shared" ref="I36:I41" si="6">(H36-E36)*D36</f>
        <v>5000</v>
      </c>
    </row>
    <row r="37" spans="1:9">
      <c r="A37" s="93" t="s">
        <v>478</v>
      </c>
      <c r="B37" s="76" t="s">
        <v>483</v>
      </c>
      <c r="C37" s="76" t="s">
        <v>23</v>
      </c>
      <c r="D37" s="76">
        <v>2500</v>
      </c>
      <c r="E37" s="76">
        <v>195</v>
      </c>
      <c r="F37" s="76">
        <v>196.5</v>
      </c>
      <c r="G37" s="87" t="s">
        <v>484</v>
      </c>
      <c r="H37" s="76">
        <v>196.5</v>
      </c>
      <c r="I37" s="76">
        <f>(E37-H37)*D37</f>
        <v>-3750</v>
      </c>
    </row>
    <row r="38" spans="1:9">
      <c r="A38" s="92" t="s">
        <v>478</v>
      </c>
      <c r="B38" s="74" t="s">
        <v>53</v>
      </c>
      <c r="C38" s="74" t="s">
        <v>16</v>
      </c>
      <c r="D38" s="74">
        <v>1100</v>
      </c>
      <c r="E38" s="74">
        <v>470</v>
      </c>
      <c r="F38" s="74">
        <v>466.8</v>
      </c>
      <c r="G38" s="85" t="s">
        <v>485</v>
      </c>
      <c r="H38" s="74">
        <v>471.8</v>
      </c>
      <c r="I38" s="74">
        <f t="shared" si="6"/>
        <v>1980.0000000000125</v>
      </c>
    </row>
    <row r="39" spans="1:9">
      <c r="A39" s="92" t="s">
        <v>486</v>
      </c>
      <c r="B39" s="74" t="s">
        <v>381</v>
      </c>
      <c r="C39" s="74" t="s">
        <v>16</v>
      </c>
      <c r="D39" s="74">
        <v>900</v>
      </c>
      <c r="E39" s="74">
        <v>569</v>
      </c>
      <c r="F39" s="74">
        <v>565</v>
      </c>
      <c r="G39" s="85" t="s">
        <v>487</v>
      </c>
      <c r="H39" s="74">
        <v>571.20000000000005</v>
      </c>
      <c r="I39" s="74">
        <f t="shared" si="6"/>
        <v>1980.0000000000409</v>
      </c>
    </row>
    <row r="40" spans="1:9">
      <c r="A40" s="92" t="s">
        <v>486</v>
      </c>
      <c r="B40" s="74" t="s">
        <v>251</v>
      </c>
      <c r="C40" s="74" t="s">
        <v>16</v>
      </c>
      <c r="D40" s="74">
        <v>1061</v>
      </c>
      <c r="E40" s="74">
        <v>349</v>
      </c>
      <c r="F40" s="74">
        <v>345.9</v>
      </c>
      <c r="G40" s="85" t="s">
        <v>488</v>
      </c>
      <c r="H40" s="74">
        <v>352</v>
      </c>
      <c r="I40" s="74">
        <f t="shared" si="6"/>
        <v>3183</v>
      </c>
    </row>
    <row r="41" spans="1:9">
      <c r="A41" s="92" t="s">
        <v>489</v>
      </c>
      <c r="B41" s="74" t="s">
        <v>490</v>
      </c>
      <c r="C41" s="74" t="s">
        <v>16</v>
      </c>
      <c r="D41" s="74">
        <v>1000</v>
      </c>
      <c r="E41" s="74">
        <v>471</v>
      </c>
      <c r="F41" s="74">
        <v>468</v>
      </c>
      <c r="G41" s="85" t="s">
        <v>491</v>
      </c>
      <c r="H41" s="74">
        <v>475.5</v>
      </c>
      <c r="I41" s="74">
        <f t="shared" si="6"/>
        <v>4500</v>
      </c>
    </row>
    <row r="42" spans="1:9">
      <c r="A42" s="93" t="s">
        <v>492</v>
      </c>
      <c r="B42" s="76" t="s">
        <v>433</v>
      </c>
      <c r="C42" s="76" t="s">
        <v>23</v>
      </c>
      <c r="D42" s="76">
        <v>800</v>
      </c>
      <c r="E42" s="76">
        <v>405.5</v>
      </c>
      <c r="F42" s="76">
        <v>410.2</v>
      </c>
      <c r="G42" s="87" t="s">
        <v>493</v>
      </c>
      <c r="H42" s="76">
        <v>410.2</v>
      </c>
      <c r="I42" s="76">
        <f t="shared" ref="I42:I44" si="7">(E42-H42)*D42</f>
        <v>-3759.9999999999909</v>
      </c>
    </row>
    <row r="43" spans="1:9">
      <c r="A43" s="93" t="s">
        <v>494</v>
      </c>
      <c r="B43" s="76" t="s">
        <v>433</v>
      </c>
      <c r="C43" s="76" t="s">
        <v>23</v>
      </c>
      <c r="D43" s="76">
        <v>800</v>
      </c>
      <c r="E43" s="76">
        <v>399</v>
      </c>
      <c r="F43" s="76">
        <v>403.4</v>
      </c>
      <c r="G43" s="87" t="s">
        <v>495</v>
      </c>
      <c r="H43" s="76">
        <v>403.4</v>
      </c>
      <c r="I43" s="76">
        <f t="shared" si="7"/>
        <v>-3519.9999999999818</v>
      </c>
    </row>
    <row r="44" spans="1:9">
      <c r="A44" s="92" t="s">
        <v>494</v>
      </c>
      <c r="B44" s="74" t="s">
        <v>31</v>
      </c>
      <c r="C44" s="74" t="s">
        <v>23</v>
      </c>
      <c r="D44" s="74">
        <v>500</v>
      </c>
      <c r="E44" s="74">
        <v>1500</v>
      </c>
      <c r="F44" s="74">
        <v>1507</v>
      </c>
      <c r="G44" s="85" t="s">
        <v>496</v>
      </c>
      <c r="H44" s="74">
        <v>1499.5</v>
      </c>
      <c r="I44" s="74">
        <f t="shared" si="7"/>
        <v>250</v>
      </c>
    </row>
    <row r="45" spans="1:9">
      <c r="A45" s="92" t="s">
        <v>494</v>
      </c>
      <c r="B45" s="74" t="s">
        <v>497</v>
      </c>
      <c r="C45" s="74" t="s">
        <v>16</v>
      </c>
      <c r="D45" s="74">
        <v>1100</v>
      </c>
      <c r="E45" s="74">
        <v>443.85</v>
      </c>
      <c r="F45" s="74">
        <v>441.6</v>
      </c>
      <c r="G45" s="85" t="s">
        <v>498</v>
      </c>
      <c r="H45" s="74">
        <v>448</v>
      </c>
      <c r="I45" s="74">
        <f>(H45-E45)*D45</f>
        <v>4564.9999999999745</v>
      </c>
    </row>
    <row r="46" spans="1:9">
      <c r="A46" s="93"/>
      <c r="B46" s="76"/>
      <c r="C46" s="76"/>
      <c r="D46" s="76"/>
      <c r="E46" s="76"/>
      <c r="F46" s="76"/>
      <c r="G46" s="87"/>
      <c r="H46" s="76"/>
      <c r="I46" s="76"/>
    </row>
    <row r="47" spans="1:9">
      <c r="A47" s="92"/>
      <c r="B47" s="74"/>
      <c r="C47" s="74"/>
      <c r="D47" s="74"/>
      <c r="E47" s="74"/>
      <c r="F47" s="74"/>
      <c r="G47" s="111" t="s">
        <v>64</v>
      </c>
      <c r="H47" s="111"/>
      <c r="I47" s="26">
        <f>SUM(I4:I46)</f>
        <v>50594.000000000073</v>
      </c>
    </row>
    <row r="48" spans="1:9">
      <c r="A48" s="93"/>
      <c r="B48" s="76"/>
      <c r="C48" s="76"/>
      <c r="D48" s="76"/>
      <c r="E48" s="76"/>
      <c r="F48" s="76"/>
      <c r="I48" s="76"/>
    </row>
    <row r="49" spans="1:9">
      <c r="A49" s="92"/>
      <c r="B49" s="74"/>
      <c r="C49" s="74"/>
      <c r="D49" s="74"/>
      <c r="E49" s="74"/>
      <c r="F49" s="74"/>
      <c r="G49" s="111" t="s">
        <v>2</v>
      </c>
      <c r="H49" s="111"/>
      <c r="I49" s="28">
        <f>30/42</f>
        <v>0.7142857142857143</v>
      </c>
    </row>
    <row r="50" spans="1:9">
      <c r="H50" s="78"/>
      <c r="I50" s="79" t="s">
        <v>65</v>
      </c>
    </row>
  </sheetData>
  <mergeCells count="4">
    <mergeCell ref="A1:I1"/>
    <mergeCell ref="A2:I2"/>
    <mergeCell ref="G47:H47"/>
    <mergeCell ref="G49:H49"/>
  </mergeCells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P&amp;L STATUS</vt:lpstr>
      <vt:lpstr>MAR-20</vt:lpstr>
      <vt:lpstr>FEB-20</vt:lpstr>
      <vt:lpstr>JAN-20</vt:lpstr>
      <vt:lpstr>DEC-19</vt:lpstr>
      <vt:lpstr>NOV-19</vt:lpstr>
      <vt:lpstr>OCT-19</vt:lpstr>
      <vt:lpstr>SEP-19</vt:lpstr>
      <vt:lpstr>AUG-19</vt:lpstr>
      <vt:lpstr>JULY-19</vt:lpstr>
      <vt:lpstr>JUNE-19</vt:lpstr>
      <vt:lpstr>MAY-19</vt:lpstr>
      <vt:lpstr>APRIL-19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NOV-16</vt:lpstr>
      <vt:lpstr>OCT-16</vt:lpstr>
      <vt:lpstr>SEPT-16</vt:lpstr>
      <vt:lpstr>AUG-16</vt:lpstr>
      <vt:lpstr>JULY-16</vt:lpstr>
      <vt:lpstr>JUNE-16</vt:lpstr>
      <vt:lpstr>MAY-16</vt:lpstr>
      <vt:lpstr>APR-16</vt:lpstr>
      <vt:lpstr>MAR-16</vt:lpstr>
      <vt:lpstr>FEB-16</vt:lpstr>
      <vt:lpstr>JAN-16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2016-01-27T05:32:00Z</dcterms:created>
  <dcterms:modified xsi:type="dcterms:W3CDTF">2020-03-27T10:10:43Z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