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55" tabRatio="813" activeTab="1"/>
  </bookViews>
  <sheets>
    <sheet name="P&amp;L" sheetId="1" r:id="rId1"/>
    <sheet name="OCT-19" sheetId="42" r:id="rId2"/>
    <sheet name="SEP-19" sheetId="41" r:id="rId3"/>
    <sheet name="AUG-19" sheetId="40" r:id="rId4"/>
    <sheet name="JULY-19" sheetId="39" r:id="rId5"/>
    <sheet name="JUNE-19" sheetId="38" r:id="rId6"/>
    <sheet name="MAY-19" sheetId="37" r:id="rId7"/>
    <sheet name="APR-19" sheetId="36" r:id="rId8"/>
    <sheet name="MAR-19" sheetId="35" r:id="rId9"/>
    <sheet name="FEB-19" sheetId="34" r:id="rId10"/>
    <sheet name="JAN-19" sheetId="2" r:id="rId11"/>
    <sheet name="DEC-18" sheetId="3" r:id="rId12"/>
    <sheet name="NOV-18" sheetId="4" r:id="rId13"/>
    <sheet name="OCT-18" sheetId="5" r:id="rId14"/>
    <sheet name="SEP-18" sheetId="6" r:id="rId15"/>
    <sheet name="AUG-18" sheetId="7" r:id="rId16"/>
    <sheet name="JULY-18" sheetId="8" r:id="rId17"/>
    <sheet name="JUNE-18" sheetId="9" r:id="rId18"/>
    <sheet name="MAY-18" sheetId="10" r:id="rId19"/>
    <sheet name="APR-18" sheetId="11" r:id="rId20"/>
    <sheet name="MAR-18" sheetId="12" r:id="rId21"/>
    <sheet name="FEB-18" sheetId="13" r:id="rId22"/>
    <sheet name="JAN-18" sheetId="14" r:id="rId23"/>
    <sheet name="DEC-17" sheetId="15" r:id="rId24"/>
    <sheet name="NOV-17" sheetId="16" r:id="rId25"/>
    <sheet name="OCT-17" sheetId="17" r:id="rId26"/>
    <sheet name="SEP-17" sheetId="18" r:id="rId27"/>
    <sheet name="AUG-17" sheetId="19" r:id="rId28"/>
    <sheet name="JULY-17" sheetId="20" r:id="rId29"/>
    <sheet name="JUNE-17" sheetId="21" r:id="rId30"/>
    <sheet name="MAY-17" sheetId="22" r:id="rId31"/>
    <sheet name="APR-17" sheetId="23" r:id="rId32"/>
    <sheet name="MAR-17" sheetId="24" r:id="rId33"/>
    <sheet name="FEB-17" sheetId="25" r:id="rId34"/>
    <sheet name="JAN-17" sheetId="26" r:id="rId35"/>
    <sheet name="DEC-16" sheetId="27" r:id="rId36"/>
    <sheet name="NOV-2016" sheetId="28" r:id="rId37"/>
    <sheet name="OCT-16" sheetId="29" r:id="rId38"/>
    <sheet name="SEPT-16" sheetId="30" r:id="rId39"/>
    <sheet name="AUG-16" sheetId="31" r:id="rId40"/>
    <sheet name="JULY-16" sheetId="32" r:id="rId41"/>
    <sheet name="JUNE-16" sheetId="33" r:id="rId42"/>
  </sheets>
  <calcPr calcId="144525" iterate="1" iterateCount="100" iterateDelta="0.001"/>
</workbook>
</file>

<file path=xl/sharedStrings.xml><?xml version="1.0" encoding="utf-8"?>
<sst xmlns="http://schemas.openxmlformats.org/spreadsheetml/2006/main" count="4305" uniqueCount="1681">
  <si>
    <t>EP-STOCK CASH PREMIUM PERFORMANCE DATA</t>
  </si>
  <si>
    <t>MONTH</t>
  </si>
  <si>
    <t>SEPT-16</t>
  </si>
  <si>
    <t>ACCURACY</t>
  </si>
  <si>
    <t>PROFITS (Rs.)</t>
  </si>
  <si>
    <t>EQUITYPANDIT FINANCIAL SERVICES PVT. LTD.</t>
  </si>
  <si>
    <t>EP-STOCK CASH PREMIUM PACKAGE PERFORMANCE  REPORT [OCT-2019]</t>
  </si>
  <si>
    <t>DATE</t>
  </si>
  <si>
    <t>SCRIP</t>
  </si>
  <si>
    <t>BUY</t>
  </si>
  <si>
    <t>QUANTITY</t>
  </si>
  <si>
    <t>ENTRY PRICE</t>
  </si>
  <si>
    <t>STOPLOSS</t>
  </si>
  <si>
    <t>TARGET</t>
  </si>
  <si>
    <t>BOOKED AT</t>
  </si>
  <si>
    <t>PROFIT/LOSS</t>
  </si>
  <si>
    <t>IB HOUSING</t>
  </si>
  <si>
    <t>245-250</t>
  </si>
  <si>
    <t>ICICI BANK</t>
  </si>
  <si>
    <t>435.20-439</t>
  </si>
  <si>
    <t>INDIGO</t>
  </si>
  <si>
    <t>1839-1846</t>
  </si>
  <si>
    <t>BRITANNIA</t>
  </si>
  <si>
    <t>2970-2990</t>
  </si>
  <si>
    <t>AUROPHARMA</t>
  </si>
  <si>
    <t>483-488</t>
  </si>
  <si>
    <t xml:space="preserve">BHARTI AIRTEL </t>
  </si>
  <si>
    <t>378.65-381</t>
  </si>
  <si>
    <t>SELL</t>
  </si>
  <si>
    <t>440-435</t>
  </si>
  <si>
    <t>15/10/2019</t>
  </si>
  <si>
    <t>ULTRATECH</t>
  </si>
  <si>
    <t xml:space="preserve"> 4199-4225</t>
  </si>
  <si>
    <t>TOTAL PROFITS</t>
  </si>
  <si>
    <t>EP-STOCK CASH PREMIUM PACKAGE PERFORMANCE  REPORT [SEP-2019]</t>
  </si>
  <si>
    <t>2794-2870</t>
  </si>
  <si>
    <t>TITAN</t>
  </si>
  <si>
    <t xml:space="preserve">1064-1054 </t>
  </si>
  <si>
    <t>DIVISLAB</t>
  </si>
  <si>
    <t>1584-1560</t>
  </si>
  <si>
    <t>INFY</t>
  </si>
  <si>
    <t>823.50-830</t>
  </si>
  <si>
    <t>CANBK</t>
  </si>
  <si>
    <t xml:space="preserve">190-188 </t>
  </si>
  <si>
    <t>UPL</t>
  </si>
  <si>
    <t xml:space="preserve">572-578 </t>
  </si>
  <si>
    <t>845.50-850</t>
  </si>
  <si>
    <t>SRTRANSFIN</t>
  </si>
  <si>
    <t>1002.50-1012.50</t>
  </si>
  <si>
    <t>PVR</t>
  </si>
  <si>
    <t>1572-1592</t>
  </si>
  <si>
    <t>BPCL</t>
  </si>
  <si>
    <t>381.75-385</t>
  </si>
  <si>
    <t>UJJIVAN</t>
  </si>
  <si>
    <t>309-312</t>
  </si>
  <si>
    <t>385.75-386</t>
  </si>
  <si>
    <t>BATAINDIA</t>
  </si>
  <si>
    <t xml:space="preserve">1575-1585 </t>
  </si>
  <si>
    <t>IBULHSGFIN</t>
  </si>
  <si>
    <t>452-462</t>
  </si>
  <si>
    <t>1744-1754</t>
  </si>
  <si>
    <t>13/09/2019</t>
  </si>
  <si>
    <t>JUBLFOOD</t>
  </si>
  <si>
    <t>1259-1269</t>
  </si>
  <si>
    <t>1585-1610</t>
  </si>
  <si>
    <t>16/09/2019</t>
  </si>
  <si>
    <t>BAJAJAUTO</t>
  </si>
  <si>
    <t>2897-2920</t>
  </si>
  <si>
    <t>COLPAL</t>
  </si>
  <si>
    <t>1319.50-1329</t>
  </si>
  <si>
    <t>17/09/2019</t>
  </si>
  <si>
    <t xml:space="preserve">1172.50-1182.50 </t>
  </si>
  <si>
    <t>18/09/2019</t>
  </si>
  <si>
    <t>BAJAJ AUTO</t>
  </si>
  <si>
    <t xml:space="preserve">2750-2735 </t>
  </si>
  <si>
    <t>19/09/2019</t>
  </si>
  <si>
    <t>PEL</t>
  </si>
  <si>
    <t>1766-1750</t>
  </si>
  <si>
    <t>20/09/2019</t>
  </si>
  <si>
    <t>JUSTDIAL</t>
  </si>
  <si>
    <t xml:space="preserve">667.85-664 </t>
  </si>
  <si>
    <t>23/09/2019</t>
  </si>
  <si>
    <t xml:space="preserve"> JUBILANT FOOD </t>
  </si>
  <si>
    <t xml:space="preserve">1458-1470 </t>
  </si>
  <si>
    <t>1769.6-1790</t>
  </si>
  <si>
    <t>24/09/2019</t>
  </si>
  <si>
    <t>1173-1193</t>
  </si>
  <si>
    <t>ZEEL</t>
  </si>
  <si>
    <t>281-286</t>
  </si>
  <si>
    <t>25/09/2019</t>
  </si>
  <si>
    <t>SUNTV</t>
  </si>
  <si>
    <t>455.5-451</t>
  </si>
  <si>
    <t>26/09/2019</t>
  </si>
  <si>
    <t>280-284</t>
  </si>
  <si>
    <t>1875-1900</t>
  </si>
  <si>
    <t>27/09/2019</t>
  </si>
  <si>
    <t>MARICO</t>
  </si>
  <si>
    <t xml:space="preserve">393.4-396 </t>
  </si>
  <si>
    <t>1115-1125</t>
  </si>
  <si>
    <t>30/09/2019</t>
  </si>
  <si>
    <t>STAR</t>
  </si>
  <si>
    <t>313-316</t>
  </si>
  <si>
    <t>EP-STOCK CASH PREMIUM PACKAGE PERFORMANCE  REPORT [AUG-2019]</t>
  </si>
  <si>
    <t>VOLTAS</t>
  </si>
  <si>
    <t>614-620</t>
  </si>
  <si>
    <t>TCS</t>
  </si>
  <si>
    <t>2255-2275</t>
  </si>
  <si>
    <t>NIITTECH</t>
  </si>
  <si>
    <t xml:space="preserve"> 1214-1222</t>
  </si>
  <si>
    <t>319-313</t>
  </si>
  <si>
    <t>BHARTIARTL</t>
  </si>
  <si>
    <t>366.50-372.50</t>
  </si>
  <si>
    <t>378-384</t>
  </si>
  <si>
    <t>520.80-515</t>
  </si>
  <si>
    <t>BALKRISIND</t>
  </si>
  <si>
    <t xml:space="preserve">749-765 </t>
  </si>
  <si>
    <t xml:space="preserve">379-385 </t>
  </si>
  <si>
    <t>1229-1240</t>
  </si>
  <si>
    <t>1064-1074</t>
  </si>
  <si>
    <t>13/08/2019</t>
  </si>
  <si>
    <t>RELIANCE</t>
  </si>
  <si>
    <t>1274-1284</t>
  </si>
  <si>
    <t>14/08/2019</t>
  </si>
  <si>
    <t>SUNPHARMA</t>
  </si>
  <si>
    <t xml:space="preserve">407-400 </t>
  </si>
  <si>
    <t>16/08/2019</t>
  </si>
  <si>
    <t>APOLLOHOSP</t>
  </si>
  <si>
    <t>1432-1446</t>
  </si>
  <si>
    <t>19/08/2019</t>
  </si>
  <si>
    <t>1466.50-1454</t>
  </si>
  <si>
    <t>20/08/2019</t>
  </si>
  <si>
    <t>ESCORTS</t>
  </si>
  <si>
    <t>453.05-448.55</t>
  </si>
  <si>
    <t>21/08/2019</t>
  </si>
  <si>
    <t>1385.10-1395.10</t>
  </si>
  <si>
    <t>HINDUNILVR</t>
  </si>
  <si>
    <t>1870-1890</t>
  </si>
  <si>
    <t>22/08/2019</t>
  </si>
  <si>
    <t>ITC</t>
  </si>
  <si>
    <t>248.60-252</t>
  </si>
  <si>
    <t>DRREDDY</t>
  </si>
  <si>
    <t>2575-2600</t>
  </si>
  <si>
    <t>23/08/2019</t>
  </si>
  <si>
    <t>APOLLOTYRE</t>
  </si>
  <si>
    <t xml:space="preserve">162.30-160 </t>
  </si>
  <si>
    <t>MARUTI</t>
  </si>
  <si>
    <t>6200-6260</t>
  </si>
  <si>
    <t>26/08/2019</t>
  </si>
  <si>
    <t xml:space="preserve"> 366-372</t>
  </si>
  <si>
    <t>HDFC</t>
  </si>
  <si>
    <t xml:space="preserve">2106-2116 </t>
  </si>
  <si>
    <t>27/08/2019</t>
  </si>
  <si>
    <t>574-580</t>
  </si>
  <si>
    <t>28/08/2019</t>
  </si>
  <si>
    <t>1501.50-1511</t>
  </si>
  <si>
    <t>1481-1491</t>
  </si>
  <si>
    <t>29/08/2019</t>
  </si>
  <si>
    <t>367.75-362.50</t>
  </si>
  <si>
    <t>30/08/2019</t>
  </si>
  <si>
    <t>TATASTEEL</t>
  </si>
  <si>
    <t>350-356</t>
  </si>
  <si>
    <t>1489-1499</t>
  </si>
  <si>
    <t>1537.50-1547.50</t>
  </si>
  <si>
    <t>EP-STOCK CASH PREMIUM PACKAGE PERFORMANCE  REPORT [JULY-2019]</t>
  </si>
  <si>
    <t>CESC</t>
  </si>
  <si>
    <t xml:space="preserve">801.2-808 </t>
  </si>
  <si>
    <t>INDUSINDBK</t>
  </si>
  <si>
    <t>1419-1402</t>
  </si>
  <si>
    <t>TVSMOTORS</t>
  </si>
  <si>
    <t xml:space="preserve">425.50-420.50 </t>
  </si>
  <si>
    <t>664-674</t>
  </si>
  <si>
    <t>BAJFINANCE</t>
  </si>
  <si>
    <t xml:space="preserve">3756-3775 </t>
  </si>
  <si>
    <t xml:space="preserve">725-735 </t>
  </si>
  <si>
    <t>1301-1309</t>
  </si>
  <si>
    <t>YESBANK</t>
  </si>
  <si>
    <t>95.70-97.70</t>
  </si>
  <si>
    <t>HCLTECH</t>
  </si>
  <si>
    <t xml:space="preserve"> 1048-1055.50</t>
  </si>
  <si>
    <t xml:space="preserve">415.60-405 </t>
  </si>
  <si>
    <t>UBL</t>
  </si>
  <si>
    <t>1364-1380</t>
  </si>
  <si>
    <t>1344.5-1354</t>
  </si>
  <si>
    <t>1031-1021</t>
  </si>
  <si>
    <t>479-485</t>
  </si>
  <si>
    <t xml:space="preserve">651-658 </t>
  </si>
  <si>
    <t>15/07/2019</t>
  </si>
  <si>
    <t>437.10-446</t>
  </si>
  <si>
    <t>2090-2110</t>
  </si>
  <si>
    <t>16/07/2019</t>
  </si>
  <si>
    <t>SRF</t>
  </si>
  <si>
    <t xml:space="preserve">2745-2715 </t>
  </si>
  <si>
    <t>17/07/2019</t>
  </si>
  <si>
    <t>347-343</t>
  </si>
  <si>
    <t>3452-3430</t>
  </si>
  <si>
    <t>MFSL</t>
  </si>
  <si>
    <t>432-436</t>
  </si>
  <si>
    <t>18/07/2019</t>
  </si>
  <si>
    <t>346.50-344</t>
  </si>
  <si>
    <t>19/07/2019</t>
  </si>
  <si>
    <t>470.30-475</t>
  </si>
  <si>
    <t>NTPC</t>
  </si>
  <si>
    <t>131-133</t>
  </si>
  <si>
    <t>22/07/2019</t>
  </si>
  <si>
    <t>TATAELEXI</t>
  </si>
  <si>
    <t>686.50-675</t>
  </si>
  <si>
    <t>1075.90-1068</t>
  </si>
  <si>
    <t>334.60-330</t>
  </si>
  <si>
    <t>23/07/2019</t>
  </si>
  <si>
    <t>TORRENTPOWER</t>
  </si>
  <si>
    <t>311-313</t>
  </si>
  <si>
    <t>24/07/2019</t>
  </si>
  <si>
    <t>367.80-373</t>
  </si>
  <si>
    <t>25/07/2019</t>
  </si>
  <si>
    <t xml:space="preserve">243.50-241 </t>
  </si>
  <si>
    <t>488-492</t>
  </si>
  <si>
    <t>26/07/2019</t>
  </si>
  <si>
    <t>TECHM</t>
  </si>
  <si>
    <t xml:space="preserve">641-238 </t>
  </si>
  <si>
    <t>TORANTPHARM</t>
  </si>
  <si>
    <t>1669-1681</t>
  </si>
  <si>
    <t>29/07/2019</t>
  </si>
  <si>
    <t>TATAMOTORS</t>
  </si>
  <si>
    <t>140.45-138</t>
  </si>
  <si>
    <t>1424.5-1430.5</t>
  </si>
  <si>
    <t>30/07/2019</t>
  </si>
  <si>
    <t>GRASIM</t>
  </si>
  <si>
    <t>786.90-776.90</t>
  </si>
  <si>
    <t>TORANTPHARMA</t>
  </si>
  <si>
    <t>1688-1708</t>
  </si>
  <si>
    <t>31/07/2019</t>
  </si>
  <si>
    <t>2540-2520</t>
  </si>
  <si>
    <t>779-774</t>
  </si>
  <si>
    <t>EP-STOCK CASH PREMIUM PACKAGE PERFORMANCE  REPORT [JUNE-2019]</t>
  </si>
  <si>
    <t>274.95-272.95</t>
  </si>
  <si>
    <t>CENTURYTEX</t>
  </si>
  <si>
    <t>1056-1067</t>
  </si>
  <si>
    <t>DHFL</t>
  </si>
  <si>
    <t>117-120</t>
  </si>
  <si>
    <t>PFC</t>
  </si>
  <si>
    <t>131.70-133.70</t>
  </si>
  <si>
    <t>2664-2640</t>
  </si>
  <si>
    <t>RELINFRA</t>
  </si>
  <si>
    <t>88.30-86</t>
  </si>
  <si>
    <t>85.55-80</t>
  </si>
  <si>
    <t>BIOCON</t>
  </si>
  <si>
    <t xml:space="preserve"> 523.75-518</t>
  </si>
  <si>
    <t>1290.60-1300</t>
  </si>
  <si>
    <t>JETAIRWAYS</t>
  </si>
  <si>
    <t>117.20-122.20</t>
  </si>
  <si>
    <t>1594-1604</t>
  </si>
  <si>
    <t>133.10-130</t>
  </si>
  <si>
    <t>96.60-99.60</t>
  </si>
  <si>
    <t>14/06/2019</t>
  </si>
  <si>
    <t>1446-1430</t>
  </si>
  <si>
    <t>17/06/2019</t>
  </si>
  <si>
    <t>HEXAWARE</t>
  </si>
  <si>
    <t>356-360</t>
  </si>
  <si>
    <t>18/06/2019</t>
  </si>
  <si>
    <t>1054-1070</t>
  </si>
  <si>
    <t>3005-3030</t>
  </si>
  <si>
    <t>20/06/2019</t>
  </si>
  <si>
    <t>915-904</t>
  </si>
  <si>
    <t>21/06/2019</t>
  </si>
  <si>
    <t>BEML</t>
  </si>
  <si>
    <t>834-845</t>
  </si>
  <si>
    <t>24/06/2019</t>
  </si>
  <si>
    <t xml:space="preserve">920-930 </t>
  </si>
  <si>
    <t>25/06/2019</t>
  </si>
  <si>
    <t>847-857</t>
  </si>
  <si>
    <t xml:space="preserve">852-862 </t>
  </si>
  <si>
    <t xml:space="preserve">940-950 </t>
  </si>
  <si>
    <t>26/06/2019</t>
  </si>
  <si>
    <t>945-955</t>
  </si>
  <si>
    <t>1436.50-1446.50</t>
  </si>
  <si>
    <t>IGL</t>
  </si>
  <si>
    <t>316.75-321</t>
  </si>
  <si>
    <t>1093-1103</t>
  </si>
  <si>
    <t>27/06/2019</t>
  </si>
  <si>
    <t>630.50-640.50</t>
  </si>
  <si>
    <t>28/06/2019</t>
  </si>
  <si>
    <t>717.50-722.50</t>
  </si>
  <si>
    <t>EP-STOCK CASH PREMIUM PACKAGE PERFORMANCE  REPORT [MAY-2019]</t>
  </si>
  <si>
    <t>ICICIBANK</t>
  </si>
  <si>
    <t xml:space="preserve">406.10-410 </t>
  </si>
  <si>
    <t>INFRATEL</t>
  </si>
  <si>
    <t>272.50-275</t>
  </si>
  <si>
    <t xml:space="preserve"> 1823-1840</t>
  </si>
  <si>
    <t>HDFCBANK</t>
  </si>
  <si>
    <t xml:space="preserve">2379-2399 </t>
  </si>
  <si>
    <t>3066.50-3080</t>
  </si>
  <si>
    <t>CUMMINSIND</t>
  </si>
  <si>
    <t>725.50-732</t>
  </si>
  <si>
    <t>435-445</t>
  </si>
  <si>
    <t>PCJEWELLERS</t>
  </si>
  <si>
    <t xml:space="preserve"> 119.30-121.30</t>
  </si>
  <si>
    <t xml:space="preserve">495-500 </t>
  </si>
  <si>
    <t>114.75-110.75</t>
  </si>
  <si>
    <t xml:space="preserve">1360-1370 </t>
  </si>
  <si>
    <t>1372-1380</t>
  </si>
  <si>
    <t>156.50-159</t>
  </si>
  <si>
    <t xml:space="preserve">544-548 </t>
  </si>
  <si>
    <t>13/05/2019</t>
  </si>
  <si>
    <t>AXISBANK</t>
  </si>
  <si>
    <t xml:space="preserve">745-748 </t>
  </si>
  <si>
    <t>1381-1388</t>
  </si>
  <si>
    <t>14/05/2019</t>
  </si>
  <si>
    <t>460-456</t>
  </si>
  <si>
    <t>458.80-455.80</t>
  </si>
  <si>
    <t>15/05/2019</t>
  </si>
  <si>
    <t xml:space="preserve"> 378.75-375.50 </t>
  </si>
  <si>
    <t>109.50-106.50</t>
  </si>
  <si>
    <t>125.50-130</t>
  </si>
  <si>
    <t>CHOLAFIN</t>
  </si>
  <si>
    <t>1300-1310</t>
  </si>
  <si>
    <t>16/05/2019</t>
  </si>
  <si>
    <t>131.60-138</t>
  </si>
  <si>
    <t>404.70-410</t>
  </si>
  <si>
    <t>17/05/2019</t>
  </si>
  <si>
    <t>2802-2830</t>
  </si>
  <si>
    <t>20/05/2019</t>
  </si>
  <si>
    <t>660.80-655</t>
  </si>
  <si>
    <t>21/05/2019</t>
  </si>
  <si>
    <t xml:space="preserve"> 421.50-425</t>
  </si>
  <si>
    <t>22/05/2019</t>
  </si>
  <si>
    <t>162-165</t>
  </si>
  <si>
    <t>23/05/2019</t>
  </si>
  <si>
    <t>657-652</t>
  </si>
  <si>
    <t xml:space="preserve"> 658.90-655</t>
  </si>
  <si>
    <t>24/05/2019</t>
  </si>
  <si>
    <t>691.40-685</t>
  </si>
  <si>
    <t>773.50-763.50</t>
  </si>
  <si>
    <t>678.65-673</t>
  </si>
  <si>
    <t>27/05/2019</t>
  </si>
  <si>
    <t>1516-1525</t>
  </si>
  <si>
    <t>28/05/2019</t>
  </si>
  <si>
    <t>418.25-422.50</t>
  </si>
  <si>
    <t>LT</t>
  </si>
  <si>
    <t>1560-1550</t>
  </si>
  <si>
    <t>29/05/2019</t>
  </si>
  <si>
    <t>1095-1105</t>
  </si>
  <si>
    <t>110.65-106</t>
  </si>
  <si>
    <t>30/05/2019</t>
  </si>
  <si>
    <t>INDIANB</t>
  </si>
  <si>
    <t>279-283</t>
  </si>
  <si>
    <t>712.50-716.50</t>
  </si>
  <si>
    <t>31/05/2019</t>
  </si>
  <si>
    <t xml:space="preserve">99.70-95 </t>
  </si>
  <si>
    <t>772.50-780</t>
  </si>
  <si>
    <t>EP-STOCK CASH PREMIUM PACKAGE PERFORMANCE  REPORT [APRIL-2019]</t>
  </si>
  <si>
    <t>418.3-421</t>
  </si>
  <si>
    <t>366.3-364</t>
  </si>
  <si>
    <t>354.8-353.5</t>
  </si>
  <si>
    <t>BHARAT FORGE</t>
  </si>
  <si>
    <t>508.5-512</t>
  </si>
  <si>
    <t>1414-1400</t>
  </si>
  <si>
    <t>4103-4080</t>
  </si>
  <si>
    <t>IRB</t>
  </si>
  <si>
    <t>135.65-136.50</t>
  </si>
  <si>
    <t>PC JEWELLER</t>
  </si>
  <si>
    <t>108.30-107</t>
  </si>
  <si>
    <t>15/04/2019</t>
  </si>
  <si>
    <t>7410-7460</t>
  </si>
  <si>
    <t>16/04/2019</t>
  </si>
  <si>
    <t>324.75-326.5</t>
  </si>
  <si>
    <t>18/04/2019</t>
  </si>
  <si>
    <t xml:space="preserve"> 579.7-582</t>
  </si>
  <si>
    <t>22/04/2019</t>
  </si>
  <si>
    <t>TATA MOTORS</t>
  </si>
  <si>
    <t xml:space="preserve">240.5-242.5 </t>
  </si>
  <si>
    <t>1477.50-1470</t>
  </si>
  <si>
    <t>23/04/2019</t>
  </si>
  <si>
    <t>PIDILITE</t>
  </si>
  <si>
    <t>1192-1185</t>
  </si>
  <si>
    <t>24/04/2019</t>
  </si>
  <si>
    <t>924.3-930</t>
  </si>
  <si>
    <t xml:space="preserve">347.7-350 </t>
  </si>
  <si>
    <t>25/04/2019</t>
  </si>
  <si>
    <t>927.3-933</t>
  </si>
  <si>
    <t>972.5-976</t>
  </si>
  <si>
    <t>26/04/2019</t>
  </si>
  <si>
    <t>1156.50-1162.50</t>
  </si>
  <si>
    <t>TATACHEM</t>
  </si>
  <si>
    <t>575-570</t>
  </si>
  <si>
    <t>30/04/2019</t>
  </si>
  <si>
    <t>410.50-413.50</t>
  </si>
  <si>
    <t>BHARATFIN</t>
  </si>
  <si>
    <t>1007-1017</t>
  </si>
  <si>
    <t>EP-STOCK CASH PREMIUM PACKAGE PERFORMANCE  REPORT [MARCH-2019]</t>
  </si>
  <si>
    <t>146-147.50</t>
  </si>
  <si>
    <t>RBL BANK</t>
  </si>
  <si>
    <t>625.50-630</t>
  </si>
  <si>
    <t>1326-1335</t>
  </si>
  <si>
    <t>WIPRO</t>
  </si>
  <si>
    <t>257.25-256</t>
  </si>
  <si>
    <t>918.3-925</t>
  </si>
  <si>
    <t>341.85-345</t>
  </si>
  <si>
    <t>13/03/2019</t>
  </si>
  <si>
    <t>623.7-618</t>
  </si>
  <si>
    <t>14/03/2019</t>
  </si>
  <si>
    <t>1326-1340</t>
  </si>
  <si>
    <t>20/03/2019</t>
  </si>
  <si>
    <t>979.7-973</t>
  </si>
  <si>
    <t>22/03/2019</t>
  </si>
  <si>
    <t>JUBILANT FOOD</t>
  </si>
  <si>
    <t>1436-1445</t>
  </si>
  <si>
    <t>26/03/2019</t>
  </si>
  <si>
    <t xml:space="preserve">1405-1415 </t>
  </si>
  <si>
    <t>27/03/2019</t>
  </si>
  <si>
    <t>1365.70-1358</t>
  </si>
  <si>
    <t>28/03/2019</t>
  </si>
  <si>
    <t>HEROMOTO</t>
  </si>
  <si>
    <t>2510-2490</t>
  </si>
  <si>
    <t>29/03/2019</t>
  </si>
  <si>
    <t>1080.3-1086</t>
  </si>
  <si>
    <t>EP-STOCK CASH PREMIUM PACKAGE PERFORMANCE  REPORT [FEBRUARY-2019]</t>
  </si>
  <si>
    <t>1046.50-1055</t>
  </si>
  <si>
    <t>KAJARIACER</t>
  </si>
  <si>
    <t>542.9-538</t>
  </si>
  <si>
    <t>GAIL</t>
  </si>
  <si>
    <t>332-336</t>
  </si>
  <si>
    <t>SIEMENS</t>
  </si>
  <si>
    <t xml:space="preserve"> 997-990.55</t>
  </si>
  <si>
    <t>ADANIENT</t>
  </si>
  <si>
    <t>120.50-119.50</t>
  </si>
  <si>
    <t xml:space="preserve">1384-1389 </t>
  </si>
  <si>
    <t>206.50-209.50</t>
  </si>
  <si>
    <t>14/02/2019</t>
  </si>
  <si>
    <t>JINDALSTEL</t>
  </si>
  <si>
    <t>141.35-144.35</t>
  </si>
  <si>
    <t>20/02/2019</t>
  </si>
  <si>
    <t>CEAT</t>
  </si>
  <si>
    <t>1071-1092</t>
  </si>
  <si>
    <t>21/02/2019</t>
  </si>
  <si>
    <t>2215.90-2222.90</t>
  </si>
  <si>
    <t>22/02/2019</t>
  </si>
  <si>
    <t>MUTHOOTFIN</t>
  </si>
  <si>
    <t>543.50-545.50</t>
  </si>
  <si>
    <t>MCDOWELL</t>
  </si>
  <si>
    <t>542.40-544.50</t>
  </si>
  <si>
    <t>26/02/2019</t>
  </si>
  <si>
    <t>SRIRAM TRANSPORT</t>
  </si>
  <si>
    <t>1101-1110</t>
  </si>
  <si>
    <t>27/02/2019</t>
  </si>
  <si>
    <t xml:space="preserve">1330.5-1336 </t>
  </si>
  <si>
    <t>28/02/2019</t>
  </si>
  <si>
    <t>2290-2300</t>
  </si>
  <si>
    <t>EP-STOCK CASH PREMIUM PACKAGE PERFORMANCE  REPORT [JANUARY-2019]</t>
  </si>
  <si>
    <t>AJANTAPHARMA</t>
  </si>
  <si>
    <t xml:space="preserve">1191-1199 </t>
  </si>
  <si>
    <t xml:space="preserve">SELL </t>
  </si>
  <si>
    <t xml:space="preserve">1175.55-1170.55 </t>
  </si>
  <si>
    <t>900.25-891.25</t>
  </si>
  <si>
    <t xml:space="preserve">1104.20-1095.20 </t>
  </si>
  <si>
    <t>242.70-240.70</t>
  </si>
  <si>
    <t>741.20-735.20</t>
  </si>
  <si>
    <t xml:space="preserve">282.50-285.50 </t>
  </si>
  <si>
    <t xml:space="preserve">1996-2006 </t>
  </si>
  <si>
    <t>2004.80-2012.80</t>
  </si>
  <si>
    <t xml:space="preserve">605-608 </t>
  </si>
  <si>
    <t>602.60-595.60</t>
  </si>
  <si>
    <t>501.95-504.50</t>
  </si>
  <si>
    <t>1387.10-1377.10</t>
  </si>
  <si>
    <t>BHARATFORGE</t>
  </si>
  <si>
    <t xml:space="preserve">483.85-488.85 </t>
  </si>
  <si>
    <t>1527.50-1540</t>
  </si>
  <si>
    <t>528.2-526</t>
  </si>
  <si>
    <t>16/01/2019</t>
  </si>
  <si>
    <t xml:space="preserve">694.60-690.60 </t>
  </si>
  <si>
    <t>2364.50-2374.50</t>
  </si>
  <si>
    <t>GODFRYPHLP</t>
  </si>
  <si>
    <t>954.70-950.70</t>
  </si>
  <si>
    <t>18/01/2019</t>
  </si>
  <si>
    <t>KSCL</t>
  </si>
  <si>
    <t xml:space="preserve">566.70-560.70 </t>
  </si>
  <si>
    <t>TORNTPHARMA</t>
  </si>
  <si>
    <t>1887-1880</t>
  </si>
  <si>
    <t>21/01/2019</t>
  </si>
  <si>
    <t>GODREJIND</t>
  </si>
  <si>
    <t xml:space="preserve">527.60-529.60 </t>
  </si>
  <si>
    <t>22/01/2019</t>
  </si>
  <si>
    <t>1035.50-1025.50</t>
  </si>
  <si>
    <t>23/01/2019</t>
  </si>
  <si>
    <t>TVSMOTOR</t>
  </si>
  <si>
    <t>554.90-559.90</t>
  </si>
  <si>
    <t>24/01/2019</t>
  </si>
  <si>
    <t>530.50-525.50</t>
  </si>
  <si>
    <t>25/01/2019</t>
  </si>
  <si>
    <t>485-481</t>
  </si>
  <si>
    <t>28/01/2019</t>
  </si>
  <si>
    <t>578.30-575.30</t>
  </si>
  <si>
    <t xml:space="preserve"> 1313.50-1319.50</t>
  </si>
  <si>
    <t>EP-STOCK CASH PREMIUM PACKAGE PERFORMANCE  REPORT [DECEMBER-2018]</t>
  </si>
  <si>
    <t>1329.75-1335.75</t>
  </si>
  <si>
    <t>1330-1336</t>
  </si>
  <si>
    <t xml:space="preserve"> INDIANB </t>
  </si>
  <si>
    <t xml:space="preserve">231.50-234.50 </t>
  </si>
  <si>
    <t>GLENMARK</t>
  </si>
  <si>
    <t>630-633</t>
  </si>
  <si>
    <t xml:space="preserve"> 2174-2164</t>
  </si>
  <si>
    <t>726-730</t>
  </si>
  <si>
    <t>2100.10-2090.10</t>
  </si>
  <si>
    <t xml:space="preserve"> 896.25-893.25 </t>
  </si>
  <si>
    <t>405-402.50</t>
  </si>
  <si>
    <t>2115-2125</t>
  </si>
  <si>
    <t>465.85-463.80</t>
  </si>
  <si>
    <t>2117-2124.30</t>
  </si>
  <si>
    <t>2074-2064</t>
  </si>
  <si>
    <t>533-535</t>
  </si>
  <si>
    <t xml:space="preserve">1211.80-1219.80 </t>
  </si>
  <si>
    <t>1113-1119</t>
  </si>
  <si>
    <t>1128.70-1134.70</t>
  </si>
  <si>
    <t>1072-1082</t>
  </si>
  <si>
    <t>578-582</t>
  </si>
  <si>
    <t>636.20-639.20</t>
  </si>
  <si>
    <t>583-588</t>
  </si>
  <si>
    <t xml:space="preserve">926.25-920.25 </t>
  </si>
  <si>
    <t>587-590</t>
  </si>
  <si>
    <t>RELCAPITAL</t>
  </si>
  <si>
    <t xml:space="preserve">224-227 </t>
  </si>
  <si>
    <t>2289-2299</t>
  </si>
  <si>
    <t>688-685</t>
  </si>
  <si>
    <t>2287-2275</t>
  </si>
  <si>
    <t>475.85-470.85</t>
  </si>
  <si>
    <t>1136-1142</t>
  </si>
  <si>
    <t xml:space="preserve">M AND M </t>
  </si>
  <si>
    <t>802-807</t>
  </si>
  <si>
    <t>495-491</t>
  </si>
  <si>
    <t>TATAGLOBAL</t>
  </si>
  <si>
    <t xml:space="preserve">221.15-225.15 </t>
  </si>
  <si>
    <t>2333.50-2348.50</t>
  </si>
  <si>
    <t>916-922</t>
  </si>
  <si>
    <t>1265-1275</t>
  </si>
  <si>
    <t xml:space="preserve">1375.70-1365.70 </t>
  </si>
  <si>
    <t>EP-STOCK CASH PREMIUM PACKAGE PERFORMANCE  REPORT [NOVEMBER-2018]</t>
  </si>
  <si>
    <t>2211.90-2221.90</t>
  </si>
  <si>
    <t>508.95-510.95</t>
  </si>
  <si>
    <t xml:space="preserve">1177-1173 </t>
  </si>
  <si>
    <t>2210-2230</t>
  </si>
  <si>
    <t>629-634</t>
  </si>
  <si>
    <t>SRTRANSPORT</t>
  </si>
  <si>
    <t>1229.8-1239</t>
  </si>
  <si>
    <t>234.5-237</t>
  </si>
  <si>
    <t xml:space="preserve"> 509-514</t>
  </si>
  <si>
    <t>1336-1342</t>
  </si>
  <si>
    <t>2046-2052</t>
  </si>
  <si>
    <t>518-521</t>
  </si>
  <si>
    <t>244-246</t>
  </si>
  <si>
    <t>974.75-979.75</t>
  </si>
  <si>
    <t>DLF</t>
  </si>
  <si>
    <t>166.75-168.75</t>
  </si>
  <si>
    <t>671.75-674.75</t>
  </si>
  <si>
    <t>734.50-737</t>
  </si>
  <si>
    <t>ARVIND</t>
  </si>
  <si>
    <t xml:space="preserve">321.50-324.50 </t>
  </si>
  <si>
    <t>652.40-656.40</t>
  </si>
  <si>
    <t>MCX</t>
  </si>
  <si>
    <t xml:space="preserve"> 716.30-721.30</t>
  </si>
  <si>
    <t>774.50-777.50</t>
  </si>
  <si>
    <t>2370-2385</t>
  </si>
  <si>
    <t>1280.85-1275.15</t>
  </si>
  <si>
    <t xml:space="preserve">314.10-310.10 </t>
  </si>
  <si>
    <t>CAPF</t>
  </si>
  <si>
    <t>543.25-547.25</t>
  </si>
  <si>
    <t>1287.15-1280.15</t>
  </si>
  <si>
    <t xml:space="preserve">BUY </t>
  </si>
  <si>
    <t>227.50-231.50</t>
  </si>
  <si>
    <t xml:space="preserve">2099-2110 </t>
  </si>
  <si>
    <t xml:space="preserve">1261.50-1269.50 </t>
  </si>
  <si>
    <t xml:space="preserve">776.50-779.50 </t>
  </si>
  <si>
    <t>2094.50-2104.50</t>
  </si>
  <si>
    <t xml:space="preserve">573.50-576.50 </t>
  </si>
  <si>
    <t>KOTAKBANK</t>
  </si>
  <si>
    <t xml:space="preserve">1178.75-1184.85 </t>
  </si>
  <si>
    <t>699.70-704.70</t>
  </si>
  <si>
    <t>EP-STOCK CASH PREMIUM PACKAGE PERFORMANCE  REPORT [OCTOBER -2018]</t>
  </si>
  <si>
    <t>GODREJCP</t>
  </si>
  <si>
    <t>794.50-799.50</t>
  </si>
  <si>
    <t xml:space="preserve">1333.70-1326 </t>
  </si>
  <si>
    <t>635.50-639.50</t>
  </si>
  <si>
    <t>139.85-142.85</t>
  </si>
  <si>
    <t>605.50-602.50</t>
  </si>
  <si>
    <t xml:space="preserve">1034-1026 </t>
  </si>
  <si>
    <t>1161.50-1155.50</t>
  </si>
  <si>
    <t>1043.75-1047.75</t>
  </si>
  <si>
    <t>596.50-599.50</t>
  </si>
  <si>
    <t xml:space="preserve">620.50-618.50 </t>
  </si>
  <si>
    <t>177.50-175.20</t>
  </si>
  <si>
    <t>504.50-508.50</t>
  </si>
  <si>
    <t>999.75-1004.50</t>
  </si>
  <si>
    <t>225.40-227.30</t>
  </si>
  <si>
    <t xml:space="preserve">1650-1641 </t>
  </si>
  <si>
    <t>LICHSGFIN</t>
  </si>
  <si>
    <t>413-418</t>
  </si>
  <si>
    <t>MINDTREE</t>
  </si>
  <si>
    <t>1025.50-1029.50</t>
  </si>
  <si>
    <t xml:space="preserve"> 1116.65-1110.65</t>
  </si>
  <si>
    <t>1014.65-1019</t>
  </si>
  <si>
    <t>TORNTPOWER</t>
  </si>
  <si>
    <t xml:space="preserve">236.50-238 </t>
  </si>
  <si>
    <t>1047-1041</t>
  </si>
  <si>
    <t>633-636.50</t>
  </si>
  <si>
    <t>525.75-529.75</t>
  </si>
  <si>
    <t xml:space="preserve">706.50-709.50 </t>
  </si>
  <si>
    <t>1031.25-1025.25</t>
  </si>
  <si>
    <t>501-495.50</t>
  </si>
  <si>
    <t>392-394.50</t>
  </si>
  <si>
    <t>736-746</t>
  </si>
  <si>
    <t>743.9-748</t>
  </si>
  <si>
    <t xml:space="preserve">2221-2229 </t>
  </si>
  <si>
    <t>TATAELXSI</t>
  </si>
  <si>
    <t>969.75-974.75</t>
  </si>
  <si>
    <t>938.15-942.15</t>
  </si>
  <si>
    <t xml:space="preserve">1167.30-1174.30 </t>
  </si>
  <si>
    <t xml:space="preserve">184.80-186.80 </t>
  </si>
  <si>
    <t xml:space="preserve">2328-2342 </t>
  </si>
  <si>
    <t>448.40-450.50</t>
  </si>
  <si>
    <t>1174.1-1179.5</t>
  </si>
  <si>
    <t>2064.90-2074.90</t>
  </si>
  <si>
    <t xml:space="preserve"> 1236.80-1241.80</t>
  </si>
  <si>
    <t>617.90-621.90</t>
  </si>
  <si>
    <t>EP-STOCK CASH PREMIUM PACKAGE PERFORMANCE  REPORT [SEPTEMBER -2018]</t>
  </si>
  <si>
    <t>769.70-773</t>
  </si>
  <si>
    <t>1004.80-1010</t>
  </si>
  <si>
    <t>269.25-270.50</t>
  </si>
  <si>
    <t xml:space="preserve"> 254-252</t>
  </si>
  <si>
    <t>1185.50-1193</t>
  </si>
  <si>
    <t>283.40-282</t>
  </si>
  <si>
    <t xml:space="preserve">638-635 </t>
  </si>
  <si>
    <t>669-672</t>
  </si>
  <si>
    <t>1132.50-1135</t>
  </si>
  <si>
    <t>756.50-754</t>
  </si>
  <si>
    <t>706-709</t>
  </si>
  <si>
    <t>DABUR</t>
  </si>
  <si>
    <t>458-461</t>
  </si>
  <si>
    <t>1359-1367</t>
  </si>
  <si>
    <t>695.80-702</t>
  </si>
  <si>
    <t>936.70-930</t>
  </si>
  <si>
    <t xml:space="preserve">M AND MFIN </t>
  </si>
  <si>
    <t>453.50-457</t>
  </si>
  <si>
    <t>988.20-984</t>
  </si>
  <si>
    <t>KPIT</t>
  </si>
  <si>
    <t xml:space="preserve">312-314 </t>
  </si>
  <si>
    <t>648.50-645.50</t>
  </si>
  <si>
    <t xml:space="preserve">1951-1956 </t>
  </si>
  <si>
    <t>518.90-522</t>
  </si>
  <si>
    <t>1350.15-1355</t>
  </si>
  <si>
    <t xml:space="preserve"> L AND TFH</t>
  </si>
  <si>
    <t>160.50-161.50</t>
  </si>
  <si>
    <t xml:space="preserve">813-816 </t>
  </si>
  <si>
    <t xml:space="preserve"> 644-646</t>
  </si>
  <si>
    <t>1139.50-1135</t>
  </si>
  <si>
    <t>648.50-645</t>
  </si>
  <si>
    <t xml:space="preserve">1157.50-1160 </t>
  </si>
  <si>
    <t>ADANIPORTS</t>
  </si>
  <si>
    <t>376.50-375</t>
  </si>
  <si>
    <t xml:space="preserve">1328.50-1324 </t>
  </si>
  <si>
    <t>2851-2865</t>
  </si>
  <si>
    <t>1086-1092</t>
  </si>
  <si>
    <t>616.70-614</t>
  </si>
  <si>
    <t>728.50-725</t>
  </si>
  <si>
    <t>645-649</t>
  </si>
  <si>
    <t xml:space="preserve">1205-1213 </t>
  </si>
  <si>
    <t>436.60-433</t>
  </si>
  <si>
    <t>1235.80-1240</t>
  </si>
  <si>
    <t>316.80-319.80</t>
  </si>
  <si>
    <t xml:space="preserve">1194-1199 </t>
  </si>
  <si>
    <t>634.25-638</t>
  </si>
  <si>
    <t>652.50-656</t>
  </si>
  <si>
    <t>219-218</t>
  </si>
  <si>
    <t>EP-STOCK CASH PREMIUM PACKAGE PERFORMANCE  REPORT [AUGUST -2018]</t>
  </si>
  <si>
    <t>BALKRISHNAIND</t>
  </si>
  <si>
    <t>1204-1209</t>
  </si>
  <si>
    <t>317.70-319</t>
  </si>
  <si>
    <t xml:space="preserve">539.50-543 </t>
  </si>
  <si>
    <t>1001.60-995</t>
  </si>
  <si>
    <t>VGUARD</t>
  </si>
  <si>
    <t>209.80-208</t>
  </si>
  <si>
    <t>927-935</t>
  </si>
  <si>
    <t>BATA</t>
  </si>
  <si>
    <t>948.20-953</t>
  </si>
  <si>
    <t>384.50-386</t>
  </si>
  <si>
    <t xml:space="preserve">1295.80-1300 </t>
  </si>
  <si>
    <t>924.50-920</t>
  </si>
  <si>
    <t>826-830</t>
  </si>
  <si>
    <t xml:space="preserve"> 929.50-935</t>
  </si>
  <si>
    <t xml:space="preserve">344.90-347 </t>
  </si>
  <si>
    <t xml:space="preserve"> L AND TFH </t>
  </si>
  <si>
    <t>175.10-173</t>
  </si>
  <si>
    <t xml:space="preserve">1165-1170 </t>
  </si>
  <si>
    <t>594-597</t>
  </si>
  <si>
    <t>245-248</t>
  </si>
  <si>
    <t>192.60-194</t>
  </si>
  <si>
    <t>1277.50-1282</t>
  </si>
  <si>
    <t>1045.40-1050</t>
  </si>
  <si>
    <t>456.90-460</t>
  </si>
  <si>
    <t>WOCKPHARMA</t>
  </si>
  <si>
    <t>641.50-646</t>
  </si>
  <si>
    <t>M AND M</t>
  </si>
  <si>
    <t>970.70-973</t>
  </si>
  <si>
    <t>546.50-550</t>
  </si>
  <si>
    <t>1007.20-1011</t>
  </si>
  <si>
    <t xml:space="preserve">667.50-670 </t>
  </si>
  <si>
    <t>629.90-633</t>
  </si>
  <si>
    <t>204.50-206</t>
  </si>
  <si>
    <t>282.50-284</t>
  </si>
  <si>
    <t>AMARAJABAT</t>
  </si>
  <si>
    <t>884-888</t>
  </si>
  <si>
    <t>663.50-666</t>
  </si>
  <si>
    <t>735.50-740</t>
  </si>
  <si>
    <t>779.5-784</t>
  </si>
  <si>
    <t>1341-1336</t>
  </si>
  <si>
    <t>MOTHERSUMI</t>
  </si>
  <si>
    <t>312.50-315</t>
  </si>
  <si>
    <t>1004-1010</t>
  </si>
  <si>
    <t>1357-1364</t>
  </si>
  <si>
    <t xml:space="preserve">BHARATFORGE </t>
  </si>
  <si>
    <t>678.50-681</t>
  </si>
  <si>
    <t>293-295</t>
  </si>
  <si>
    <t xml:space="preserve">1172.80-1166 </t>
  </si>
  <si>
    <t>475.80-474</t>
  </si>
  <si>
    <t>677.30-680</t>
  </si>
  <si>
    <t>EP-STOCK CASH PREMIUM PACKAGE PERFORMANCE  REPORT [JULY -2018]</t>
  </si>
  <si>
    <t>804.5-821</t>
  </si>
  <si>
    <t>HIND UNILEVER</t>
  </si>
  <si>
    <t>1654-1671</t>
  </si>
  <si>
    <t>LUPIN</t>
  </si>
  <si>
    <t>1009.5-1021</t>
  </si>
  <si>
    <t>631.4-641</t>
  </si>
  <si>
    <t>HDFC BANK</t>
  </si>
  <si>
    <t>2139.9-2161</t>
  </si>
  <si>
    <t>1106.1-989</t>
  </si>
  <si>
    <t>VMART</t>
  </si>
  <si>
    <t>3057-3211</t>
  </si>
  <si>
    <t xml:space="preserve">JUST DIAL </t>
  </si>
  <si>
    <t>597-611</t>
  </si>
  <si>
    <t xml:space="preserve"> JUST DIAL</t>
  </si>
  <si>
    <t>599.5-611</t>
  </si>
  <si>
    <t>JUST DIAL</t>
  </si>
  <si>
    <t>604.5-615</t>
  </si>
  <si>
    <t>799.5-789</t>
  </si>
  <si>
    <t>ADANI ENT</t>
  </si>
  <si>
    <t>124.9-131</t>
  </si>
  <si>
    <t>1038.5-1051</t>
  </si>
  <si>
    <t xml:space="preserve">YES BANK </t>
  </si>
  <si>
    <t>383.5-391</t>
  </si>
  <si>
    <t>KOTAK BANK</t>
  </si>
  <si>
    <t>1413.4-1431</t>
  </si>
  <si>
    <t>PTC</t>
  </si>
  <si>
    <t>71.1-65</t>
  </si>
  <si>
    <t>ORIENT BANK</t>
  </si>
  <si>
    <t>68.3-61</t>
  </si>
  <si>
    <t>67.4-61</t>
  </si>
  <si>
    <t>PNB</t>
  </si>
  <si>
    <t>76.4-81</t>
  </si>
  <si>
    <t xml:space="preserve">DCM SHRIRAM </t>
  </si>
  <si>
    <t>357.5-375</t>
  </si>
  <si>
    <t>ASIAN PAINTS</t>
  </si>
  <si>
    <t>1397-1421</t>
  </si>
  <si>
    <t>ASHOK LEYLAND</t>
  </si>
  <si>
    <t>104.2-91</t>
  </si>
  <si>
    <t>273.4-281</t>
  </si>
  <si>
    <t>HINDALCO</t>
  </si>
  <si>
    <t>195-189</t>
  </si>
  <si>
    <t>194.30-185</t>
  </si>
  <si>
    <t xml:space="preserve">778.5-791 </t>
  </si>
  <si>
    <t>YES BANK</t>
  </si>
  <si>
    <t>381.6-375</t>
  </si>
  <si>
    <t>795-799</t>
  </si>
  <si>
    <t xml:space="preserve"> 608.90-612 </t>
  </si>
  <si>
    <t>ASHOKLEY</t>
  </si>
  <si>
    <t>112.65-114</t>
  </si>
  <si>
    <t>1392-1380</t>
  </si>
  <si>
    <t xml:space="preserve">114.10-115 </t>
  </si>
  <si>
    <t>BERGERPAINT</t>
  </si>
  <si>
    <t>325.30-327</t>
  </si>
  <si>
    <t>HINDZINC</t>
  </si>
  <si>
    <t>276.70-279</t>
  </si>
  <si>
    <t xml:space="preserve">649.50-653 </t>
  </si>
  <si>
    <t xml:space="preserve">BAJAJ-AUTO </t>
  </si>
  <si>
    <t>2721-2747</t>
  </si>
  <si>
    <t>EP-STOCK CASH PREMIUM PACKAGE PERFORMANCE  REPORT [JUNE -2018]</t>
  </si>
  <si>
    <t xml:space="preserve"> ASHOK LEYLAND</t>
  </si>
  <si>
    <t>151.10-155</t>
  </si>
  <si>
    <t>2064-2041</t>
  </si>
  <si>
    <t>AMBUJA CEMENT</t>
  </si>
  <si>
    <t>200.5-191</t>
  </si>
  <si>
    <t>268.5-275</t>
  </si>
  <si>
    <t>2024-2001</t>
  </si>
  <si>
    <t>1915-1941</t>
  </si>
  <si>
    <t>2159.9-2191</t>
  </si>
  <si>
    <t xml:space="preserve"> JSW STEEL</t>
  </si>
  <si>
    <t>345.7-351</t>
  </si>
  <si>
    <t>1338.4-1355</t>
  </si>
  <si>
    <t xml:space="preserve"> SUN PHARMA</t>
  </si>
  <si>
    <t>503.2-521</t>
  </si>
  <si>
    <t>SBI</t>
  </si>
  <si>
    <t>277.2-285</t>
  </si>
  <si>
    <t xml:space="preserve">TATA ELXSI </t>
  </si>
  <si>
    <t>1264.4-1281</t>
  </si>
  <si>
    <t>1267.4-1285</t>
  </si>
  <si>
    <t>577.5-585</t>
  </si>
  <si>
    <t>SUN TV</t>
  </si>
  <si>
    <t>950.5-961</t>
  </si>
  <si>
    <t>DIVIS LAB</t>
  </si>
  <si>
    <t>1081.6-1061</t>
  </si>
  <si>
    <t>137-129</t>
  </si>
  <si>
    <t>865.5-851</t>
  </si>
  <si>
    <t>229.8-241</t>
  </si>
  <si>
    <t>SUN PHARMA</t>
  </si>
  <si>
    <t>550.7-541</t>
  </si>
  <si>
    <t>642.1-631</t>
  </si>
  <si>
    <t>1346-1321</t>
  </si>
  <si>
    <t>265.5-255</t>
  </si>
  <si>
    <t xml:space="preserve"> TATA GLOBAL</t>
  </si>
  <si>
    <t xml:space="preserve">264-271 </t>
  </si>
  <si>
    <t xml:space="preserve"> JUBILANT FOOD</t>
  </si>
  <si>
    <t>1419.9-1435</t>
  </si>
  <si>
    <t>589.7-601</t>
  </si>
  <si>
    <t>1389-1371</t>
  </si>
  <si>
    <t>1377-1351</t>
  </si>
  <si>
    <t>NBCC</t>
  </si>
  <si>
    <t>79.2-75</t>
  </si>
  <si>
    <t xml:space="preserve"> GODREJ CP</t>
  </si>
  <si>
    <t>1198.4-1211</t>
  </si>
  <si>
    <t xml:space="preserve">76.4-71 </t>
  </si>
  <si>
    <t>BHARAT FINANCE</t>
  </si>
  <si>
    <t>1176-1165</t>
  </si>
  <si>
    <t>1071.1-1059</t>
  </si>
  <si>
    <t>EP-STOCK CASH PREMIUM PACKAGE PERFORMANCE  REPORT [MAY -2018]</t>
  </si>
  <si>
    <t>APOLLO TYRE</t>
  </si>
  <si>
    <t>300.8-311</t>
  </si>
  <si>
    <t>632.1- 621</t>
  </si>
  <si>
    <t>RAYMOND</t>
  </si>
  <si>
    <t>1118-1131</t>
  </si>
  <si>
    <t>APOLLO HOSPITAL</t>
  </si>
  <si>
    <t>1094-1121</t>
  </si>
  <si>
    <t>238.7-245</t>
  </si>
  <si>
    <t>349.4-361</t>
  </si>
  <si>
    <t>2629-2671</t>
  </si>
  <si>
    <t>1261-1279</t>
  </si>
  <si>
    <t>391-399</t>
  </si>
  <si>
    <t>2269-2291</t>
  </si>
  <si>
    <t>968.5-981</t>
  </si>
  <si>
    <t>971.5-981</t>
  </si>
  <si>
    <t xml:space="preserve"> KOTAK BANK</t>
  </si>
  <si>
    <t>1289.4-1301</t>
  </si>
  <si>
    <t>1279.4-1291</t>
  </si>
  <si>
    <t>BANK BARODA</t>
  </si>
  <si>
    <t>132-125</t>
  </si>
  <si>
    <t>1075-1101</t>
  </si>
  <si>
    <t xml:space="preserve">JYOTHYLAB </t>
  </si>
  <si>
    <t>447-461</t>
  </si>
  <si>
    <t>2058.2-2031</t>
  </si>
  <si>
    <t>1840.1-1821</t>
  </si>
  <si>
    <t>1895-1921</t>
  </si>
  <si>
    <t>MNM</t>
  </si>
  <si>
    <t>818.5-811</t>
  </si>
  <si>
    <t>263.6-251</t>
  </si>
  <si>
    <t>IOC</t>
  </si>
  <si>
    <t>151.8-145</t>
  </si>
  <si>
    <t>1119.9-1131</t>
  </si>
  <si>
    <t>1128.4-1141</t>
  </si>
  <si>
    <t>171.3-161</t>
  </si>
  <si>
    <t>1159.4-1171</t>
  </si>
  <si>
    <t>HINDPETRO</t>
  </si>
  <si>
    <t>315.9-331</t>
  </si>
  <si>
    <t>1969.9-1981</t>
  </si>
  <si>
    <t xml:space="preserve">JUBILANT FOOD </t>
  </si>
  <si>
    <t>2621-2581</t>
  </si>
  <si>
    <t>167.8-161</t>
  </si>
  <si>
    <t>642.4-651</t>
  </si>
  <si>
    <t>EP-STOCK CASH PREMIUM PACKAGE PERFORMANCE  REPORT [APRIL -2018]</t>
  </si>
  <si>
    <t>759.3-771</t>
  </si>
  <si>
    <t>BATA INDIA</t>
  </si>
  <si>
    <t>764.7-771</t>
  </si>
  <si>
    <t>1647-1671</t>
  </si>
  <si>
    <t>2378-2301</t>
  </si>
  <si>
    <t>2395-2421</t>
  </si>
  <si>
    <t>963.4-975</t>
  </si>
  <si>
    <t>644.5-655</t>
  </si>
  <si>
    <t>738.3-751</t>
  </si>
  <si>
    <t>2457-2471</t>
  </si>
  <si>
    <t>2453.5-2481</t>
  </si>
  <si>
    <t>2487-2521</t>
  </si>
  <si>
    <t>2519-2541</t>
  </si>
  <si>
    <t>2523-2551</t>
  </si>
  <si>
    <t xml:space="preserve"> PIDILITE IND</t>
  </si>
  <si>
    <t xml:space="preserve">1025.5-1041 </t>
  </si>
  <si>
    <t xml:space="preserve">990.5-1001 </t>
  </si>
  <si>
    <t>298.2-305</t>
  </si>
  <si>
    <t>1646.4-1661</t>
  </si>
  <si>
    <t>2537-2561</t>
  </si>
  <si>
    <t>605-611</t>
  </si>
  <si>
    <t>EIHAHOTELS</t>
  </si>
  <si>
    <t>675-691</t>
  </si>
  <si>
    <t>256-261</t>
  </si>
  <si>
    <t>153-161</t>
  </si>
  <si>
    <t>155.1-145</t>
  </si>
  <si>
    <t xml:space="preserve"> TATA ELXSI </t>
  </si>
  <si>
    <t>1199.4-1221</t>
  </si>
  <si>
    <t>2485-2511</t>
  </si>
  <si>
    <t>2477-2501</t>
  </si>
  <si>
    <t xml:space="preserve">1209.4-1231 </t>
  </si>
  <si>
    <t>1043-1051</t>
  </si>
  <si>
    <t>3458-3501</t>
  </si>
  <si>
    <t>3463-3501</t>
  </si>
  <si>
    <t>2508-2531</t>
  </si>
  <si>
    <t>963.5-951</t>
  </si>
  <si>
    <t>393.9-401</t>
  </si>
  <si>
    <t>1400.4-1421</t>
  </si>
  <si>
    <t xml:space="preserve">447.8-455 </t>
  </si>
  <si>
    <t>SASKEN</t>
  </si>
  <si>
    <t>937-961</t>
  </si>
  <si>
    <t>EP-STOCK CASH PREMIUM PACKAGE PERFORMANCE  REPORT [MARCH -2018]</t>
  </si>
  <si>
    <t>TATA STEEL</t>
  </si>
  <si>
    <t xml:space="preserve"> BANK INDIA </t>
  </si>
  <si>
    <t>TECHMAH</t>
  </si>
  <si>
    <t xml:space="preserve"> TATA STEEL</t>
  </si>
  <si>
    <t xml:space="preserve"> BHARAT FORGE</t>
  </si>
  <si>
    <t xml:space="preserve"> PC JEWELLERS</t>
  </si>
  <si>
    <t>EP-STOCK CASH PREMIUM PACKAGE PERFORMANCE  REPORT [FEBRUARY -2018]</t>
  </si>
  <si>
    <t xml:space="preserve"> TATA STEEL </t>
  </si>
  <si>
    <t>693-679</t>
  </si>
  <si>
    <t>1033.8-1051</t>
  </si>
  <si>
    <t>1984-2001</t>
  </si>
  <si>
    <t>HDFC(remaining qty)</t>
  </si>
  <si>
    <t>LIC HOUSING FINANCE</t>
  </si>
  <si>
    <t xml:space="preserve">TECH MAH </t>
  </si>
  <si>
    <t>INFINITE</t>
  </si>
  <si>
    <t>CAN FIN HOME</t>
  </si>
  <si>
    <t>TECH MAH</t>
  </si>
  <si>
    <t>MOTHER SUMI</t>
  </si>
  <si>
    <t xml:space="preserve"> APOLLO HOSPITAL</t>
  </si>
  <si>
    <t>EP-STOCK CASH PREMIUM PACKAGE PERFORMANCE  REPORT [JANUARY-2018]</t>
  </si>
  <si>
    <t>334.8-329</t>
  </si>
  <si>
    <t>784.5-791</t>
  </si>
  <si>
    <t xml:space="preserve">ADANI ENT </t>
  </si>
  <si>
    <t>174.9-189</t>
  </si>
  <si>
    <t>785.5-791</t>
  </si>
  <si>
    <t>1078.8-1111</t>
  </si>
  <si>
    <t xml:space="preserve">486.3-471 </t>
  </si>
  <si>
    <t>464.5-481</t>
  </si>
  <si>
    <t>343.5-355</t>
  </si>
  <si>
    <t>574.3-591</t>
  </si>
  <si>
    <t>495-511</t>
  </si>
  <si>
    <t>BHARTI AIRTEL</t>
  </si>
  <si>
    <t>517.8-531</t>
  </si>
  <si>
    <t>824.9-841</t>
  </si>
  <si>
    <t>1069.9-1081</t>
  </si>
  <si>
    <t>15/01/2018</t>
  </si>
  <si>
    <t>330.5-341</t>
  </si>
  <si>
    <t>16/01/2018</t>
  </si>
  <si>
    <t xml:space="preserve"> INDIA CEM</t>
  </si>
  <si>
    <t>206.4-215</t>
  </si>
  <si>
    <t>18/01/2018</t>
  </si>
  <si>
    <t>1893-1911</t>
  </si>
  <si>
    <t>19/01/2018</t>
  </si>
  <si>
    <t xml:space="preserve">561.8-579 </t>
  </si>
  <si>
    <t>22/01/2018</t>
  </si>
  <si>
    <t xml:space="preserve">HDFC BANK </t>
  </si>
  <si>
    <t>1986-2011</t>
  </si>
  <si>
    <t>975-991</t>
  </si>
  <si>
    <t>23/01/2018</t>
  </si>
  <si>
    <t>ADANI PORTS</t>
  </si>
  <si>
    <t>441.7-451</t>
  </si>
  <si>
    <t>REL INFRA</t>
  </si>
  <si>
    <t>529-541</t>
  </si>
  <si>
    <t>24/01/2018</t>
  </si>
  <si>
    <t>1036.4-1051</t>
  </si>
  <si>
    <t>25/01/2018</t>
  </si>
  <si>
    <t>2247-2001</t>
  </si>
  <si>
    <t>29/01/2018</t>
  </si>
  <si>
    <t>219-221-225</t>
  </si>
  <si>
    <t>2215-2231</t>
  </si>
  <si>
    <t>30/01/2018</t>
  </si>
  <si>
    <t>537.5-551</t>
  </si>
  <si>
    <t>31/01/2018</t>
  </si>
  <si>
    <t>2112-2091</t>
  </si>
  <si>
    <t>EP-STOCK CASH PREMIUM PACKAGE PERFORMANCE  REPORT [ DECEMBER 2017]</t>
  </si>
  <si>
    <t xml:space="preserve">406.9-421 </t>
  </si>
  <si>
    <t>515.8-529</t>
  </si>
  <si>
    <t xml:space="preserve">516.7-529 </t>
  </si>
  <si>
    <t>AXIS BANK</t>
  </si>
  <si>
    <t>536.5-541</t>
  </si>
  <si>
    <t>404.2-391</t>
  </si>
  <si>
    <t>315-321</t>
  </si>
  <si>
    <t>315.6-321</t>
  </si>
  <si>
    <t xml:space="preserve">TATA STEEL </t>
  </si>
  <si>
    <t>684-699</t>
  </si>
  <si>
    <t>13/12/2017</t>
  </si>
  <si>
    <t>923-941</t>
  </si>
  <si>
    <t>14/12/2017</t>
  </si>
  <si>
    <t>1682.1-1651</t>
  </si>
  <si>
    <t>15/12/2017</t>
  </si>
  <si>
    <t>524.4-539</t>
  </si>
  <si>
    <t>18/12/2017</t>
  </si>
  <si>
    <t>504.5-521</t>
  </si>
  <si>
    <t>323.5-339</t>
  </si>
  <si>
    <t>19/12/2017</t>
  </si>
  <si>
    <t>861-871</t>
  </si>
  <si>
    <t>20/12/2017</t>
  </si>
  <si>
    <t>JET AIRWAYS</t>
  </si>
  <si>
    <t>728.5-751</t>
  </si>
  <si>
    <t>21/12/2017</t>
  </si>
  <si>
    <t>536.7-549</t>
  </si>
  <si>
    <t>27/12/2017</t>
  </si>
  <si>
    <t>541.3-559</t>
  </si>
  <si>
    <t>1957-1931</t>
  </si>
  <si>
    <t>28/12/2017</t>
  </si>
  <si>
    <t>311.5-301</t>
  </si>
  <si>
    <t>29/12/2017</t>
  </si>
  <si>
    <t>1499.9-1521</t>
  </si>
  <si>
    <t>RELCAP</t>
  </si>
  <si>
    <t>569-587.70</t>
  </si>
  <si>
    <t>EP-STOCK CASH PREMIUM PACKAGE PERFORMANCE  REPORT [ NOVEMBER 2017]</t>
  </si>
  <si>
    <t>TYPE</t>
  </si>
  <si>
    <t xml:space="preserve">540.3-531 </t>
  </si>
  <si>
    <t xml:space="preserve"> YES BANK</t>
  </si>
  <si>
    <t>321.8-341</t>
  </si>
  <si>
    <t xml:space="preserve">546.7- 561 </t>
  </si>
  <si>
    <t>715-729</t>
  </si>
  <si>
    <t>1781-1811</t>
  </si>
  <si>
    <t>524.3-511</t>
  </si>
  <si>
    <t>OIL</t>
  </si>
  <si>
    <t>382.4- 401</t>
  </si>
  <si>
    <t>486.8-501</t>
  </si>
  <si>
    <t>1749-1771</t>
  </si>
  <si>
    <t>826-799</t>
  </si>
  <si>
    <t>314.7-329</t>
  </si>
  <si>
    <t>13/11/2017</t>
  </si>
  <si>
    <t>173-189</t>
  </si>
  <si>
    <t>14/11/2017</t>
  </si>
  <si>
    <t>330-321</t>
  </si>
  <si>
    <t>15/11/2017</t>
  </si>
  <si>
    <t xml:space="preserve">423.9- 441 </t>
  </si>
  <si>
    <t>307.8-299</t>
  </si>
  <si>
    <t>16/11/2017</t>
  </si>
  <si>
    <t>296.8-289</t>
  </si>
  <si>
    <t>3062-3141</t>
  </si>
  <si>
    <t>17/11/2017</t>
  </si>
  <si>
    <t>923-939</t>
  </si>
  <si>
    <t>312.3-321</t>
  </si>
  <si>
    <t>20/11/2017</t>
  </si>
  <si>
    <t>187-179</t>
  </si>
  <si>
    <t>21/11/2017</t>
  </si>
  <si>
    <t xml:space="preserve">506.3-521 </t>
  </si>
  <si>
    <t>22/11/2017</t>
  </si>
  <si>
    <t xml:space="preserve">408.2-421 </t>
  </si>
  <si>
    <t>23/11/2017</t>
  </si>
  <si>
    <t>507.7-521</t>
  </si>
  <si>
    <t>24/11/2017</t>
  </si>
  <si>
    <t>BEL</t>
  </si>
  <si>
    <t>189.4-195</t>
  </si>
  <si>
    <t>430.9-441</t>
  </si>
  <si>
    <t>27/11/2017</t>
  </si>
  <si>
    <t>232.1-241</t>
  </si>
  <si>
    <t>30/11/2017</t>
  </si>
  <si>
    <t>1362-1389</t>
  </si>
  <si>
    <t>EP-STOCK CASH PREMIUM PACKAGE PERFORMANCE  REPORT [ OCTOBER 2017]</t>
  </si>
  <si>
    <t xml:space="preserve">479.7-469 </t>
  </si>
  <si>
    <t xml:space="preserve">479.3-469 </t>
  </si>
  <si>
    <t>1550-1571</t>
  </si>
  <si>
    <t>1556-1571</t>
  </si>
  <si>
    <t>1154-1171</t>
  </si>
  <si>
    <t>411-399</t>
  </si>
  <si>
    <t xml:space="preserve">486.7-501 </t>
  </si>
  <si>
    <t>364.8-379</t>
  </si>
  <si>
    <t>13/10/2017</t>
  </si>
  <si>
    <t>VEDL</t>
  </si>
  <si>
    <t>323-339</t>
  </si>
  <si>
    <t>708-721</t>
  </si>
  <si>
    <t>16/10/2017</t>
  </si>
  <si>
    <t>495.7-501.1</t>
  </si>
  <si>
    <t>17/10/2017</t>
  </si>
  <si>
    <t>551.5-571</t>
  </si>
  <si>
    <t>18/10/2017</t>
  </si>
  <si>
    <t xml:space="preserve">482.5-491 </t>
  </si>
  <si>
    <t xml:space="preserve">1751.4-1781 </t>
  </si>
  <si>
    <t>23/10/2017</t>
  </si>
  <si>
    <t>564-579</t>
  </si>
  <si>
    <t>24/10/2017</t>
  </si>
  <si>
    <t xml:space="preserve">JSW STEEL </t>
  </si>
  <si>
    <t xml:space="preserve">262.3-271 </t>
  </si>
  <si>
    <t>25/10/2017</t>
  </si>
  <si>
    <t xml:space="preserve">339.8-349 </t>
  </si>
  <si>
    <t>26/10/2017</t>
  </si>
  <si>
    <t>340-329</t>
  </si>
  <si>
    <t>334-321</t>
  </si>
  <si>
    <t>27/10/2017</t>
  </si>
  <si>
    <t>315-301</t>
  </si>
  <si>
    <t>30/10/2017</t>
  </si>
  <si>
    <t>622-631</t>
  </si>
  <si>
    <t>31/10/2017</t>
  </si>
  <si>
    <t xml:space="preserve">AXIS BANK </t>
  </si>
  <si>
    <t xml:space="preserve">504.5-521 </t>
  </si>
  <si>
    <t>EP-STOCK CASH PREMIUM PACKAGE PERFORMANCE  REPORT [ SEPTEMBER 2017]</t>
  </si>
  <si>
    <t>312-321</t>
  </si>
  <si>
    <t xml:space="preserve">484.4-497 </t>
  </si>
  <si>
    <t>483-491</t>
  </si>
  <si>
    <t xml:space="preserve">1056.8-1081 </t>
  </si>
  <si>
    <t>1057.8-1081</t>
  </si>
  <si>
    <t>1058.8-1081</t>
  </si>
  <si>
    <t>IBUL HOUSING FIN</t>
  </si>
  <si>
    <t>1258.8-1279</t>
  </si>
  <si>
    <t xml:space="preserve">536.7-551 </t>
  </si>
  <si>
    <t>821-801</t>
  </si>
  <si>
    <t xml:space="preserve">435-451 </t>
  </si>
  <si>
    <t>1377.5-1351</t>
  </si>
  <si>
    <t>1414.2-1401</t>
  </si>
  <si>
    <t>13/9/2017</t>
  </si>
  <si>
    <t xml:space="preserve">1439.5-1469 </t>
  </si>
  <si>
    <t>766-751</t>
  </si>
  <si>
    <t>14/09/2017</t>
  </si>
  <si>
    <t>466-451</t>
  </si>
  <si>
    <t>15/9/2017</t>
  </si>
  <si>
    <t xml:space="preserve">1833.6-1811 </t>
  </si>
  <si>
    <t>1774.4-1801</t>
  </si>
  <si>
    <t xml:space="preserve"> IBULLHOUSING </t>
  </si>
  <si>
    <t>1246.4-1229</t>
  </si>
  <si>
    <t>18/09/2017</t>
  </si>
  <si>
    <t>602-621</t>
  </si>
  <si>
    <t>20/09/2017</t>
  </si>
  <si>
    <t>853-839</t>
  </si>
  <si>
    <t>21/09/2017</t>
  </si>
  <si>
    <t xml:space="preserve">377-361 </t>
  </si>
  <si>
    <t>22/09/2017</t>
  </si>
  <si>
    <t>1764.4-1791</t>
  </si>
  <si>
    <t>361.2-349</t>
  </si>
  <si>
    <t>25/09/2017</t>
  </si>
  <si>
    <t>1449.8- 1481</t>
  </si>
  <si>
    <t>26/09/2017</t>
  </si>
  <si>
    <t>1664.4-1701</t>
  </si>
  <si>
    <t xml:space="preserve">1002.8-1021 </t>
  </si>
  <si>
    <t>27/09/2017</t>
  </si>
  <si>
    <t xml:space="preserve">470.3-459 </t>
  </si>
  <si>
    <t>29/09/2017</t>
  </si>
  <si>
    <t>1509.8-1531</t>
  </si>
  <si>
    <t>762-779</t>
  </si>
  <si>
    <t>EP-STOCK CASH PREMIUM PACKAGE PERFORMANCE  REPORT [ AUGUST 2017]</t>
  </si>
  <si>
    <t>AVANTI FEED</t>
  </si>
  <si>
    <t>1759.7-1801</t>
  </si>
  <si>
    <t xml:space="preserve">699.5-709 </t>
  </si>
  <si>
    <t xml:space="preserve">967.8-979 </t>
  </si>
  <si>
    <t>229-235</t>
  </si>
  <si>
    <t>1765.6-1741</t>
  </si>
  <si>
    <t xml:space="preserve"> RELCAPITAL</t>
  </si>
  <si>
    <t xml:space="preserve">808-816 </t>
  </si>
  <si>
    <t xml:space="preserve">813.2-821 </t>
  </si>
  <si>
    <t>797-789</t>
  </si>
  <si>
    <t>1337-1359</t>
  </si>
  <si>
    <t>744-759</t>
  </si>
  <si>
    <t>748.5-759</t>
  </si>
  <si>
    <t>14/08/2017</t>
  </si>
  <si>
    <t>1748-1781</t>
  </si>
  <si>
    <t xml:space="preserve">853.5-863 </t>
  </si>
  <si>
    <t>855-864</t>
  </si>
  <si>
    <t>16/08/2017</t>
  </si>
  <si>
    <t>ACC</t>
  </si>
  <si>
    <t xml:space="preserve">1809.5-1849 </t>
  </si>
  <si>
    <t>17/08/2017</t>
  </si>
  <si>
    <t>1391-1371</t>
  </si>
  <si>
    <t>1755.4-1771</t>
  </si>
  <si>
    <t>805-812</t>
  </si>
  <si>
    <t>18/08/2017</t>
  </si>
  <si>
    <t xml:space="preserve">HINDPETRO </t>
  </si>
  <si>
    <t>442-455</t>
  </si>
  <si>
    <t>21/08/2017</t>
  </si>
  <si>
    <t>1720.2-1701</t>
  </si>
  <si>
    <t>22/08/2017</t>
  </si>
  <si>
    <t>1635.6-1601</t>
  </si>
  <si>
    <t>23/08/2017</t>
  </si>
  <si>
    <t>1198.8-1219</t>
  </si>
  <si>
    <t>24/08/2017</t>
  </si>
  <si>
    <t xml:space="preserve">1645.6-1621 </t>
  </si>
  <si>
    <t>466.9-479</t>
  </si>
  <si>
    <t>28/08/2017</t>
  </si>
  <si>
    <t>993.8-1011</t>
  </si>
  <si>
    <t>468-481</t>
  </si>
  <si>
    <t>1832.7-1861</t>
  </si>
  <si>
    <t>440-451</t>
  </si>
  <si>
    <t>29/08/2017</t>
  </si>
  <si>
    <t>476-489</t>
  </si>
  <si>
    <t>780-771</t>
  </si>
  <si>
    <t>30/08/2017</t>
  </si>
  <si>
    <t>446-461</t>
  </si>
  <si>
    <t>476-491</t>
  </si>
  <si>
    <t>31/08/2017</t>
  </si>
  <si>
    <t>524.4-541</t>
  </si>
  <si>
    <t>EP-STOCK CASH PREMIUM PACKAGE PERFORMANCE  REPORT [ JULY 2017]</t>
  </si>
  <si>
    <t xml:space="preserve">1839.4-1859 </t>
  </si>
  <si>
    <t xml:space="preserve">1489.1-1459 </t>
  </si>
  <si>
    <t>339.7-347</t>
  </si>
  <si>
    <t>213-219</t>
  </si>
  <si>
    <t xml:space="preserve">1909.4-1931 </t>
  </si>
  <si>
    <t xml:space="preserve">1499-1521 </t>
  </si>
  <si>
    <t xml:space="preserve">1914.4-1939 </t>
  </si>
  <si>
    <t xml:space="preserve">865.8-855 </t>
  </si>
  <si>
    <t xml:space="preserve">1857.6-1839 </t>
  </si>
  <si>
    <t>7585-7639</t>
  </si>
  <si>
    <t xml:space="preserve">1169-1151 </t>
  </si>
  <si>
    <t xml:space="preserve">1189-1231 </t>
  </si>
  <si>
    <t xml:space="preserve">1316-1351 </t>
  </si>
  <si>
    <t>1507-1489</t>
  </si>
  <si>
    <t>538.4-549</t>
  </si>
  <si>
    <t>1185-1199</t>
  </si>
  <si>
    <t xml:space="preserve"> LT</t>
  </si>
  <si>
    <t xml:space="preserve">1718.5-1749 </t>
  </si>
  <si>
    <t>CENTURY TEX</t>
  </si>
  <si>
    <t>1150.2-1111</t>
  </si>
  <si>
    <t xml:space="preserve">1714.5- 1741 </t>
  </si>
  <si>
    <t xml:space="preserve">665.9- 675 </t>
  </si>
  <si>
    <t>1182-1211</t>
  </si>
  <si>
    <t>1874.4-1891</t>
  </si>
  <si>
    <t>1300.8-1341</t>
  </si>
  <si>
    <t xml:space="preserve">1782-1821 </t>
  </si>
  <si>
    <t>28/07/2017</t>
  </si>
  <si>
    <t>1185.5-1219</t>
  </si>
  <si>
    <t>EP-STOCK CASH PREMIUM PACKAGE PERFORMANCE  REPORT [ JUNE 2017]</t>
  </si>
  <si>
    <t xml:space="preserve">1738.4-1751 </t>
  </si>
  <si>
    <t xml:space="preserve">1744.4-1761 </t>
  </si>
  <si>
    <t>1837.4-1851</t>
  </si>
  <si>
    <t xml:space="preserve"> CEAT</t>
  </si>
  <si>
    <t xml:space="preserve">1849.4-1861 </t>
  </si>
  <si>
    <t xml:space="preserve">1859.4-1879 </t>
  </si>
  <si>
    <t xml:space="preserve">1895.4-1911 </t>
  </si>
  <si>
    <t xml:space="preserve">1860.6-1849 </t>
  </si>
  <si>
    <t>1929.4-1949</t>
  </si>
  <si>
    <t xml:space="preserve">1905.6-1889 </t>
  </si>
  <si>
    <t>1623.7-1649</t>
  </si>
  <si>
    <t xml:space="preserve"> IGL</t>
  </si>
  <si>
    <t>1104.2-1089</t>
  </si>
  <si>
    <t>527.5-539</t>
  </si>
  <si>
    <t xml:space="preserve">1892.4-1911 </t>
  </si>
  <si>
    <t xml:space="preserve">895.2-885 </t>
  </si>
  <si>
    <t>IBUL HOUSING</t>
  </si>
  <si>
    <t>1160.8-1179</t>
  </si>
  <si>
    <t xml:space="preserve">1919.4-1939 </t>
  </si>
  <si>
    <t xml:space="preserve"> CESC</t>
  </si>
  <si>
    <t xml:space="preserve">893.2-882 </t>
  </si>
  <si>
    <t xml:space="preserve"> IBULL HOUSING</t>
  </si>
  <si>
    <t>1165-1181</t>
  </si>
  <si>
    <t>1164.9-1181</t>
  </si>
  <si>
    <t xml:space="preserve">1828.6-1811 </t>
  </si>
  <si>
    <t xml:space="preserve">ESCORTS </t>
  </si>
  <si>
    <t xml:space="preserve">714.2-702 </t>
  </si>
  <si>
    <t>1737-1721</t>
  </si>
  <si>
    <t xml:space="preserve">1632.7-1661 </t>
  </si>
  <si>
    <t>1730.1-1701</t>
  </si>
  <si>
    <t xml:space="preserve"> ITC</t>
  </si>
  <si>
    <t xml:space="preserve">311.6-321 </t>
  </si>
  <si>
    <t xml:space="preserve">1108.5-1129 </t>
  </si>
  <si>
    <t xml:space="preserve">1759.1-1741 </t>
  </si>
  <si>
    <t>REL CAPITAL</t>
  </si>
  <si>
    <t xml:space="preserve">637-649 </t>
  </si>
  <si>
    <t xml:space="preserve">911-899 </t>
  </si>
  <si>
    <t xml:space="preserve"> LT </t>
  </si>
  <si>
    <t>1729.1- 1709</t>
  </si>
  <si>
    <t>1322-1339</t>
  </si>
  <si>
    <t xml:space="preserve">1771.6-1759 </t>
  </si>
  <si>
    <t xml:space="preserve">LT </t>
  </si>
  <si>
    <t>1701-1719</t>
  </si>
  <si>
    <t xml:space="preserve">1811.6-1791 </t>
  </si>
  <si>
    <t xml:space="preserve">203.5-209 </t>
  </si>
  <si>
    <t>1667.7-1649</t>
  </si>
  <si>
    <t>EP-STOCK CASH PREMIUM PACKAGE PERFORMANCE  REPORT [ MAY 2017]</t>
  </si>
  <si>
    <t xml:space="preserve">955.7-963 </t>
  </si>
  <si>
    <t xml:space="preserve"> BIOCON</t>
  </si>
  <si>
    <t>1024.1-1009</t>
  </si>
  <si>
    <t xml:space="preserve">552-559 </t>
  </si>
  <si>
    <t>1022.5-1011</t>
  </si>
  <si>
    <t>1636.5-1652</t>
  </si>
  <si>
    <t xml:space="preserve">952.8-962 </t>
  </si>
  <si>
    <t>776.8-787</t>
  </si>
  <si>
    <t xml:space="preserve">989.8-997 </t>
  </si>
  <si>
    <t>541.3-549</t>
  </si>
  <si>
    <t xml:space="preserve">1722.5-1739 </t>
  </si>
  <si>
    <t xml:space="preserve">993.5-982 </t>
  </si>
  <si>
    <t xml:space="preserve"> HEROMOTO</t>
  </si>
  <si>
    <t xml:space="preserve">3538-3551 </t>
  </si>
  <si>
    <t xml:space="preserve">CESC </t>
  </si>
  <si>
    <t xml:space="preserve">978.2-967 </t>
  </si>
  <si>
    <t>1684.4-1699</t>
  </si>
  <si>
    <t xml:space="preserve">743.8-759 </t>
  </si>
  <si>
    <t>984.8-996</t>
  </si>
  <si>
    <t xml:space="preserve">1739.4-1754 </t>
  </si>
  <si>
    <t>1744.4-1781</t>
  </si>
  <si>
    <t xml:space="preserve">1862.6-1847 </t>
  </si>
  <si>
    <t>1840.4-1827</t>
  </si>
  <si>
    <t xml:space="preserve">1832.6-1822 </t>
  </si>
  <si>
    <t xml:space="preserve">1775.6-1759 </t>
  </si>
  <si>
    <t xml:space="preserve">1760.6-1741 </t>
  </si>
  <si>
    <t>987.5-1011</t>
  </si>
  <si>
    <t xml:space="preserve">881.2-875 </t>
  </si>
  <si>
    <t xml:space="preserve">1692.6-1679 </t>
  </si>
  <si>
    <t xml:space="preserve">1732.6-1719 </t>
  </si>
  <si>
    <t xml:space="preserve">1665.6-1651 </t>
  </si>
  <si>
    <t>1724-1741</t>
  </si>
  <si>
    <t>902.8-912</t>
  </si>
  <si>
    <t>1026.5-1011</t>
  </si>
  <si>
    <t>1046.5-1061</t>
  </si>
  <si>
    <t xml:space="preserve">1699.4-1721 </t>
  </si>
  <si>
    <t>1766- 1751</t>
  </si>
  <si>
    <t>EP-STOCK CASH PREMIUM PACKAGE PERFORMANCE  REPORT [ APRIL 2017]</t>
  </si>
  <si>
    <t>1602-1615</t>
  </si>
  <si>
    <t>AVANTIFEED</t>
  </si>
  <si>
    <t>844-862</t>
  </si>
  <si>
    <t>296-300</t>
  </si>
  <si>
    <t xml:space="preserve">RELINFRA </t>
  </si>
  <si>
    <t>567.7- 561</t>
  </si>
  <si>
    <t>763.1-754</t>
  </si>
  <si>
    <t>643-652</t>
  </si>
  <si>
    <t>1717- 1734</t>
  </si>
  <si>
    <t xml:space="preserve">PETRONET </t>
  </si>
  <si>
    <t>415.4-421</t>
  </si>
  <si>
    <t>1667-1659</t>
  </si>
  <si>
    <t xml:space="preserve"> HAVELLS</t>
  </si>
  <si>
    <t xml:space="preserve">482.5-487 </t>
  </si>
  <si>
    <t xml:space="preserve">1032.8-1042 </t>
  </si>
  <si>
    <t xml:space="preserve">1009-998 </t>
  </si>
  <si>
    <t xml:space="preserve">645-632 </t>
  </si>
  <si>
    <t xml:space="preserve">2235-2200 </t>
  </si>
  <si>
    <t>895.8-905</t>
  </si>
  <si>
    <t>785.5-795</t>
  </si>
  <si>
    <t xml:space="preserve"> INFRATEL</t>
  </si>
  <si>
    <t>347.8-354</t>
  </si>
  <si>
    <t>1534-1521</t>
  </si>
  <si>
    <t>1079.8-1089</t>
  </si>
  <si>
    <t xml:space="preserve">914.8-924 </t>
  </si>
  <si>
    <t>1577.7-1592</t>
  </si>
  <si>
    <t xml:space="preserve"> PVR</t>
  </si>
  <si>
    <t>1632.5-1647</t>
  </si>
  <si>
    <t>1078.8-1089</t>
  </si>
  <si>
    <t xml:space="preserve">516.5-521 </t>
  </si>
  <si>
    <t xml:space="preserve">940.8-947 </t>
  </si>
  <si>
    <t xml:space="preserve">1051-1065 </t>
  </si>
  <si>
    <t>EP-STOCK CASH PREMIUM PACKAGE PERFORMANCE  REPORT [ MARCH 2017]</t>
  </si>
  <si>
    <t xml:space="preserve">828.4-834 </t>
  </si>
  <si>
    <t xml:space="preserve">KSCL </t>
  </si>
  <si>
    <t>503-506</t>
  </si>
  <si>
    <t xml:space="preserve">509- 512 </t>
  </si>
  <si>
    <t xml:space="preserve">1452.2-1441 </t>
  </si>
  <si>
    <t>466.5-462</t>
  </si>
  <si>
    <t>JSW STEEL</t>
  </si>
  <si>
    <t xml:space="preserve">176.7-174 </t>
  </si>
  <si>
    <t>721.5-725</t>
  </si>
  <si>
    <t>UNICHEMLAB</t>
  </si>
  <si>
    <t>286.8-291</t>
  </si>
  <si>
    <t xml:space="preserve">278.2-275 </t>
  </si>
  <si>
    <t>809.8-815</t>
  </si>
  <si>
    <t xml:space="preserve"> DHFL </t>
  </si>
  <si>
    <t>340-343</t>
  </si>
  <si>
    <t xml:space="preserve">859.9-867 </t>
  </si>
  <si>
    <t>358-361</t>
  </si>
  <si>
    <t>374-372</t>
  </si>
  <si>
    <t>723.2-726</t>
  </si>
  <si>
    <t xml:space="preserve">819.5-816 </t>
  </si>
  <si>
    <t>ONGC</t>
  </si>
  <si>
    <t xml:space="preserve">189.7-188.40 </t>
  </si>
  <si>
    <t xml:space="preserve">1094.2-1085 </t>
  </si>
  <si>
    <t>342.5-347</t>
  </si>
  <si>
    <t xml:space="preserve"> TITAN</t>
  </si>
  <si>
    <t>447-443</t>
  </si>
  <si>
    <t>721-725</t>
  </si>
  <si>
    <t xml:space="preserve">1009.2-1004 </t>
  </si>
  <si>
    <t>SUNTECK</t>
  </si>
  <si>
    <t>376-382</t>
  </si>
  <si>
    <t>212-214</t>
  </si>
  <si>
    <t xml:space="preserve">1098-1089 </t>
  </si>
  <si>
    <t>PHILIP CARB</t>
  </si>
  <si>
    <t>326.9-334</t>
  </si>
  <si>
    <t>287- 290</t>
  </si>
  <si>
    <t xml:space="preserve">838.2-844 </t>
  </si>
  <si>
    <t xml:space="preserve"> UPL</t>
  </si>
  <si>
    <t>732.2-738</t>
  </si>
  <si>
    <t>EP-STOCK CASH PREMIUM PACKAGE PERFORMANCE  REPORT [ FEBRUARY 2017]</t>
  </si>
  <si>
    <t>1011-1025</t>
  </si>
  <si>
    <t>1031-1047</t>
  </si>
  <si>
    <t>978.4-984</t>
  </si>
  <si>
    <t>HIND PETRO</t>
  </si>
  <si>
    <t xml:space="preserve">1106-1115 </t>
  </si>
  <si>
    <t xml:space="preserve">1060.4-1067 </t>
  </si>
  <si>
    <t>AJANTA PHARMA</t>
  </si>
  <si>
    <t xml:space="preserve">1833-1844 </t>
  </si>
  <si>
    <t>ZUARI</t>
  </si>
  <si>
    <t>347.2-354.20</t>
  </si>
  <si>
    <t xml:space="preserve">AUROPHARMA </t>
  </si>
  <si>
    <t xml:space="preserve">1135-1128 </t>
  </si>
  <si>
    <t>VENKEY</t>
  </si>
  <si>
    <t>847.5-854</t>
  </si>
  <si>
    <t xml:space="preserve">EMAMI </t>
  </si>
  <si>
    <t xml:space="preserve">1088.1-1075 </t>
  </si>
  <si>
    <t>721.5-724.40</t>
  </si>
  <si>
    <t xml:space="preserve">PHILIP CARB </t>
  </si>
  <si>
    <t>301-306</t>
  </si>
  <si>
    <t xml:space="preserve">443.5-448 </t>
  </si>
  <si>
    <t>GNFC</t>
  </si>
  <si>
    <t xml:space="preserve">282.50-285-289 </t>
  </si>
  <si>
    <t xml:space="preserve">504.10-507-512 </t>
  </si>
  <si>
    <t xml:space="preserve">INFRATEL </t>
  </si>
  <si>
    <t xml:space="preserve">295.4-293.40 </t>
  </si>
  <si>
    <t>HSIL</t>
  </si>
  <si>
    <t>309.8-316</t>
  </si>
  <si>
    <t xml:space="preserve">685.9-692 </t>
  </si>
  <si>
    <t xml:space="preserve">719.5-723 </t>
  </si>
  <si>
    <t xml:space="preserve">1143.9-1149 </t>
  </si>
  <si>
    <t xml:space="preserve">1052.9-1058 </t>
  </si>
  <si>
    <t>EP-STOCK CASH PREMIUM PACKAGE PERFORMANCE  REPORT [ JANUARY 2017]</t>
  </si>
  <si>
    <t>CADILA</t>
  </si>
  <si>
    <t>362.5-366.75</t>
  </si>
  <si>
    <t xml:space="preserve">TATA METALI </t>
  </si>
  <si>
    <t>337.20-340.70</t>
  </si>
  <si>
    <t>538.5-542</t>
  </si>
  <si>
    <t xml:space="preserve"> ULTRATECH </t>
  </si>
  <si>
    <t xml:space="preserve">3375-3410 </t>
  </si>
  <si>
    <t xml:space="preserve">5582-5540 </t>
  </si>
  <si>
    <t xml:space="preserve">738.5-725 </t>
  </si>
  <si>
    <t xml:space="preserve"> INDUSIND BANK</t>
  </si>
  <si>
    <t xml:space="preserve">1160-1172 </t>
  </si>
  <si>
    <t xml:space="preserve">291.2-295 </t>
  </si>
  <si>
    <t xml:space="preserve">MARUTI </t>
  </si>
  <si>
    <t xml:space="preserve">5762-5815 </t>
  </si>
  <si>
    <t xml:space="preserve">1045-1058 </t>
  </si>
  <si>
    <t xml:space="preserve">264-261 </t>
  </si>
  <si>
    <t>CENTURY TEXTILE</t>
  </si>
  <si>
    <t xml:space="preserve">814.25-821 </t>
  </si>
  <si>
    <t xml:space="preserve"> PC JEWELLELS</t>
  </si>
  <si>
    <t xml:space="preserve"> 404-409 </t>
  </si>
  <si>
    <t xml:space="preserve">674-684 </t>
  </si>
  <si>
    <t xml:space="preserve">460-463.5 </t>
  </si>
  <si>
    <t>BALKRISHNA INDUSTRIES</t>
  </si>
  <si>
    <t xml:space="preserve">1219.50-1240 </t>
  </si>
  <si>
    <t xml:space="preserve">527.85-531.5 </t>
  </si>
  <si>
    <t>1227.5-1245</t>
  </si>
  <si>
    <t>TORRENT POWER</t>
  </si>
  <si>
    <t xml:space="preserve">196-198.5 </t>
  </si>
  <si>
    <t xml:space="preserve">915-901 </t>
  </si>
  <si>
    <t>503.7- 507</t>
  </si>
  <si>
    <t xml:space="preserve">AJANTA PHARMA </t>
  </si>
  <si>
    <t xml:space="preserve">1694-1675 </t>
  </si>
  <si>
    <t xml:space="preserve">EID PARRY </t>
  </si>
  <si>
    <t>300.5-306</t>
  </si>
  <si>
    <t>251-253</t>
  </si>
  <si>
    <t>258-260</t>
  </si>
  <si>
    <t xml:space="preserve">523.7-525.90 </t>
  </si>
  <si>
    <t>SHRIRAM TRANSPORT FINANCE</t>
  </si>
  <si>
    <t>934-925</t>
  </si>
  <si>
    <t xml:space="preserve"> IOC</t>
  </si>
  <si>
    <t xml:space="preserve">376.4-379 </t>
  </si>
  <si>
    <t xml:space="preserve"> HDFC</t>
  </si>
  <si>
    <t>1330-1341</t>
  </si>
  <si>
    <t>1372-1385</t>
  </si>
  <si>
    <t>368.2-372</t>
  </si>
  <si>
    <t>381.7-384</t>
  </si>
  <si>
    <t>533.3-528.40</t>
  </si>
  <si>
    <t xml:space="preserve">870-877 </t>
  </si>
  <si>
    <t>IDEA</t>
  </si>
  <si>
    <t xml:space="preserve">113-115 </t>
  </si>
  <si>
    <t>EP-STOCK CASH PREMIUM PACKAGE PERFORMANCE  REPORT [ DECEMBER 2016]</t>
  </si>
  <si>
    <t>438.5-435</t>
  </si>
  <si>
    <t xml:space="preserve"> IB HOUSING</t>
  </si>
  <si>
    <t xml:space="preserve">754-763 </t>
  </si>
  <si>
    <t>1940-1962</t>
  </si>
  <si>
    <t>230.6-261.6</t>
  </si>
  <si>
    <t>484.3-487.8</t>
  </si>
  <si>
    <t>884-894</t>
  </si>
  <si>
    <t xml:space="preserve">807.25-813.5 </t>
  </si>
  <si>
    <t>1225-1235</t>
  </si>
  <si>
    <t>687-678</t>
  </si>
  <si>
    <t xml:space="preserve">452.70-447.50 </t>
  </si>
  <si>
    <t xml:space="preserve"> 5220-5265 </t>
  </si>
  <si>
    <t xml:space="preserve">683-690 </t>
  </si>
  <si>
    <t xml:space="preserve"> LIC HOUSING</t>
  </si>
  <si>
    <t>546.75-540</t>
  </si>
  <si>
    <t>1085-1096</t>
  </si>
  <si>
    <t>922.25-929</t>
  </si>
  <si>
    <t xml:space="preserve">TWL </t>
  </si>
  <si>
    <t>129.95-132.5</t>
  </si>
  <si>
    <t>PC JEWELLERS</t>
  </si>
  <si>
    <t xml:space="preserve">377-382 </t>
  </si>
  <si>
    <t>AURO PHARMA</t>
  </si>
  <si>
    <t>715-726</t>
  </si>
  <si>
    <t xml:space="preserve">640.5-632 </t>
  </si>
  <si>
    <t>1474-1460</t>
  </si>
  <si>
    <t>863-851</t>
  </si>
  <si>
    <t xml:space="preserve">927-917 </t>
  </si>
  <si>
    <t>INFOSIS</t>
  </si>
  <si>
    <t xml:space="preserve">1024-1038 </t>
  </si>
  <si>
    <t>1394-1378</t>
  </si>
  <si>
    <t xml:space="preserve">1152.50-1163 </t>
  </si>
  <si>
    <t xml:space="preserve">BHARAT FINANCE </t>
  </si>
  <si>
    <t>509-516</t>
  </si>
  <si>
    <t xml:space="preserve">1103-1113 </t>
  </si>
  <si>
    <t xml:space="preserve">563-570 </t>
  </si>
  <si>
    <t>1529-1515</t>
  </si>
  <si>
    <t>EP-STOCK CASH PREMIUM PACKAGE PERFORMANCE  REPORT [NOVEMBER 2016]</t>
  </si>
  <si>
    <t>1236.5-1248</t>
  </si>
  <si>
    <t>850.6-845</t>
  </si>
  <si>
    <t xml:space="preserve">1065-1075 </t>
  </si>
  <si>
    <t xml:space="preserve">1331-1345 </t>
  </si>
  <si>
    <t>1907.50-1925</t>
  </si>
  <si>
    <t>902.5-909</t>
  </si>
  <si>
    <t>JUBILANT INDUSTRIES</t>
  </si>
  <si>
    <t>283.5-293.3</t>
  </si>
  <si>
    <t>1892.5-1878</t>
  </si>
  <si>
    <t>341.5-345</t>
  </si>
  <si>
    <t>739-748</t>
  </si>
  <si>
    <t>1107.5-1122.5</t>
  </si>
  <si>
    <t>709-718</t>
  </si>
  <si>
    <t>TVS MOTOR</t>
  </si>
  <si>
    <t>361.5-365</t>
  </si>
  <si>
    <t xml:space="preserve"> 234.3-232</t>
  </si>
  <si>
    <t xml:space="preserve"> TORRENT PHARMA</t>
  </si>
  <si>
    <t xml:space="preserve">1233-1216 </t>
  </si>
  <si>
    <t>309.5-306</t>
  </si>
  <si>
    <t>295.5-291</t>
  </si>
  <si>
    <t>RELIANCE CAPITAL</t>
  </si>
  <si>
    <t xml:space="preserve">427.5-423 </t>
  </si>
  <si>
    <t>KTK BANK</t>
  </si>
  <si>
    <t>107.5-108.4</t>
  </si>
  <si>
    <t xml:space="preserve"> KTK BANK</t>
  </si>
  <si>
    <t>104.5-103.6</t>
  </si>
  <si>
    <t>794-780</t>
  </si>
  <si>
    <t>2855-2820</t>
  </si>
  <si>
    <t>437.65-432.15</t>
  </si>
  <si>
    <t>1808-1825</t>
  </si>
  <si>
    <t>220.6-221.75</t>
  </si>
  <si>
    <t>TATA METALI</t>
  </si>
  <si>
    <t>329.5-337</t>
  </si>
  <si>
    <t>TATA SPONGE</t>
  </si>
  <si>
    <t>538-545</t>
  </si>
  <si>
    <t>241-243.5</t>
  </si>
  <si>
    <t>105.5-106.35</t>
  </si>
  <si>
    <t xml:space="preserve"> ESCORTS</t>
  </si>
  <si>
    <t xml:space="preserve">327.5-331 </t>
  </si>
  <si>
    <t>365.5-369</t>
  </si>
  <si>
    <t>EP-STOCK CASH PREMIUM PACKAGE PERFORMANCE  REPORT [OCTOBER 2016]</t>
  </si>
  <si>
    <t xml:space="preserve">CEAT </t>
  </si>
  <si>
    <t>1367-1375</t>
  </si>
  <si>
    <t xml:space="preserve">368-370 </t>
  </si>
  <si>
    <t>1925-1915</t>
  </si>
  <si>
    <t>1404-1412</t>
  </si>
  <si>
    <t>ATLAS CYCLE</t>
  </si>
  <si>
    <t>324.5-328.5</t>
  </si>
  <si>
    <t xml:space="preserve"> TVS MOTOR </t>
  </si>
  <si>
    <t xml:space="preserve">388.5-391.5 </t>
  </si>
  <si>
    <t>568.5-573</t>
  </si>
  <si>
    <t>TATA MOTOR DVR</t>
  </si>
  <si>
    <t>365.4-368.75</t>
  </si>
  <si>
    <t>202.1-203</t>
  </si>
  <si>
    <t xml:space="preserve"> MCX </t>
  </si>
  <si>
    <t xml:space="preserve">1332-1346 </t>
  </si>
  <si>
    <t xml:space="preserve">SUNIL HITEC </t>
  </si>
  <si>
    <t>397.5-392.5</t>
  </si>
  <si>
    <t>421.5-426</t>
  </si>
  <si>
    <t>441.6-445</t>
  </si>
  <si>
    <t xml:space="preserve">382-387 </t>
  </si>
  <si>
    <t>MAHARASHTRA SCHOOTER</t>
  </si>
  <si>
    <t xml:space="preserve">2145-2185 </t>
  </si>
  <si>
    <t>PETRONET</t>
  </si>
  <si>
    <t>398-396</t>
  </si>
  <si>
    <t>1306-1316</t>
  </si>
  <si>
    <t>DCM SHRIRAM</t>
  </si>
  <si>
    <t>247-251.50</t>
  </si>
  <si>
    <t>204.6-205.75</t>
  </si>
  <si>
    <t>CANARA BANK</t>
  </si>
  <si>
    <t>326-328.5</t>
  </si>
  <si>
    <t>405.5-409</t>
  </si>
  <si>
    <t xml:space="preserve">1241.65-1231.5 </t>
  </si>
  <si>
    <t>1825-1840</t>
  </si>
  <si>
    <t>EP-STOCK CASH PREMIUM PACKAGE PERFORMANCE  REPORT [SEPTEMBER 2016]</t>
  </si>
  <si>
    <t>482.50-486.50</t>
  </si>
  <si>
    <t>1758-1770</t>
  </si>
  <si>
    <t>208.95-210.90</t>
  </si>
  <si>
    <t>996-995-1008</t>
  </si>
  <si>
    <t>300.5-298.75</t>
  </si>
  <si>
    <t>1029.50-1037</t>
  </si>
  <si>
    <t>509.25-505.10</t>
  </si>
  <si>
    <t>THIRUMALAI CEHMICALS</t>
  </si>
  <si>
    <t>584.50-590.50</t>
  </si>
  <si>
    <t>JUBLIANT FOOD</t>
  </si>
  <si>
    <t>1020.6-1008</t>
  </si>
  <si>
    <t>1162-1172</t>
  </si>
  <si>
    <t>CENTURYTEXTILE</t>
  </si>
  <si>
    <t>903.5-908</t>
  </si>
  <si>
    <t>843.50-850</t>
  </si>
  <si>
    <t>AARTI DRUGS</t>
  </si>
  <si>
    <t>610-620</t>
  </si>
  <si>
    <t>495.50-487.50</t>
  </si>
  <si>
    <t xml:space="preserve">RUBY MILLS </t>
  </si>
  <si>
    <t>479.5-487.5</t>
  </si>
  <si>
    <t xml:space="preserve">TGB HOTELS </t>
  </si>
  <si>
    <t>120-123</t>
  </si>
  <si>
    <t>CAPRI GLOBAL</t>
  </si>
  <si>
    <t>312-307.1</t>
  </si>
  <si>
    <t xml:space="preserve">TATA METALIKS </t>
  </si>
  <si>
    <t>403-410</t>
  </si>
  <si>
    <t xml:space="preserve">5380-5340 </t>
  </si>
  <si>
    <t>EP-STOCK CASH PREMIUM PACKAGE PERFORMANCE  REPORT [AUGUST 2016]</t>
  </si>
  <si>
    <t>306.3-309</t>
  </si>
  <si>
    <t>1241-1250</t>
  </si>
  <si>
    <t>585-575</t>
  </si>
  <si>
    <t>2350-2330</t>
  </si>
  <si>
    <t>2250-2220</t>
  </si>
  <si>
    <t xml:space="preserve">INDO-NATIONAL LTD </t>
  </si>
  <si>
    <t>996-1010</t>
  </si>
  <si>
    <t>MAHAMAYA</t>
  </si>
  <si>
    <t>304-310</t>
  </si>
  <si>
    <t>180-182</t>
  </si>
  <si>
    <t>435-442</t>
  </si>
  <si>
    <t>583.5-575</t>
  </si>
  <si>
    <t>PERSISTANT</t>
  </si>
  <si>
    <t>680-688</t>
  </si>
  <si>
    <t>1227-1235</t>
  </si>
  <si>
    <t>393-390</t>
  </si>
  <si>
    <t>3320-3350</t>
  </si>
  <si>
    <t xml:space="preserve">SUN PHARMA </t>
  </si>
  <si>
    <t>796-805</t>
  </si>
  <si>
    <t xml:space="preserve"> STAR</t>
  </si>
  <si>
    <t>1013-1003</t>
  </si>
  <si>
    <t>339.55-335</t>
  </si>
  <si>
    <t>947-937</t>
  </si>
  <si>
    <t>380-383</t>
  </si>
  <si>
    <t>174-173</t>
  </si>
  <si>
    <t>386-389</t>
  </si>
  <si>
    <t>754-745</t>
  </si>
  <si>
    <t>EP-STOCK CASH PREMIUM PACKAGE PERFORMANCE  REPORT [JULY 2016]</t>
  </si>
  <si>
    <t>138.4-139.4</t>
  </si>
  <si>
    <t>VENKEYS</t>
  </si>
  <si>
    <t>478-488</t>
  </si>
  <si>
    <t>UPPERGANGES</t>
  </si>
  <si>
    <t>1631-1645</t>
  </si>
  <si>
    <t>977-985</t>
  </si>
  <si>
    <t>1195-1205</t>
  </si>
  <si>
    <t>SHEMAROO</t>
  </si>
  <si>
    <t>TATAMOTOR</t>
  </si>
  <si>
    <t>490-493</t>
  </si>
  <si>
    <t>1196.5-1205</t>
  </si>
  <si>
    <t>HINDUNILEVER</t>
  </si>
  <si>
    <t>956-965</t>
  </si>
  <si>
    <t>455-445</t>
  </si>
  <si>
    <t>1640-1652</t>
  </si>
  <si>
    <t>583.25-590</t>
  </si>
  <si>
    <t>160.75-161.75</t>
  </si>
  <si>
    <t>TATAMETALIKS</t>
  </si>
  <si>
    <t>396-402</t>
  </si>
  <si>
    <t>482-488</t>
  </si>
  <si>
    <t>171-172</t>
  </si>
  <si>
    <t>997-1005</t>
  </si>
  <si>
    <t xml:space="preserve">PCJEWELLERS </t>
  </si>
  <si>
    <t>417-414</t>
  </si>
  <si>
    <t>597-593</t>
  </si>
  <si>
    <t>1696-1706</t>
  </si>
  <si>
    <t>831-836</t>
  </si>
  <si>
    <t>393-397</t>
  </si>
  <si>
    <t>1020-1030</t>
  </si>
  <si>
    <t xml:space="preserve"> CENTURY TEXTILE</t>
  </si>
  <si>
    <t>706-710</t>
  </si>
  <si>
    <t>TATA METALIKS</t>
  </si>
  <si>
    <t>436-430</t>
  </si>
  <si>
    <t>EP-STOCK CASH PREMIUM PACKAGE PERFORMANCE  REPORT [JUNE 2016]</t>
  </si>
  <si>
    <t>TATASPONGE</t>
  </si>
  <si>
    <t>614.4-620</t>
  </si>
  <si>
    <t>700-695</t>
  </si>
  <si>
    <t>453-460</t>
  </si>
  <si>
    <t>118.65-120</t>
  </si>
  <si>
    <t>TATAMOTORDVR</t>
  </si>
  <si>
    <t>302-299</t>
  </si>
  <si>
    <t>844.2-835</t>
  </si>
  <si>
    <t>124.75-126.5</t>
  </si>
  <si>
    <t>1236-1222</t>
  </si>
  <si>
    <t>661-668</t>
  </si>
  <si>
    <t>ICIL</t>
  </si>
  <si>
    <t>978-990</t>
  </si>
  <si>
    <t>BRITIANNIA</t>
  </si>
  <si>
    <t>2610-2640</t>
  </si>
  <si>
    <t>315.7-320</t>
  </si>
  <si>
    <t>546-552</t>
  </si>
  <si>
    <t>848-860</t>
  </si>
  <si>
    <t>292.5-295</t>
  </si>
  <si>
    <t>1192-1200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</si>
</sst>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3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0"/>
      <color rgb="FF00B050"/>
      <name val="Arial"/>
      <charset val="134"/>
    </font>
    <font>
      <b/>
      <sz val="10"/>
      <color rgb="FFFF0000"/>
      <name val="Arial"/>
      <charset val="134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FF0000"/>
      <name val="Calibri"/>
      <charset val="134"/>
      <scheme val="minor"/>
    </font>
    <font>
      <sz val="10"/>
      <name val="Arial"/>
      <charset val="134"/>
    </font>
    <font>
      <b/>
      <sz val="16"/>
      <color theme="0"/>
      <name val="Calibri"/>
      <charset val="134"/>
      <scheme val="minor"/>
    </font>
    <font>
      <b/>
      <sz val="20"/>
      <color theme="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6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20" borderId="17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32" borderId="1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34" borderId="2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0" fillId="34" borderId="19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0" borderId="0"/>
    <xf numFmtId="0" fontId="16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58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5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2" borderId="7" xfId="32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" fontId="7" fillId="3" borderId="7" xfId="32" applyNumberFormat="1" applyFont="1" applyFill="1" applyBorder="1" applyAlignment="1">
      <alignment horizontal="center"/>
    </xf>
    <xf numFmtId="0" fontId="8" fillId="0" borderId="0" xfId="32" applyAlignment="1">
      <alignment horizontal="center"/>
    </xf>
    <xf numFmtId="9" fontId="7" fillId="3" borderId="7" xfId="6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0" borderId="0" xfId="0" applyFont="1"/>
    <xf numFmtId="0" fontId="3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32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7" fillId="0" borderId="7" xfId="6" applyNumberFormat="1" applyFont="1" applyFill="1" applyBorder="1" applyAlignment="1">
      <alignment horizontal="center"/>
    </xf>
    <xf numFmtId="35" fontId="4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5" fontId="5" fillId="0" borderId="7" xfId="0" applyNumberFormat="1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0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/>
    </xf>
    <xf numFmtId="17" fontId="6" fillId="2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/>
    <xf numFmtId="9" fontId="13" fillId="0" borderId="7" xfId="0" applyNumberFormat="1" applyFont="1" applyFill="1" applyBorder="1" applyAlignment="1"/>
    <xf numFmtId="0" fontId="13" fillId="0" borderId="7" xfId="0" applyFont="1" applyFill="1" applyBorder="1" applyAlignment="1"/>
    <xf numFmtId="17" fontId="6" fillId="2" borderId="14" xfId="0" applyNumberFormat="1" applyFont="1" applyFill="1" applyBorder="1" applyAlignment="1">
      <alignment horizontal="center"/>
    </xf>
    <xf numFmtId="9" fontId="13" fillId="0" borderId="14" xfId="0" applyNumberFormat="1" applyFont="1" applyFill="1" applyBorder="1" applyAlignment="1"/>
    <xf numFmtId="0" fontId="13" fillId="0" borderId="14" xfId="0" applyFont="1" applyFill="1" applyBorder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/>
  <colors>
    <mruColors>
      <color rgb="001924FD"/>
      <color rgb="00FF0000"/>
      <color rgb="000000FF"/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5" Type="http://schemas.openxmlformats.org/officeDocument/2006/relationships/sharedStrings" Target="sharedStrings.xml"/><Relationship Id="rId44" Type="http://schemas.openxmlformats.org/officeDocument/2006/relationships/styles" Target="styles.xml"/><Relationship Id="rId43" Type="http://schemas.openxmlformats.org/officeDocument/2006/relationships/theme" Target="theme/theme1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C00000"/>
                </a:solidFill>
              </a:rPr>
              <a:t>ACCURACY </a:t>
            </a:r>
            <a:r>
              <a:rPr lang="en-IN" altLang="en-US" b="1">
                <a:solidFill>
                  <a:srgbClr val="C00000"/>
                </a:solidFill>
              </a:rPr>
              <a:t>(%.)</a:t>
            </a:r>
            <a:endParaRPr lang="en-IN" altLang="en-US" b="1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'P&amp;L'!$A$6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'P&amp;L'!$B$5:$I$5</c:f>
              <c:numCache>
                <c:formatCode>mmm\-yy</c:formatCode>
                <c:ptCount val="8"/>
                <c:pt idx="0" c:formatCode="mmm\-yy">
                  <c:v>43709</c:v>
                </c:pt>
                <c:pt idx="1" c:formatCode="mmm\-yy">
                  <c:v>43678</c:v>
                </c:pt>
                <c:pt idx="2" c:formatCode="mmm\-yy">
                  <c:v>43647</c:v>
                </c:pt>
                <c:pt idx="3" c:formatCode="mmm\-yy">
                  <c:v>43617</c:v>
                </c:pt>
                <c:pt idx="4" c:formatCode="mmm\-yy">
                  <c:v>43586</c:v>
                </c:pt>
                <c:pt idx="5" c:formatCode="mmm\-yy">
                  <c:v>43556</c:v>
                </c:pt>
                <c:pt idx="6" c:formatCode="mmm\-yy">
                  <c:v>43525</c:v>
                </c:pt>
                <c:pt idx="7" c:formatCode="mmm\-yy">
                  <c:v>43497</c:v>
                </c:pt>
              </c:numCache>
            </c:numRef>
          </c:cat>
          <c:val>
            <c:numRef>
              <c:f>'P&amp;L'!$B$6:$I$6</c:f>
              <c:numCache>
                <c:formatCode>0%</c:formatCode>
                <c:ptCount val="8"/>
                <c:pt idx="0">
                  <c:v>0.67</c:v>
                </c:pt>
                <c:pt idx="1">
                  <c:v>0.74</c:v>
                </c:pt>
                <c:pt idx="2">
                  <c:v>0.67</c:v>
                </c:pt>
                <c:pt idx="3">
                  <c:v>0.62</c:v>
                </c:pt>
                <c:pt idx="4">
                  <c:v>0.71</c:v>
                </c:pt>
                <c:pt idx="5">
                  <c:v>0.68</c:v>
                </c:pt>
                <c:pt idx="6">
                  <c:v>0.93</c:v>
                </c:pt>
                <c:pt idx="7">
                  <c:v>0.6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53792"/>
        <c:axId val="55155712"/>
      </c:barChart>
      <c:dateAx>
        <c:axId val="55153792"/>
        <c:scaling>
          <c:orientation val="minMax"/>
        </c:scaling>
        <c:delete val="0"/>
        <c:axPos val="b"/>
        <c:numFmt formatCode="m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155712"/>
        <c:crosses val="autoZero"/>
        <c:auto val="1"/>
        <c:lblOffset val="100"/>
        <c:baseTimeUnit val="months"/>
      </c:dateAx>
      <c:valAx>
        <c:axId val="551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15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'P&amp;L'!$A$7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'P&amp;L'!$B$5:$I$5</c:f>
              <c:numCache>
                <c:formatCode>mmm\-yy</c:formatCode>
                <c:ptCount val="8"/>
                <c:pt idx="0" c:formatCode="mmm\-yy">
                  <c:v>43709</c:v>
                </c:pt>
                <c:pt idx="1" c:formatCode="mmm\-yy">
                  <c:v>43678</c:v>
                </c:pt>
                <c:pt idx="2" c:formatCode="mmm\-yy">
                  <c:v>43647</c:v>
                </c:pt>
                <c:pt idx="3" c:formatCode="mmm\-yy">
                  <c:v>43617</c:v>
                </c:pt>
                <c:pt idx="4" c:formatCode="mmm\-yy">
                  <c:v>43586</c:v>
                </c:pt>
                <c:pt idx="5" c:formatCode="mmm\-yy">
                  <c:v>43556</c:v>
                </c:pt>
                <c:pt idx="6" c:formatCode="mmm\-yy">
                  <c:v>43525</c:v>
                </c:pt>
                <c:pt idx="7" c:formatCode="mmm\-yy">
                  <c:v>43497</c:v>
                </c:pt>
              </c:numCache>
            </c:numRef>
          </c:cat>
          <c:val>
            <c:numRef>
              <c:f>'P&amp;L'!$B$7:$I$7</c:f>
              <c:numCache>
                <c:formatCode>General</c:formatCode>
                <c:ptCount val="8"/>
                <c:pt idx="0">
                  <c:v>31515</c:v>
                </c:pt>
                <c:pt idx="1">
                  <c:v>38325</c:v>
                </c:pt>
                <c:pt idx="2">
                  <c:v>38730</c:v>
                </c:pt>
                <c:pt idx="3">
                  <c:v>41958</c:v>
                </c:pt>
                <c:pt idx="4">
                  <c:v>77250</c:v>
                </c:pt>
                <c:pt idx="5">
                  <c:v>11741</c:v>
                </c:pt>
                <c:pt idx="6">
                  <c:v>39350</c:v>
                </c:pt>
                <c:pt idx="7">
                  <c:v>28763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49536"/>
        <c:axId val="62451072"/>
      </c:barChart>
      <c:dateAx>
        <c:axId val="62449536"/>
        <c:scaling>
          <c:orientation val="minMax"/>
        </c:scaling>
        <c:delete val="0"/>
        <c:axPos val="b"/>
        <c:numFmt formatCode="m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2451072"/>
        <c:crosses val="autoZero"/>
        <c:auto val="1"/>
        <c:lblOffset val="100"/>
        <c:baseTimeUnit val="months"/>
      </c:dateAx>
      <c:valAx>
        <c:axId val="624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244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8</xdr:row>
      <xdr:rowOff>152400</xdr:rowOff>
    </xdr:from>
    <xdr:to>
      <xdr:col>8</xdr:col>
      <xdr:colOff>75565</xdr:colOff>
      <xdr:row>24</xdr:row>
      <xdr:rowOff>0</xdr:rowOff>
    </xdr:to>
    <xdr:graphicFrame>
      <xdr:nvGraphicFramePr>
        <xdr:cNvPr id="4" name="Chart 3"/>
        <xdr:cNvGraphicFramePr/>
      </xdr:nvGraphicFramePr>
      <xdr:xfrm>
        <a:off x="571500" y="1704975"/>
        <a:ext cx="4161790" cy="2895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26</xdr:row>
      <xdr:rowOff>171450</xdr:rowOff>
    </xdr:from>
    <xdr:to>
      <xdr:col>7</xdr:col>
      <xdr:colOff>533400</xdr:colOff>
      <xdr:row>42</xdr:row>
      <xdr:rowOff>19050</xdr:rowOff>
    </xdr:to>
    <xdr:graphicFrame>
      <xdr:nvGraphicFramePr>
        <xdr:cNvPr id="5" name="Chart 4"/>
        <xdr:cNvGraphicFramePr/>
      </xdr:nvGraphicFramePr>
      <xdr:xfrm>
        <a:off x="381000" y="5153025"/>
        <a:ext cx="4276725" cy="2895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43"/>
  <sheetViews>
    <sheetView workbookViewId="0">
      <selection activeCell="E45" sqref="E45"/>
    </sheetView>
  </sheetViews>
  <sheetFormatPr defaultColWidth="8" defaultRowHeight="15"/>
  <cols>
    <col min="1" max="1" width="13.5714285714286" style="34" customWidth="1"/>
    <col min="2" max="2" width="8.14285714285714" style="34"/>
    <col min="3" max="4" width="8" style="34"/>
    <col min="5" max="5" width="7.14285714285714" style="34" customWidth="1"/>
    <col min="6" max="6" width="9" style="34" customWidth="1"/>
    <col min="7" max="8" width="8" style="34"/>
    <col min="9" max="9" width="8.85714285714286" style="34" customWidth="1"/>
    <col min="10" max="16382" width="8" style="34"/>
  </cols>
  <sheetData>
    <row r="1" s="34" customFormat="1" ht="12.75"/>
    <row r="2" s="34" customFormat="1" ht="26.25" spans="1:9">
      <c r="A2" s="44" t="s">
        <v>0</v>
      </c>
      <c r="B2" s="45"/>
      <c r="C2" s="45"/>
      <c r="D2" s="45"/>
      <c r="E2" s="45"/>
      <c r="F2" s="45"/>
      <c r="G2" s="45"/>
      <c r="H2" s="46"/>
      <c r="I2" s="46"/>
    </row>
    <row r="3" s="34" customFormat="1" ht="12.75"/>
    <row r="4" s="34" customFormat="1" ht="12.75"/>
    <row r="5" s="34" customFormat="1" spans="1:41">
      <c r="A5" s="47" t="s">
        <v>1</v>
      </c>
      <c r="B5" s="48">
        <v>43709</v>
      </c>
      <c r="C5" s="48">
        <v>43678</v>
      </c>
      <c r="D5" s="48">
        <v>43647</v>
      </c>
      <c r="E5" s="48">
        <v>43617</v>
      </c>
      <c r="F5" s="48">
        <v>43586</v>
      </c>
      <c r="G5" s="48">
        <v>43556</v>
      </c>
      <c r="H5" s="48">
        <v>43525</v>
      </c>
      <c r="I5" s="48">
        <v>43497</v>
      </c>
      <c r="J5" s="48">
        <v>43466</v>
      </c>
      <c r="K5" s="48">
        <v>43435</v>
      </c>
      <c r="L5" s="48">
        <v>43405</v>
      </c>
      <c r="M5" s="48">
        <v>43374</v>
      </c>
      <c r="N5" s="48">
        <v>43344</v>
      </c>
      <c r="O5" s="48">
        <v>43313</v>
      </c>
      <c r="P5" s="48">
        <v>43282</v>
      </c>
      <c r="Q5" s="48">
        <v>43252</v>
      </c>
      <c r="R5" s="48">
        <v>43221</v>
      </c>
      <c r="S5" s="48">
        <v>43191</v>
      </c>
      <c r="T5" s="48">
        <v>43160</v>
      </c>
      <c r="U5" s="48">
        <v>43132</v>
      </c>
      <c r="V5" s="48">
        <v>43101</v>
      </c>
      <c r="W5" s="48">
        <v>43070</v>
      </c>
      <c r="X5" s="48">
        <v>43040</v>
      </c>
      <c r="Y5" s="48">
        <v>43009</v>
      </c>
      <c r="Z5" s="48">
        <v>42979</v>
      </c>
      <c r="AA5" s="48">
        <v>42948</v>
      </c>
      <c r="AB5" s="48">
        <v>42917</v>
      </c>
      <c r="AC5" s="48">
        <v>42887</v>
      </c>
      <c r="AD5" s="48">
        <v>42856</v>
      </c>
      <c r="AE5" s="48">
        <v>42826</v>
      </c>
      <c r="AF5" s="48">
        <v>42795</v>
      </c>
      <c r="AG5" s="48">
        <v>42767</v>
      </c>
      <c r="AH5" s="48">
        <v>42736</v>
      </c>
      <c r="AI5" s="48">
        <v>42705</v>
      </c>
      <c r="AJ5" s="48">
        <v>42675</v>
      </c>
      <c r="AK5" s="48">
        <v>42644</v>
      </c>
      <c r="AL5" s="48" t="s">
        <v>2</v>
      </c>
      <c r="AM5" s="48">
        <v>42583</v>
      </c>
      <c r="AN5" s="48">
        <v>42552</v>
      </c>
      <c r="AO5" s="52">
        <v>42522</v>
      </c>
    </row>
    <row r="6" s="34" customFormat="1" spans="1:41">
      <c r="A6" s="49" t="s">
        <v>3</v>
      </c>
      <c r="B6" s="50">
        <v>0.67</v>
      </c>
      <c r="C6" s="50">
        <v>0.74</v>
      </c>
      <c r="D6" s="50">
        <v>0.67</v>
      </c>
      <c r="E6" s="50">
        <v>0.62</v>
      </c>
      <c r="F6" s="50">
        <v>0.71</v>
      </c>
      <c r="G6" s="50">
        <v>0.68</v>
      </c>
      <c r="H6" s="50">
        <v>0.93</v>
      </c>
      <c r="I6" s="50">
        <v>0.6</v>
      </c>
      <c r="J6" s="50">
        <v>0.57</v>
      </c>
      <c r="K6" s="50">
        <v>0.67</v>
      </c>
      <c r="L6" s="50">
        <v>0.73</v>
      </c>
      <c r="M6" s="50">
        <v>0.63</v>
      </c>
      <c r="N6" s="50">
        <v>0.77</v>
      </c>
      <c r="O6" s="50">
        <v>0.77</v>
      </c>
      <c r="P6" s="50">
        <v>0.78</v>
      </c>
      <c r="Q6" s="50">
        <v>0.91</v>
      </c>
      <c r="R6" s="50">
        <v>0.88</v>
      </c>
      <c r="S6" s="50">
        <v>0.92</v>
      </c>
      <c r="T6" s="50">
        <v>0.64</v>
      </c>
      <c r="U6" s="50">
        <v>0.74</v>
      </c>
      <c r="V6" s="50">
        <v>0.96</v>
      </c>
      <c r="W6" s="50">
        <v>0.81</v>
      </c>
      <c r="X6" s="50">
        <v>0.93</v>
      </c>
      <c r="Y6" s="50">
        <v>1</v>
      </c>
      <c r="Z6" s="50">
        <v>0.93</v>
      </c>
      <c r="AA6" s="50">
        <v>0.82</v>
      </c>
      <c r="AB6" s="50">
        <v>0.92</v>
      </c>
      <c r="AC6" s="50">
        <v>0.94</v>
      </c>
      <c r="AD6" s="50">
        <v>0.94</v>
      </c>
      <c r="AE6" s="50">
        <v>0.96</v>
      </c>
      <c r="AF6" s="50">
        <v>0.9</v>
      </c>
      <c r="AG6" s="50">
        <v>0.92</v>
      </c>
      <c r="AH6" s="50">
        <v>0.77</v>
      </c>
      <c r="AI6" s="50">
        <v>0.83</v>
      </c>
      <c r="AJ6" s="50">
        <v>0.71</v>
      </c>
      <c r="AK6" s="50">
        <v>0.78</v>
      </c>
      <c r="AL6" s="50">
        <v>0.84</v>
      </c>
      <c r="AM6" s="50">
        <v>0.86</v>
      </c>
      <c r="AN6" s="50">
        <v>0.88</v>
      </c>
      <c r="AO6" s="53">
        <v>0.82</v>
      </c>
    </row>
    <row r="7" s="34" customFormat="1" spans="1:41">
      <c r="A7" s="49" t="s">
        <v>4</v>
      </c>
      <c r="B7" s="51">
        <v>31515</v>
      </c>
      <c r="C7" s="51">
        <v>38325</v>
      </c>
      <c r="D7" s="51">
        <v>38730</v>
      </c>
      <c r="E7" s="51">
        <v>41958</v>
      </c>
      <c r="F7" s="51">
        <v>77250</v>
      </c>
      <c r="G7" s="51">
        <v>11741</v>
      </c>
      <c r="H7" s="51">
        <v>39350</v>
      </c>
      <c r="I7" s="51">
        <v>28763</v>
      </c>
      <c r="J7" s="51">
        <v>15215</v>
      </c>
      <c r="K7" s="51">
        <v>57017</v>
      </c>
      <c r="L7" s="51">
        <v>39130</v>
      </c>
      <c r="M7" s="51">
        <v>57820</v>
      </c>
      <c r="N7" s="51">
        <v>98743</v>
      </c>
      <c r="O7" s="51">
        <v>108575</v>
      </c>
      <c r="P7" s="51">
        <v>44485</v>
      </c>
      <c r="Q7" s="51">
        <v>69475</v>
      </c>
      <c r="R7" s="51">
        <v>86135</v>
      </c>
      <c r="S7" s="51">
        <v>117770</v>
      </c>
      <c r="T7" s="51">
        <v>36610</v>
      </c>
      <c r="U7" s="51">
        <v>38433</v>
      </c>
      <c r="V7" s="51">
        <v>127180</v>
      </c>
      <c r="W7" s="51">
        <v>51063</v>
      </c>
      <c r="X7" s="51">
        <v>117319</v>
      </c>
      <c r="Y7" s="51">
        <v>105900</v>
      </c>
      <c r="Z7" s="51">
        <v>86469</v>
      </c>
      <c r="AA7" s="51">
        <v>85730</v>
      </c>
      <c r="AB7" s="51">
        <v>97205</v>
      </c>
      <c r="AC7" s="51">
        <v>95160</v>
      </c>
      <c r="AD7" s="51">
        <v>163105</v>
      </c>
      <c r="AE7" s="51">
        <v>89015</v>
      </c>
      <c r="AF7" s="51">
        <v>55610</v>
      </c>
      <c r="AG7" s="51">
        <v>94420</v>
      </c>
      <c r="AH7" s="51">
        <v>76320</v>
      </c>
      <c r="AI7" s="51">
        <v>66130</v>
      </c>
      <c r="AJ7" s="51">
        <v>75818</v>
      </c>
      <c r="AK7" s="51">
        <v>59175</v>
      </c>
      <c r="AL7" s="51">
        <v>68335</v>
      </c>
      <c r="AM7" s="51">
        <v>119260</v>
      </c>
      <c r="AN7" s="51">
        <v>161985</v>
      </c>
      <c r="AO7" s="54">
        <v>74210</v>
      </c>
    </row>
    <row r="8" s="34" customFormat="1" ht="12.75"/>
    <row r="9" spans="1:9">
      <c r="A9" s="46"/>
      <c r="B9" s="46"/>
      <c r="C9" s="46"/>
      <c r="D9" s="46"/>
      <c r="E9" s="46"/>
      <c r="F9" s="46"/>
      <c r="G9" s="46"/>
      <c r="H9" s="46"/>
      <c r="I9" s="46"/>
    </row>
    <row r="10" spans="1:9">
      <c r="A10" s="46"/>
      <c r="I10" s="46"/>
    </row>
    <row r="11" spans="1:9">
      <c r="A11" s="46"/>
      <c r="I11" s="46"/>
    </row>
    <row r="12" spans="1:9">
      <c r="A12" s="46"/>
      <c r="I12" s="46"/>
    </row>
    <row r="13" spans="1:9">
      <c r="A13" s="46"/>
      <c r="I13" s="46"/>
    </row>
    <row r="14" spans="1:9">
      <c r="A14" s="46"/>
      <c r="I14" s="46"/>
    </row>
    <row r="15" spans="1:9">
      <c r="A15" s="46"/>
      <c r="I15" s="46"/>
    </row>
    <row r="16" spans="1:9">
      <c r="A16" s="46"/>
      <c r="I16" s="46"/>
    </row>
    <row r="17" spans="1:9">
      <c r="A17" s="46"/>
      <c r="I17" s="46"/>
    </row>
    <row r="18" spans="1:9">
      <c r="A18" s="46"/>
      <c r="I18" s="46"/>
    </row>
    <row r="19" spans="1:9">
      <c r="A19" s="46"/>
      <c r="I19" s="46"/>
    </row>
    <row r="20" spans="1:9">
      <c r="A20" s="46"/>
      <c r="I20" s="46"/>
    </row>
    <row r="21" spans="1:9">
      <c r="A21" s="46"/>
      <c r="I21" s="46"/>
    </row>
    <row r="22" spans="1:9">
      <c r="A22" s="46"/>
      <c r="I22" s="46"/>
    </row>
    <row r="23" spans="1:9">
      <c r="A23" s="46"/>
      <c r="I23" s="46"/>
    </row>
    <row r="24" spans="1:9">
      <c r="A24" s="46"/>
      <c r="I24" s="46"/>
    </row>
    <row r="25" spans="1:9">
      <c r="A25" s="46"/>
      <c r="B25" s="46"/>
      <c r="C25" s="46"/>
      <c r="D25" s="46"/>
      <c r="E25" s="46"/>
      <c r="F25" s="46"/>
      <c r="G25" s="46"/>
      <c r="H25" s="46"/>
      <c r="I25" s="46"/>
    </row>
    <row r="27" spans="1:9">
      <c r="A27" s="46"/>
      <c r="B27" s="46"/>
      <c r="C27" s="46"/>
      <c r="D27" s="46"/>
      <c r="E27" s="46"/>
      <c r="F27" s="46"/>
      <c r="G27" s="46"/>
      <c r="H27" s="46"/>
      <c r="I27" s="46"/>
    </row>
    <row r="28" spans="1:9">
      <c r="A28" s="46"/>
      <c r="I28" s="46"/>
    </row>
    <row r="29" spans="1:9">
      <c r="A29" s="46"/>
      <c r="I29" s="46"/>
    </row>
    <row r="30" spans="1:9">
      <c r="A30" s="46"/>
      <c r="I30" s="46"/>
    </row>
    <row r="31" spans="1:9">
      <c r="A31" s="46"/>
      <c r="I31" s="46"/>
    </row>
    <row r="32" spans="1:9">
      <c r="A32" s="46"/>
      <c r="I32" s="46"/>
    </row>
    <row r="33" spans="1:9">
      <c r="A33" s="46"/>
      <c r="I33" s="46"/>
    </row>
    <row r="34" spans="1:9">
      <c r="A34" s="46"/>
      <c r="I34" s="46"/>
    </row>
    <row r="35" spans="1:9">
      <c r="A35" s="46"/>
      <c r="I35" s="46"/>
    </row>
    <row r="36" spans="1:9">
      <c r="A36" s="46"/>
      <c r="I36" s="46"/>
    </row>
    <row r="37" spans="1:9">
      <c r="A37" s="46"/>
      <c r="I37" s="46"/>
    </row>
    <row r="38" spans="1:9">
      <c r="A38" s="46"/>
      <c r="I38" s="46"/>
    </row>
    <row r="39" spans="1:9">
      <c r="A39" s="46"/>
      <c r="I39" s="46"/>
    </row>
    <row r="40" spans="1:9">
      <c r="A40" s="46"/>
      <c r="I40" s="46"/>
    </row>
    <row r="41" spans="1:9">
      <c r="A41" s="46"/>
      <c r="I41" s="46"/>
    </row>
    <row r="42" spans="1:9">
      <c r="A42" s="46"/>
      <c r="I42" s="46"/>
    </row>
    <row r="43" spans="1:9">
      <c r="A43" s="46"/>
      <c r="B43" s="46"/>
      <c r="C43" s="46"/>
      <c r="D43" s="46"/>
      <c r="E43" s="46"/>
      <c r="F43" s="46"/>
      <c r="G43" s="46"/>
      <c r="H43" s="46"/>
      <c r="I43" s="46"/>
    </row>
  </sheetData>
  <pageMargins left="0.75" right="0.75" top="1" bottom="1" header="0.511805555555556" footer="0.511805555555556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4" workbookViewId="0">
      <selection activeCell="B22" sqref="B22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415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43467</v>
      </c>
      <c r="B4" s="8" t="s">
        <v>47</v>
      </c>
      <c r="C4" s="8" t="s">
        <v>9</v>
      </c>
      <c r="D4" s="8">
        <v>600</v>
      </c>
      <c r="E4" s="8">
        <v>1041.5</v>
      </c>
      <c r="F4" s="8">
        <v>1036.5</v>
      </c>
      <c r="G4" s="11" t="s">
        <v>416</v>
      </c>
      <c r="H4" s="8">
        <v>1053</v>
      </c>
      <c r="I4" s="8">
        <f t="shared" ref="I4:I18" si="0">(H4-E4)*D4</f>
        <v>6900</v>
      </c>
      <c r="J4" s="26"/>
    </row>
    <row r="5" ht="15" spans="1:10">
      <c r="A5" s="9">
        <v>43557</v>
      </c>
      <c r="B5" s="10" t="s">
        <v>417</v>
      </c>
      <c r="C5" s="10" t="s">
        <v>28</v>
      </c>
      <c r="D5" s="10">
        <v>1300</v>
      </c>
      <c r="E5" s="10">
        <v>545.2</v>
      </c>
      <c r="F5" s="10">
        <v>547.2</v>
      </c>
      <c r="G5" s="10" t="s">
        <v>418</v>
      </c>
      <c r="H5" s="10">
        <v>547.2</v>
      </c>
      <c r="I5" s="10">
        <f t="shared" ref="I5:I8" si="1">(E5-H5)*D5</f>
        <v>-2600</v>
      </c>
      <c r="J5" s="26"/>
    </row>
    <row r="6" ht="15" spans="1:10">
      <c r="A6" s="9">
        <v>43557</v>
      </c>
      <c r="B6" s="10" t="s">
        <v>419</v>
      </c>
      <c r="C6" s="10" t="s">
        <v>9</v>
      </c>
      <c r="D6" s="10">
        <v>2667</v>
      </c>
      <c r="E6" s="10">
        <v>330.8</v>
      </c>
      <c r="F6" s="10">
        <v>329.5</v>
      </c>
      <c r="G6" s="39" t="s">
        <v>420</v>
      </c>
      <c r="H6" s="10">
        <v>330.4</v>
      </c>
      <c r="I6" s="10">
        <f t="shared" si="0"/>
        <v>-1066.80000000009</v>
      </c>
      <c r="J6" s="26"/>
    </row>
    <row r="7" ht="15" spans="1:10">
      <c r="A7" s="7">
        <v>43587</v>
      </c>
      <c r="B7" s="8" t="s">
        <v>421</v>
      </c>
      <c r="C7" s="8" t="s">
        <v>28</v>
      </c>
      <c r="D7" s="8">
        <v>550</v>
      </c>
      <c r="E7" s="8">
        <v>1002</v>
      </c>
      <c r="F7" s="8">
        <v>1007.5</v>
      </c>
      <c r="G7" s="8" t="s">
        <v>422</v>
      </c>
      <c r="H7" s="8">
        <v>994.5</v>
      </c>
      <c r="I7" s="8">
        <f t="shared" si="1"/>
        <v>4125</v>
      </c>
      <c r="J7" s="26"/>
    </row>
    <row r="8" ht="15" spans="1:10">
      <c r="A8" s="7">
        <v>43679</v>
      </c>
      <c r="B8" s="8" t="s">
        <v>423</v>
      </c>
      <c r="C8" s="8" t="s">
        <v>28</v>
      </c>
      <c r="D8" s="8">
        <v>3000</v>
      </c>
      <c r="E8" s="8">
        <v>121.5</v>
      </c>
      <c r="F8" s="8">
        <v>122.5</v>
      </c>
      <c r="G8" s="8" t="s">
        <v>424</v>
      </c>
      <c r="H8" s="8">
        <v>119.5</v>
      </c>
      <c r="I8" s="8">
        <f t="shared" si="1"/>
        <v>6000</v>
      </c>
      <c r="J8" s="26"/>
    </row>
    <row r="9" ht="15" spans="1:10">
      <c r="A9" s="7">
        <v>43771</v>
      </c>
      <c r="B9" s="8" t="s">
        <v>180</v>
      </c>
      <c r="C9" s="8" t="s">
        <v>9</v>
      </c>
      <c r="D9" s="8">
        <v>700</v>
      </c>
      <c r="E9" s="8">
        <v>1379</v>
      </c>
      <c r="F9" s="8">
        <v>1374</v>
      </c>
      <c r="G9" s="8" t="s">
        <v>425</v>
      </c>
      <c r="H9" s="8">
        <v>1388.5</v>
      </c>
      <c r="I9" s="8">
        <f t="shared" si="0"/>
        <v>6650</v>
      </c>
      <c r="J9" s="26"/>
    </row>
    <row r="10" ht="15" spans="1:10">
      <c r="A10" s="7">
        <v>43801</v>
      </c>
      <c r="B10" s="8" t="s">
        <v>343</v>
      </c>
      <c r="C10" s="8" t="s">
        <v>9</v>
      </c>
      <c r="D10" s="8">
        <v>2000</v>
      </c>
      <c r="E10" s="8">
        <v>205</v>
      </c>
      <c r="F10" s="8">
        <v>203.5</v>
      </c>
      <c r="G10" s="8" t="s">
        <v>426</v>
      </c>
      <c r="H10" s="8">
        <v>206.5</v>
      </c>
      <c r="I10" s="8">
        <f t="shared" si="0"/>
        <v>3000</v>
      </c>
      <c r="J10" s="26"/>
    </row>
    <row r="11" ht="15" spans="1:10">
      <c r="A11" s="7" t="s">
        <v>427</v>
      </c>
      <c r="B11" s="8" t="s">
        <v>428</v>
      </c>
      <c r="C11" s="8" t="s">
        <v>9</v>
      </c>
      <c r="D11" s="8">
        <v>2250</v>
      </c>
      <c r="E11" s="8">
        <v>140</v>
      </c>
      <c r="F11" s="8">
        <v>138.65</v>
      </c>
      <c r="G11" s="8" t="s">
        <v>429</v>
      </c>
      <c r="H11" s="8">
        <v>142</v>
      </c>
      <c r="I11" s="8">
        <f t="shared" si="0"/>
        <v>4500</v>
      </c>
      <c r="J11" s="26"/>
    </row>
    <row r="12" ht="15" spans="1:10">
      <c r="A12" s="9" t="s">
        <v>430</v>
      </c>
      <c r="B12" s="10" t="s">
        <v>431</v>
      </c>
      <c r="C12" s="10" t="s">
        <v>9</v>
      </c>
      <c r="D12" s="10">
        <v>400</v>
      </c>
      <c r="E12" s="10">
        <v>1064</v>
      </c>
      <c r="F12" s="10">
        <v>1058</v>
      </c>
      <c r="G12" s="39" t="s">
        <v>432</v>
      </c>
      <c r="H12" s="10">
        <v>1058</v>
      </c>
      <c r="I12" s="10">
        <f t="shared" si="0"/>
        <v>-2400</v>
      </c>
      <c r="J12" s="26"/>
    </row>
    <row r="13" ht="15" spans="1:10">
      <c r="A13" s="9" t="s">
        <v>433</v>
      </c>
      <c r="B13" s="10" t="s">
        <v>190</v>
      </c>
      <c r="C13" s="10" t="s">
        <v>9</v>
      </c>
      <c r="D13" s="10">
        <v>500</v>
      </c>
      <c r="E13" s="10">
        <v>2209.9</v>
      </c>
      <c r="F13" s="10">
        <v>2203.9</v>
      </c>
      <c r="G13" s="10" t="s">
        <v>434</v>
      </c>
      <c r="H13" s="10">
        <v>2203.9</v>
      </c>
      <c r="I13" s="10">
        <f t="shared" si="0"/>
        <v>-3000</v>
      </c>
      <c r="J13" s="26"/>
    </row>
    <row r="14" ht="15" spans="1:10">
      <c r="A14" s="9" t="s">
        <v>435</v>
      </c>
      <c r="B14" s="10" t="s">
        <v>436</v>
      </c>
      <c r="C14" s="10" t="s">
        <v>9</v>
      </c>
      <c r="D14" s="10">
        <v>1500</v>
      </c>
      <c r="E14" s="10">
        <v>541.5</v>
      </c>
      <c r="F14" s="10">
        <v>539.5</v>
      </c>
      <c r="G14" s="10" t="s">
        <v>437</v>
      </c>
      <c r="H14" s="10">
        <v>539.5</v>
      </c>
      <c r="I14" s="10">
        <f t="shared" si="0"/>
        <v>-3000</v>
      </c>
      <c r="J14" s="26"/>
    </row>
    <row r="15" ht="15" spans="1:10">
      <c r="A15" s="9" t="s">
        <v>435</v>
      </c>
      <c r="B15" s="10" t="s">
        <v>438</v>
      </c>
      <c r="C15" s="10" t="s">
        <v>9</v>
      </c>
      <c r="D15" s="10">
        <v>1250</v>
      </c>
      <c r="E15" s="10">
        <v>539.9</v>
      </c>
      <c r="F15" s="10">
        <v>537.5</v>
      </c>
      <c r="G15" s="10" t="s">
        <v>439</v>
      </c>
      <c r="H15" s="10">
        <v>539.2</v>
      </c>
      <c r="I15" s="10">
        <f t="shared" si="0"/>
        <v>-874.999999999915</v>
      </c>
      <c r="J15" s="26"/>
    </row>
    <row r="16" ht="15" spans="1:10">
      <c r="A16" s="7" t="s">
        <v>440</v>
      </c>
      <c r="B16" s="8" t="s">
        <v>441</v>
      </c>
      <c r="C16" s="8" t="s">
        <v>9</v>
      </c>
      <c r="D16" s="8">
        <v>600</v>
      </c>
      <c r="E16" s="8">
        <v>1096</v>
      </c>
      <c r="F16" s="8">
        <v>1090</v>
      </c>
      <c r="G16" s="8" t="s">
        <v>442</v>
      </c>
      <c r="H16" s="8">
        <v>1104.8</v>
      </c>
      <c r="I16" s="8">
        <f t="shared" si="0"/>
        <v>5279.99999999997</v>
      </c>
      <c r="J16" s="26"/>
    </row>
    <row r="17" ht="15" spans="1:10">
      <c r="A17" s="7" t="s">
        <v>443</v>
      </c>
      <c r="B17" s="8" t="s">
        <v>107</v>
      </c>
      <c r="C17" s="8" t="s">
        <v>9</v>
      </c>
      <c r="D17" s="8">
        <v>750</v>
      </c>
      <c r="E17" s="8">
        <v>1326.5</v>
      </c>
      <c r="F17" s="8">
        <v>1321.5</v>
      </c>
      <c r="G17" s="8" t="s">
        <v>444</v>
      </c>
      <c r="H17" s="8">
        <v>1329.5</v>
      </c>
      <c r="I17" s="8">
        <f t="shared" si="0"/>
        <v>2250</v>
      </c>
      <c r="J17" s="26"/>
    </row>
    <row r="18" ht="15" spans="1:10">
      <c r="A18" s="7" t="s">
        <v>445</v>
      </c>
      <c r="B18" s="8" t="s">
        <v>190</v>
      </c>
      <c r="C18" s="8" t="s">
        <v>9</v>
      </c>
      <c r="D18" s="8">
        <v>500</v>
      </c>
      <c r="E18" s="8">
        <v>2284</v>
      </c>
      <c r="F18" s="8">
        <v>2277</v>
      </c>
      <c r="G18" s="8" t="s">
        <v>446</v>
      </c>
      <c r="H18" s="8">
        <v>2290</v>
      </c>
      <c r="I18" s="8">
        <f t="shared" si="0"/>
        <v>3000</v>
      </c>
      <c r="J18" s="26"/>
    </row>
    <row r="19" ht="15" spans="1:10">
      <c r="A19" s="7"/>
      <c r="B19" s="8"/>
      <c r="C19" s="8"/>
      <c r="D19" s="8"/>
      <c r="E19" s="8"/>
      <c r="F19" s="8"/>
      <c r="G19" s="8"/>
      <c r="H19" s="8"/>
      <c r="I19" s="8"/>
      <c r="J19" s="26"/>
    </row>
    <row r="20" ht="15" spans="1:10">
      <c r="A20" s="9"/>
      <c r="B20" s="10"/>
      <c r="C20" s="10"/>
      <c r="D20" s="10"/>
      <c r="E20" s="10"/>
      <c r="F20" s="10"/>
      <c r="G20" s="10"/>
      <c r="H20" s="10"/>
      <c r="I20" s="10"/>
      <c r="J20" s="26"/>
    </row>
    <row r="21" ht="15" spans="7:9">
      <c r="G21" s="14" t="s">
        <v>33</v>
      </c>
      <c r="H21" s="14"/>
      <c r="I21" s="18">
        <f>SUM(I4:I20)</f>
        <v>28763.2</v>
      </c>
    </row>
    <row r="22" ht="15" spans="7:9">
      <c r="G22" s="26"/>
      <c r="H22" s="26"/>
      <c r="I22" s="33"/>
    </row>
    <row r="23" ht="15" spans="7:9">
      <c r="G23" s="14" t="s">
        <v>3</v>
      </c>
      <c r="H23" s="14"/>
      <c r="I23" s="20">
        <f>9/15</f>
        <v>0.6</v>
      </c>
    </row>
    <row r="24" spans="6:6">
      <c r="F24" s="43"/>
    </row>
    <row r="25" ht="15" spans="9:9">
      <c r="I25" s="37"/>
    </row>
  </sheetData>
  <mergeCells count="4">
    <mergeCell ref="A1:I1"/>
    <mergeCell ref="A2:I2"/>
    <mergeCell ref="G21:H21"/>
    <mergeCell ref="G23:H23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K23" sqref="K23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447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9">
        <v>43466</v>
      </c>
      <c r="B4" s="10" t="s">
        <v>448</v>
      </c>
      <c r="C4" s="10" t="s">
        <v>9</v>
      </c>
      <c r="D4" s="10">
        <v>500</v>
      </c>
      <c r="E4" s="10">
        <v>1185</v>
      </c>
      <c r="F4" s="10">
        <v>1179</v>
      </c>
      <c r="G4" s="39" t="s">
        <v>449</v>
      </c>
      <c r="H4" s="10">
        <v>1180</v>
      </c>
      <c r="I4" s="10">
        <f>(H4-E4)*D4</f>
        <v>-2500</v>
      </c>
      <c r="J4" s="26"/>
    </row>
    <row r="5" ht="15" spans="1:10">
      <c r="A5" s="7">
        <v>43468</v>
      </c>
      <c r="B5" s="8" t="s">
        <v>47</v>
      </c>
      <c r="C5" s="8" t="s">
        <v>450</v>
      </c>
      <c r="D5" s="8">
        <v>600</v>
      </c>
      <c r="E5" s="8">
        <v>1180.55</v>
      </c>
      <c r="F5" s="8">
        <v>1185.55</v>
      </c>
      <c r="G5" s="8" t="s">
        <v>451</v>
      </c>
      <c r="H5" s="8">
        <v>1173.55</v>
      </c>
      <c r="I5" s="8">
        <f t="shared" ref="I5:I9" si="0">(E5-H5)*D5</f>
        <v>4200</v>
      </c>
      <c r="J5" s="26"/>
    </row>
    <row r="6" ht="15" spans="1:10">
      <c r="A6" s="9">
        <v>43468</v>
      </c>
      <c r="B6" s="10" t="s">
        <v>114</v>
      </c>
      <c r="C6" s="10" t="s">
        <v>450</v>
      </c>
      <c r="D6" s="10">
        <v>800</v>
      </c>
      <c r="E6" s="10">
        <v>904</v>
      </c>
      <c r="F6" s="10">
        <v>907.75</v>
      </c>
      <c r="G6" s="10" t="s">
        <v>452</v>
      </c>
      <c r="H6" s="10">
        <v>904.9</v>
      </c>
      <c r="I6" s="10">
        <f t="shared" si="0"/>
        <v>-719.999999999982</v>
      </c>
      <c r="J6" s="26"/>
    </row>
    <row r="7" ht="15" spans="1:10">
      <c r="A7" s="9">
        <v>43468</v>
      </c>
      <c r="B7" s="10" t="s">
        <v>56</v>
      </c>
      <c r="C7" s="10" t="s">
        <v>450</v>
      </c>
      <c r="D7" s="10">
        <v>550</v>
      </c>
      <c r="E7" s="10">
        <v>1110.2</v>
      </c>
      <c r="F7" s="10">
        <v>1116.2</v>
      </c>
      <c r="G7" s="10" t="s">
        <v>453</v>
      </c>
      <c r="H7" s="10">
        <v>1111.5</v>
      </c>
      <c r="I7" s="10">
        <f t="shared" si="0"/>
        <v>-714.999999999975</v>
      </c>
      <c r="J7" s="26"/>
    </row>
    <row r="8" ht="15" spans="1:10">
      <c r="A8" s="9">
        <v>43469</v>
      </c>
      <c r="B8" s="10" t="s">
        <v>343</v>
      </c>
      <c r="C8" s="10" t="s">
        <v>450</v>
      </c>
      <c r="D8" s="10">
        <v>2000</v>
      </c>
      <c r="E8" s="10">
        <v>244.2</v>
      </c>
      <c r="F8" s="10">
        <v>245.7</v>
      </c>
      <c r="G8" s="10" t="s">
        <v>454</v>
      </c>
      <c r="H8" s="10">
        <v>245.7</v>
      </c>
      <c r="I8" s="10">
        <f t="shared" si="0"/>
        <v>-3000</v>
      </c>
      <c r="J8" s="26"/>
    </row>
    <row r="9" ht="15" spans="1:10">
      <c r="A9" s="9">
        <v>43469</v>
      </c>
      <c r="B9" s="10" t="s">
        <v>44</v>
      </c>
      <c r="C9" s="10" t="s">
        <v>28</v>
      </c>
      <c r="D9" s="10">
        <v>1200</v>
      </c>
      <c r="E9" s="10">
        <v>744.2</v>
      </c>
      <c r="F9" s="10">
        <v>747.2</v>
      </c>
      <c r="G9" s="10" t="s">
        <v>455</v>
      </c>
      <c r="H9" s="10">
        <v>744.5</v>
      </c>
      <c r="I9" s="10">
        <f t="shared" si="0"/>
        <v>-359.999999999945</v>
      </c>
      <c r="J9" s="26"/>
    </row>
    <row r="10" ht="15" spans="1:10">
      <c r="A10" s="7">
        <v>43469</v>
      </c>
      <c r="B10" s="8" t="s">
        <v>285</v>
      </c>
      <c r="C10" s="8" t="s">
        <v>9</v>
      </c>
      <c r="D10" s="8">
        <v>2000</v>
      </c>
      <c r="E10" s="8">
        <v>281</v>
      </c>
      <c r="F10" s="8">
        <v>279.5</v>
      </c>
      <c r="G10" s="8" t="s">
        <v>456</v>
      </c>
      <c r="H10" s="8">
        <v>282.5</v>
      </c>
      <c r="I10" s="8">
        <f t="shared" ref="I10:I13" si="1">(H10-E10)*D10</f>
        <v>3000</v>
      </c>
      <c r="J10" s="26"/>
    </row>
    <row r="11" ht="15" spans="1:10">
      <c r="A11" s="7">
        <v>43469</v>
      </c>
      <c r="B11" s="8" t="s">
        <v>190</v>
      </c>
      <c r="C11" s="8" t="s">
        <v>9</v>
      </c>
      <c r="D11" s="8">
        <v>500</v>
      </c>
      <c r="E11" s="8">
        <v>1990</v>
      </c>
      <c r="F11" s="8">
        <v>1984</v>
      </c>
      <c r="G11" s="8" t="s">
        <v>457</v>
      </c>
      <c r="H11" s="8">
        <v>2003</v>
      </c>
      <c r="I11" s="8">
        <f t="shared" si="1"/>
        <v>6500</v>
      </c>
      <c r="J11" s="26"/>
    </row>
    <row r="12" ht="15" spans="1:10">
      <c r="A12" s="9">
        <v>43472</v>
      </c>
      <c r="B12" s="10" t="s">
        <v>190</v>
      </c>
      <c r="C12" s="10" t="s">
        <v>9</v>
      </c>
      <c r="D12" s="10">
        <v>500</v>
      </c>
      <c r="E12" s="10">
        <v>1999.8</v>
      </c>
      <c r="F12" s="10">
        <v>1994.8</v>
      </c>
      <c r="G12" s="10" t="s">
        <v>458</v>
      </c>
      <c r="H12" s="10">
        <v>1994.8</v>
      </c>
      <c r="I12" s="10">
        <f t="shared" si="1"/>
        <v>-2500</v>
      </c>
      <c r="J12" s="26"/>
    </row>
    <row r="13" ht="15" spans="1:10">
      <c r="A13" s="7">
        <v>43472</v>
      </c>
      <c r="B13" s="8" t="s">
        <v>90</v>
      </c>
      <c r="C13" s="8" t="s">
        <v>9</v>
      </c>
      <c r="D13" s="8">
        <v>1000</v>
      </c>
      <c r="E13" s="8">
        <v>602</v>
      </c>
      <c r="F13" s="8">
        <v>599</v>
      </c>
      <c r="G13" s="8" t="s">
        <v>459</v>
      </c>
      <c r="H13" s="8">
        <v>603</v>
      </c>
      <c r="I13" s="8">
        <f t="shared" si="1"/>
        <v>1000</v>
      </c>
      <c r="J13" s="26"/>
    </row>
    <row r="14" ht="15" spans="1:10">
      <c r="A14" s="7">
        <v>43473</v>
      </c>
      <c r="B14" s="8" t="s">
        <v>438</v>
      </c>
      <c r="C14" s="8" t="s">
        <v>450</v>
      </c>
      <c r="D14" s="8">
        <v>1250</v>
      </c>
      <c r="E14" s="8">
        <v>605</v>
      </c>
      <c r="F14" s="8">
        <v>607.4</v>
      </c>
      <c r="G14" s="8" t="s">
        <v>460</v>
      </c>
      <c r="H14" s="8">
        <v>605</v>
      </c>
      <c r="I14" s="8">
        <f>(E14-H14)*D14</f>
        <v>0</v>
      </c>
      <c r="J14" s="26"/>
    </row>
    <row r="15" ht="15" spans="1:10">
      <c r="A15" s="9">
        <v>43473</v>
      </c>
      <c r="B15" s="10" t="s">
        <v>79</v>
      </c>
      <c r="C15" s="10" t="s">
        <v>9</v>
      </c>
      <c r="D15" s="10">
        <v>1400</v>
      </c>
      <c r="E15" s="10">
        <v>499.8</v>
      </c>
      <c r="F15" s="10">
        <v>497.65</v>
      </c>
      <c r="G15" s="10" t="s">
        <v>461</v>
      </c>
      <c r="H15" s="10">
        <v>498.5</v>
      </c>
      <c r="I15" s="10">
        <f>(H15-E15)*D15</f>
        <v>-1820.00000000002</v>
      </c>
      <c r="J15" s="26"/>
    </row>
    <row r="16" ht="15" spans="1:10">
      <c r="A16" s="9">
        <v>43474</v>
      </c>
      <c r="B16" s="10" t="s">
        <v>180</v>
      </c>
      <c r="C16" s="10" t="s">
        <v>28</v>
      </c>
      <c r="D16" s="10">
        <v>700</v>
      </c>
      <c r="E16" s="10">
        <v>1391.45</v>
      </c>
      <c r="F16" s="10">
        <v>1395.75</v>
      </c>
      <c r="G16" s="10" t="s">
        <v>462</v>
      </c>
      <c r="H16" s="10">
        <v>1395.75</v>
      </c>
      <c r="I16" s="10">
        <f t="shared" ref="I16:I24" si="2">(E16-H16)*D16</f>
        <v>-3009.99999999997</v>
      </c>
      <c r="J16" s="26"/>
    </row>
    <row r="17" ht="15" spans="1:10">
      <c r="A17" s="9">
        <v>43475</v>
      </c>
      <c r="B17" s="10" t="s">
        <v>463</v>
      </c>
      <c r="C17" s="10" t="s">
        <v>9</v>
      </c>
      <c r="D17" s="10">
        <v>1200</v>
      </c>
      <c r="E17" s="10">
        <v>481.35</v>
      </c>
      <c r="F17" s="10">
        <v>478.85</v>
      </c>
      <c r="G17" s="10" t="s">
        <v>464</v>
      </c>
      <c r="H17" s="10">
        <v>480</v>
      </c>
      <c r="I17" s="10">
        <f t="shared" ref="I17:I21" si="3">(H17-E17)*D17</f>
        <v>-1620.00000000003</v>
      </c>
      <c r="J17" s="26"/>
    </row>
    <row r="18" ht="15" spans="1:10">
      <c r="A18" s="7">
        <v>43476</v>
      </c>
      <c r="B18" s="8" t="s">
        <v>38</v>
      </c>
      <c r="C18" s="8" t="s">
        <v>9</v>
      </c>
      <c r="D18" s="8">
        <v>400</v>
      </c>
      <c r="E18" s="8">
        <v>1520</v>
      </c>
      <c r="F18" s="8">
        <v>1512.5</v>
      </c>
      <c r="G18" s="8" t="s">
        <v>465</v>
      </c>
      <c r="H18" s="8">
        <v>1533</v>
      </c>
      <c r="I18" s="8">
        <f t="shared" si="3"/>
        <v>5200</v>
      </c>
      <c r="J18" s="26"/>
    </row>
    <row r="19" ht="15" spans="1:10">
      <c r="A19" s="7">
        <v>43479</v>
      </c>
      <c r="B19" s="8" t="s">
        <v>436</v>
      </c>
      <c r="C19" s="8" t="s">
        <v>28</v>
      </c>
      <c r="D19" s="8">
        <v>1500</v>
      </c>
      <c r="E19" s="8">
        <v>530.2</v>
      </c>
      <c r="F19" s="8">
        <v>532</v>
      </c>
      <c r="G19" s="8" t="s">
        <v>466</v>
      </c>
      <c r="H19" s="8">
        <v>528.2</v>
      </c>
      <c r="I19" s="8">
        <f t="shared" si="2"/>
        <v>3000</v>
      </c>
      <c r="J19" s="26"/>
    </row>
    <row r="20" ht="15" spans="1:10">
      <c r="A20" s="9" t="s">
        <v>467</v>
      </c>
      <c r="B20" s="10" t="s">
        <v>217</v>
      </c>
      <c r="C20" s="10" t="s">
        <v>28</v>
      </c>
      <c r="D20" s="10">
        <v>1200</v>
      </c>
      <c r="E20" s="10">
        <v>697.1</v>
      </c>
      <c r="F20" s="10">
        <v>699.6</v>
      </c>
      <c r="G20" s="10" t="s">
        <v>468</v>
      </c>
      <c r="H20" s="10">
        <v>699.6</v>
      </c>
      <c r="I20" s="10">
        <f t="shared" si="2"/>
        <v>-3000</v>
      </c>
      <c r="J20" s="26"/>
    </row>
    <row r="21" ht="15" spans="1:10">
      <c r="A21" s="7" t="s">
        <v>467</v>
      </c>
      <c r="B21" s="8" t="s">
        <v>76</v>
      </c>
      <c r="C21" s="8" t="s">
        <v>9</v>
      </c>
      <c r="D21" s="8">
        <v>302</v>
      </c>
      <c r="E21" s="8">
        <v>2354.5</v>
      </c>
      <c r="F21" s="8">
        <v>2344.5</v>
      </c>
      <c r="G21" s="8" t="s">
        <v>469</v>
      </c>
      <c r="H21" s="8">
        <v>2354.5</v>
      </c>
      <c r="I21" s="8">
        <f t="shared" si="3"/>
        <v>0</v>
      </c>
      <c r="J21" s="26"/>
    </row>
    <row r="22" ht="15" spans="1:10">
      <c r="A22" s="7">
        <v>43482</v>
      </c>
      <c r="B22" s="8" t="s">
        <v>470</v>
      </c>
      <c r="C22" s="8" t="s">
        <v>450</v>
      </c>
      <c r="D22" s="8">
        <v>700</v>
      </c>
      <c r="E22" s="8">
        <v>959</v>
      </c>
      <c r="F22" s="8">
        <v>963.3</v>
      </c>
      <c r="G22" s="8" t="s">
        <v>471</v>
      </c>
      <c r="H22" s="8">
        <v>950.7</v>
      </c>
      <c r="I22" s="8">
        <f t="shared" si="2"/>
        <v>5809.99999999997</v>
      </c>
      <c r="J22" s="26"/>
    </row>
    <row r="23" ht="15" spans="1:10">
      <c r="A23" s="7" t="s">
        <v>472</v>
      </c>
      <c r="B23" s="8" t="s">
        <v>473</v>
      </c>
      <c r="C23" s="8" t="s">
        <v>28</v>
      </c>
      <c r="D23" s="8">
        <v>1500</v>
      </c>
      <c r="E23" s="8">
        <v>568.7</v>
      </c>
      <c r="F23" s="8">
        <v>570.7</v>
      </c>
      <c r="G23" s="8" t="s">
        <v>474</v>
      </c>
      <c r="H23" s="8">
        <v>568.7</v>
      </c>
      <c r="I23" s="8">
        <f t="shared" si="2"/>
        <v>0</v>
      </c>
      <c r="J23" s="26"/>
    </row>
    <row r="24" ht="15" spans="1:10">
      <c r="A24" s="7" t="s">
        <v>472</v>
      </c>
      <c r="B24" s="8" t="s">
        <v>475</v>
      </c>
      <c r="C24" s="8" t="s">
        <v>28</v>
      </c>
      <c r="D24" s="8">
        <v>500</v>
      </c>
      <c r="E24" s="8">
        <v>1893</v>
      </c>
      <c r="F24" s="8">
        <v>1899</v>
      </c>
      <c r="G24" s="8" t="s">
        <v>476</v>
      </c>
      <c r="H24" s="8">
        <v>1893</v>
      </c>
      <c r="I24" s="8">
        <f t="shared" si="2"/>
        <v>0</v>
      </c>
      <c r="J24" s="26"/>
    </row>
    <row r="25" ht="15" spans="1:10">
      <c r="A25" s="7" t="s">
        <v>477</v>
      </c>
      <c r="B25" s="8" t="s">
        <v>478</v>
      </c>
      <c r="C25" s="8" t="s">
        <v>9</v>
      </c>
      <c r="D25" s="8">
        <v>1500</v>
      </c>
      <c r="E25" s="8">
        <v>525.6</v>
      </c>
      <c r="F25" s="8">
        <v>523.6</v>
      </c>
      <c r="G25" s="8" t="s">
        <v>479</v>
      </c>
      <c r="H25" s="8">
        <v>529.6</v>
      </c>
      <c r="I25" s="8">
        <f>(H25-E25)*D25</f>
        <v>6000</v>
      </c>
      <c r="J25" s="26"/>
    </row>
    <row r="26" ht="16.5" customHeight="1" spans="1:10">
      <c r="A26" s="7" t="s">
        <v>480</v>
      </c>
      <c r="B26" s="8" t="s">
        <v>421</v>
      </c>
      <c r="C26" s="8" t="s">
        <v>28</v>
      </c>
      <c r="D26" s="8">
        <v>550</v>
      </c>
      <c r="E26" s="8">
        <v>1041</v>
      </c>
      <c r="F26" s="8">
        <v>1046.5</v>
      </c>
      <c r="G26" s="8" t="s">
        <v>481</v>
      </c>
      <c r="H26" s="8">
        <v>1041</v>
      </c>
      <c r="I26" s="8">
        <f t="shared" ref="I26:I30" si="4">(E26-H26)*D26</f>
        <v>0</v>
      </c>
      <c r="J26" s="8"/>
    </row>
    <row r="27" ht="15" spans="1:10">
      <c r="A27" s="9" t="s">
        <v>482</v>
      </c>
      <c r="B27" s="10" t="s">
        <v>483</v>
      </c>
      <c r="C27" s="10" t="s">
        <v>9</v>
      </c>
      <c r="D27" s="10">
        <v>1000</v>
      </c>
      <c r="E27" s="10">
        <v>552</v>
      </c>
      <c r="F27" s="10">
        <v>549</v>
      </c>
      <c r="G27" s="10" t="s">
        <v>484</v>
      </c>
      <c r="H27" s="10">
        <v>549</v>
      </c>
      <c r="I27" s="10">
        <f>(H27-E27)*D27</f>
        <v>-3000</v>
      </c>
      <c r="J27" s="26"/>
    </row>
    <row r="28" ht="15" spans="1:10">
      <c r="A28" s="9" t="s">
        <v>485</v>
      </c>
      <c r="B28" s="10" t="s">
        <v>417</v>
      </c>
      <c r="C28" s="10" t="s">
        <v>28</v>
      </c>
      <c r="D28" s="10">
        <v>1300</v>
      </c>
      <c r="E28" s="10">
        <v>533</v>
      </c>
      <c r="F28" s="10">
        <v>535.5</v>
      </c>
      <c r="G28" s="10" t="s">
        <v>486</v>
      </c>
      <c r="H28" s="10">
        <v>535.5</v>
      </c>
      <c r="I28" s="10">
        <f t="shared" si="4"/>
        <v>-3250</v>
      </c>
      <c r="J28" s="26"/>
    </row>
    <row r="29" ht="15" spans="1:10">
      <c r="A29" s="7" t="s">
        <v>487</v>
      </c>
      <c r="B29" s="8" t="s">
        <v>79</v>
      </c>
      <c r="C29" s="8" t="s">
        <v>28</v>
      </c>
      <c r="D29" s="8">
        <v>1400</v>
      </c>
      <c r="E29" s="8">
        <v>487</v>
      </c>
      <c r="F29" s="8">
        <v>489</v>
      </c>
      <c r="G29" s="11" t="s">
        <v>488</v>
      </c>
      <c r="H29" s="8">
        <v>487</v>
      </c>
      <c r="I29" s="8">
        <f t="shared" si="4"/>
        <v>0</v>
      </c>
      <c r="J29" s="26"/>
    </row>
    <row r="30" ht="15" spans="1:10">
      <c r="A30" s="7" t="s">
        <v>489</v>
      </c>
      <c r="B30" s="8" t="s">
        <v>473</v>
      </c>
      <c r="C30" s="8" t="s">
        <v>28</v>
      </c>
      <c r="D30" s="8">
        <v>1500</v>
      </c>
      <c r="E30" s="8">
        <v>580.3</v>
      </c>
      <c r="F30" s="8">
        <v>582.3</v>
      </c>
      <c r="G30" s="8" t="s">
        <v>490</v>
      </c>
      <c r="H30" s="8">
        <v>578.3</v>
      </c>
      <c r="I30" s="8">
        <f t="shared" si="4"/>
        <v>3000</v>
      </c>
      <c r="J30" s="26"/>
    </row>
    <row r="31" ht="15" spans="1:10">
      <c r="A31" s="7">
        <v>43494</v>
      </c>
      <c r="B31" s="8" t="s">
        <v>107</v>
      </c>
      <c r="C31" s="8" t="s">
        <v>9</v>
      </c>
      <c r="D31" s="8">
        <v>750</v>
      </c>
      <c r="E31" s="8">
        <v>1309.5</v>
      </c>
      <c r="F31" s="8">
        <v>1305.5</v>
      </c>
      <c r="G31" s="8" t="s">
        <v>491</v>
      </c>
      <c r="H31" s="8">
        <v>1313.5</v>
      </c>
      <c r="I31" s="8">
        <f>(H31-E31)*D31</f>
        <v>3000</v>
      </c>
      <c r="J31" s="26"/>
    </row>
    <row r="32" ht="15" spans="1:10">
      <c r="A32" s="9"/>
      <c r="B32" s="10"/>
      <c r="C32" s="10"/>
      <c r="D32" s="10"/>
      <c r="E32" s="10"/>
      <c r="F32" s="10"/>
      <c r="G32" s="10"/>
      <c r="H32" s="10"/>
      <c r="I32" s="10"/>
      <c r="J32" s="26"/>
    </row>
    <row r="33" ht="15" spans="7:9">
      <c r="G33" s="14" t="s">
        <v>33</v>
      </c>
      <c r="H33" s="14"/>
      <c r="I33" s="18">
        <f>SUM(I4:I32)</f>
        <v>15215</v>
      </c>
    </row>
    <row r="34" ht="15" spans="7:9">
      <c r="G34" s="26"/>
      <c r="H34" s="26"/>
      <c r="I34" s="33"/>
    </row>
    <row r="35" ht="15" spans="7:9">
      <c r="G35" s="14" t="s">
        <v>3</v>
      </c>
      <c r="H35" s="14"/>
      <c r="I35" s="20">
        <f>16/28</f>
        <v>0.571428571428571</v>
      </c>
    </row>
    <row r="37" ht="15" spans="9:9">
      <c r="I37" s="37"/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opLeftCell="A31" workbookViewId="0">
      <selection activeCell="Q14" sqref="Q14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492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9">
        <v>43437</v>
      </c>
      <c r="B4" s="10" t="s">
        <v>313</v>
      </c>
      <c r="C4" s="10" t="s">
        <v>9</v>
      </c>
      <c r="D4" s="10">
        <v>500</v>
      </c>
      <c r="E4" s="10">
        <v>1323.75</v>
      </c>
      <c r="F4" s="10">
        <v>1317.75</v>
      </c>
      <c r="G4" s="39" t="s">
        <v>493</v>
      </c>
      <c r="H4" s="10">
        <v>1317.75</v>
      </c>
      <c r="I4" s="10">
        <f t="shared" ref="I4:I7" si="0">(H4-E4)*D4</f>
        <v>-3000</v>
      </c>
      <c r="J4" s="26"/>
    </row>
    <row r="5" ht="15" spans="1:10">
      <c r="A5" s="9">
        <v>43437</v>
      </c>
      <c r="B5" s="10" t="s">
        <v>313</v>
      </c>
      <c r="C5" s="10" t="s">
        <v>9</v>
      </c>
      <c r="D5" s="10">
        <v>500</v>
      </c>
      <c r="E5" s="10">
        <v>1324</v>
      </c>
      <c r="F5" s="10">
        <v>1318</v>
      </c>
      <c r="G5" s="10" t="s">
        <v>494</v>
      </c>
      <c r="H5" s="10">
        <v>1318</v>
      </c>
      <c r="I5" s="10">
        <f t="shared" si="0"/>
        <v>-3000</v>
      </c>
      <c r="J5" s="26"/>
    </row>
    <row r="6" ht="15" spans="1:10">
      <c r="A6" s="7">
        <v>43437</v>
      </c>
      <c r="B6" s="8" t="s">
        <v>495</v>
      </c>
      <c r="C6" s="8" t="s">
        <v>9</v>
      </c>
      <c r="D6" s="8">
        <v>2000</v>
      </c>
      <c r="E6" s="8">
        <v>230</v>
      </c>
      <c r="F6" s="8">
        <v>228.5</v>
      </c>
      <c r="G6" s="8" t="s">
        <v>496</v>
      </c>
      <c r="H6" s="8">
        <v>232.65</v>
      </c>
      <c r="I6" s="8">
        <f t="shared" si="0"/>
        <v>5300.00000000001</v>
      </c>
      <c r="J6" s="26"/>
    </row>
    <row r="7" ht="15" spans="1:10">
      <c r="A7" s="7">
        <v>43438</v>
      </c>
      <c r="B7" s="8" t="s">
        <v>497</v>
      </c>
      <c r="C7" s="8" t="s">
        <v>9</v>
      </c>
      <c r="D7" s="8">
        <v>1000</v>
      </c>
      <c r="E7" s="8">
        <v>627</v>
      </c>
      <c r="F7" s="8">
        <v>624</v>
      </c>
      <c r="G7" s="8" t="s">
        <v>498</v>
      </c>
      <c r="H7" s="8">
        <v>630</v>
      </c>
      <c r="I7" s="8">
        <f t="shared" si="0"/>
        <v>3000</v>
      </c>
      <c r="J7" s="26"/>
    </row>
    <row r="8" ht="15" spans="1:10">
      <c r="A8" s="7">
        <v>43438</v>
      </c>
      <c r="B8" s="8" t="s">
        <v>76</v>
      </c>
      <c r="C8" s="8" t="s">
        <v>28</v>
      </c>
      <c r="D8" s="8">
        <v>302</v>
      </c>
      <c r="E8" s="8">
        <v>2184</v>
      </c>
      <c r="F8" s="8">
        <v>2194</v>
      </c>
      <c r="G8" s="8" t="s">
        <v>499</v>
      </c>
      <c r="H8" s="8">
        <v>2174</v>
      </c>
      <c r="I8" s="8">
        <f t="shared" ref="I8:I12" si="1">(E8-H8)*D8</f>
        <v>3020</v>
      </c>
      <c r="J8" s="26"/>
    </row>
    <row r="9" ht="15" spans="1:10">
      <c r="A9" s="7">
        <v>43439</v>
      </c>
      <c r="B9" s="8" t="s">
        <v>217</v>
      </c>
      <c r="C9" s="8" t="s">
        <v>9</v>
      </c>
      <c r="D9" s="8">
        <v>1200</v>
      </c>
      <c r="E9" s="8">
        <v>723.5</v>
      </c>
      <c r="F9" s="8">
        <v>721</v>
      </c>
      <c r="G9" s="8" t="s">
        <v>500</v>
      </c>
      <c r="H9" s="8">
        <v>729</v>
      </c>
      <c r="I9" s="8">
        <f>(H9-E9)*D9</f>
        <v>6600</v>
      </c>
      <c r="J9" s="26"/>
    </row>
    <row r="10" ht="15" spans="1:10">
      <c r="A10" s="7">
        <v>43440</v>
      </c>
      <c r="B10" s="8" t="s">
        <v>76</v>
      </c>
      <c r="C10" s="8" t="s">
        <v>28</v>
      </c>
      <c r="D10" s="8">
        <v>302</v>
      </c>
      <c r="E10" s="8">
        <v>2110.1</v>
      </c>
      <c r="F10" s="8">
        <v>2120.1</v>
      </c>
      <c r="G10" s="8" t="s">
        <v>501</v>
      </c>
      <c r="H10" s="8">
        <v>2110</v>
      </c>
      <c r="I10" s="8">
        <f t="shared" si="1"/>
        <v>30.1999999999725</v>
      </c>
      <c r="J10" s="26"/>
    </row>
    <row r="11" ht="15" spans="1:10">
      <c r="A11" s="9">
        <v>43440</v>
      </c>
      <c r="B11" s="10" t="s">
        <v>114</v>
      </c>
      <c r="C11" s="10" t="s">
        <v>28</v>
      </c>
      <c r="D11" s="10">
        <v>800</v>
      </c>
      <c r="E11" s="10">
        <v>900</v>
      </c>
      <c r="F11" s="10">
        <v>903.75</v>
      </c>
      <c r="G11" s="10" t="s">
        <v>502</v>
      </c>
      <c r="H11" s="10">
        <v>901.5</v>
      </c>
      <c r="I11" s="10">
        <f t="shared" si="1"/>
        <v>-1200</v>
      </c>
      <c r="J11" s="26"/>
    </row>
    <row r="12" ht="15" spans="1:10">
      <c r="A12" s="7">
        <v>43440</v>
      </c>
      <c r="B12" s="8" t="s">
        <v>436</v>
      </c>
      <c r="C12" s="8" t="s">
        <v>450</v>
      </c>
      <c r="D12" s="8">
        <v>1500</v>
      </c>
      <c r="E12" s="8">
        <v>407</v>
      </c>
      <c r="F12" s="8">
        <v>409</v>
      </c>
      <c r="G12" s="8" t="s">
        <v>503</v>
      </c>
      <c r="H12" s="8">
        <v>405</v>
      </c>
      <c r="I12" s="8">
        <f t="shared" si="1"/>
        <v>3000</v>
      </c>
      <c r="J12" s="26"/>
    </row>
    <row r="13" ht="15" spans="1:10">
      <c r="A13" s="9">
        <v>43441</v>
      </c>
      <c r="B13" s="10" t="s">
        <v>190</v>
      </c>
      <c r="C13" s="10" t="s">
        <v>9</v>
      </c>
      <c r="D13" s="10">
        <v>500</v>
      </c>
      <c r="E13" s="10">
        <v>2109</v>
      </c>
      <c r="F13" s="10">
        <v>2103</v>
      </c>
      <c r="G13" s="10" t="s">
        <v>504</v>
      </c>
      <c r="H13" s="10">
        <v>2103</v>
      </c>
      <c r="I13" s="10">
        <f>(H13-E13)*D13</f>
        <v>-3000</v>
      </c>
      <c r="J13" s="26"/>
    </row>
    <row r="14" ht="15" spans="1:10">
      <c r="A14" s="9">
        <v>43441</v>
      </c>
      <c r="B14" s="10" t="s">
        <v>79</v>
      </c>
      <c r="C14" s="10" t="s">
        <v>28</v>
      </c>
      <c r="D14" s="10">
        <v>1400</v>
      </c>
      <c r="E14" s="10">
        <v>468.05</v>
      </c>
      <c r="F14" s="10">
        <v>470.2</v>
      </c>
      <c r="G14" s="10" t="s">
        <v>505</v>
      </c>
      <c r="H14" s="10">
        <v>470.2</v>
      </c>
      <c r="I14" s="10">
        <f>(E14-H14)*D14</f>
        <v>-3009.99999999997</v>
      </c>
      <c r="J14" s="26"/>
    </row>
    <row r="15" ht="15" spans="1:10">
      <c r="A15" s="7">
        <v>43441</v>
      </c>
      <c r="B15" s="8" t="s">
        <v>190</v>
      </c>
      <c r="C15" s="8" t="s">
        <v>9</v>
      </c>
      <c r="D15" s="8">
        <v>500</v>
      </c>
      <c r="E15" s="8">
        <v>2111</v>
      </c>
      <c r="F15" s="8">
        <v>2105</v>
      </c>
      <c r="G15" s="8" t="s">
        <v>506</v>
      </c>
      <c r="H15" s="8">
        <v>2124.3</v>
      </c>
      <c r="I15" s="8">
        <f>(H15-E15)*D15</f>
        <v>6650.00000000009</v>
      </c>
      <c r="J15" s="26"/>
    </row>
    <row r="16" ht="15" spans="1:10">
      <c r="A16" s="7">
        <v>43444</v>
      </c>
      <c r="B16" s="8" t="s">
        <v>190</v>
      </c>
      <c r="C16" s="8" t="s">
        <v>28</v>
      </c>
      <c r="D16" s="8">
        <v>500</v>
      </c>
      <c r="E16" s="8">
        <v>2080</v>
      </c>
      <c r="F16" s="8">
        <v>2086</v>
      </c>
      <c r="G16" s="8" t="s">
        <v>507</v>
      </c>
      <c r="H16" s="8">
        <v>2067</v>
      </c>
      <c r="I16" s="8">
        <f>(E16-H16)*D16</f>
        <v>6500</v>
      </c>
      <c r="J16" s="26"/>
    </row>
    <row r="17" ht="15" spans="1:10">
      <c r="A17" s="9">
        <v>43445</v>
      </c>
      <c r="B17" s="10" t="s">
        <v>473</v>
      </c>
      <c r="C17" s="10" t="s">
        <v>9</v>
      </c>
      <c r="D17" s="10">
        <v>1500</v>
      </c>
      <c r="E17" s="10">
        <v>531</v>
      </c>
      <c r="F17" s="10">
        <v>529</v>
      </c>
      <c r="G17" s="10" t="s">
        <v>508</v>
      </c>
      <c r="H17" s="10">
        <v>529</v>
      </c>
      <c r="I17" s="10">
        <f t="shared" ref="I17:I28" si="2">(H17-E17)*D17</f>
        <v>-3000</v>
      </c>
      <c r="J17" s="26"/>
    </row>
    <row r="18" ht="15" spans="1:10">
      <c r="A18" s="9">
        <v>43445</v>
      </c>
      <c r="B18" s="10" t="s">
        <v>313</v>
      </c>
      <c r="C18" s="10" t="s">
        <v>9</v>
      </c>
      <c r="D18" s="10">
        <v>500</v>
      </c>
      <c r="E18" s="10">
        <v>1205.8</v>
      </c>
      <c r="F18" s="10">
        <v>1199.8</v>
      </c>
      <c r="G18" s="10" t="s">
        <v>509</v>
      </c>
      <c r="H18" s="10">
        <v>1199.8</v>
      </c>
      <c r="I18" s="10">
        <f t="shared" si="2"/>
        <v>-3000</v>
      </c>
      <c r="J18" s="26"/>
    </row>
    <row r="19" ht="15" spans="1:10">
      <c r="A19" s="7">
        <v>43446</v>
      </c>
      <c r="B19" s="8" t="s">
        <v>107</v>
      </c>
      <c r="C19" s="8" t="s">
        <v>9</v>
      </c>
      <c r="D19" s="8">
        <v>750</v>
      </c>
      <c r="E19" s="8">
        <v>1109</v>
      </c>
      <c r="F19" s="8">
        <v>1105</v>
      </c>
      <c r="G19" s="8" t="s">
        <v>510</v>
      </c>
      <c r="H19" s="8">
        <v>1119</v>
      </c>
      <c r="I19" s="8">
        <f t="shared" si="2"/>
        <v>7500</v>
      </c>
      <c r="J19" s="26"/>
    </row>
    <row r="20" ht="15" spans="1:10">
      <c r="A20" s="7">
        <v>43448</v>
      </c>
      <c r="B20" s="8" t="s">
        <v>107</v>
      </c>
      <c r="C20" s="8" t="s">
        <v>9</v>
      </c>
      <c r="D20" s="8">
        <v>750</v>
      </c>
      <c r="E20" s="8">
        <v>1124.7</v>
      </c>
      <c r="F20" s="8">
        <v>1120.7</v>
      </c>
      <c r="G20" s="8" t="s">
        <v>511</v>
      </c>
      <c r="H20" s="8">
        <v>1124.7</v>
      </c>
      <c r="I20" s="8">
        <f t="shared" si="2"/>
        <v>0</v>
      </c>
      <c r="J20" s="26"/>
    </row>
    <row r="21" ht="15" spans="1:10">
      <c r="A21" s="9">
        <v>43448</v>
      </c>
      <c r="B21" s="10" t="s">
        <v>20</v>
      </c>
      <c r="C21" s="10" t="s">
        <v>9</v>
      </c>
      <c r="D21" s="10">
        <v>600</v>
      </c>
      <c r="E21" s="10">
        <v>1067</v>
      </c>
      <c r="F21" s="10">
        <v>1062</v>
      </c>
      <c r="G21" s="10" t="s">
        <v>512</v>
      </c>
      <c r="H21" s="10">
        <v>1064</v>
      </c>
      <c r="I21" s="10">
        <f t="shared" si="2"/>
        <v>-1800</v>
      </c>
      <c r="J21" s="26"/>
    </row>
    <row r="22" ht="15" spans="1:10">
      <c r="A22" s="7">
        <v>43448</v>
      </c>
      <c r="B22" s="8" t="s">
        <v>90</v>
      </c>
      <c r="C22" s="8" t="s">
        <v>9</v>
      </c>
      <c r="D22" s="8">
        <v>1000</v>
      </c>
      <c r="E22" s="8">
        <v>575</v>
      </c>
      <c r="F22" s="8">
        <v>572</v>
      </c>
      <c r="G22" s="8" t="s">
        <v>513</v>
      </c>
      <c r="H22" s="8">
        <v>577</v>
      </c>
      <c r="I22" s="8">
        <f t="shared" si="2"/>
        <v>2000</v>
      </c>
      <c r="J22" s="26"/>
    </row>
    <row r="23" ht="15" spans="1:10">
      <c r="A23" s="7">
        <v>43451</v>
      </c>
      <c r="B23" s="8" t="s">
        <v>438</v>
      </c>
      <c r="C23" s="8" t="s">
        <v>9</v>
      </c>
      <c r="D23" s="8">
        <v>1250</v>
      </c>
      <c r="E23" s="8">
        <v>633.8</v>
      </c>
      <c r="F23" s="8">
        <v>631.4</v>
      </c>
      <c r="G23" s="8" t="s">
        <v>514</v>
      </c>
      <c r="H23" s="8">
        <v>633.8</v>
      </c>
      <c r="I23" s="8">
        <f t="shared" si="2"/>
        <v>0</v>
      </c>
      <c r="J23" s="26"/>
    </row>
    <row r="24" ht="15" spans="1:10">
      <c r="A24" s="7">
        <v>43451</v>
      </c>
      <c r="B24" s="8" t="s">
        <v>90</v>
      </c>
      <c r="C24" s="8" t="s">
        <v>9</v>
      </c>
      <c r="D24" s="8">
        <v>1000</v>
      </c>
      <c r="E24" s="8">
        <v>580</v>
      </c>
      <c r="F24" s="8">
        <v>577</v>
      </c>
      <c r="G24" s="8" t="s">
        <v>515</v>
      </c>
      <c r="H24" s="8">
        <v>580</v>
      </c>
      <c r="I24" s="8">
        <f t="shared" si="2"/>
        <v>0</v>
      </c>
      <c r="J24" s="26"/>
    </row>
    <row r="25" ht="15" spans="1:10">
      <c r="A25" s="7">
        <v>43452</v>
      </c>
      <c r="B25" s="8" t="s">
        <v>114</v>
      </c>
      <c r="C25" s="8" t="s">
        <v>450</v>
      </c>
      <c r="D25" s="8">
        <v>800</v>
      </c>
      <c r="E25" s="8">
        <v>930</v>
      </c>
      <c r="F25" s="8">
        <v>933.75</v>
      </c>
      <c r="G25" s="8" t="s">
        <v>516</v>
      </c>
      <c r="H25" s="8">
        <v>924.5</v>
      </c>
      <c r="I25" s="8">
        <f t="shared" ref="I25:I31" si="3">(E25-H25)*D25</f>
        <v>4400</v>
      </c>
      <c r="J25" s="26"/>
    </row>
    <row r="26" ht="16.5" customHeight="1" spans="1:10">
      <c r="A26" s="7">
        <v>43452</v>
      </c>
      <c r="B26" s="8" t="s">
        <v>90</v>
      </c>
      <c r="C26" s="8" t="s">
        <v>9</v>
      </c>
      <c r="D26" s="8">
        <v>1000</v>
      </c>
      <c r="E26" s="8">
        <v>584</v>
      </c>
      <c r="F26" s="8">
        <v>581</v>
      </c>
      <c r="G26" s="8" t="s">
        <v>517</v>
      </c>
      <c r="H26" s="8">
        <v>587.5</v>
      </c>
      <c r="I26" s="8">
        <f t="shared" si="2"/>
        <v>3500</v>
      </c>
      <c r="J26" s="8"/>
    </row>
    <row r="27" ht="15" spans="1:10">
      <c r="A27" s="7">
        <v>43453</v>
      </c>
      <c r="B27" s="8" t="s">
        <v>518</v>
      </c>
      <c r="C27" s="8" t="s">
        <v>9</v>
      </c>
      <c r="D27" s="8">
        <v>1500</v>
      </c>
      <c r="E27" s="8">
        <v>222</v>
      </c>
      <c r="F27" s="8">
        <v>220</v>
      </c>
      <c r="G27" s="8" t="s">
        <v>519</v>
      </c>
      <c r="H27" s="8">
        <v>224</v>
      </c>
      <c r="I27" s="8">
        <f t="shared" si="2"/>
        <v>3000</v>
      </c>
      <c r="J27" s="26"/>
    </row>
    <row r="28" ht="15" spans="1:10">
      <c r="A28" s="7">
        <v>43454</v>
      </c>
      <c r="B28" s="8" t="s">
        <v>76</v>
      </c>
      <c r="C28" s="8" t="s">
        <v>9</v>
      </c>
      <c r="D28" s="8">
        <v>302</v>
      </c>
      <c r="E28" s="8">
        <v>2279</v>
      </c>
      <c r="F28" s="8">
        <v>2269</v>
      </c>
      <c r="G28" s="8" t="s">
        <v>520</v>
      </c>
      <c r="H28" s="8">
        <v>2289</v>
      </c>
      <c r="I28" s="8">
        <f t="shared" si="2"/>
        <v>3020</v>
      </c>
      <c r="J28" s="26"/>
    </row>
    <row r="29" ht="15" spans="1:10">
      <c r="A29" s="7">
        <v>43455</v>
      </c>
      <c r="B29" s="8" t="s">
        <v>131</v>
      </c>
      <c r="C29" s="8" t="s">
        <v>28</v>
      </c>
      <c r="D29" s="8">
        <v>1100</v>
      </c>
      <c r="E29" s="8">
        <v>691</v>
      </c>
      <c r="F29" s="8">
        <v>694</v>
      </c>
      <c r="G29" s="8" t="s">
        <v>521</v>
      </c>
      <c r="H29" s="8">
        <v>685</v>
      </c>
      <c r="I29" s="8">
        <f t="shared" si="3"/>
        <v>6600</v>
      </c>
      <c r="J29" s="26"/>
    </row>
    <row r="30" ht="15" spans="1:10">
      <c r="A30" s="9">
        <v>43458</v>
      </c>
      <c r="B30" s="10" t="s">
        <v>76</v>
      </c>
      <c r="C30" s="10" t="s">
        <v>28</v>
      </c>
      <c r="D30" s="10">
        <v>302</v>
      </c>
      <c r="E30" s="10">
        <v>2297</v>
      </c>
      <c r="F30" s="10">
        <v>2307</v>
      </c>
      <c r="G30" s="10" t="s">
        <v>522</v>
      </c>
      <c r="H30" s="10">
        <v>2307</v>
      </c>
      <c r="I30" s="10">
        <f t="shared" si="3"/>
        <v>-3020</v>
      </c>
      <c r="J30" s="26"/>
    </row>
    <row r="31" ht="15" spans="1:10">
      <c r="A31" s="7">
        <v>43460</v>
      </c>
      <c r="B31" s="8" t="s">
        <v>79</v>
      </c>
      <c r="C31" s="8" t="s">
        <v>28</v>
      </c>
      <c r="D31" s="8">
        <v>1400</v>
      </c>
      <c r="E31" s="8">
        <v>478</v>
      </c>
      <c r="F31" s="8">
        <v>480.15</v>
      </c>
      <c r="G31" s="8" t="s">
        <v>523</v>
      </c>
      <c r="H31" s="8">
        <v>471.5</v>
      </c>
      <c r="I31" s="8">
        <f t="shared" si="3"/>
        <v>9100</v>
      </c>
      <c r="J31" s="26"/>
    </row>
    <row r="32" ht="15" spans="1:10">
      <c r="A32" s="9">
        <v>43461</v>
      </c>
      <c r="B32" s="10" t="s">
        <v>107</v>
      </c>
      <c r="C32" s="10" t="s">
        <v>9</v>
      </c>
      <c r="D32" s="10">
        <v>750</v>
      </c>
      <c r="E32" s="10">
        <v>1132</v>
      </c>
      <c r="F32" s="10">
        <v>1128</v>
      </c>
      <c r="G32" s="10" t="s">
        <v>524</v>
      </c>
      <c r="H32" s="10">
        <v>1131</v>
      </c>
      <c r="I32" s="10">
        <f t="shared" ref="I32:I38" si="4">(H32-E32)*D32</f>
        <v>-750</v>
      </c>
      <c r="J32" s="26"/>
    </row>
    <row r="33" ht="15" spans="1:10">
      <c r="A33" s="7">
        <v>43461</v>
      </c>
      <c r="B33" s="8" t="s">
        <v>525</v>
      </c>
      <c r="C33" s="8" t="s">
        <v>9</v>
      </c>
      <c r="D33" s="8">
        <v>1000</v>
      </c>
      <c r="E33" s="8">
        <v>799</v>
      </c>
      <c r="F33" s="8">
        <v>796</v>
      </c>
      <c r="G33" s="8" t="s">
        <v>526</v>
      </c>
      <c r="H33" s="8">
        <v>801.5</v>
      </c>
      <c r="I33" s="8">
        <f t="shared" si="4"/>
        <v>2500</v>
      </c>
      <c r="J33" s="26"/>
    </row>
    <row r="34" ht="15" spans="1:10">
      <c r="A34" s="7">
        <v>43461</v>
      </c>
      <c r="B34" s="8" t="s">
        <v>436</v>
      </c>
      <c r="C34" s="8" t="s">
        <v>450</v>
      </c>
      <c r="D34" s="8">
        <v>1500</v>
      </c>
      <c r="E34" s="8">
        <v>497</v>
      </c>
      <c r="F34" s="8">
        <v>499</v>
      </c>
      <c r="G34" s="8" t="s">
        <v>527</v>
      </c>
      <c r="H34" s="8">
        <v>495.5</v>
      </c>
      <c r="I34" s="8">
        <f>(E34-H34)*D34</f>
        <v>2250</v>
      </c>
      <c r="J34" s="26"/>
    </row>
    <row r="35" ht="15" spans="1:10">
      <c r="A35" s="9">
        <v>43461</v>
      </c>
      <c r="B35" s="10" t="s">
        <v>528</v>
      </c>
      <c r="C35" s="10" t="s">
        <v>9</v>
      </c>
      <c r="D35" s="10">
        <v>2250</v>
      </c>
      <c r="E35" s="10">
        <v>219.8</v>
      </c>
      <c r="F35" s="10">
        <v>218.45</v>
      </c>
      <c r="G35" s="10" t="s">
        <v>529</v>
      </c>
      <c r="H35" s="10">
        <v>219</v>
      </c>
      <c r="I35" s="10">
        <f t="shared" si="4"/>
        <v>-1800.00000000003</v>
      </c>
      <c r="J35" s="26"/>
    </row>
    <row r="36" ht="15" spans="1:10">
      <c r="A36" s="7">
        <v>43462</v>
      </c>
      <c r="B36" s="8" t="s">
        <v>76</v>
      </c>
      <c r="C36" s="8" t="s">
        <v>9</v>
      </c>
      <c r="D36" s="8">
        <v>302</v>
      </c>
      <c r="E36" s="8">
        <v>2323.5</v>
      </c>
      <c r="F36" s="8">
        <v>2313.5</v>
      </c>
      <c r="G36" s="8" t="s">
        <v>530</v>
      </c>
      <c r="H36" s="8">
        <v>2332</v>
      </c>
      <c r="I36" s="8">
        <f t="shared" si="4"/>
        <v>2567</v>
      </c>
      <c r="J36" s="26"/>
    </row>
    <row r="37" ht="15" spans="1:10">
      <c r="A37" s="9">
        <v>43462</v>
      </c>
      <c r="B37" s="10" t="s">
        <v>264</v>
      </c>
      <c r="C37" s="10" t="s">
        <v>9</v>
      </c>
      <c r="D37" s="10">
        <v>700</v>
      </c>
      <c r="E37" s="10">
        <v>911.7</v>
      </c>
      <c r="F37" s="10">
        <v>907.4</v>
      </c>
      <c r="G37" s="10" t="s">
        <v>531</v>
      </c>
      <c r="H37" s="10">
        <v>910.7</v>
      </c>
      <c r="I37" s="10">
        <f t="shared" si="4"/>
        <v>-700</v>
      </c>
      <c r="J37" s="26"/>
    </row>
    <row r="38" ht="15" spans="1:10">
      <c r="A38" s="7">
        <v>43465</v>
      </c>
      <c r="B38" s="8" t="s">
        <v>313</v>
      </c>
      <c r="C38" s="8" t="s">
        <v>9</v>
      </c>
      <c r="D38" s="8">
        <v>500</v>
      </c>
      <c r="E38" s="8">
        <v>1259</v>
      </c>
      <c r="F38" s="8">
        <v>1253</v>
      </c>
      <c r="G38" s="8" t="s">
        <v>532</v>
      </c>
      <c r="H38" s="8">
        <v>1260.5</v>
      </c>
      <c r="I38" s="8">
        <f t="shared" si="4"/>
        <v>750</v>
      </c>
      <c r="J38" s="26"/>
    </row>
    <row r="39" ht="15" spans="1:10">
      <c r="A39" s="7">
        <v>43465</v>
      </c>
      <c r="B39" s="8" t="s">
        <v>180</v>
      </c>
      <c r="C39" s="8" t="s">
        <v>28</v>
      </c>
      <c r="D39" s="8">
        <v>700</v>
      </c>
      <c r="E39" s="8">
        <v>1380</v>
      </c>
      <c r="F39" s="8">
        <v>1384.3</v>
      </c>
      <c r="G39" s="8" t="s">
        <v>533</v>
      </c>
      <c r="H39" s="8">
        <v>1375.7</v>
      </c>
      <c r="I39" s="8">
        <f>(E39-H39)*D39</f>
        <v>3009.99999999997</v>
      </c>
      <c r="J39" s="26"/>
    </row>
    <row r="40" ht="15" spans="1:10">
      <c r="A40" s="9"/>
      <c r="B40" s="10"/>
      <c r="C40" s="10"/>
      <c r="D40" s="10"/>
      <c r="E40" s="10"/>
      <c r="F40" s="10"/>
      <c r="G40" s="10"/>
      <c r="H40" s="10"/>
      <c r="I40" s="10"/>
      <c r="J40" s="26"/>
    </row>
    <row r="41" ht="15" spans="7:9">
      <c r="G41" s="14" t="s">
        <v>33</v>
      </c>
      <c r="H41" s="14"/>
      <c r="I41" s="18">
        <f>SUM(I4:I40)</f>
        <v>57017.2000000001</v>
      </c>
    </row>
    <row r="42" ht="15" spans="7:9">
      <c r="G42" s="26"/>
      <c r="H42" s="26"/>
      <c r="I42" s="33"/>
    </row>
    <row r="43" ht="15" spans="7:9">
      <c r="G43" s="14" t="s">
        <v>3</v>
      </c>
      <c r="H43" s="14"/>
      <c r="I43" s="20">
        <f>24/36</f>
        <v>0.666666666666667</v>
      </c>
    </row>
    <row r="45" ht="15" spans="9:9">
      <c r="I45" s="37"/>
    </row>
  </sheetData>
  <mergeCells count="4">
    <mergeCell ref="A1:I1"/>
    <mergeCell ref="A2:I2"/>
    <mergeCell ref="G41:H41"/>
    <mergeCell ref="G43:H43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opLeftCell="A28" workbookViewId="0">
      <selection activeCell="L13" sqref="L13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534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43405</v>
      </c>
      <c r="B4" s="8" t="s">
        <v>76</v>
      </c>
      <c r="C4" s="8" t="s">
        <v>9</v>
      </c>
      <c r="D4" s="8">
        <v>302</v>
      </c>
      <c r="E4" s="8">
        <v>2202</v>
      </c>
      <c r="F4" s="8">
        <v>2192</v>
      </c>
      <c r="G4" s="11" t="s">
        <v>535</v>
      </c>
      <c r="H4" s="8">
        <v>2221.9</v>
      </c>
      <c r="I4" s="8">
        <f t="shared" ref="I4:I36" si="0">(H4-E4)*D4</f>
        <v>6009.80000000003</v>
      </c>
      <c r="J4" s="26"/>
    </row>
    <row r="5" ht="15" spans="1:10">
      <c r="A5" s="9">
        <v>43406</v>
      </c>
      <c r="B5" s="10" t="s">
        <v>79</v>
      </c>
      <c r="C5" s="10" t="s">
        <v>9</v>
      </c>
      <c r="D5" s="10">
        <v>1400</v>
      </c>
      <c r="E5" s="10">
        <v>506.8</v>
      </c>
      <c r="F5" s="10">
        <v>504.65</v>
      </c>
      <c r="G5" s="10" t="s">
        <v>536</v>
      </c>
      <c r="H5" s="10">
        <v>505</v>
      </c>
      <c r="I5" s="10">
        <f t="shared" si="0"/>
        <v>-2520.00000000002</v>
      </c>
      <c r="J5" s="26"/>
    </row>
    <row r="6" ht="15" spans="1:10">
      <c r="A6" s="9">
        <v>43406</v>
      </c>
      <c r="B6" s="10" t="s">
        <v>107</v>
      </c>
      <c r="C6" s="10" t="s">
        <v>28</v>
      </c>
      <c r="D6" s="10">
        <v>750</v>
      </c>
      <c r="E6" s="10">
        <v>1181</v>
      </c>
      <c r="F6" s="10">
        <v>1185</v>
      </c>
      <c r="G6" s="10" t="s">
        <v>537</v>
      </c>
      <c r="H6" s="10">
        <v>1182</v>
      </c>
      <c r="I6" s="10">
        <f>(E6-H6)*D6</f>
        <v>-750</v>
      </c>
      <c r="J6" s="26"/>
    </row>
    <row r="7" ht="15" spans="1:10">
      <c r="A7" s="9">
        <v>43409</v>
      </c>
      <c r="B7" s="10" t="s">
        <v>76</v>
      </c>
      <c r="C7" s="10" t="s">
        <v>9</v>
      </c>
      <c r="D7" s="10">
        <v>302</v>
      </c>
      <c r="E7" s="10">
        <v>2200</v>
      </c>
      <c r="F7" s="10">
        <v>2190</v>
      </c>
      <c r="G7" s="39" t="s">
        <v>538</v>
      </c>
      <c r="H7" s="10">
        <v>2190</v>
      </c>
      <c r="I7" s="10">
        <f t="shared" si="0"/>
        <v>-3020</v>
      </c>
      <c r="J7" s="26"/>
    </row>
    <row r="8" ht="15" spans="1:10">
      <c r="A8" s="7">
        <v>43410</v>
      </c>
      <c r="B8" s="8" t="s">
        <v>90</v>
      </c>
      <c r="C8" s="8" t="s">
        <v>9</v>
      </c>
      <c r="D8" s="8">
        <v>1000</v>
      </c>
      <c r="E8" s="8">
        <v>626</v>
      </c>
      <c r="F8" s="8">
        <v>623</v>
      </c>
      <c r="G8" s="11" t="s">
        <v>539</v>
      </c>
      <c r="H8" s="8">
        <v>627</v>
      </c>
      <c r="I8" s="8">
        <f t="shared" si="0"/>
        <v>1000</v>
      </c>
      <c r="J8" s="26"/>
    </row>
    <row r="9" ht="15" spans="1:10">
      <c r="A9" s="7">
        <v>43413</v>
      </c>
      <c r="B9" s="8" t="s">
        <v>540</v>
      </c>
      <c r="C9" s="8" t="s">
        <v>9</v>
      </c>
      <c r="D9" s="8">
        <v>600</v>
      </c>
      <c r="E9" s="8">
        <v>1225</v>
      </c>
      <c r="F9" s="8">
        <v>1220</v>
      </c>
      <c r="G9" s="8" t="s">
        <v>541</v>
      </c>
      <c r="H9" s="8">
        <v>1227</v>
      </c>
      <c r="I9" s="8">
        <f t="shared" si="0"/>
        <v>1200</v>
      </c>
      <c r="J9" s="26"/>
    </row>
    <row r="10" ht="15" spans="1:10">
      <c r="A10" s="7">
        <v>43413</v>
      </c>
      <c r="B10" s="8" t="s">
        <v>237</v>
      </c>
      <c r="C10" s="8" t="s">
        <v>9</v>
      </c>
      <c r="D10" s="8">
        <v>1500</v>
      </c>
      <c r="E10" s="8">
        <v>232.5</v>
      </c>
      <c r="F10" s="8">
        <v>230.5</v>
      </c>
      <c r="G10" s="8" t="s">
        <v>542</v>
      </c>
      <c r="H10" s="8">
        <v>233</v>
      </c>
      <c r="I10" s="8">
        <f t="shared" si="0"/>
        <v>750</v>
      </c>
      <c r="J10" s="26"/>
    </row>
    <row r="11" ht="15" spans="1:10">
      <c r="A11" s="9">
        <v>43416</v>
      </c>
      <c r="B11" s="10" t="s">
        <v>79</v>
      </c>
      <c r="C11" s="10" t="s">
        <v>9</v>
      </c>
      <c r="D11" s="10">
        <v>1400</v>
      </c>
      <c r="E11" s="10">
        <v>507</v>
      </c>
      <c r="F11" s="10">
        <v>505</v>
      </c>
      <c r="G11" s="10" t="s">
        <v>543</v>
      </c>
      <c r="H11" s="10">
        <v>505</v>
      </c>
      <c r="I11" s="10">
        <f t="shared" si="0"/>
        <v>-2800</v>
      </c>
      <c r="J11" s="26"/>
    </row>
    <row r="12" ht="15" spans="1:10">
      <c r="A12" s="7">
        <v>43416</v>
      </c>
      <c r="B12" s="8" t="s">
        <v>313</v>
      </c>
      <c r="C12" s="8" t="s">
        <v>9</v>
      </c>
      <c r="D12" s="8">
        <v>500</v>
      </c>
      <c r="E12" s="8">
        <v>1330</v>
      </c>
      <c r="F12" s="8">
        <v>1324</v>
      </c>
      <c r="G12" s="8" t="s">
        <v>544</v>
      </c>
      <c r="H12" s="8">
        <v>1336</v>
      </c>
      <c r="I12" s="8">
        <f t="shared" si="0"/>
        <v>3000</v>
      </c>
      <c r="J12" s="26"/>
    </row>
    <row r="13" ht="15" spans="1:10">
      <c r="A13" s="7">
        <v>43417</v>
      </c>
      <c r="B13" s="8" t="s">
        <v>190</v>
      </c>
      <c r="C13" s="8" t="s">
        <v>9</v>
      </c>
      <c r="D13" s="8">
        <v>500</v>
      </c>
      <c r="E13" s="8">
        <v>2040</v>
      </c>
      <c r="F13" s="8">
        <v>2034</v>
      </c>
      <c r="G13" s="8" t="s">
        <v>545</v>
      </c>
      <c r="H13" s="8">
        <v>2052</v>
      </c>
      <c r="I13" s="8">
        <f t="shared" si="0"/>
        <v>6000</v>
      </c>
      <c r="J13" s="26"/>
    </row>
    <row r="14" ht="15" spans="1:10">
      <c r="A14" s="7">
        <v>43417</v>
      </c>
      <c r="B14" s="8" t="s">
        <v>473</v>
      </c>
      <c r="C14" s="8" t="s">
        <v>9</v>
      </c>
      <c r="D14" s="8">
        <v>1500</v>
      </c>
      <c r="E14" s="8">
        <v>516</v>
      </c>
      <c r="F14" s="8">
        <v>514</v>
      </c>
      <c r="G14" s="8" t="s">
        <v>546</v>
      </c>
      <c r="H14" s="8">
        <v>518</v>
      </c>
      <c r="I14" s="8">
        <f t="shared" si="0"/>
        <v>3000</v>
      </c>
      <c r="J14" s="26"/>
    </row>
    <row r="15" ht="15" spans="1:10">
      <c r="A15" s="7">
        <v>43418</v>
      </c>
      <c r="B15" s="8" t="s">
        <v>237</v>
      </c>
      <c r="C15" s="8" t="s">
        <v>9</v>
      </c>
      <c r="D15" s="8">
        <v>1500</v>
      </c>
      <c r="E15" s="8">
        <v>242</v>
      </c>
      <c r="F15" s="8">
        <v>240</v>
      </c>
      <c r="G15" s="8" t="s">
        <v>547</v>
      </c>
      <c r="H15" s="8">
        <v>244</v>
      </c>
      <c r="I15" s="8">
        <f t="shared" si="0"/>
        <v>3000</v>
      </c>
      <c r="J15" s="26"/>
    </row>
    <row r="16" ht="15" spans="1:10">
      <c r="A16" s="7">
        <v>43418</v>
      </c>
      <c r="B16" s="8" t="s">
        <v>114</v>
      </c>
      <c r="C16" s="8" t="s">
        <v>9</v>
      </c>
      <c r="D16" s="8">
        <v>800</v>
      </c>
      <c r="E16" s="8">
        <v>971</v>
      </c>
      <c r="F16" s="8">
        <v>967.25</v>
      </c>
      <c r="G16" s="8" t="s">
        <v>548</v>
      </c>
      <c r="H16" s="8">
        <v>971</v>
      </c>
      <c r="I16" s="8">
        <f t="shared" si="0"/>
        <v>0</v>
      </c>
      <c r="J16" s="26"/>
    </row>
    <row r="17" ht="15" spans="1:10">
      <c r="A17" s="7">
        <v>43419</v>
      </c>
      <c r="B17" s="8" t="s">
        <v>549</v>
      </c>
      <c r="C17" s="8" t="s">
        <v>9</v>
      </c>
      <c r="D17" s="8">
        <v>3000</v>
      </c>
      <c r="E17" s="8">
        <v>165.75</v>
      </c>
      <c r="F17" s="8">
        <v>164.75</v>
      </c>
      <c r="G17" s="8" t="s">
        <v>550</v>
      </c>
      <c r="H17" s="8">
        <v>166.75</v>
      </c>
      <c r="I17" s="8">
        <f t="shared" si="0"/>
        <v>3000</v>
      </c>
      <c r="J17" s="26"/>
    </row>
    <row r="18" ht="15" spans="1:10">
      <c r="A18" s="7">
        <v>43420</v>
      </c>
      <c r="B18" s="8" t="s">
        <v>131</v>
      </c>
      <c r="C18" s="8" t="s">
        <v>9</v>
      </c>
      <c r="D18" s="8">
        <v>1100</v>
      </c>
      <c r="E18" s="8">
        <v>669</v>
      </c>
      <c r="F18" s="8">
        <v>666.25</v>
      </c>
      <c r="G18" s="8" t="s">
        <v>551</v>
      </c>
      <c r="H18" s="8">
        <v>674</v>
      </c>
      <c r="I18" s="8">
        <f t="shared" si="0"/>
        <v>5500</v>
      </c>
      <c r="J18" s="26"/>
    </row>
    <row r="19" ht="15" spans="1:10">
      <c r="A19" s="9">
        <v>43423</v>
      </c>
      <c r="B19" s="10" t="s">
        <v>217</v>
      </c>
      <c r="C19" s="10" t="s">
        <v>9</v>
      </c>
      <c r="D19" s="10">
        <v>1200</v>
      </c>
      <c r="E19" s="10">
        <v>732</v>
      </c>
      <c r="F19" s="10">
        <v>729.5</v>
      </c>
      <c r="G19" s="10" t="s">
        <v>552</v>
      </c>
      <c r="H19" s="10">
        <v>729.5</v>
      </c>
      <c r="I19" s="10">
        <f t="shared" si="0"/>
        <v>-3000</v>
      </c>
      <c r="J19" s="26"/>
    </row>
    <row r="20" ht="15" spans="1:10">
      <c r="A20" s="7">
        <v>43423</v>
      </c>
      <c r="B20" s="8" t="s">
        <v>553</v>
      </c>
      <c r="C20" s="8" t="s">
        <v>9</v>
      </c>
      <c r="D20" s="8">
        <v>2000</v>
      </c>
      <c r="E20" s="8">
        <v>320</v>
      </c>
      <c r="F20" s="8">
        <v>318.5</v>
      </c>
      <c r="G20" s="8" t="s">
        <v>554</v>
      </c>
      <c r="H20" s="8">
        <v>322.5</v>
      </c>
      <c r="I20" s="8">
        <f t="shared" si="0"/>
        <v>5000</v>
      </c>
      <c r="J20" s="26"/>
    </row>
    <row r="21" ht="15" spans="1:10">
      <c r="A21" s="9">
        <v>43423</v>
      </c>
      <c r="B21" s="10" t="s">
        <v>438</v>
      </c>
      <c r="C21" s="10" t="s">
        <v>9</v>
      </c>
      <c r="D21" s="10">
        <v>1250</v>
      </c>
      <c r="E21" s="10">
        <v>650</v>
      </c>
      <c r="F21" s="10">
        <v>647.6</v>
      </c>
      <c r="G21" s="10" t="s">
        <v>555</v>
      </c>
      <c r="H21" s="10">
        <v>647.6</v>
      </c>
      <c r="I21" s="10">
        <f t="shared" si="0"/>
        <v>-2999.99999999997</v>
      </c>
      <c r="J21" s="26"/>
    </row>
    <row r="22" ht="15" spans="1:10">
      <c r="A22" s="7">
        <v>43423</v>
      </c>
      <c r="B22" s="8" t="s">
        <v>556</v>
      </c>
      <c r="C22" s="8" t="s">
        <v>9</v>
      </c>
      <c r="D22" s="8">
        <v>700</v>
      </c>
      <c r="E22" s="8">
        <v>712</v>
      </c>
      <c r="F22" s="8">
        <v>707.7</v>
      </c>
      <c r="G22" s="8" t="s">
        <v>557</v>
      </c>
      <c r="H22" s="8">
        <v>712</v>
      </c>
      <c r="I22" s="8">
        <f t="shared" si="0"/>
        <v>0</v>
      </c>
      <c r="J22" s="26"/>
    </row>
    <row r="23" ht="15" spans="1:10">
      <c r="A23" s="9">
        <v>43424</v>
      </c>
      <c r="B23" s="10" t="s">
        <v>44</v>
      </c>
      <c r="C23" s="10" t="s">
        <v>9</v>
      </c>
      <c r="D23" s="10">
        <v>1200</v>
      </c>
      <c r="E23" s="10">
        <v>772</v>
      </c>
      <c r="F23" s="10">
        <v>769.5</v>
      </c>
      <c r="G23" s="10" t="s">
        <v>558</v>
      </c>
      <c r="H23" s="10">
        <v>769.5</v>
      </c>
      <c r="I23" s="10">
        <f t="shared" si="0"/>
        <v>-3000</v>
      </c>
      <c r="J23" s="26"/>
    </row>
    <row r="24" ht="15" spans="1:10">
      <c r="A24" s="7">
        <v>43424</v>
      </c>
      <c r="B24" s="8" t="s">
        <v>76</v>
      </c>
      <c r="C24" s="8" t="s">
        <v>9</v>
      </c>
      <c r="D24" s="8">
        <v>302</v>
      </c>
      <c r="E24" s="8">
        <v>2360</v>
      </c>
      <c r="F24" s="8">
        <v>2350</v>
      </c>
      <c r="G24" s="8" t="s">
        <v>559</v>
      </c>
      <c r="H24" s="8">
        <v>2370</v>
      </c>
      <c r="I24" s="8">
        <f t="shared" si="0"/>
        <v>3020</v>
      </c>
      <c r="J24" s="26"/>
    </row>
    <row r="25" ht="15" spans="1:10">
      <c r="A25" s="7">
        <v>43425</v>
      </c>
      <c r="B25" s="8" t="s">
        <v>180</v>
      </c>
      <c r="C25" s="8" t="s">
        <v>28</v>
      </c>
      <c r="D25" s="8">
        <v>700</v>
      </c>
      <c r="E25" s="8">
        <v>1285.15</v>
      </c>
      <c r="F25" s="8">
        <v>1289.5</v>
      </c>
      <c r="G25" s="8" t="s">
        <v>560</v>
      </c>
      <c r="H25" s="8">
        <v>1285.15</v>
      </c>
      <c r="I25" s="8">
        <f t="shared" si="0"/>
        <v>0</v>
      </c>
      <c r="J25" s="26"/>
    </row>
    <row r="26" spans="1:10">
      <c r="A26" s="7">
        <v>43426</v>
      </c>
      <c r="B26" s="8" t="s">
        <v>248</v>
      </c>
      <c r="C26" s="8" t="s">
        <v>28</v>
      </c>
      <c r="D26" s="8">
        <v>1200</v>
      </c>
      <c r="E26" s="8">
        <v>316.6</v>
      </c>
      <c r="F26" s="8">
        <v>319.1</v>
      </c>
      <c r="G26" s="8" t="s">
        <v>561</v>
      </c>
      <c r="H26" s="8">
        <v>312</v>
      </c>
      <c r="I26" s="8">
        <f>(E26-H26)*D26</f>
        <v>5520.00000000003</v>
      </c>
      <c r="J26" s="8"/>
    </row>
    <row r="27" ht="15" spans="1:10">
      <c r="A27" s="7">
        <v>43430</v>
      </c>
      <c r="B27" s="8" t="s">
        <v>562</v>
      </c>
      <c r="C27" s="8" t="s">
        <v>9</v>
      </c>
      <c r="D27" s="8">
        <v>800</v>
      </c>
      <c r="E27" s="8">
        <v>539.5</v>
      </c>
      <c r="F27" s="8">
        <v>535.75</v>
      </c>
      <c r="G27" s="8" t="s">
        <v>563</v>
      </c>
      <c r="H27" s="8">
        <v>546</v>
      </c>
      <c r="I27" s="8">
        <f t="shared" si="0"/>
        <v>5200</v>
      </c>
      <c r="J27" s="26"/>
    </row>
    <row r="28" ht="15" spans="1:10">
      <c r="A28" s="7">
        <v>43430</v>
      </c>
      <c r="B28" s="8" t="s">
        <v>313</v>
      </c>
      <c r="C28" s="8" t="s">
        <v>28</v>
      </c>
      <c r="D28" s="8">
        <v>500</v>
      </c>
      <c r="E28" s="8">
        <v>1293.15</v>
      </c>
      <c r="F28" s="8">
        <v>1299.15</v>
      </c>
      <c r="G28" s="8" t="s">
        <v>564</v>
      </c>
      <c r="H28" s="8">
        <v>1287.15</v>
      </c>
      <c r="I28" s="8">
        <f>(E28-H28)*D28</f>
        <v>3000</v>
      </c>
      <c r="J28" s="26"/>
    </row>
    <row r="29" ht="15" spans="1:10">
      <c r="A29" s="7">
        <v>43431</v>
      </c>
      <c r="B29" s="8" t="s">
        <v>237</v>
      </c>
      <c r="C29" s="8" t="s">
        <v>565</v>
      </c>
      <c r="D29" s="8">
        <v>1500</v>
      </c>
      <c r="E29" s="8">
        <v>225.5</v>
      </c>
      <c r="F29" s="8">
        <v>223.5</v>
      </c>
      <c r="G29" s="8" t="s">
        <v>566</v>
      </c>
      <c r="H29" s="8">
        <v>227.5</v>
      </c>
      <c r="I29" s="8">
        <f t="shared" si="0"/>
        <v>3000</v>
      </c>
      <c r="J29" s="26"/>
    </row>
    <row r="30" ht="15" spans="1:10">
      <c r="A30" s="7">
        <v>43431</v>
      </c>
      <c r="B30" s="8" t="s">
        <v>190</v>
      </c>
      <c r="C30" s="8" t="s">
        <v>565</v>
      </c>
      <c r="D30" s="8">
        <v>500</v>
      </c>
      <c r="E30" s="8">
        <v>2093</v>
      </c>
      <c r="F30" s="8">
        <v>2087</v>
      </c>
      <c r="G30" s="8" t="s">
        <v>567</v>
      </c>
      <c r="H30" s="8">
        <v>2093</v>
      </c>
      <c r="I30" s="8">
        <f t="shared" si="0"/>
        <v>0</v>
      </c>
      <c r="J30" s="26"/>
    </row>
    <row r="31" ht="15" spans="1:10">
      <c r="A31" s="9">
        <v>43431</v>
      </c>
      <c r="B31" s="10" t="s">
        <v>126</v>
      </c>
      <c r="C31" s="10" t="s">
        <v>565</v>
      </c>
      <c r="D31" s="10">
        <v>500</v>
      </c>
      <c r="E31" s="10">
        <v>1255.5</v>
      </c>
      <c r="F31" s="10">
        <v>1249.5</v>
      </c>
      <c r="G31" s="10" t="s">
        <v>568</v>
      </c>
      <c r="H31" s="10">
        <v>1249.5</v>
      </c>
      <c r="I31" s="10">
        <f t="shared" si="0"/>
        <v>-3000</v>
      </c>
      <c r="J31" s="26"/>
    </row>
    <row r="32" ht="15" spans="1:10">
      <c r="A32" s="7">
        <v>43432</v>
      </c>
      <c r="B32" s="8" t="s">
        <v>44</v>
      </c>
      <c r="C32" s="8" t="s">
        <v>9</v>
      </c>
      <c r="D32" s="8">
        <v>1200</v>
      </c>
      <c r="E32" s="8">
        <v>774</v>
      </c>
      <c r="F32" s="8">
        <v>771.5</v>
      </c>
      <c r="G32" s="8" t="s">
        <v>569</v>
      </c>
      <c r="H32" s="8">
        <v>774</v>
      </c>
      <c r="I32" s="8">
        <f t="shared" si="0"/>
        <v>0</v>
      </c>
      <c r="J32" s="26"/>
    </row>
    <row r="33" ht="15" spans="1:10">
      <c r="A33" s="7">
        <v>43432</v>
      </c>
      <c r="B33" s="8" t="s">
        <v>76</v>
      </c>
      <c r="C33" s="8" t="s">
        <v>9</v>
      </c>
      <c r="D33" s="8">
        <v>302</v>
      </c>
      <c r="E33" s="8">
        <v>2084.5</v>
      </c>
      <c r="F33" s="8">
        <v>2074.5</v>
      </c>
      <c r="G33" s="8" t="s">
        <v>570</v>
      </c>
      <c r="H33" s="8">
        <v>2094.5</v>
      </c>
      <c r="I33" s="8">
        <f t="shared" si="0"/>
        <v>3020</v>
      </c>
      <c r="J33" s="26"/>
    </row>
    <row r="34" ht="15" spans="1:10">
      <c r="A34" s="9">
        <v>43433</v>
      </c>
      <c r="B34" s="10" t="s">
        <v>463</v>
      </c>
      <c r="C34" s="10" t="s">
        <v>9</v>
      </c>
      <c r="D34" s="10">
        <v>1200</v>
      </c>
      <c r="E34" s="10">
        <v>571</v>
      </c>
      <c r="F34" s="10">
        <v>568.5</v>
      </c>
      <c r="G34" s="10" t="s">
        <v>571</v>
      </c>
      <c r="H34" s="10">
        <v>568.5</v>
      </c>
      <c r="I34" s="10">
        <f t="shared" si="0"/>
        <v>-3000</v>
      </c>
      <c r="J34" s="26"/>
    </row>
    <row r="35" ht="15" spans="1:10">
      <c r="A35" s="7">
        <v>43433</v>
      </c>
      <c r="B35" s="8" t="s">
        <v>572</v>
      </c>
      <c r="C35" s="8" t="s">
        <v>9</v>
      </c>
      <c r="D35" s="8">
        <v>800</v>
      </c>
      <c r="E35" s="8">
        <v>1175</v>
      </c>
      <c r="F35" s="8">
        <v>1171.25</v>
      </c>
      <c r="G35" s="8" t="s">
        <v>573</v>
      </c>
      <c r="H35" s="8">
        <v>1175</v>
      </c>
      <c r="I35" s="8">
        <f t="shared" si="0"/>
        <v>0</v>
      </c>
      <c r="J35" s="26"/>
    </row>
    <row r="36" ht="15" spans="1:10">
      <c r="A36" s="7">
        <v>43434</v>
      </c>
      <c r="B36" s="8" t="s">
        <v>217</v>
      </c>
      <c r="C36" s="8" t="s">
        <v>9</v>
      </c>
      <c r="D36" s="8">
        <v>1200</v>
      </c>
      <c r="E36" s="8">
        <v>697.2</v>
      </c>
      <c r="F36" s="8">
        <v>694.7</v>
      </c>
      <c r="G36" s="8" t="s">
        <v>574</v>
      </c>
      <c r="H36" s="8">
        <v>699.7</v>
      </c>
      <c r="I36" s="8">
        <f t="shared" si="0"/>
        <v>3000</v>
      </c>
      <c r="J36" s="26"/>
    </row>
    <row r="37" ht="15" spans="1:10">
      <c r="A37" s="7"/>
      <c r="B37" s="8"/>
      <c r="C37" s="8"/>
      <c r="D37" s="8"/>
      <c r="E37" s="8"/>
      <c r="F37" s="8"/>
      <c r="G37" s="8"/>
      <c r="H37" s="8"/>
      <c r="I37" s="8"/>
      <c r="J37" s="26"/>
    </row>
    <row r="38" ht="15" spans="1:10">
      <c r="A38" s="7"/>
      <c r="B38" s="8"/>
      <c r="C38" s="8"/>
      <c r="D38" s="8"/>
      <c r="E38" s="8"/>
      <c r="F38" s="8"/>
      <c r="G38" s="11"/>
      <c r="H38" s="8"/>
      <c r="I38" s="8"/>
      <c r="J38" s="26"/>
    </row>
    <row r="39" ht="15" spans="7:9">
      <c r="G39" s="14" t="s">
        <v>33</v>
      </c>
      <c r="H39" s="14"/>
      <c r="I39" s="18">
        <f>SUM(I4:I38)</f>
        <v>39129.8000000001</v>
      </c>
    </row>
    <row r="40" ht="15" spans="7:9">
      <c r="G40" s="26"/>
      <c r="H40" s="26"/>
      <c r="I40" s="33"/>
    </row>
    <row r="41" ht="15" spans="7:9">
      <c r="G41" s="14" t="s">
        <v>3</v>
      </c>
      <c r="H41" s="14"/>
      <c r="I41" s="20">
        <f>24/33</f>
        <v>0.727272727272727</v>
      </c>
    </row>
    <row r="43" ht="15" spans="9:9">
      <c r="I43" s="37"/>
    </row>
  </sheetData>
  <mergeCells count="4">
    <mergeCell ref="A1:I1"/>
    <mergeCell ref="A2:I2"/>
    <mergeCell ref="G39:H39"/>
    <mergeCell ref="G41:H41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opLeftCell="A28" workbookViewId="0">
      <selection activeCell="L10" sqref="L10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575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9">
        <v>43374</v>
      </c>
      <c r="B4" s="10" t="s">
        <v>576</v>
      </c>
      <c r="C4" s="10" t="s">
        <v>9</v>
      </c>
      <c r="D4" s="10">
        <v>1200</v>
      </c>
      <c r="E4" s="10">
        <v>792</v>
      </c>
      <c r="F4" s="10">
        <v>789.5</v>
      </c>
      <c r="G4" s="39" t="s">
        <v>577</v>
      </c>
      <c r="H4" s="10">
        <v>789.5</v>
      </c>
      <c r="I4" s="10">
        <f t="shared" ref="I4:I7" si="0">(H4-E4)*D4</f>
        <v>-3000</v>
      </c>
      <c r="J4" s="26"/>
    </row>
    <row r="5" ht="15" spans="1:10">
      <c r="A5" s="7">
        <v>43374</v>
      </c>
      <c r="B5" s="8" t="s">
        <v>180</v>
      </c>
      <c r="C5" s="8" t="s">
        <v>28</v>
      </c>
      <c r="D5" s="8">
        <v>700</v>
      </c>
      <c r="E5" s="8">
        <v>1338</v>
      </c>
      <c r="F5" s="8">
        <v>1342.3</v>
      </c>
      <c r="G5" s="8" t="s">
        <v>578</v>
      </c>
      <c r="H5" s="8">
        <v>1333.7</v>
      </c>
      <c r="I5" s="8">
        <f t="shared" ref="I5:I10" si="1">(E5-H5)*D5</f>
        <v>3009.99999999997</v>
      </c>
      <c r="J5" s="26"/>
    </row>
    <row r="6" ht="15" spans="1:10">
      <c r="A6" s="7">
        <v>43374</v>
      </c>
      <c r="B6" s="8" t="s">
        <v>90</v>
      </c>
      <c r="C6" s="8" t="s">
        <v>9</v>
      </c>
      <c r="D6" s="8">
        <v>1000</v>
      </c>
      <c r="E6" s="8">
        <v>632.5</v>
      </c>
      <c r="F6" s="8">
        <v>629.5</v>
      </c>
      <c r="G6" s="8" t="s">
        <v>579</v>
      </c>
      <c r="H6" s="8">
        <v>639.5</v>
      </c>
      <c r="I6" s="8">
        <f t="shared" si="0"/>
        <v>7000</v>
      </c>
      <c r="J6" s="26"/>
    </row>
    <row r="7" ht="15" spans="1:10">
      <c r="A7" s="9">
        <v>43376</v>
      </c>
      <c r="B7" s="10" t="s">
        <v>423</v>
      </c>
      <c r="C7" s="10" t="s">
        <v>9</v>
      </c>
      <c r="D7" s="10">
        <v>3000</v>
      </c>
      <c r="E7" s="10">
        <v>138.85</v>
      </c>
      <c r="F7" s="10">
        <v>137.85</v>
      </c>
      <c r="G7" s="10" t="s">
        <v>580</v>
      </c>
      <c r="H7" s="10">
        <v>137.85</v>
      </c>
      <c r="I7" s="10">
        <f t="shared" si="0"/>
        <v>-3000</v>
      </c>
      <c r="J7" s="26"/>
    </row>
    <row r="8" ht="15" spans="1:10">
      <c r="A8" s="9">
        <v>43376</v>
      </c>
      <c r="B8" s="10" t="s">
        <v>463</v>
      </c>
      <c r="C8" s="10" t="s">
        <v>28</v>
      </c>
      <c r="D8" s="10">
        <v>1200</v>
      </c>
      <c r="E8" s="10">
        <v>608</v>
      </c>
      <c r="F8" s="10">
        <v>610.5</v>
      </c>
      <c r="G8" s="10" t="s">
        <v>581</v>
      </c>
      <c r="H8" s="10">
        <v>610.5</v>
      </c>
      <c r="I8" s="10">
        <f t="shared" si="1"/>
        <v>-3000</v>
      </c>
      <c r="J8" s="26"/>
    </row>
    <row r="9" ht="15" spans="1:10">
      <c r="A9" s="9">
        <v>43376</v>
      </c>
      <c r="B9" s="10" t="s">
        <v>448</v>
      </c>
      <c r="C9" s="10" t="s">
        <v>28</v>
      </c>
      <c r="D9" s="10">
        <v>500</v>
      </c>
      <c r="E9" s="10">
        <v>1040</v>
      </c>
      <c r="F9" s="10">
        <v>1046</v>
      </c>
      <c r="G9" s="10" t="s">
        <v>582</v>
      </c>
      <c r="H9" s="10">
        <v>1043.5</v>
      </c>
      <c r="I9" s="10">
        <f t="shared" si="1"/>
        <v>-1750</v>
      </c>
      <c r="J9" s="26"/>
    </row>
    <row r="10" ht="15" spans="1:10">
      <c r="A10" s="7">
        <v>43377</v>
      </c>
      <c r="B10" s="8" t="s">
        <v>107</v>
      </c>
      <c r="C10" s="8" t="s">
        <v>28</v>
      </c>
      <c r="D10" s="8">
        <v>750</v>
      </c>
      <c r="E10" s="8">
        <v>1165.5</v>
      </c>
      <c r="F10" s="8">
        <v>1169.5</v>
      </c>
      <c r="G10" s="8" t="s">
        <v>583</v>
      </c>
      <c r="H10" s="8">
        <v>1161.5</v>
      </c>
      <c r="I10" s="8">
        <f t="shared" si="1"/>
        <v>3000</v>
      </c>
      <c r="J10" s="26"/>
    </row>
    <row r="11" ht="15" spans="1:10">
      <c r="A11" s="7">
        <v>43377</v>
      </c>
      <c r="B11" s="8" t="s">
        <v>114</v>
      </c>
      <c r="C11" s="8" t="s">
        <v>9</v>
      </c>
      <c r="D11" s="8">
        <v>800</v>
      </c>
      <c r="E11" s="8">
        <v>1040</v>
      </c>
      <c r="F11" s="8">
        <v>1036.25</v>
      </c>
      <c r="G11" s="8" t="s">
        <v>584</v>
      </c>
      <c r="H11" s="8">
        <v>1047.75</v>
      </c>
      <c r="I11" s="8">
        <f t="shared" ref="I11:I17" si="2">(H11-E11)*D11</f>
        <v>6200</v>
      </c>
      <c r="J11" s="26"/>
    </row>
    <row r="12" ht="15" spans="1:10">
      <c r="A12" s="7">
        <v>43378</v>
      </c>
      <c r="B12" s="8" t="s">
        <v>463</v>
      </c>
      <c r="C12" s="8" t="s">
        <v>9</v>
      </c>
      <c r="D12" s="8">
        <v>1200</v>
      </c>
      <c r="E12" s="8">
        <v>594</v>
      </c>
      <c r="F12" s="8">
        <v>591.5</v>
      </c>
      <c r="G12" s="8" t="s">
        <v>585</v>
      </c>
      <c r="H12" s="8">
        <v>594</v>
      </c>
      <c r="I12" s="8">
        <f t="shared" si="2"/>
        <v>0</v>
      </c>
      <c r="J12" s="26"/>
    </row>
    <row r="13" ht="15" spans="1:10">
      <c r="A13" s="9">
        <v>43378</v>
      </c>
      <c r="B13" s="10" t="s">
        <v>44</v>
      </c>
      <c r="C13" s="10" t="s">
        <v>28</v>
      </c>
      <c r="D13" s="10">
        <v>1200</v>
      </c>
      <c r="E13" s="10">
        <v>623</v>
      </c>
      <c r="F13" s="10">
        <v>625.5</v>
      </c>
      <c r="G13" s="10" t="s">
        <v>586</v>
      </c>
      <c r="H13" s="10">
        <v>624.5</v>
      </c>
      <c r="I13" s="10">
        <f t="shared" ref="I13:I18" si="3">(E13-H13)*D13</f>
        <v>-1800</v>
      </c>
      <c r="J13" s="26"/>
    </row>
    <row r="14" ht="15" spans="1:10">
      <c r="A14" s="7">
        <v>43381</v>
      </c>
      <c r="B14" s="8" t="s">
        <v>248</v>
      </c>
      <c r="C14" s="8" t="s">
        <v>28</v>
      </c>
      <c r="D14" s="8">
        <v>1200</v>
      </c>
      <c r="E14" s="8">
        <v>180</v>
      </c>
      <c r="F14" s="8">
        <v>182.5</v>
      </c>
      <c r="G14" s="8" t="s">
        <v>587</v>
      </c>
      <c r="H14" s="8">
        <v>180</v>
      </c>
      <c r="I14" s="8">
        <f t="shared" si="3"/>
        <v>0</v>
      </c>
      <c r="J14" s="26"/>
    </row>
    <row r="15" ht="15" spans="1:10">
      <c r="A15" s="7">
        <v>43381</v>
      </c>
      <c r="B15" s="8" t="s">
        <v>473</v>
      </c>
      <c r="C15" s="8" t="s">
        <v>9</v>
      </c>
      <c r="D15" s="8">
        <v>1500</v>
      </c>
      <c r="E15" s="8">
        <v>502.5</v>
      </c>
      <c r="F15" s="8">
        <v>500.5</v>
      </c>
      <c r="G15" s="8" t="s">
        <v>588</v>
      </c>
      <c r="H15" s="8">
        <v>508.5</v>
      </c>
      <c r="I15" s="8">
        <f t="shared" si="2"/>
        <v>9000</v>
      </c>
      <c r="J15" s="26"/>
    </row>
    <row r="16" ht="15" spans="1:10">
      <c r="A16" s="7">
        <v>43382</v>
      </c>
      <c r="B16" s="8" t="s">
        <v>114</v>
      </c>
      <c r="C16" s="8" t="s">
        <v>9</v>
      </c>
      <c r="D16" s="8">
        <v>800</v>
      </c>
      <c r="E16" s="8">
        <v>996</v>
      </c>
      <c r="F16" s="8">
        <v>992.25</v>
      </c>
      <c r="G16" s="8" t="s">
        <v>589</v>
      </c>
      <c r="H16" s="8">
        <v>999.75</v>
      </c>
      <c r="I16" s="8">
        <f t="shared" si="2"/>
        <v>3000</v>
      </c>
      <c r="J16" s="26"/>
    </row>
    <row r="17" ht="15" spans="1:10">
      <c r="A17" s="9">
        <v>43382</v>
      </c>
      <c r="B17" s="10" t="s">
        <v>275</v>
      </c>
      <c r="C17" s="10" t="s">
        <v>9</v>
      </c>
      <c r="D17" s="10">
        <v>2750</v>
      </c>
      <c r="E17" s="10">
        <v>224.3</v>
      </c>
      <c r="F17" s="10">
        <v>223.2</v>
      </c>
      <c r="G17" s="10" t="s">
        <v>590</v>
      </c>
      <c r="H17" s="10">
        <v>223.2</v>
      </c>
      <c r="I17" s="10">
        <f t="shared" si="2"/>
        <v>-3025.00000000006</v>
      </c>
      <c r="J17" s="26"/>
    </row>
    <row r="18" ht="15" spans="1:10">
      <c r="A18" s="9">
        <v>43382</v>
      </c>
      <c r="B18" s="10" t="s">
        <v>190</v>
      </c>
      <c r="C18" s="10" t="s">
        <v>28</v>
      </c>
      <c r="D18" s="10">
        <v>500</v>
      </c>
      <c r="E18" s="10">
        <v>1656</v>
      </c>
      <c r="F18" s="10">
        <v>1662</v>
      </c>
      <c r="G18" s="10" t="s">
        <v>591</v>
      </c>
      <c r="H18" s="10">
        <v>1658</v>
      </c>
      <c r="I18" s="10">
        <f t="shared" si="3"/>
        <v>-1000</v>
      </c>
      <c r="J18" s="26"/>
    </row>
    <row r="19" ht="15" spans="1:10">
      <c r="A19" s="7">
        <v>43383</v>
      </c>
      <c r="B19" s="8" t="s">
        <v>592</v>
      </c>
      <c r="C19" s="8" t="s">
        <v>9</v>
      </c>
      <c r="D19" s="8">
        <v>1100</v>
      </c>
      <c r="E19" s="8">
        <v>410</v>
      </c>
      <c r="F19" s="8">
        <v>407</v>
      </c>
      <c r="G19" s="8" t="s">
        <v>593</v>
      </c>
      <c r="H19" s="8">
        <v>415</v>
      </c>
      <c r="I19" s="8">
        <f t="shared" ref="I19:I23" si="4">(H19-E19)*D19</f>
        <v>5500</v>
      </c>
      <c r="J19" s="26"/>
    </row>
    <row r="20" ht="15" spans="1:10">
      <c r="A20" s="7">
        <v>43383</v>
      </c>
      <c r="B20" s="8" t="s">
        <v>594</v>
      </c>
      <c r="C20" s="8" t="s">
        <v>9</v>
      </c>
      <c r="D20" s="8">
        <v>1200</v>
      </c>
      <c r="E20" s="8">
        <v>1023</v>
      </c>
      <c r="F20" s="8">
        <v>1020.2</v>
      </c>
      <c r="G20" s="8" t="s">
        <v>595</v>
      </c>
      <c r="H20" s="8">
        <v>1025.5</v>
      </c>
      <c r="I20" s="8">
        <f t="shared" si="4"/>
        <v>3000</v>
      </c>
      <c r="J20" s="26"/>
    </row>
    <row r="21" ht="15" spans="1:10">
      <c r="A21" s="7">
        <v>43384</v>
      </c>
      <c r="B21" s="8" t="s">
        <v>107</v>
      </c>
      <c r="C21" s="8" t="s">
        <v>28</v>
      </c>
      <c r="D21" s="8">
        <v>750</v>
      </c>
      <c r="E21" s="8">
        <v>1120.65</v>
      </c>
      <c r="F21" s="8">
        <v>1124.65</v>
      </c>
      <c r="G21" s="8" t="s">
        <v>596</v>
      </c>
      <c r="H21" s="8">
        <v>1116.65</v>
      </c>
      <c r="I21" s="8">
        <f>(E21-H21)*D21</f>
        <v>3000</v>
      </c>
      <c r="J21" s="26"/>
    </row>
    <row r="22" ht="15" spans="1:10">
      <c r="A22" s="7">
        <v>43384</v>
      </c>
      <c r="B22" s="8" t="s">
        <v>114</v>
      </c>
      <c r="C22" s="8" t="s">
        <v>9</v>
      </c>
      <c r="D22" s="8">
        <v>800</v>
      </c>
      <c r="E22" s="8">
        <v>1010.9</v>
      </c>
      <c r="F22" s="8">
        <v>1007.15</v>
      </c>
      <c r="G22" s="8" t="s">
        <v>597</v>
      </c>
      <c r="H22" s="8">
        <v>1014.65</v>
      </c>
      <c r="I22" s="8">
        <f t="shared" si="4"/>
        <v>3000</v>
      </c>
      <c r="J22" s="26"/>
    </row>
    <row r="23" ht="15" spans="1:10">
      <c r="A23" s="9">
        <v>43385</v>
      </c>
      <c r="B23" s="10" t="s">
        <v>598</v>
      </c>
      <c r="C23" s="10" t="s">
        <v>9</v>
      </c>
      <c r="D23" s="10">
        <v>3000</v>
      </c>
      <c r="E23" s="10">
        <v>235.5</v>
      </c>
      <c r="F23" s="10">
        <v>234.5</v>
      </c>
      <c r="G23" s="10" t="s">
        <v>599</v>
      </c>
      <c r="H23" s="10">
        <v>234.5</v>
      </c>
      <c r="I23" s="10">
        <f t="shared" si="4"/>
        <v>-3000</v>
      </c>
      <c r="J23" s="26"/>
    </row>
    <row r="24" ht="15" spans="1:10">
      <c r="A24" s="9">
        <v>43385</v>
      </c>
      <c r="B24" s="10" t="s">
        <v>107</v>
      </c>
      <c r="C24" s="10" t="s">
        <v>28</v>
      </c>
      <c r="D24" s="10">
        <v>750</v>
      </c>
      <c r="E24" s="10">
        <v>1051</v>
      </c>
      <c r="F24" s="10">
        <v>1055</v>
      </c>
      <c r="G24" s="10" t="s">
        <v>600</v>
      </c>
      <c r="H24" s="10">
        <v>1055</v>
      </c>
      <c r="I24" s="10">
        <f t="shared" ref="I24:I30" si="5">(E24-H24)*D24</f>
        <v>-3000</v>
      </c>
      <c r="J24" s="26"/>
    </row>
    <row r="25" ht="15" spans="1:10">
      <c r="A25" s="9">
        <v>43388</v>
      </c>
      <c r="B25" s="10" t="s">
        <v>44</v>
      </c>
      <c r="C25" s="10" t="s">
        <v>9</v>
      </c>
      <c r="D25" s="10">
        <v>1200</v>
      </c>
      <c r="E25" s="10">
        <v>630.5</v>
      </c>
      <c r="F25" s="10">
        <v>628</v>
      </c>
      <c r="G25" s="10" t="s">
        <v>601</v>
      </c>
      <c r="H25" s="10">
        <v>629.5</v>
      </c>
      <c r="I25" s="10">
        <f>(H25-E25)*D25</f>
        <v>-1200</v>
      </c>
      <c r="J25" s="26"/>
    </row>
    <row r="26" spans="1:10">
      <c r="A26" s="7">
        <v>43389</v>
      </c>
      <c r="B26" s="8" t="s">
        <v>473</v>
      </c>
      <c r="C26" s="8" t="s">
        <v>9</v>
      </c>
      <c r="D26" s="8">
        <v>1500</v>
      </c>
      <c r="E26" s="8">
        <v>523.75</v>
      </c>
      <c r="F26" s="8">
        <v>521.75</v>
      </c>
      <c r="G26" s="8" t="s">
        <v>602</v>
      </c>
      <c r="H26" s="8">
        <v>527</v>
      </c>
      <c r="I26" s="8">
        <f t="shared" ref="I26:I44" si="6">(H26-E26)*D26</f>
        <v>4875</v>
      </c>
      <c r="J26" s="8"/>
    </row>
    <row r="27" ht="15" spans="1:10">
      <c r="A27" s="7">
        <v>43389</v>
      </c>
      <c r="B27" s="8" t="s">
        <v>217</v>
      </c>
      <c r="C27" s="8" t="s">
        <v>9</v>
      </c>
      <c r="D27" s="8">
        <v>1200</v>
      </c>
      <c r="E27" s="8">
        <v>704</v>
      </c>
      <c r="F27" s="8">
        <v>701.5</v>
      </c>
      <c r="G27" s="8" t="s">
        <v>603</v>
      </c>
      <c r="H27" s="8">
        <v>705</v>
      </c>
      <c r="I27" s="8">
        <f t="shared" si="6"/>
        <v>1200</v>
      </c>
      <c r="J27" s="26"/>
    </row>
    <row r="28" ht="15" spans="1:10">
      <c r="A28" s="7">
        <v>43390</v>
      </c>
      <c r="B28" s="8" t="s">
        <v>114</v>
      </c>
      <c r="C28" s="8" t="s">
        <v>28</v>
      </c>
      <c r="D28" s="8">
        <v>800</v>
      </c>
      <c r="E28" s="8">
        <v>1035</v>
      </c>
      <c r="F28" s="8">
        <v>1038.75</v>
      </c>
      <c r="G28" s="8" t="s">
        <v>604</v>
      </c>
      <c r="H28" s="8">
        <v>1033</v>
      </c>
      <c r="I28" s="8">
        <f t="shared" si="5"/>
        <v>1600</v>
      </c>
      <c r="J28" s="26"/>
    </row>
    <row r="29" ht="15" spans="1:10">
      <c r="A29" s="9">
        <v>43395</v>
      </c>
      <c r="B29" s="10" t="s">
        <v>594</v>
      </c>
      <c r="C29" s="10" t="s">
        <v>28</v>
      </c>
      <c r="D29" s="10">
        <v>1200</v>
      </c>
      <c r="E29" s="10">
        <v>783.5</v>
      </c>
      <c r="F29" s="10">
        <v>786.1</v>
      </c>
      <c r="G29" s="10">
        <v>775.5</v>
      </c>
      <c r="H29" s="10">
        <v>786.1</v>
      </c>
      <c r="I29" s="10">
        <f t="shared" si="5"/>
        <v>-3120.00000000003</v>
      </c>
      <c r="J29" s="26"/>
    </row>
    <row r="30" ht="15" spans="1:10">
      <c r="A30" s="7">
        <v>43395</v>
      </c>
      <c r="B30" s="8" t="s">
        <v>473</v>
      </c>
      <c r="C30" s="8" t="s">
        <v>28</v>
      </c>
      <c r="D30" s="8">
        <v>1500</v>
      </c>
      <c r="E30" s="8">
        <v>503</v>
      </c>
      <c r="F30" s="8">
        <v>505</v>
      </c>
      <c r="G30" s="8" t="s">
        <v>605</v>
      </c>
      <c r="H30" s="8">
        <v>503</v>
      </c>
      <c r="I30" s="8">
        <f t="shared" si="5"/>
        <v>0</v>
      </c>
      <c r="J30" s="26"/>
    </row>
    <row r="31" ht="15" spans="1:10">
      <c r="A31" s="7">
        <v>43395</v>
      </c>
      <c r="B31" s="8" t="s">
        <v>436</v>
      </c>
      <c r="C31" s="8" t="s">
        <v>9</v>
      </c>
      <c r="D31" s="8">
        <v>1500</v>
      </c>
      <c r="E31" s="8">
        <v>390</v>
      </c>
      <c r="F31" s="8">
        <v>388</v>
      </c>
      <c r="G31" s="8" t="s">
        <v>606</v>
      </c>
      <c r="H31" s="8">
        <v>394.5</v>
      </c>
      <c r="I31" s="8">
        <f t="shared" si="6"/>
        <v>6750</v>
      </c>
      <c r="J31" s="26"/>
    </row>
    <row r="32" ht="15" spans="1:10">
      <c r="A32" s="7">
        <v>43396</v>
      </c>
      <c r="B32" s="8" t="s">
        <v>58</v>
      </c>
      <c r="C32" s="8" t="s">
        <v>9</v>
      </c>
      <c r="D32" s="8">
        <v>500</v>
      </c>
      <c r="E32" s="8">
        <v>730</v>
      </c>
      <c r="F32" s="8">
        <v>724</v>
      </c>
      <c r="G32" s="8" t="s">
        <v>607</v>
      </c>
      <c r="H32" s="8">
        <v>746</v>
      </c>
      <c r="I32" s="8">
        <f t="shared" si="6"/>
        <v>8000</v>
      </c>
      <c r="J32" s="26"/>
    </row>
    <row r="33" ht="15" spans="1:10">
      <c r="A33" s="7">
        <v>43397</v>
      </c>
      <c r="B33" s="8" t="s">
        <v>576</v>
      </c>
      <c r="C33" s="8" t="s">
        <v>9</v>
      </c>
      <c r="D33" s="8">
        <v>1200</v>
      </c>
      <c r="E33" s="8">
        <v>741.45</v>
      </c>
      <c r="F33" s="8">
        <v>738.25</v>
      </c>
      <c r="G33" s="8" t="s">
        <v>608</v>
      </c>
      <c r="H33" s="8">
        <v>743.9</v>
      </c>
      <c r="I33" s="8">
        <f t="shared" si="6"/>
        <v>2939.99999999992</v>
      </c>
      <c r="J33" s="26"/>
    </row>
    <row r="34" ht="15" spans="1:10">
      <c r="A34" s="7">
        <v>43397</v>
      </c>
      <c r="B34" s="8" t="s">
        <v>171</v>
      </c>
      <c r="C34" s="8" t="s">
        <v>9</v>
      </c>
      <c r="D34" s="8">
        <v>500</v>
      </c>
      <c r="E34" s="8">
        <v>2215</v>
      </c>
      <c r="F34" s="8">
        <v>2209</v>
      </c>
      <c r="G34" s="8" t="s">
        <v>609</v>
      </c>
      <c r="H34" s="8">
        <v>2229</v>
      </c>
      <c r="I34" s="8">
        <f t="shared" si="6"/>
        <v>7000</v>
      </c>
      <c r="J34" s="26"/>
    </row>
    <row r="35" ht="15" spans="1:10">
      <c r="A35" s="7">
        <v>43398</v>
      </c>
      <c r="B35" s="8" t="s">
        <v>610</v>
      </c>
      <c r="C35" s="8" t="s">
        <v>9</v>
      </c>
      <c r="D35" s="8">
        <v>800</v>
      </c>
      <c r="E35" s="8">
        <v>966</v>
      </c>
      <c r="F35" s="8">
        <v>962.25</v>
      </c>
      <c r="G35" s="8" t="s">
        <v>611</v>
      </c>
      <c r="H35" s="8">
        <v>966</v>
      </c>
      <c r="I35" s="8">
        <f t="shared" si="6"/>
        <v>0</v>
      </c>
      <c r="J35" s="26"/>
    </row>
    <row r="36" ht="15" spans="1:10">
      <c r="A36" s="7">
        <v>43398</v>
      </c>
      <c r="B36" s="8" t="s">
        <v>372</v>
      </c>
      <c r="C36" s="8" t="s">
        <v>9</v>
      </c>
      <c r="D36" s="8">
        <v>1000</v>
      </c>
      <c r="E36" s="8">
        <v>935.15</v>
      </c>
      <c r="F36" s="8">
        <v>932.15</v>
      </c>
      <c r="G36" s="8" t="s">
        <v>612</v>
      </c>
      <c r="H36" s="8">
        <v>942.15</v>
      </c>
      <c r="I36" s="8">
        <f t="shared" si="6"/>
        <v>7000</v>
      </c>
      <c r="J36" s="26"/>
    </row>
    <row r="37" ht="15" spans="1:10">
      <c r="A37" s="9">
        <v>43399</v>
      </c>
      <c r="B37" s="10" t="s">
        <v>180</v>
      </c>
      <c r="C37" s="10" t="s">
        <v>9</v>
      </c>
      <c r="D37" s="10">
        <v>700</v>
      </c>
      <c r="E37" s="10">
        <v>1163</v>
      </c>
      <c r="F37" s="10">
        <v>1158.7</v>
      </c>
      <c r="G37" s="10" t="s">
        <v>613</v>
      </c>
      <c r="H37" s="10">
        <v>1158.7</v>
      </c>
      <c r="I37" s="10">
        <f t="shared" si="6"/>
        <v>-3009.99999999997</v>
      </c>
      <c r="J37" s="26"/>
    </row>
    <row r="38" ht="15" spans="1:10">
      <c r="A38" s="7">
        <v>43399</v>
      </c>
      <c r="B38" s="8" t="s">
        <v>237</v>
      </c>
      <c r="C38" s="8" t="s">
        <v>9</v>
      </c>
      <c r="D38" s="8">
        <v>1500</v>
      </c>
      <c r="E38" s="8">
        <v>182.8</v>
      </c>
      <c r="F38" s="8">
        <v>180.8</v>
      </c>
      <c r="G38" s="8" t="s">
        <v>614</v>
      </c>
      <c r="H38" s="8">
        <v>184.8</v>
      </c>
      <c r="I38" s="8">
        <f t="shared" si="6"/>
        <v>3000</v>
      </c>
      <c r="J38" s="26"/>
    </row>
    <row r="39" ht="15" spans="1:10">
      <c r="A39" s="9">
        <v>43399</v>
      </c>
      <c r="B39" s="10" t="s">
        <v>171</v>
      </c>
      <c r="C39" s="10" t="s">
        <v>9</v>
      </c>
      <c r="D39" s="10">
        <v>250</v>
      </c>
      <c r="E39" s="10">
        <v>2316</v>
      </c>
      <c r="F39" s="10">
        <v>2304</v>
      </c>
      <c r="G39" s="10" t="s">
        <v>615</v>
      </c>
      <c r="H39" s="10">
        <v>2311</v>
      </c>
      <c r="I39" s="10">
        <f t="shared" si="6"/>
        <v>-1250</v>
      </c>
      <c r="J39" s="26"/>
    </row>
    <row r="40" ht="15" spans="1:10">
      <c r="A40" s="7">
        <v>43402</v>
      </c>
      <c r="B40" s="8" t="s">
        <v>79</v>
      </c>
      <c r="C40" s="8" t="s">
        <v>9</v>
      </c>
      <c r="D40" s="8">
        <v>1400</v>
      </c>
      <c r="E40" s="8">
        <v>446.25</v>
      </c>
      <c r="F40" s="8">
        <v>444.05</v>
      </c>
      <c r="G40" s="8" t="s">
        <v>616</v>
      </c>
      <c r="H40" s="8">
        <v>448.4</v>
      </c>
      <c r="I40" s="8">
        <f t="shared" si="6"/>
        <v>3009.99999999997</v>
      </c>
      <c r="J40" s="26"/>
    </row>
    <row r="41" ht="15" spans="1:10">
      <c r="A41" s="7">
        <v>43403</v>
      </c>
      <c r="B41" s="8" t="s">
        <v>180</v>
      </c>
      <c r="C41" s="8" t="s">
        <v>9</v>
      </c>
      <c r="D41" s="8">
        <v>700</v>
      </c>
      <c r="E41" s="8">
        <v>1169.8</v>
      </c>
      <c r="F41" s="8">
        <v>1165.5</v>
      </c>
      <c r="G41" s="8" t="s">
        <v>617</v>
      </c>
      <c r="H41" s="8">
        <v>1174.1</v>
      </c>
      <c r="I41" s="8">
        <f t="shared" si="6"/>
        <v>3009.99999999997</v>
      </c>
      <c r="J41" s="26"/>
    </row>
    <row r="42" ht="15" spans="1:10">
      <c r="A42" s="9">
        <v>43404</v>
      </c>
      <c r="B42" s="10" t="s">
        <v>76</v>
      </c>
      <c r="C42" s="10" t="s">
        <v>9</v>
      </c>
      <c r="D42" s="10">
        <v>302</v>
      </c>
      <c r="E42" s="10">
        <v>2055</v>
      </c>
      <c r="F42" s="10">
        <v>2045</v>
      </c>
      <c r="G42" s="39" t="s">
        <v>618</v>
      </c>
      <c r="H42" s="10">
        <v>2045</v>
      </c>
      <c r="I42" s="10">
        <f t="shared" si="6"/>
        <v>-3020</v>
      </c>
      <c r="J42" s="26"/>
    </row>
    <row r="43" ht="15" spans="1:10">
      <c r="A43" s="9">
        <v>43404</v>
      </c>
      <c r="B43" s="10" t="s">
        <v>107</v>
      </c>
      <c r="C43" s="10" t="s">
        <v>9</v>
      </c>
      <c r="D43" s="10">
        <v>750</v>
      </c>
      <c r="E43" s="10">
        <v>1232.8</v>
      </c>
      <c r="F43" s="10">
        <v>1228.8</v>
      </c>
      <c r="G43" s="39" t="s">
        <v>619</v>
      </c>
      <c r="H43" s="10">
        <v>1230</v>
      </c>
      <c r="I43" s="10">
        <f t="shared" si="6"/>
        <v>-2099.99999999997</v>
      </c>
      <c r="J43" s="26"/>
    </row>
    <row r="44" ht="15" spans="1:10">
      <c r="A44" s="7">
        <v>43404</v>
      </c>
      <c r="B44" s="8" t="s">
        <v>497</v>
      </c>
      <c r="C44" s="8" t="s">
        <v>9</v>
      </c>
      <c r="D44" s="8">
        <v>1000</v>
      </c>
      <c r="E44" s="8">
        <v>614.9</v>
      </c>
      <c r="F44" s="8">
        <v>611.9</v>
      </c>
      <c r="G44" s="11" t="s">
        <v>620</v>
      </c>
      <c r="H44" s="8">
        <v>614.9</v>
      </c>
      <c r="I44" s="8">
        <f t="shared" si="6"/>
        <v>0</v>
      </c>
      <c r="J44" s="26"/>
    </row>
    <row r="45" ht="15" spans="1:10">
      <c r="A45" s="7"/>
      <c r="B45" s="8"/>
      <c r="C45" s="8"/>
      <c r="D45" s="8"/>
      <c r="E45" s="8"/>
      <c r="F45" s="8"/>
      <c r="G45" s="11"/>
      <c r="H45" s="8"/>
      <c r="I45" s="8"/>
      <c r="J45" s="26"/>
    </row>
    <row r="46" ht="15" spans="7:9">
      <c r="G46" s="14" t="s">
        <v>33</v>
      </c>
      <c r="H46" s="14"/>
      <c r="I46" s="18">
        <f>SUM(I4:I45)</f>
        <v>57819.9999999998</v>
      </c>
    </row>
    <row r="47" ht="15" spans="7:9">
      <c r="G47" s="26"/>
      <c r="H47" s="26"/>
      <c r="I47" s="33"/>
    </row>
    <row r="48" ht="15" spans="7:9">
      <c r="G48" s="14" t="s">
        <v>3</v>
      </c>
      <c r="H48" s="14"/>
      <c r="I48" s="20">
        <f>26/41</f>
        <v>0.634146341463415</v>
      </c>
    </row>
    <row r="50" ht="15" spans="9:9">
      <c r="I50" s="37"/>
    </row>
  </sheetData>
  <mergeCells count="4">
    <mergeCell ref="A1:I1"/>
    <mergeCell ref="A2:I2"/>
    <mergeCell ref="G46:H46"/>
    <mergeCell ref="G48:H48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25" workbookViewId="0">
      <selection activeCell="C53" sqref="C53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621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43346</v>
      </c>
      <c r="B4" s="8" t="s">
        <v>382</v>
      </c>
      <c r="C4" s="8" t="s">
        <v>9</v>
      </c>
      <c r="D4" s="8">
        <v>750</v>
      </c>
      <c r="E4" s="8">
        <v>765.7</v>
      </c>
      <c r="F4" s="8">
        <v>762.7</v>
      </c>
      <c r="G4" s="11" t="s">
        <v>622</v>
      </c>
      <c r="H4" s="8">
        <v>770.5</v>
      </c>
      <c r="I4" s="8">
        <f t="shared" ref="I4:I6" si="0">(H4-E4)*D4</f>
        <v>3599.99999999997</v>
      </c>
      <c r="J4" s="26"/>
    </row>
    <row r="5" ht="15" spans="1:10">
      <c r="A5" s="7">
        <v>43346</v>
      </c>
      <c r="B5" s="8" t="s">
        <v>164</v>
      </c>
      <c r="C5" s="8" t="s">
        <v>9</v>
      </c>
      <c r="D5" s="8">
        <v>550</v>
      </c>
      <c r="E5" s="8">
        <v>999.5</v>
      </c>
      <c r="F5" s="8">
        <v>994.5</v>
      </c>
      <c r="G5" s="8" t="s">
        <v>623</v>
      </c>
      <c r="H5" s="8">
        <v>999.5</v>
      </c>
      <c r="I5" s="8">
        <f t="shared" si="0"/>
        <v>0</v>
      </c>
      <c r="J5" s="26"/>
    </row>
    <row r="6" ht="15" spans="1:10">
      <c r="A6" s="7">
        <v>43346</v>
      </c>
      <c r="B6" s="8" t="s">
        <v>598</v>
      </c>
      <c r="C6" s="8" t="s">
        <v>9</v>
      </c>
      <c r="D6" s="8">
        <v>3000</v>
      </c>
      <c r="E6" s="8">
        <v>268.25</v>
      </c>
      <c r="F6" s="8">
        <v>267.2</v>
      </c>
      <c r="G6" s="8" t="s">
        <v>624</v>
      </c>
      <c r="H6" s="8">
        <v>269.25</v>
      </c>
      <c r="I6" s="8">
        <f t="shared" si="0"/>
        <v>3000</v>
      </c>
      <c r="J6" s="26"/>
    </row>
    <row r="7" ht="15" spans="1:10">
      <c r="A7" s="7">
        <v>43347</v>
      </c>
      <c r="B7" s="8" t="s">
        <v>598</v>
      </c>
      <c r="C7" s="8" t="s">
        <v>28</v>
      </c>
      <c r="D7" s="8">
        <v>3000</v>
      </c>
      <c r="E7" s="8">
        <v>255</v>
      </c>
      <c r="F7" s="8">
        <v>256</v>
      </c>
      <c r="G7" s="8" t="s">
        <v>625</v>
      </c>
      <c r="H7" s="8">
        <v>255</v>
      </c>
      <c r="I7" s="8">
        <f t="shared" ref="I7:I10" si="1">(E7-H7)*D7</f>
        <v>0</v>
      </c>
      <c r="J7" s="26"/>
    </row>
    <row r="8" ht="15" spans="1:10">
      <c r="A8" s="7">
        <v>43347</v>
      </c>
      <c r="B8" s="8" t="s">
        <v>126</v>
      </c>
      <c r="C8" s="8" t="s">
        <v>9</v>
      </c>
      <c r="D8" s="8">
        <v>500</v>
      </c>
      <c r="E8" s="8">
        <v>1179.5</v>
      </c>
      <c r="F8" s="8">
        <v>1174.5</v>
      </c>
      <c r="G8" s="8" t="s">
        <v>626</v>
      </c>
      <c r="H8" s="8">
        <v>1185.5</v>
      </c>
      <c r="I8" s="8">
        <f t="shared" ref="I8:I12" si="2">(H8-E8)*D8</f>
        <v>3000</v>
      </c>
      <c r="J8" s="26"/>
    </row>
    <row r="9" ht="15" spans="1:10">
      <c r="A9" s="9">
        <v>43347</v>
      </c>
      <c r="B9" s="10" t="s">
        <v>275</v>
      </c>
      <c r="C9" s="10" t="s">
        <v>28</v>
      </c>
      <c r="D9" s="10">
        <v>2750</v>
      </c>
      <c r="E9" s="10">
        <v>284.55</v>
      </c>
      <c r="F9" s="10">
        <v>285.5</v>
      </c>
      <c r="G9" s="10" t="s">
        <v>627</v>
      </c>
      <c r="H9" s="10">
        <v>285.5</v>
      </c>
      <c r="I9" s="10">
        <f t="shared" si="1"/>
        <v>-2612.49999999997</v>
      </c>
      <c r="J9" s="26"/>
    </row>
    <row r="10" ht="15" spans="1:10">
      <c r="A10" s="7">
        <v>43347</v>
      </c>
      <c r="B10" s="8" t="s">
        <v>473</v>
      </c>
      <c r="C10" s="8" t="s">
        <v>28</v>
      </c>
      <c r="D10" s="8">
        <v>1500</v>
      </c>
      <c r="E10" s="8">
        <v>640</v>
      </c>
      <c r="F10" s="8">
        <v>642.1</v>
      </c>
      <c r="G10" s="8" t="s">
        <v>628</v>
      </c>
      <c r="H10" s="8">
        <v>635.5</v>
      </c>
      <c r="I10" s="8">
        <f t="shared" si="1"/>
        <v>6750</v>
      </c>
      <c r="J10" s="26"/>
    </row>
    <row r="11" ht="15" spans="1:10">
      <c r="A11" s="7">
        <v>43348</v>
      </c>
      <c r="B11" s="8" t="s">
        <v>497</v>
      </c>
      <c r="C11" s="8" t="s">
        <v>9</v>
      </c>
      <c r="D11" s="8">
        <v>1000</v>
      </c>
      <c r="E11" s="8">
        <v>666</v>
      </c>
      <c r="F11" s="8">
        <v>663</v>
      </c>
      <c r="G11" s="8" t="s">
        <v>629</v>
      </c>
      <c r="H11" s="8">
        <v>666</v>
      </c>
      <c r="I11" s="8">
        <f t="shared" si="2"/>
        <v>0</v>
      </c>
      <c r="J11" s="26"/>
    </row>
    <row r="12" ht="15" spans="1:10">
      <c r="A12" s="7">
        <v>43348</v>
      </c>
      <c r="B12" s="8" t="s">
        <v>594</v>
      </c>
      <c r="C12" s="8" t="s">
        <v>9</v>
      </c>
      <c r="D12" s="8">
        <v>1200</v>
      </c>
      <c r="E12" s="8">
        <v>1130</v>
      </c>
      <c r="F12" s="8">
        <v>1127</v>
      </c>
      <c r="G12" s="8" t="s">
        <v>630</v>
      </c>
      <c r="H12" s="8">
        <v>1132.5</v>
      </c>
      <c r="I12" s="8">
        <f t="shared" si="2"/>
        <v>3000</v>
      </c>
      <c r="J12" s="26"/>
    </row>
    <row r="13" ht="15" spans="1:10">
      <c r="A13" s="7">
        <v>43349</v>
      </c>
      <c r="B13" s="8" t="s">
        <v>217</v>
      </c>
      <c r="C13" s="8" t="s">
        <v>28</v>
      </c>
      <c r="D13" s="8">
        <v>1200</v>
      </c>
      <c r="E13" s="8">
        <v>759</v>
      </c>
      <c r="F13" s="8">
        <v>761.2</v>
      </c>
      <c r="G13" s="8" t="s">
        <v>631</v>
      </c>
      <c r="H13" s="8">
        <v>757.2</v>
      </c>
      <c r="I13" s="8">
        <f>(E13-H13)*D13</f>
        <v>2159.99999999995</v>
      </c>
      <c r="J13" s="26"/>
    </row>
    <row r="14" ht="15" spans="1:10">
      <c r="A14" s="7">
        <v>43349</v>
      </c>
      <c r="B14" s="8" t="s">
        <v>44</v>
      </c>
      <c r="C14" s="8" t="s">
        <v>9</v>
      </c>
      <c r="D14" s="8">
        <v>1200</v>
      </c>
      <c r="E14" s="8">
        <v>703.5</v>
      </c>
      <c r="F14" s="8">
        <v>701.3</v>
      </c>
      <c r="G14" s="8" t="s">
        <v>632</v>
      </c>
      <c r="H14" s="8">
        <v>709</v>
      </c>
      <c r="I14" s="8">
        <f t="shared" ref="I14:I17" si="3">(H14-E14)*D14</f>
        <v>6600</v>
      </c>
      <c r="J14" s="26"/>
    </row>
    <row r="15" ht="15" spans="1:10">
      <c r="A15" s="9">
        <v>43350</v>
      </c>
      <c r="B15" s="10" t="s">
        <v>633</v>
      </c>
      <c r="C15" s="10" t="s">
        <v>9</v>
      </c>
      <c r="D15" s="10">
        <v>2500</v>
      </c>
      <c r="E15" s="10">
        <v>456.8</v>
      </c>
      <c r="F15" s="10">
        <v>455.6</v>
      </c>
      <c r="G15" s="10" t="s">
        <v>634</v>
      </c>
      <c r="H15" s="10">
        <v>455.6</v>
      </c>
      <c r="I15" s="10">
        <f t="shared" si="3"/>
        <v>-2999.99999999997</v>
      </c>
      <c r="J15" s="26"/>
    </row>
    <row r="16" ht="15" spans="1:10">
      <c r="A16" s="7">
        <v>43350</v>
      </c>
      <c r="B16" s="8" t="s">
        <v>610</v>
      </c>
      <c r="C16" s="8" t="s">
        <v>9</v>
      </c>
      <c r="D16" s="8">
        <v>800</v>
      </c>
      <c r="E16" s="8">
        <v>1355</v>
      </c>
      <c r="F16" s="8">
        <v>1351</v>
      </c>
      <c r="G16" s="8" t="s">
        <v>635</v>
      </c>
      <c r="H16" s="8">
        <v>1363</v>
      </c>
      <c r="I16" s="8">
        <f t="shared" si="3"/>
        <v>6400</v>
      </c>
      <c r="J16" s="26"/>
    </row>
    <row r="17" ht="15" spans="1:10">
      <c r="A17" s="7">
        <v>43350</v>
      </c>
      <c r="B17" s="8" t="s">
        <v>90</v>
      </c>
      <c r="C17" s="8" t="s">
        <v>9</v>
      </c>
      <c r="D17" s="8">
        <v>1000</v>
      </c>
      <c r="E17" s="8">
        <v>692.8</v>
      </c>
      <c r="F17" s="8">
        <v>689.8</v>
      </c>
      <c r="G17" s="8" t="s">
        <v>636</v>
      </c>
      <c r="H17" s="8">
        <v>698</v>
      </c>
      <c r="I17" s="8">
        <f t="shared" si="3"/>
        <v>5200.00000000005</v>
      </c>
      <c r="J17" s="26"/>
    </row>
    <row r="18" ht="15" spans="1:10">
      <c r="A18" s="7">
        <v>43353</v>
      </c>
      <c r="B18" s="8" t="s">
        <v>470</v>
      </c>
      <c r="C18" s="8" t="s">
        <v>28</v>
      </c>
      <c r="D18" s="8">
        <v>700</v>
      </c>
      <c r="E18" s="8">
        <v>941</v>
      </c>
      <c r="F18" s="8">
        <v>945</v>
      </c>
      <c r="G18" s="8" t="s">
        <v>637</v>
      </c>
      <c r="H18" s="8">
        <v>930</v>
      </c>
      <c r="I18" s="8">
        <f t="shared" ref="I18:I22" si="4">(E18-H18)*D18</f>
        <v>7700</v>
      </c>
      <c r="J18" s="26"/>
    </row>
    <row r="19" ht="15" spans="1:10">
      <c r="A19" s="9">
        <v>43354</v>
      </c>
      <c r="B19" s="10" t="s">
        <v>638</v>
      </c>
      <c r="C19" s="10" t="s">
        <v>9</v>
      </c>
      <c r="D19" s="10">
        <v>1250</v>
      </c>
      <c r="E19" s="10">
        <v>451</v>
      </c>
      <c r="F19" s="10">
        <v>448.5</v>
      </c>
      <c r="G19" s="10" t="s">
        <v>639</v>
      </c>
      <c r="H19" s="10">
        <v>450.3</v>
      </c>
      <c r="I19" s="10">
        <f t="shared" ref="I19:I28" si="5">(H19-E19)*D19</f>
        <v>-874.999999999986</v>
      </c>
      <c r="J19" s="26"/>
    </row>
    <row r="20" ht="15" spans="1:10">
      <c r="A20" s="7">
        <v>43354</v>
      </c>
      <c r="B20" s="8" t="s">
        <v>164</v>
      </c>
      <c r="C20" s="8" t="s">
        <v>28</v>
      </c>
      <c r="D20" s="8">
        <v>550</v>
      </c>
      <c r="E20" s="8">
        <v>993.7</v>
      </c>
      <c r="F20" s="8">
        <v>999.1</v>
      </c>
      <c r="G20" s="8" t="s">
        <v>640</v>
      </c>
      <c r="H20" s="8">
        <v>988.2</v>
      </c>
      <c r="I20" s="8">
        <f t="shared" si="4"/>
        <v>3025</v>
      </c>
      <c r="J20" s="26"/>
    </row>
    <row r="21" ht="15" spans="1:10">
      <c r="A21" s="7">
        <v>43354</v>
      </c>
      <c r="B21" s="8" t="s">
        <v>641</v>
      </c>
      <c r="C21" s="8" t="s">
        <v>9</v>
      </c>
      <c r="D21" s="8">
        <v>3000</v>
      </c>
      <c r="E21" s="8">
        <v>311</v>
      </c>
      <c r="F21" s="8">
        <v>310</v>
      </c>
      <c r="G21" s="8" t="s">
        <v>642</v>
      </c>
      <c r="H21" s="8">
        <v>311</v>
      </c>
      <c r="I21" s="8">
        <f t="shared" si="5"/>
        <v>0</v>
      </c>
      <c r="J21" s="26"/>
    </row>
    <row r="22" ht="15" spans="1:10">
      <c r="A22" s="7">
        <v>43355</v>
      </c>
      <c r="B22" s="8" t="s">
        <v>463</v>
      </c>
      <c r="C22" s="8" t="s">
        <v>28</v>
      </c>
      <c r="D22" s="8">
        <v>1200</v>
      </c>
      <c r="E22" s="8">
        <v>651</v>
      </c>
      <c r="F22" s="8">
        <v>653.5</v>
      </c>
      <c r="G22" s="8" t="s">
        <v>643</v>
      </c>
      <c r="H22" s="8">
        <v>648.5</v>
      </c>
      <c r="I22" s="8">
        <f t="shared" si="4"/>
        <v>3000</v>
      </c>
      <c r="J22" s="26"/>
    </row>
    <row r="23" ht="15" spans="1:10">
      <c r="A23" s="9">
        <v>43355</v>
      </c>
      <c r="B23" s="10" t="s">
        <v>190</v>
      </c>
      <c r="C23" s="10" t="s">
        <v>9</v>
      </c>
      <c r="D23" s="10">
        <v>500</v>
      </c>
      <c r="E23" s="10">
        <v>1945</v>
      </c>
      <c r="F23" s="10">
        <v>1939</v>
      </c>
      <c r="G23" s="10" t="s">
        <v>644</v>
      </c>
      <c r="H23" s="10">
        <v>1939</v>
      </c>
      <c r="I23" s="10">
        <f t="shared" si="5"/>
        <v>-3000</v>
      </c>
      <c r="J23" s="26"/>
    </row>
    <row r="24" ht="15" spans="1:10">
      <c r="A24" s="7">
        <v>43355</v>
      </c>
      <c r="B24" s="8" t="s">
        <v>79</v>
      </c>
      <c r="C24" s="8" t="s">
        <v>9</v>
      </c>
      <c r="D24" s="8">
        <v>1400</v>
      </c>
      <c r="E24" s="8">
        <v>516.8</v>
      </c>
      <c r="F24" s="8">
        <v>514.6</v>
      </c>
      <c r="G24" s="8" t="s">
        <v>645</v>
      </c>
      <c r="H24" s="8">
        <v>522</v>
      </c>
      <c r="I24" s="8">
        <f t="shared" si="5"/>
        <v>7280.00000000006</v>
      </c>
      <c r="J24" s="26"/>
    </row>
    <row r="25" ht="15" spans="1:10">
      <c r="A25" s="7">
        <v>43357</v>
      </c>
      <c r="B25" s="8" t="s">
        <v>610</v>
      </c>
      <c r="C25" s="8" t="s">
        <v>9</v>
      </c>
      <c r="D25" s="8">
        <v>800</v>
      </c>
      <c r="E25" s="8">
        <v>1346.4</v>
      </c>
      <c r="F25" s="8">
        <v>1342.65</v>
      </c>
      <c r="G25" s="8" t="s">
        <v>646</v>
      </c>
      <c r="H25" s="8">
        <v>1350.15</v>
      </c>
      <c r="I25" s="8">
        <f t="shared" si="5"/>
        <v>3000</v>
      </c>
      <c r="J25" s="26"/>
    </row>
    <row r="26" spans="1:10">
      <c r="A26" s="7">
        <v>43357</v>
      </c>
      <c r="B26" s="8" t="s">
        <v>647</v>
      </c>
      <c r="C26" s="8" t="s">
        <v>9</v>
      </c>
      <c r="D26" s="8">
        <v>3000</v>
      </c>
      <c r="E26" s="8">
        <v>159.5</v>
      </c>
      <c r="F26" s="8">
        <v>158.5</v>
      </c>
      <c r="G26" s="8" t="s">
        <v>648</v>
      </c>
      <c r="H26" s="8">
        <v>161.5</v>
      </c>
      <c r="I26" s="8">
        <f t="shared" si="5"/>
        <v>6000</v>
      </c>
      <c r="J26" s="8"/>
    </row>
    <row r="27" ht="15" spans="1:10">
      <c r="A27" s="7">
        <v>43360</v>
      </c>
      <c r="B27" s="8" t="s">
        <v>24</v>
      </c>
      <c r="C27" s="8" t="s">
        <v>9</v>
      </c>
      <c r="D27" s="8">
        <v>1000</v>
      </c>
      <c r="E27" s="8">
        <v>810</v>
      </c>
      <c r="F27" s="8">
        <v>807</v>
      </c>
      <c r="G27" s="8" t="s">
        <v>649</v>
      </c>
      <c r="H27" s="8">
        <v>813</v>
      </c>
      <c r="I27" s="8">
        <f t="shared" si="5"/>
        <v>3000</v>
      </c>
      <c r="J27" s="26"/>
    </row>
    <row r="28" ht="15" spans="1:10">
      <c r="A28" s="7">
        <v>43360</v>
      </c>
      <c r="B28" s="8" t="s">
        <v>473</v>
      </c>
      <c r="C28" s="8" t="s">
        <v>9</v>
      </c>
      <c r="D28" s="8">
        <v>1500</v>
      </c>
      <c r="E28" s="8">
        <v>642</v>
      </c>
      <c r="F28" s="8">
        <v>640</v>
      </c>
      <c r="G28" s="8" t="s">
        <v>650</v>
      </c>
      <c r="H28" s="8">
        <v>646</v>
      </c>
      <c r="I28" s="8">
        <f t="shared" si="5"/>
        <v>6000</v>
      </c>
      <c r="J28" s="26"/>
    </row>
    <row r="29" ht="15" spans="1:10">
      <c r="A29" s="7">
        <v>43360</v>
      </c>
      <c r="B29" s="8" t="s">
        <v>114</v>
      </c>
      <c r="C29" s="8" t="s">
        <v>28</v>
      </c>
      <c r="D29" s="8">
        <v>800</v>
      </c>
      <c r="E29" s="8">
        <v>1143.25</v>
      </c>
      <c r="F29" s="8">
        <v>1147</v>
      </c>
      <c r="G29" s="8" t="s">
        <v>651</v>
      </c>
      <c r="H29" s="8">
        <v>1139.5</v>
      </c>
      <c r="I29" s="8">
        <f t="shared" ref="I29:I33" si="6">(E29-H29)*D29</f>
        <v>3000</v>
      </c>
      <c r="J29" s="26"/>
    </row>
    <row r="30" ht="15" spans="1:10">
      <c r="A30" s="7">
        <v>43361</v>
      </c>
      <c r="B30" s="8" t="s">
        <v>463</v>
      </c>
      <c r="C30" s="8" t="s">
        <v>28</v>
      </c>
      <c r="D30" s="8">
        <v>1200</v>
      </c>
      <c r="E30" s="8">
        <v>651</v>
      </c>
      <c r="F30" s="8">
        <v>653.5</v>
      </c>
      <c r="G30" s="8" t="s">
        <v>652</v>
      </c>
      <c r="H30" s="8">
        <v>646.8</v>
      </c>
      <c r="I30" s="8">
        <f t="shared" si="6"/>
        <v>5040.00000000005</v>
      </c>
      <c r="J30" s="26"/>
    </row>
    <row r="31" ht="15" spans="1:10">
      <c r="A31" s="7">
        <v>43361</v>
      </c>
      <c r="B31" s="8" t="s">
        <v>594</v>
      </c>
      <c r="C31" s="8" t="s">
        <v>9</v>
      </c>
      <c r="D31" s="8">
        <v>1200</v>
      </c>
      <c r="E31" s="8">
        <v>1155</v>
      </c>
      <c r="F31" s="8">
        <v>1152.5</v>
      </c>
      <c r="G31" s="8" t="s">
        <v>653</v>
      </c>
      <c r="H31" s="8">
        <v>1160</v>
      </c>
      <c r="I31" s="8">
        <f t="shared" ref="I31:I35" si="7">(H31-E31)*D31</f>
        <v>6000</v>
      </c>
      <c r="J31" s="26"/>
    </row>
    <row r="32" ht="15" spans="1:10">
      <c r="A32" s="9">
        <v>43362</v>
      </c>
      <c r="B32" s="10" t="s">
        <v>654</v>
      </c>
      <c r="C32" s="10" t="s">
        <v>28</v>
      </c>
      <c r="D32" s="10">
        <v>2500</v>
      </c>
      <c r="E32" s="10">
        <v>377.7</v>
      </c>
      <c r="F32" s="10">
        <v>379</v>
      </c>
      <c r="G32" s="39" t="s">
        <v>655</v>
      </c>
      <c r="H32" s="10">
        <v>379</v>
      </c>
      <c r="I32" s="10">
        <f t="shared" si="6"/>
        <v>-3250.00000000003</v>
      </c>
      <c r="J32" s="26"/>
    </row>
    <row r="33" ht="15" spans="1:10">
      <c r="A33" s="7">
        <v>43362</v>
      </c>
      <c r="B33" s="8" t="s">
        <v>610</v>
      </c>
      <c r="C33" s="8" t="s">
        <v>28</v>
      </c>
      <c r="D33" s="8">
        <v>800</v>
      </c>
      <c r="E33" s="8">
        <v>1332.25</v>
      </c>
      <c r="F33" s="8">
        <v>1336</v>
      </c>
      <c r="G33" s="11" t="s">
        <v>656</v>
      </c>
      <c r="H33" s="8">
        <v>1328.5</v>
      </c>
      <c r="I33" s="8">
        <f t="shared" si="6"/>
        <v>3000</v>
      </c>
      <c r="J33" s="26"/>
    </row>
    <row r="34" ht="15" spans="1:10">
      <c r="A34" s="9">
        <v>43364</v>
      </c>
      <c r="B34" s="10" t="s">
        <v>66</v>
      </c>
      <c r="C34" s="10" t="s">
        <v>9</v>
      </c>
      <c r="D34" s="10">
        <v>250</v>
      </c>
      <c r="E34" s="10">
        <v>2839</v>
      </c>
      <c r="F34" s="10">
        <v>2827</v>
      </c>
      <c r="G34" s="39" t="s">
        <v>657</v>
      </c>
      <c r="H34" s="10">
        <v>2827</v>
      </c>
      <c r="I34" s="10">
        <f t="shared" si="7"/>
        <v>-3000</v>
      </c>
      <c r="J34" s="26"/>
    </row>
    <row r="35" ht="15" spans="1:10">
      <c r="A35" s="9">
        <v>43367</v>
      </c>
      <c r="B35" s="10" t="s">
        <v>114</v>
      </c>
      <c r="C35" s="10" t="s">
        <v>9</v>
      </c>
      <c r="D35" s="10">
        <v>800</v>
      </c>
      <c r="E35" s="10">
        <v>1082</v>
      </c>
      <c r="F35" s="10">
        <v>1078</v>
      </c>
      <c r="G35" s="39" t="s">
        <v>658</v>
      </c>
      <c r="H35" s="10">
        <v>1078</v>
      </c>
      <c r="I35" s="10">
        <f t="shared" si="7"/>
        <v>-3200</v>
      </c>
      <c r="J35" s="26"/>
    </row>
    <row r="36" ht="15" spans="1:10">
      <c r="A36" s="7">
        <v>43367</v>
      </c>
      <c r="B36" s="8" t="s">
        <v>463</v>
      </c>
      <c r="C36" s="8" t="s">
        <v>28</v>
      </c>
      <c r="D36" s="8">
        <v>1200</v>
      </c>
      <c r="E36" s="8">
        <v>619.2</v>
      </c>
      <c r="F36" s="8">
        <v>621.7</v>
      </c>
      <c r="G36" s="11" t="s">
        <v>659</v>
      </c>
      <c r="H36" s="8">
        <v>616.7</v>
      </c>
      <c r="I36" s="8">
        <f t="shared" ref="I36:I40" si="8">(E36-H36)*D36</f>
        <v>3000</v>
      </c>
      <c r="J36" s="26"/>
    </row>
    <row r="37" ht="15" spans="1:10">
      <c r="A37" s="9">
        <v>43367</v>
      </c>
      <c r="B37" s="10" t="s">
        <v>556</v>
      </c>
      <c r="C37" s="10" t="s">
        <v>28</v>
      </c>
      <c r="D37" s="10">
        <v>700</v>
      </c>
      <c r="E37" s="10">
        <v>732.8</v>
      </c>
      <c r="F37" s="10">
        <v>737.05</v>
      </c>
      <c r="G37" s="39" t="s">
        <v>660</v>
      </c>
      <c r="H37" s="10">
        <v>737.05</v>
      </c>
      <c r="I37" s="10">
        <f t="shared" si="8"/>
        <v>-2975</v>
      </c>
      <c r="J37" s="26"/>
    </row>
    <row r="38" ht="15" spans="1:10">
      <c r="A38" s="7">
        <v>43368</v>
      </c>
      <c r="B38" s="8" t="s">
        <v>497</v>
      </c>
      <c r="C38" s="8" t="s">
        <v>9</v>
      </c>
      <c r="D38" s="8">
        <v>1000</v>
      </c>
      <c r="E38" s="8">
        <v>642</v>
      </c>
      <c r="F38" s="8">
        <v>639</v>
      </c>
      <c r="G38" s="11" t="s">
        <v>661</v>
      </c>
      <c r="H38" s="8">
        <v>645</v>
      </c>
      <c r="I38" s="8">
        <f t="shared" ref="I38:I45" si="9">(H38-E38)*D38</f>
        <v>3000</v>
      </c>
      <c r="J38" s="26"/>
    </row>
    <row r="39" ht="15" spans="1:10">
      <c r="A39" s="9">
        <v>43368</v>
      </c>
      <c r="B39" s="10" t="s">
        <v>313</v>
      </c>
      <c r="C39" s="10" t="s">
        <v>9</v>
      </c>
      <c r="D39" s="10">
        <v>500</v>
      </c>
      <c r="E39" s="10">
        <v>1199</v>
      </c>
      <c r="F39" s="10">
        <v>1193</v>
      </c>
      <c r="G39" s="39" t="s">
        <v>662</v>
      </c>
      <c r="H39" s="10">
        <v>1198</v>
      </c>
      <c r="I39" s="10">
        <f t="shared" si="9"/>
        <v>-500</v>
      </c>
      <c r="J39" s="26"/>
    </row>
    <row r="40" ht="15" spans="1:10">
      <c r="A40" s="7">
        <v>43368</v>
      </c>
      <c r="B40" s="8" t="s">
        <v>195</v>
      </c>
      <c r="C40" s="8" t="s">
        <v>28</v>
      </c>
      <c r="D40" s="8">
        <v>1200</v>
      </c>
      <c r="E40" s="8">
        <v>439.1</v>
      </c>
      <c r="F40" s="8">
        <v>441.6</v>
      </c>
      <c r="G40" s="11" t="s">
        <v>663</v>
      </c>
      <c r="H40" s="8">
        <v>436.6</v>
      </c>
      <c r="I40" s="8">
        <f t="shared" si="8"/>
        <v>3000</v>
      </c>
      <c r="J40" s="26"/>
    </row>
    <row r="41" ht="15" spans="1:10">
      <c r="A41" s="9">
        <v>43369</v>
      </c>
      <c r="B41" s="10" t="s">
        <v>610</v>
      </c>
      <c r="C41" s="10" t="s">
        <v>9</v>
      </c>
      <c r="D41" s="10">
        <v>800</v>
      </c>
      <c r="E41" s="10">
        <v>1232</v>
      </c>
      <c r="F41" s="10">
        <v>1228</v>
      </c>
      <c r="G41" s="39" t="s">
        <v>664</v>
      </c>
      <c r="H41" s="10">
        <v>1230</v>
      </c>
      <c r="I41" s="10">
        <f t="shared" si="9"/>
        <v>-1600</v>
      </c>
      <c r="J41" s="26"/>
    </row>
    <row r="42" ht="15" spans="1:10">
      <c r="A42" s="7">
        <v>43369</v>
      </c>
      <c r="B42" s="8" t="s">
        <v>237</v>
      </c>
      <c r="C42" s="8" t="s">
        <v>9</v>
      </c>
      <c r="D42" s="8">
        <v>1500</v>
      </c>
      <c r="E42" s="8">
        <v>314.8</v>
      </c>
      <c r="F42" s="8">
        <v>312.8</v>
      </c>
      <c r="G42" s="11" t="s">
        <v>665</v>
      </c>
      <c r="H42" s="8">
        <v>316.8</v>
      </c>
      <c r="I42" s="8">
        <f t="shared" si="9"/>
        <v>3000</v>
      </c>
      <c r="J42" s="26"/>
    </row>
    <row r="43" ht="15" spans="1:10">
      <c r="A43" s="7">
        <v>43369</v>
      </c>
      <c r="B43" s="8" t="s">
        <v>47</v>
      </c>
      <c r="C43" s="8" t="s">
        <v>9</v>
      </c>
      <c r="D43" s="8">
        <v>600</v>
      </c>
      <c r="E43" s="8">
        <v>1189</v>
      </c>
      <c r="F43" s="8">
        <v>1184</v>
      </c>
      <c r="G43" s="11" t="s">
        <v>666</v>
      </c>
      <c r="H43" s="8">
        <v>1199</v>
      </c>
      <c r="I43" s="8">
        <f t="shared" si="9"/>
        <v>6000</v>
      </c>
      <c r="J43" s="26"/>
    </row>
    <row r="44" ht="15" spans="1:10">
      <c r="A44" s="7">
        <v>43370</v>
      </c>
      <c r="B44" s="8" t="s">
        <v>463</v>
      </c>
      <c r="C44" s="8" t="s">
        <v>9</v>
      </c>
      <c r="D44" s="8">
        <v>1200</v>
      </c>
      <c r="E44" s="8">
        <v>631.75</v>
      </c>
      <c r="F44" s="8">
        <v>629.25</v>
      </c>
      <c r="G44" s="11" t="s">
        <v>667</v>
      </c>
      <c r="H44" s="8">
        <v>634.25</v>
      </c>
      <c r="I44" s="8">
        <f t="shared" si="9"/>
        <v>3000</v>
      </c>
      <c r="J44" s="26"/>
    </row>
    <row r="45" ht="15" spans="1:10">
      <c r="A45" s="7">
        <v>43371</v>
      </c>
      <c r="B45" s="8" t="s">
        <v>497</v>
      </c>
      <c r="C45" s="8" t="s">
        <v>9</v>
      </c>
      <c r="D45" s="8">
        <v>1000</v>
      </c>
      <c r="E45" s="8">
        <v>649.5</v>
      </c>
      <c r="F45" s="8">
        <v>646.5</v>
      </c>
      <c r="G45" s="11" t="s">
        <v>668</v>
      </c>
      <c r="H45" s="8">
        <v>652.5</v>
      </c>
      <c r="I45" s="8">
        <f t="shared" si="9"/>
        <v>3000</v>
      </c>
      <c r="J45" s="26"/>
    </row>
    <row r="46" ht="15" spans="1:10">
      <c r="A46" s="7">
        <v>43371</v>
      </c>
      <c r="B46" s="8" t="s">
        <v>598</v>
      </c>
      <c r="C46" s="8" t="s">
        <v>28</v>
      </c>
      <c r="D46" s="8">
        <v>3000</v>
      </c>
      <c r="E46" s="8">
        <v>220</v>
      </c>
      <c r="F46" s="8">
        <v>221</v>
      </c>
      <c r="G46" s="11" t="s">
        <v>669</v>
      </c>
      <c r="H46" s="8">
        <v>219</v>
      </c>
      <c r="I46" s="8">
        <f>(E46-H46)*D46</f>
        <v>3000</v>
      </c>
      <c r="J46" s="26"/>
    </row>
    <row r="47" ht="15" spans="1:10">
      <c r="A47" s="7"/>
      <c r="B47" s="8"/>
      <c r="C47" s="8"/>
      <c r="D47" s="8"/>
      <c r="E47" s="8"/>
      <c r="F47" s="8"/>
      <c r="G47" s="11"/>
      <c r="H47" s="8"/>
      <c r="I47" s="8"/>
      <c r="J47" s="26"/>
    </row>
    <row r="48" ht="15" spans="7:9">
      <c r="G48" s="14" t="s">
        <v>33</v>
      </c>
      <c r="H48" s="14"/>
      <c r="I48" s="18">
        <f>SUM(I4:I47)</f>
        <v>98742.5000000001</v>
      </c>
    </row>
    <row r="49" ht="15" spans="7:9">
      <c r="G49" s="26"/>
      <c r="H49" s="26"/>
      <c r="I49" s="33"/>
    </row>
    <row r="50" ht="15" spans="7:9">
      <c r="G50" s="14" t="s">
        <v>3</v>
      </c>
      <c r="H50" s="14"/>
      <c r="I50" s="20">
        <f>33/43</f>
        <v>0.767441860465116</v>
      </c>
    </row>
    <row r="52" ht="15" spans="9:9">
      <c r="I52" s="37"/>
    </row>
  </sheetData>
  <mergeCells count="4">
    <mergeCell ref="A1:I1"/>
    <mergeCell ref="A2:I2"/>
    <mergeCell ref="G48:H48"/>
    <mergeCell ref="G50:H50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28" workbookViewId="0">
      <selection activeCell="D50" sqref="D50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670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43314</v>
      </c>
      <c r="B4" s="8" t="s">
        <v>671</v>
      </c>
      <c r="C4" s="8" t="s">
        <v>9</v>
      </c>
      <c r="D4" s="8">
        <v>800</v>
      </c>
      <c r="E4" s="8">
        <v>1199</v>
      </c>
      <c r="F4" s="8">
        <v>1194</v>
      </c>
      <c r="G4" s="11" t="s">
        <v>672</v>
      </c>
      <c r="H4" s="8">
        <v>1204</v>
      </c>
      <c r="I4" s="8">
        <f t="shared" ref="I4:I6" si="0">(H4-E4)*D4</f>
        <v>4000</v>
      </c>
      <c r="J4" s="26"/>
    </row>
    <row r="5" ht="15" spans="1:10">
      <c r="A5" s="7">
        <v>43314</v>
      </c>
      <c r="B5" s="8" t="s">
        <v>275</v>
      </c>
      <c r="C5" s="8" t="s">
        <v>9</v>
      </c>
      <c r="D5" s="8">
        <v>2750</v>
      </c>
      <c r="E5" s="8">
        <v>316.4</v>
      </c>
      <c r="F5" s="8">
        <v>315</v>
      </c>
      <c r="G5" s="8" t="s">
        <v>673</v>
      </c>
      <c r="H5" s="8">
        <v>319</v>
      </c>
      <c r="I5" s="8">
        <f t="shared" si="0"/>
        <v>7150.00000000006</v>
      </c>
      <c r="J5" s="26"/>
    </row>
    <row r="6" ht="15" spans="1:10">
      <c r="A6" s="7">
        <v>43315</v>
      </c>
      <c r="B6" s="8" t="s">
        <v>592</v>
      </c>
      <c r="C6" s="8" t="s">
        <v>9</v>
      </c>
      <c r="D6" s="8">
        <v>1100</v>
      </c>
      <c r="E6" s="8">
        <v>536.55</v>
      </c>
      <c r="F6" s="8">
        <v>533.5</v>
      </c>
      <c r="G6" s="8" t="s">
        <v>674</v>
      </c>
      <c r="H6" s="8">
        <v>539.2</v>
      </c>
      <c r="I6" s="8">
        <f t="shared" si="0"/>
        <v>2915.0000000001</v>
      </c>
      <c r="J6" s="26"/>
    </row>
    <row r="7" ht="15" spans="1:10">
      <c r="A7" s="9">
        <v>43315</v>
      </c>
      <c r="B7" s="10" t="s">
        <v>226</v>
      </c>
      <c r="C7" s="10" t="s">
        <v>28</v>
      </c>
      <c r="D7" s="10">
        <v>750</v>
      </c>
      <c r="E7" s="10">
        <v>1006.2</v>
      </c>
      <c r="F7" s="10">
        <v>1010.7</v>
      </c>
      <c r="G7" s="10" t="s">
        <v>675</v>
      </c>
      <c r="H7" s="10">
        <v>1007.2</v>
      </c>
      <c r="I7" s="10">
        <f>(E7-H7)*D7</f>
        <v>-750</v>
      </c>
      <c r="J7" s="26"/>
    </row>
    <row r="8" ht="15" spans="1:10">
      <c r="A8" s="9">
        <v>43318</v>
      </c>
      <c r="B8" s="10" t="s">
        <v>676</v>
      </c>
      <c r="C8" s="10" t="s">
        <v>28</v>
      </c>
      <c r="D8" s="10">
        <v>3000</v>
      </c>
      <c r="E8" s="10">
        <v>211</v>
      </c>
      <c r="F8" s="10">
        <v>212.2</v>
      </c>
      <c r="G8" s="10" t="s">
        <v>677</v>
      </c>
      <c r="H8" s="10">
        <v>212.2</v>
      </c>
      <c r="I8" s="10">
        <f>(E8-H8)*D8</f>
        <v>-3599.99999999997</v>
      </c>
      <c r="J8" s="26"/>
    </row>
    <row r="9" ht="15" spans="1:10">
      <c r="A9" s="9">
        <v>43318</v>
      </c>
      <c r="B9" s="10" t="s">
        <v>264</v>
      </c>
      <c r="C9" s="10" t="s">
        <v>9</v>
      </c>
      <c r="D9" s="10">
        <v>500</v>
      </c>
      <c r="E9" s="10">
        <v>920</v>
      </c>
      <c r="F9" s="10">
        <v>914</v>
      </c>
      <c r="G9" s="10" t="s">
        <v>678</v>
      </c>
      <c r="H9" s="10">
        <v>914</v>
      </c>
      <c r="I9" s="10">
        <f t="shared" ref="I9:I12" si="1">(H9-E9)*D9</f>
        <v>-3000</v>
      </c>
      <c r="J9" s="26"/>
    </row>
    <row r="10" ht="15" spans="1:10">
      <c r="A10" s="7">
        <v>43319</v>
      </c>
      <c r="B10" s="8" t="s">
        <v>679</v>
      </c>
      <c r="C10" s="8" t="s">
        <v>9</v>
      </c>
      <c r="D10" s="8">
        <v>1100</v>
      </c>
      <c r="E10" s="8">
        <v>945</v>
      </c>
      <c r="F10" s="8">
        <v>941.8</v>
      </c>
      <c r="G10" s="8" t="s">
        <v>680</v>
      </c>
      <c r="H10" s="8">
        <v>950.5</v>
      </c>
      <c r="I10" s="8">
        <f t="shared" si="1"/>
        <v>6050</v>
      </c>
      <c r="J10" s="26"/>
    </row>
    <row r="11" ht="15" spans="1:10">
      <c r="A11" s="7">
        <v>43319</v>
      </c>
      <c r="B11" s="8" t="s">
        <v>175</v>
      </c>
      <c r="C11" s="8" t="s">
        <v>9</v>
      </c>
      <c r="D11" s="8">
        <v>1750</v>
      </c>
      <c r="E11" s="8">
        <v>382.5</v>
      </c>
      <c r="F11" s="8">
        <v>381</v>
      </c>
      <c r="G11" s="8" t="s">
        <v>681</v>
      </c>
      <c r="H11" s="8">
        <v>382.5</v>
      </c>
      <c r="I11" s="8">
        <f t="shared" si="1"/>
        <v>0</v>
      </c>
      <c r="J11" s="26"/>
    </row>
    <row r="12" ht="15" spans="1:10">
      <c r="A12" s="7">
        <v>43320</v>
      </c>
      <c r="B12" s="8" t="s">
        <v>572</v>
      </c>
      <c r="C12" s="8" t="s">
        <v>9</v>
      </c>
      <c r="D12" s="8">
        <v>800</v>
      </c>
      <c r="E12" s="8">
        <v>1291.8</v>
      </c>
      <c r="F12" s="8">
        <v>1288</v>
      </c>
      <c r="G12" s="8" t="s">
        <v>682</v>
      </c>
      <c r="H12" s="8">
        <v>1297</v>
      </c>
      <c r="I12" s="8">
        <f t="shared" si="1"/>
        <v>4160.00000000004</v>
      </c>
      <c r="J12" s="26"/>
    </row>
    <row r="13" ht="15" spans="1:10">
      <c r="A13" s="7">
        <v>43320</v>
      </c>
      <c r="B13" s="8" t="s">
        <v>525</v>
      </c>
      <c r="C13" s="8" t="s">
        <v>28</v>
      </c>
      <c r="D13" s="8">
        <v>1000</v>
      </c>
      <c r="E13" s="8">
        <v>928</v>
      </c>
      <c r="F13" s="8">
        <v>931</v>
      </c>
      <c r="G13" s="8" t="s">
        <v>683</v>
      </c>
      <c r="H13" s="8">
        <v>924.5</v>
      </c>
      <c r="I13" s="8">
        <f>(E13-H13)*D13</f>
        <v>3500</v>
      </c>
      <c r="J13" s="26"/>
    </row>
    <row r="14" ht="15" spans="1:10">
      <c r="A14" s="7">
        <v>43321</v>
      </c>
      <c r="B14" s="8" t="s">
        <v>90</v>
      </c>
      <c r="C14" s="8" t="s">
        <v>9</v>
      </c>
      <c r="D14" s="8">
        <v>1000</v>
      </c>
      <c r="E14" s="8">
        <v>822</v>
      </c>
      <c r="F14" s="8">
        <v>818</v>
      </c>
      <c r="G14" s="11" t="s">
        <v>684</v>
      </c>
      <c r="H14" s="8">
        <v>830</v>
      </c>
      <c r="I14" s="8">
        <f t="shared" ref="I14:I17" si="2">(H14-E14)*D14</f>
        <v>8000</v>
      </c>
      <c r="J14" s="26"/>
    </row>
    <row r="15" ht="15" spans="1:10">
      <c r="A15" s="7">
        <v>43322</v>
      </c>
      <c r="B15" s="8" t="s">
        <v>36</v>
      </c>
      <c r="C15" s="8" t="s">
        <v>9</v>
      </c>
      <c r="D15" s="8">
        <v>750</v>
      </c>
      <c r="E15" s="8">
        <v>924.7</v>
      </c>
      <c r="F15" s="8">
        <v>920.5</v>
      </c>
      <c r="G15" s="8" t="s">
        <v>685</v>
      </c>
      <c r="H15" s="8">
        <v>931</v>
      </c>
      <c r="I15" s="8">
        <f t="shared" si="2"/>
        <v>4724.99999999997</v>
      </c>
      <c r="J15" s="26"/>
    </row>
    <row r="16" ht="15" spans="1:10">
      <c r="A16" s="7">
        <v>43326</v>
      </c>
      <c r="B16" s="8" t="s">
        <v>217</v>
      </c>
      <c r="C16" s="8" t="s">
        <v>9</v>
      </c>
      <c r="D16" s="8">
        <v>1200</v>
      </c>
      <c r="E16" s="8">
        <v>666</v>
      </c>
      <c r="F16" s="8">
        <v>664</v>
      </c>
      <c r="G16" s="8" t="s">
        <v>629</v>
      </c>
      <c r="H16" s="8">
        <v>672</v>
      </c>
      <c r="I16" s="8">
        <f t="shared" si="2"/>
        <v>7200</v>
      </c>
      <c r="J16" s="26"/>
    </row>
    <row r="17" ht="15" spans="1:10">
      <c r="A17" s="7">
        <v>43328</v>
      </c>
      <c r="B17" s="8" t="s">
        <v>343</v>
      </c>
      <c r="C17" s="8" t="s">
        <v>9</v>
      </c>
      <c r="D17" s="8">
        <v>2000</v>
      </c>
      <c r="E17" s="8">
        <v>343.4</v>
      </c>
      <c r="F17" s="8">
        <v>342</v>
      </c>
      <c r="G17" s="8" t="s">
        <v>686</v>
      </c>
      <c r="H17" s="8">
        <v>343.4</v>
      </c>
      <c r="I17" s="8">
        <f t="shared" si="2"/>
        <v>0</v>
      </c>
      <c r="J17" s="26"/>
    </row>
    <row r="18" ht="15" spans="1:10">
      <c r="A18" s="7">
        <v>43328</v>
      </c>
      <c r="B18" s="8" t="s">
        <v>687</v>
      </c>
      <c r="C18" s="8" t="s">
        <v>28</v>
      </c>
      <c r="D18" s="8">
        <v>4500</v>
      </c>
      <c r="E18" s="8">
        <v>175.9</v>
      </c>
      <c r="F18" s="8">
        <v>176.7</v>
      </c>
      <c r="G18" s="8" t="s">
        <v>688</v>
      </c>
      <c r="H18" s="8">
        <v>175.3</v>
      </c>
      <c r="I18" s="8">
        <f>(E18-H18)*D18</f>
        <v>2699.99999999997</v>
      </c>
      <c r="J18" s="26"/>
    </row>
    <row r="19" ht="15" spans="1:10">
      <c r="A19" s="9">
        <v>43328</v>
      </c>
      <c r="B19" s="10" t="s">
        <v>38</v>
      </c>
      <c r="C19" s="10" t="s">
        <v>9</v>
      </c>
      <c r="D19" s="10">
        <v>800</v>
      </c>
      <c r="E19" s="10">
        <v>1161</v>
      </c>
      <c r="F19" s="10">
        <v>1157</v>
      </c>
      <c r="G19" s="10" t="s">
        <v>689</v>
      </c>
      <c r="H19" s="10">
        <v>1157</v>
      </c>
      <c r="I19" s="10">
        <f t="shared" ref="I19:I43" si="3">(H19-E19)*D19</f>
        <v>-3200</v>
      </c>
      <c r="J19" s="26"/>
    </row>
    <row r="20" ht="15" spans="1:10">
      <c r="A20" s="7">
        <v>43329</v>
      </c>
      <c r="B20" s="8" t="s">
        <v>497</v>
      </c>
      <c r="C20" s="8" t="s">
        <v>9</v>
      </c>
      <c r="D20" s="8">
        <v>1000</v>
      </c>
      <c r="E20" s="8">
        <v>591.1</v>
      </c>
      <c r="F20" s="8">
        <v>588</v>
      </c>
      <c r="G20" s="8" t="s">
        <v>690</v>
      </c>
      <c r="H20" s="8">
        <v>597</v>
      </c>
      <c r="I20" s="8">
        <f t="shared" si="3"/>
        <v>5899.99999999998</v>
      </c>
      <c r="J20" s="26"/>
    </row>
    <row r="21" ht="15" spans="1:10">
      <c r="A21" s="7">
        <v>43329</v>
      </c>
      <c r="B21" s="8" t="s">
        <v>528</v>
      </c>
      <c r="C21" s="8" t="s">
        <v>9</v>
      </c>
      <c r="D21" s="8">
        <v>2250</v>
      </c>
      <c r="E21" s="8">
        <v>243.5</v>
      </c>
      <c r="F21" s="8">
        <v>242.2</v>
      </c>
      <c r="G21" s="8" t="s">
        <v>691</v>
      </c>
      <c r="H21" s="8">
        <v>244.2</v>
      </c>
      <c r="I21" s="8">
        <f t="shared" si="3"/>
        <v>1574.99999999997</v>
      </c>
      <c r="J21" s="26"/>
    </row>
    <row r="22" ht="15" spans="1:10">
      <c r="A22" s="7">
        <v>43332</v>
      </c>
      <c r="B22" s="8" t="s">
        <v>357</v>
      </c>
      <c r="C22" s="8" t="s">
        <v>9</v>
      </c>
      <c r="D22" s="8">
        <v>2500</v>
      </c>
      <c r="E22" s="8">
        <v>191.2</v>
      </c>
      <c r="F22" s="8">
        <v>189.9</v>
      </c>
      <c r="G22" s="8" t="s">
        <v>692</v>
      </c>
      <c r="H22" s="8">
        <v>193.5</v>
      </c>
      <c r="I22" s="8">
        <f t="shared" si="3"/>
        <v>5750.00000000003</v>
      </c>
      <c r="J22" s="26"/>
    </row>
    <row r="23" ht="15" spans="1:10">
      <c r="A23" s="7">
        <v>43332</v>
      </c>
      <c r="B23" s="8" t="s">
        <v>572</v>
      </c>
      <c r="C23" s="8" t="s">
        <v>9</v>
      </c>
      <c r="D23" s="8">
        <v>800</v>
      </c>
      <c r="E23" s="8">
        <v>1273.5</v>
      </c>
      <c r="F23" s="8">
        <v>1270.5</v>
      </c>
      <c r="G23" s="8" t="s">
        <v>693</v>
      </c>
      <c r="H23" s="8">
        <v>1273.5</v>
      </c>
      <c r="I23" s="8">
        <f t="shared" si="3"/>
        <v>0</v>
      </c>
      <c r="J23" s="26"/>
    </row>
    <row r="24" ht="15" spans="1:10">
      <c r="A24" s="7">
        <v>43333</v>
      </c>
      <c r="B24" s="8" t="s">
        <v>594</v>
      </c>
      <c r="C24" s="8" t="s">
        <v>9</v>
      </c>
      <c r="D24" s="8">
        <v>1200</v>
      </c>
      <c r="E24" s="8">
        <v>1042.1</v>
      </c>
      <c r="F24" s="8">
        <v>1039</v>
      </c>
      <c r="G24" s="8" t="s">
        <v>694</v>
      </c>
      <c r="H24" s="8">
        <v>1050</v>
      </c>
      <c r="I24" s="8">
        <f t="shared" si="3"/>
        <v>9480.00000000011</v>
      </c>
      <c r="J24" s="26"/>
    </row>
    <row r="25" ht="15" spans="1:10">
      <c r="A25" s="7">
        <v>43333</v>
      </c>
      <c r="B25" s="8" t="s">
        <v>633</v>
      </c>
      <c r="C25" s="8" t="s">
        <v>9</v>
      </c>
      <c r="D25" s="8">
        <v>2500</v>
      </c>
      <c r="E25" s="8">
        <v>455.55</v>
      </c>
      <c r="F25" s="8">
        <v>454.2</v>
      </c>
      <c r="G25" s="8" t="s">
        <v>695</v>
      </c>
      <c r="H25" s="8">
        <v>459</v>
      </c>
      <c r="I25" s="8">
        <f t="shared" si="3"/>
        <v>8624.99999999997</v>
      </c>
      <c r="J25" s="26"/>
    </row>
    <row r="26" spans="1:10">
      <c r="A26" s="7">
        <v>43333</v>
      </c>
      <c r="B26" s="8" t="s">
        <v>696</v>
      </c>
      <c r="C26" s="8" t="s">
        <v>9</v>
      </c>
      <c r="D26" s="8">
        <v>900</v>
      </c>
      <c r="E26" s="8">
        <v>638</v>
      </c>
      <c r="F26" s="8">
        <v>635</v>
      </c>
      <c r="G26" s="8" t="s">
        <v>697</v>
      </c>
      <c r="H26" s="8">
        <v>646</v>
      </c>
      <c r="I26" s="8">
        <f t="shared" si="3"/>
        <v>7200</v>
      </c>
      <c r="J26" s="8"/>
    </row>
    <row r="27" ht="15" spans="1:10">
      <c r="A27" s="7">
        <v>43335</v>
      </c>
      <c r="B27" s="8" t="s">
        <v>698</v>
      </c>
      <c r="C27" s="8" t="s">
        <v>9</v>
      </c>
      <c r="D27" s="8">
        <v>1000</v>
      </c>
      <c r="E27" s="8">
        <v>967.35</v>
      </c>
      <c r="F27" s="8">
        <v>964.8</v>
      </c>
      <c r="G27" s="8" t="s">
        <v>699</v>
      </c>
      <c r="H27" s="8">
        <v>969.5</v>
      </c>
      <c r="I27" s="8">
        <f t="shared" si="3"/>
        <v>2149.99999999998</v>
      </c>
      <c r="J27" s="26"/>
    </row>
    <row r="28" ht="15" spans="1:10">
      <c r="A28" s="9">
        <v>43335</v>
      </c>
      <c r="B28" s="10" t="s">
        <v>483</v>
      </c>
      <c r="C28" s="10" t="s">
        <v>9</v>
      </c>
      <c r="D28" s="10">
        <v>1000</v>
      </c>
      <c r="E28" s="10">
        <v>543.6</v>
      </c>
      <c r="F28" s="10">
        <v>541</v>
      </c>
      <c r="G28" s="10" t="s">
        <v>700</v>
      </c>
      <c r="H28" s="10">
        <v>541</v>
      </c>
      <c r="I28" s="10">
        <f t="shared" si="3"/>
        <v>-2600.00000000002</v>
      </c>
      <c r="J28" s="26"/>
    </row>
    <row r="29" ht="15" spans="1:10">
      <c r="A29" s="7">
        <v>43335</v>
      </c>
      <c r="B29" s="8" t="s">
        <v>164</v>
      </c>
      <c r="C29" s="8" t="s">
        <v>9</v>
      </c>
      <c r="D29" s="8">
        <v>550</v>
      </c>
      <c r="E29" s="8">
        <v>1001.8</v>
      </c>
      <c r="F29" s="8">
        <v>995</v>
      </c>
      <c r="G29" s="8" t="s">
        <v>701</v>
      </c>
      <c r="H29" s="8">
        <v>1011</v>
      </c>
      <c r="I29" s="8">
        <f t="shared" si="3"/>
        <v>5060.00000000003</v>
      </c>
      <c r="J29" s="26"/>
    </row>
    <row r="30" ht="15" spans="1:10">
      <c r="A30" s="9">
        <v>43336</v>
      </c>
      <c r="B30" s="10" t="s">
        <v>237</v>
      </c>
      <c r="C30" s="10" t="s">
        <v>9</v>
      </c>
      <c r="D30" s="10">
        <v>1500</v>
      </c>
      <c r="E30" s="10">
        <v>665</v>
      </c>
      <c r="F30" s="10">
        <v>662.8</v>
      </c>
      <c r="G30" s="10" t="s">
        <v>702</v>
      </c>
      <c r="H30" s="10">
        <v>662.8</v>
      </c>
      <c r="I30" s="10">
        <f t="shared" si="3"/>
        <v>-3300.00000000007</v>
      </c>
      <c r="J30" s="26"/>
    </row>
    <row r="31" ht="15" spans="1:10">
      <c r="A31" s="9">
        <v>43336</v>
      </c>
      <c r="B31" s="10" t="s">
        <v>478</v>
      </c>
      <c r="C31" s="10" t="s">
        <v>9</v>
      </c>
      <c r="D31" s="10">
        <v>1500</v>
      </c>
      <c r="E31" s="10">
        <v>627.8</v>
      </c>
      <c r="F31" s="10">
        <v>625.8</v>
      </c>
      <c r="G31" s="10" t="s">
        <v>703</v>
      </c>
      <c r="H31" s="10">
        <v>625.8</v>
      </c>
      <c r="I31" s="10">
        <f t="shared" si="3"/>
        <v>-3000</v>
      </c>
      <c r="J31" s="26"/>
    </row>
    <row r="32" ht="15" spans="1:10">
      <c r="A32" s="9">
        <v>43336</v>
      </c>
      <c r="B32" s="10" t="s">
        <v>428</v>
      </c>
      <c r="C32" s="10" t="s">
        <v>9</v>
      </c>
      <c r="D32" s="10">
        <v>2250</v>
      </c>
      <c r="E32" s="10">
        <v>203</v>
      </c>
      <c r="F32" s="10">
        <v>201.8</v>
      </c>
      <c r="G32" s="39" t="s">
        <v>704</v>
      </c>
      <c r="H32" s="10">
        <v>202.5</v>
      </c>
      <c r="I32" s="10">
        <f t="shared" si="3"/>
        <v>-1125</v>
      </c>
      <c r="J32" s="26"/>
    </row>
    <row r="33" ht="15" spans="1:10">
      <c r="A33" s="7">
        <v>43339</v>
      </c>
      <c r="B33" s="8" t="s">
        <v>275</v>
      </c>
      <c r="C33" s="8" t="s">
        <v>9</v>
      </c>
      <c r="D33" s="8">
        <v>2750</v>
      </c>
      <c r="E33" s="8">
        <v>281.3</v>
      </c>
      <c r="F33" s="8">
        <v>280</v>
      </c>
      <c r="G33" s="11" t="s">
        <v>705</v>
      </c>
      <c r="H33" s="8">
        <v>281.3</v>
      </c>
      <c r="I33" s="8">
        <f t="shared" si="3"/>
        <v>0</v>
      </c>
      <c r="J33" s="26"/>
    </row>
    <row r="34" ht="15" spans="1:10">
      <c r="A34" s="7">
        <v>43339</v>
      </c>
      <c r="B34" s="8" t="s">
        <v>706</v>
      </c>
      <c r="C34" s="8" t="s">
        <v>9</v>
      </c>
      <c r="D34" s="8">
        <v>700</v>
      </c>
      <c r="E34" s="8">
        <v>879.55</v>
      </c>
      <c r="F34" s="8">
        <v>875.5</v>
      </c>
      <c r="G34" s="11" t="s">
        <v>707</v>
      </c>
      <c r="H34" s="8">
        <v>879.55</v>
      </c>
      <c r="I34" s="8">
        <f t="shared" si="3"/>
        <v>0</v>
      </c>
      <c r="J34" s="26"/>
    </row>
    <row r="35" ht="15" spans="1:10">
      <c r="A35" s="7">
        <v>43339</v>
      </c>
      <c r="B35" s="8" t="s">
        <v>497</v>
      </c>
      <c r="C35" s="8" t="s">
        <v>9</v>
      </c>
      <c r="D35" s="8">
        <v>1000</v>
      </c>
      <c r="E35" s="8">
        <v>660.1</v>
      </c>
      <c r="F35" s="8">
        <v>657.5</v>
      </c>
      <c r="G35" s="11" t="s">
        <v>708</v>
      </c>
      <c r="H35" s="8">
        <v>663.5</v>
      </c>
      <c r="I35" s="8">
        <f t="shared" si="3"/>
        <v>3399.99999999998</v>
      </c>
      <c r="J35" s="26"/>
    </row>
    <row r="36" ht="15" spans="1:10">
      <c r="A36" s="7">
        <v>43339</v>
      </c>
      <c r="B36" s="8" t="s">
        <v>217</v>
      </c>
      <c r="C36" s="8" t="s">
        <v>9</v>
      </c>
      <c r="D36" s="8">
        <v>1200</v>
      </c>
      <c r="E36" s="8">
        <v>733</v>
      </c>
      <c r="F36" s="8">
        <v>731</v>
      </c>
      <c r="G36" s="11" t="s">
        <v>709</v>
      </c>
      <c r="H36" s="8">
        <v>739.9</v>
      </c>
      <c r="I36" s="8">
        <f t="shared" si="3"/>
        <v>8279.99999999997</v>
      </c>
      <c r="J36" s="26"/>
    </row>
    <row r="37" ht="15" spans="1:10">
      <c r="A37" s="7">
        <v>43340</v>
      </c>
      <c r="B37" s="8" t="s">
        <v>90</v>
      </c>
      <c r="C37" s="8" t="s">
        <v>9</v>
      </c>
      <c r="D37" s="8">
        <v>1000</v>
      </c>
      <c r="E37" s="8">
        <v>776.5</v>
      </c>
      <c r="F37" s="8">
        <v>773.5</v>
      </c>
      <c r="G37" s="11" t="s">
        <v>710</v>
      </c>
      <c r="H37" s="8">
        <v>779.5</v>
      </c>
      <c r="I37" s="8">
        <f t="shared" si="3"/>
        <v>3000</v>
      </c>
      <c r="J37" s="26"/>
    </row>
    <row r="38" ht="15" spans="1:10">
      <c r="A38" s="7">
        <v>43340</v>
      </c>
      <c r="B38" s="8" t="s">
        <v>107</v>
      </c>
      <c r="C38" s="8" t="s">
        <v>9</v>
      </c>
      <c r="D38" s="8">
        <v>750</v>
      </c>
      <c r="E38" s="8">
        <v>1345.1</v>
      </c>
      <c r="F38" s="8">
        <v>1350</v>
      </c>
      <c r="G38" s="11" t="s">
        <v>711</v>
      </c>
      <c r="H38" s="8">
        <v>1345.1</v>
      </c>
      <c r="I38" s="8">
        <f t="shared" si="3"/>
        <v>0</v>
      </c>
      <c r="J38" s="26"/>
    </row>
    <row r="39" ht="15" spans="1:10">
      <c r="A39" s="7">
        <v>43341</v>
      </c>
      <c r="B39" s="8" t="s">
        <v>712</v>
      </c>
      <c r="C39" s="8" t="s">
        <v>9</v>
      </c>
      <c r="D39" s="8">
        <v>1600</v>
      </c>
      <c r="E39" s="8">
        <v>310.5</v>
      </c>
      <c r="F39" s="8">
        <v>308.8</v>
      </c>
      <c r="G39" s="11" t="s">
        <v>713</v>
      </c>
      <c r="H39" s="8">
        <v>311.75</v>
      </c>
      <c r="I39" s="8">
        <f t="shared" si="3"/>
        <v>2000</v>
      </c>
      <c r="J39" s="26"/>
    </row>
    <row r="40" ht="15" spans="1:10">
      <c r="A40" s="7">
        <v>43341</v>
      </c>
      <c r="B40" s="8" t="s">
        <v>164</v>
      </c>
      <c r="C40" s="8" t="s">
        <v>9</v>
      </c>
      <c r="D40" s="8">
        <v>550</v>
      </c>
      <c r="E40" s="8">
        <v>998</v>
      </c>
      <c r="F40" s="8">
        <v>993</v>
      </c>
      <c r="G40" s="11" t="s">
        <v>714</v>
      </c>
      <c r="H40" s="8">
        <v>1004</v>
      </c>
      <c r="I40" s="8">
        <f t="shared" si="3"/>
        <v>3300</v>
      </c>
      <c r="J40" s="26"/>
    </row>
    <row r="41" ht="15" spans="1:10">
      <c r="A41" s="7">
        <v>43341</v>
      </c>
      <c r="B41" s="8" t="s">
        <v>47</v>
      </c>
      <c r="C41" s="8" t="s">
        <v>9</v>
      </c>
      <c r="D41" s="8">
        <v>600</v>
      </c>
      <c r="E41" s="8">
        <v>1352</v>
      </c>
      <c r="F41" s="8">
        <v>1347</v>
      </c>
      <c r="G41" s="11" t="s">
        <v>715</v>
      </c>
      <c r="H41" s="8">
        <v>1357</v>
      </c>
      <c r="I41" s="8">
        <f t="shared" si="3"/>
        <v>3000</v>
      </c>
      <c r="J41" s="26"/>
    </row>
    <row r="42" ht="15" spans="1:10">
      <c r="A42" s="7">
        <v>43342</v>
      </c>
      <c r="B42" s="8" t="s">
        <v>716</v>
      </c>
      <c r="C42" s="8" t="s">
        <v>9</v>
      </c>
      <c r="D42" s="8">
        <v>1200</v>
      </c>
      <c r="E42" s="8">
        <v>675.8</v>
      </c>
      <c r="F42" s="8">
        <v>673.3</v>
      </c>
      <c r="G42" s="11" t="s">
        <v>717</v>
      </c>
      <c r="H42" s="8">
        <v>677.7</v>
      </c>
      <c r="I42" s="8">
        <f t="shared" si="3"/>
        <v>2280.00000000011</v>
      </c>
      <c r="J42" s="26"/>
    </row>
    <row r="43" ht="15" spans="1:10">
      <c r="A43" s="7">
        <v>43342</v>
      </c>
      <c r="B43" s="8" t="s">
        <v>275</v>
      </c>
      <c r="C43" s="8" t="s">
        <v>9</v>
      </c>
      <c r="D43" s="8">
        <v>2750</v>
      </c>
      <c r="E43" s="8">
        <v>291.8</v>
      </c>
      <c r="F43" s="8">
        <v>290.5</v>
      </c>
      <c r="G43" s="11" t="s">
        <v>718</v>
      </c>
      <c r="H43" s="8">
        <v>294</v>
      </c>
      <c r="I43" s="8">
        <f t="shared" si="3"/>
        <v>6049.99999999997</v>
      </c>
      <c r="J43" s="26"/>
    </row>
    <row r="44" ht="15" spans="1:10">
      <c r="A44" s="9">
        <v>43343</v>
      </c>
      <c r="B44" s="10" t="s">
        <v>126</v>
      </c>
      <c r="C44" s="10" t="s">
        <v>28</v>
      </c>
      <c r="D44" s="10">
        <v>500</v>
      </c>
      <c r="E44" s="10">
        <v>1178.8</v>
      </c>
      <c r="F44" s="10">
        <v>1184.5</v>
      </c>
      <c r="G44" s="39" t="s">
        <v>719</v>
      </c>
      <c r="H44" s="10">
        <v>1180.5</v>
      </c>
      <c r="I44" s="10">
        <f>(E44-H44)*D44</f>
        <v>-850.000000000023</v>
      </c>
      <c r="J44" s="26"/>
    </row>
    <row r="45" ht="15" spans="1:10">
      <c r="A45" s="7">
        <v>43343</v>
      </c>
      <c r="B45" s="8" t="s">
        <v>633</v>
      </c>
      <c r="C45" s="8" t="s">
        <v>28</v>
      </c>
      <c r="D45" s="8">
        <v>2500</v>
      </c>
      <c r="E45" s="8">
        <v>477</v>
      </c>
      <c r="F45" s="8">
        <v>478.5</v>
      </c>
      <c r="G45" s="11" t="s">
        <v>720</v>
      </c>
      <c r="H45" s="8">
        <v>475.8</v>
      </c>
      <c r="I45" s="8">
        <f>(E45-H45)*D45</f>
        <v>2999.99999999997</v>
      </c>
      <c r="J45" s="26"/>
    </row>
    <row r="46" ht="15" spans="1:10">
      <c r="A46" s="9">
        <v>43343</v>
      </c>
      <c r="B46" s="10" t="s">
        <v>696</v>
      </c>
      <c r="C46" s="10" t="s">
        <v>9</v>
      </c>
      <c r="D46" s="10">
        <v>900</v>
      </c>
      <c r="E46" s="10">
        <v>674</v>
      </c>
      <c r="F46" s="10">
        <v>671</v>
      </c>
      <c r="G46" s="39" t="s">
        <v>721</v>
      </c>
      <c r="H46" s="10">
        <v>673.5</v>
      </c>
      <c r="I46" s="10">
        <f>(H46-E46)*D46</f>
        <v>-450</v>
      </c>
      <c r="J46" s="26"/>
    </row>
    <row r="47" ht="15" spans="1:10">
      <c r="A47" s="7"/>
      <c r="B47" s="8"/>
      <c r="C47" s="8"/>
      <c r="D47" s="8"/>
      <c r="E47" s="8"/>
      <c r="F47" s="8"/>
      <c r="G47" s="11"/>
      <c r="H47" s="8"/>
      <c r="I47" s="8"/>
      <c r="J47" s="26"/>
    </row>
    <row r="48" ht="15" spans="7:9">
      <c r="G48" s="14" t="s">
        <v>33</v>
      </c>
      <c r="H48" s="14"/>
      <c r="I48" s="18">
        <f>SUM(I4:I47)</f>
        <v>108575</v>
      </c>
    </row>
    <row r="49" ht="15" spans="7:9">
      <c r="G49" s="26"/>
      <c r="H49" s="26"/>
      <c r="I49" s="33"/>
    </row>
    <row r="50" ht="15" spans="7:9">
      <c r="G50" s="14" t="s">
        <v>3</v>
      </c>
      <c r="H50" s="14"/>
      <c r="I50" s="20">
        <f>33/43</f>
        <v>0.767441860465116</v>
      </c>
    </row>
    <row r="52" ht="15" spans="9:9">
      <c r="I52" s="37"/>
    </row>
  </sheetData>
  <mergeCells count="4">
    <mergeCell ref="A1:I1"/>
    <mergeCell ref="A2:I2"/>
    <mergeCell ref="G48:H48"/>
    <mergeCell ref="G50:H50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opLeftCell="A28" workbookViewId="0">
      <selection activeCell="N17" sqref="N17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722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43283</v>
      </c>
      <c r="B4" s="8" t="s">
        <v>90</v>
      </c>
      <c r="C4" s="8" t="s">
        <v>9</v>
      </c>
      <c r="D4" s="8">
        <v>1000</v>
      </c>
      <c r="E4" s="8">
        <v>801</v>
      </c>
      <c r="F4" s="8">
        <v>796.4</v>
      </c>
      <c r="G4" s="8" t="s">
        <v>723</v>
      </c>
      <c r="H4" s="8">
        <v>805.75</v>
      </c>
      <c r="I4" s="8">
        <f t="shared" ref="I4:I9" si="0">(H4-E4)*D4</f>
        <v>4750</v>
      </c>
      <c r="J4" s="26"/>
    </row>
    <row r="5" ht="15" spans="1:10">
      <c r="A5" s="7">
        <v>43284</v>
      </c>
      <c r="B5" s="8" t="s">
        <v>724</v>
      </c>
      <c r="C5" s="8" t="s">
        <v>9</v>
      </c>
      <c r="D5" s="8">
        <v>600</v>
      </c>
      <c r="E5" s="8">
        <v>1648</v>
      </c>
      <c r="F5" s="8">
        <v>1638.9</v>
      </c>
      <c r="G5" s="8" t="s">
        <v>725</v>
      </c>
      <c r="H5" s="8">
        <v>1654</v>
      </c>
      <c r="I5" s="8">
        <f t="shared" si="0"/>
        <v>3600</v>
      </c>
      <c r="J5" s="26"/>
    </row>
    <row r="6" ht="15" spans="1:10">
      <c r="A6" s="7">
        <v>43285</v>
      </c>
      <c r="B6" s="8" t="s">
        <v>726</v>
      </c>
      <c r="C6" s="8" t="s">
        <v>9</v>
      </c>
      <c r="D6" s="8">
        <v>700</v>
      </c>
      <c r="E6" s="8">
        <v>925</v>
      </c>
      <c r="F6" s="8">
        <v>917.7</v>
      </c>
      <c r="G6" s="8">
        <v>929.4</v>
      </c>
      <c r="H6" s="8">
        <v>929.4</v>
      </c>
      <c r="I6" s="8">
        <f t="shared" si="0"/>
        <v>3079.99999999998</v>
      </c>
      <c r="J6" s="26"/>
    </row>
    <row r="7" ht="15" spans="1:10">
      <c r="A7" s="7">
        <v>43286</v>
      </c>
      <c r="B7" s="8" t="s">
        <v>120</v>
      </c>
      <c r="C7" s="8" t="s">
        <v>9</v>
      </c>
      <c r="D7" s="8">
        <v>1000</v>
      </c>
      <c r="E7" s="8">
        <v>1006</v>
      </c>
      <c r="F7" s="8">
        <v>1000.7</v>
      </c>
      <c r="G7" s="8" t="s">
        <v>727</v>
      </c>
      <c r="H7" s="8">
        <v>1006</v>
      </c>
      <c r="I7" s="8">
        <f t="shared" si="0"/>
        <v>0</v>
      </c>
      <c r="J7" s="26"/>
    </row>
    <row r="8" ht="15" spans="1:10">
      <c r="A8" s="9">
        <v>43286</v>
      </c>
      <c r="B8" s="10" t="s">
        <v>237</v>
      </c>
      <c r="C8" s="10" t="s">
        <v>9</v>
      </c>
      <c r="D8" s="10">
        <v>1500</v>
      </c>
      <c r="E8" s="10">
        <v>629</v>
      </c>
      <c r="F8" s="10">
        <v>625.7</v>
      </c>
      <c r="G8" s="10" t="s">
        <v>728</v>
      </c>
      <c r="H8" s="10">
        <v>625.7</v>
      </c>
      <c r="I8" s="10">
        <f t="shared" si="0"/>
        <v>-4949.99999999993</v>
      </c>
      <c r="J8" s="26"/>
    </row>
    <row r="9" ht="15" spans="1:10">
      <c r="A9" s="7">
        <v>43287</v>
      </c>
      <c r="B9" s="8" t="s">
        <v>729</v>
      </c>
      <c r="C9" s="8" t="s">
        <v>9</v>
      </c>
      <c r="D9" s="8">
        <v>500</v>
      </c>
      <c r="E9" s="8">
        <v>2133</v>
      </c>
      <c r="F9" s="8">
        <v>2121.7</v>
      </c>
      <c r="G9" s="8" t="s">
        <v>730</v>
      </c>
      <c r="H9" s="8">
        <v>2133</v>
      </c>
      <c r="I9" s="8">
        <f t="shared" si="0"/>
        <v>0</v>
      </c>
      <c r="J9" s="26"/>
    </row>
    <row r="10" ht="15" spans="1:10">
      <c r="A10" s="7">
        <v>43287</v>
      </c>
      <c r="B10" s="8" t="s">
        <v>47</v>
      </c>
      <c r="C10" s="8" t="s">
        <v>28</v>
      </c>
      <c r="D10" s="8">
        <v>600</v>
      </c>
      <c r="E10" s="8">
        <v>1112</v>
      </c>
      <c r="F10" s="8">
        <v>1118.7</v>
      </c>
      <c r="G10" s="8" t="s">
        <v>731</v>
      </c>
      <c r="H10" s="8">
        <v>1106.1</v>
      </c>
      <c r="I10" s="8">
        <f>(E10-H10)*D10</f>
        <v>3540.00000000005</v>
      </c>
      <c r="J10" s="26"/>
    </row>
    <row r="11" ht="15" spans="1:10">
      <c r="A11" s="7">
        <v>43290</v>
      </c>
      <c r="B11" s="8" t="s">
        <v>732</v>
      </c>
      <c r="C11" s="8" t="s">
        <v>9</v>
      </c>
      <c r="D11" s="8">
        <v>100</v>
      </c>
      <c r="E11" s="8">
        <v>3023</v>
      </c>
      <c r="F11" s="8">
        <v>2979.4</v>
      </c>
      <c r="G11" s="8" t="s">
        <v>733</v>
      </c>
      <c r="H11" s="8">
        <v>3155</v>
      </c>
      <c r="I11" s="8">
        <f t="shared" ref="I11:I14" si="1">(H11-E11)*D11</f>
        <v>13200</v>
      </c>
      <c r="J11" s="26"/>
    </row>
    <row r="12" ht="15" spans="1:10">
      <c r="A12" s="7">
        <v>43290</v>
      </c>
      <c r="B12" s="8" t="s">
        <v>734</v>
      </c>
      <c r="C12" s="8" t="s">
        <v>9</v>
      </c>
      <c r="D12" s="8">
        <v>1400</v>
      </c>
      <c r="E12" s="8">
        <v>594.5</v>
      </c>
      <c r="F12" s="8">
        <v>590.9</v>
      </c>
      <c r="G12" s="8" t="s">
        <v>735</v>
      </c>
      <c r="H12" s="8">
        <v>594.5</v>
      </c>
      <c r="I12" s="8">
        <f t="shared" si="1"/>
        <v>0</v>
      </c>
      <c r="J12" s="26"/>
    </row>
    <row r="13" ht="15" spans="1:10">
      <c r="A13" s="7">
        <v>43290</v>
      </c>
      <c r="B13" s="8" t="s">
        <v>736</v>
      </c>
      <c r="C13" s="8" t="s">
        <v>9</v>
      </c>
      <c r="D13" s="8">
        <v>1400</v>
      </c>
      <c r="E13" s="8">
        <v>597</v>
      </c>
      <c r="F13" s="8">
        <v>593.4</v>
      </c>
      <c r="G13" s="8" t="s">
        <v>737</v>
      </c>
      <c r="H13" s="8">
        <v>599.5</v>
      </c>
      <c r="I13" s="8">
        <f t="shared" si="1"/>
        <v>3500</v>
      </c>
      <c r="J13" s="26"/>
    </row>
    <row r="14" ht="15" spans="1:10">
      <c r="A14" s="7">
        <v>43291</v>
      </c>
      <c r="B14" s="8" t="s">
        <v>738</v>
      </c>
      <c r="C14" s="8" t="s">
        <v>9</v>
      </c>
      <c r="D14" s="8">
        <v>1400</v>
      </c>
      <c r="E14" s="8">
        <v>602</v>
      </c>
      <c r="F14" s="8">
        <v>597.4</v>
      </c>
      <c r="G14" s="8" t="s">
        <v>739</v>
      </c>
      <c r="H14" s="8">
        <v>604.5</v>
      </c>
      <c r="I14" s="8">
        <f t="shared" si="1"/>
        <v>3500</v>
      </c>
      <c r="J14" s="26"/>
    </row>
    <row r="15" ht="15" spans="1:10">
      <c r="A15" s="9">
        <v>43292</v>
      </c>
      <c r="B15" s="10" t="s">
        <v>90</v>
      </c>
      <c r="C15" s="10" t="s">
        <v>28</v>
      </c>
      <c r="D15" s="10">
        <v>1000</v>
      </c>
      <c r="E15" s="10">
        <v>803</v>
      </c>
      <c r="F15" s="10">
        <v>807.4</v>
      </c>
      <c r="G15" s="10" t="s">
        <v>740</v>
      </c>
      <c r="H15" s="10">
        <v>807.4</v>
      </c>
      <c r="I15" s="10">
        <f>(E15-H15)*D15</f>
        <v>-4399.99999999998</v>
      </c>
      <c r="J15" s="26"/>
    </row>
    <row r="16" ht="15" spans="1:10">
      <c r="A16" s="7">
        <v>43292</v>
      </c>
      <c r="B16" s="8" t="s">
        <v>741</v>
      </c>
      <c r="C16" s="8" t="s">
        <v>9</v>
      </c>
      <c r="D16" s="8">
        <v>4000</v>
      </c>
      <c r="E16" s="8">
        <v>124</v>
      </c>
      <c r="F16" s="8">
        <v>122.7</v>
      </c>
      <c r="G16" s="8" t="s">
        <v>742</v>
      </c>
      <c r="H16" s="8">
        <v>124</v>
      </c>
      <c r="I16" s="8">
        <f t="shared" ref="I16:I19" si="2">(H16-E16)*D16</f>
        <v>0</v>
      </c>
      <c r="J16" s="26"/>
    </row>
    <row r="17" ht="15" spans="1:10">
      <c r="A17" s="7">
        <v>43292</v>
      </c>
      <c r="B17" s="8" t="s">
        <v>120</v>
      </c>
      <c r="C17" s="8" t="s">
        <v>9</v>
      </c>
      <c r="D17" s="8">
        <v>1000</v>
      </c>
      <c r="E17" s="8">
        <v>1035</v>
      </c>
      <c r="F17" s="8">
        <v>1030.4</v>
      </c>
      <c r="G17" s="8" t="s">
        <v>743</v>
      </c>
      <c r="H17" s="8">
        <v>1040.7</v>
      </c>
      <c r="I17" s="8">
        <f t="shared" si="2"/>
        <v>5700.00000000005</v>
      </c>
      <c r="J17" s="26"/>
    </row>
    <row r="18" ht="15" spans="1:10">
      <c r="A18" s="7">
        <v>43293</v>
      </c>
      <c r="B18" s="8" t="s">
        <v>744</v>
      </c>
      <c r="C18" s="8" t="s">
        <v>9</v>
      </c>
      <c r="D18" s="8">
        <v>1750</v>
      </c>
      <c r="E18" s="8">
        <v>381.5</v>
      </c>
      <c r="F18" s="8">
        <v>378.7</v>
      </c>
      <c r="G18" s="8" t="s">
        <v>745</v>
      </c>
      <c r="H18" s="8">
        <v>384.9</v>
      </c>
      <c r="I18" s="8">
        <f t="shared" si="2"/>
        <v>5949.99999999996</v>
      </c>
      <c r="J18" s="26"/>
    </row>
    <row r="19" ht="15" spans="1:10">
      <c r="A19" s="7">
        <v>43294</v>
      </c>
      <c r="B19" s="8" t="s">
        <v>746</v>
      </c>
      <c r="C19" s="8" t="s">
        <v>9</v>
      </c>
      <c r="D19" s="8">
        <v>800</v>
      </c>
      <c r="E19" s="8">
        <v>1409</v>
      </c>
      <c r="F19" s="8">
        <v>1402.7</v>
      </c>
      <c r="G19" s="8" t="s">
        <v>747</v>
      </c>
      <c r="H19" s="8">
        <v>1409</v>
      </c>
      <c r="I19" s="8">
        <f t="shared" si="2"/>
        <v>0</v>
      </c>
      <c r="J19" s="26"/>
    </row>
    <row r="20" ht="15" spans="1:10">
      <c r="A20" s="7">
        <v>43294</v>
      </c>
      <c r="B20" s="8" t="s">
        <v>748</v>
      </c>
      <c r="C20" s="8" t="s">
        <v>28</v>
      </c>
      <c r="D20" s="8">
        <v>8000</v>
      </c>
      <c r="E20" s="8">
        <v>72</v>
      </c>
      <c r="F20" s="8">
        <v>72.9</v>
      </c>
      <c r="G20" s="8" t="s">
        <v>749</v>
      </c>
      <c r="H20" s="8">
        <v>72</v>
      </c>
      <c r="I20" s="8">
        <f t="shared" ref="I20:I22" si="3">(E20-H20)*D20</f>
        <v>0</v>
      </c>
      <c r="J20" s="26"/>
    </row>
    <row r="21" ht="15" spans="1:10">
      <c r="A21" s="7">
        <v>43297</v>
      </c>
      <c r="B21" s="8" t="s">
        <v>750</v>
      </c>
      <c r="C21" s="8" t="s">
        <v>28</v>
      </c>
      <c r="D21" s="8">
        <v>6000</v>
      </c>
      <c r="E21" s="8">
        <v>69.2</v>
      </c>
      <c r="F21" s="8">
        <v>70.2</v>
      </c>
      <c r="G21" s="8" t="s">
        <v>751</v>
      </c>
      <c r="H21" s="8">
        <v>68.4</v>
      </c>
      <c r="I21" s="8">
        <f t="shared" si="3"/>
        <v>4799.99999999998</v>
      </c>
      <c r="J21" s="26"/>
    </row>
    <row r="22" ht="15" spans="1:10">
      <c r="A22" s="7">
        <v>43297</v>
      </c>
      <c r="B22" s="8" t="s">
        <v>750</v>
      </c>
      <c r="C22" s="8" t="s">
        <v>28</v>
      </c>
      <c r="D22" s="8">
        <v>6000</v>
      </c>
      <c r="E22" s="8">
        <v>68.3</v>
      </c>
      <c r="F22" s="8">
        <v>69.2</v>
      </c>
      <c r="G22" s="8" t="s">
        <v>752</v>
      </c>
      <c r="H22" s="8">
        <v>67.9</v>
      </c>
      <c r="I22" s="8">
        <f t="shared" si="3"/>
        <v>2399.99999999995</v>
      </c>
      <c r="J22" s="26"/>
    </row>
    <row r="23" ht="15" spans="1:10">
      <c r="A23" s="7">
        <v>43298</v>
      </c>
      <c r="B23" s="8" t="s">
        <v>753</v>
      </c>
      <c r="C23" s="8" t="s">
        <v>9</v>
      </c>
      <c r="D23" s="8">
        <v>5500</v>
      </c>
      <c r="E23" s="8">
        <v>75.4</v>
      </c>
      <c r="F23" s="8">
        <v>74</v>
      </c>
      <c r="G23" s="8" t="s">
        <v>754</v>
      </c>
      <c r="H23" s="8">
        <v>75.4</v>
      </c>
      <c r="I23" s="8">
        <f t="shared" ref="I23:I25" si="4">(H23-E23)*D23</f>
        <v>0</v>
      </c>
      <c r="J23" s="26"/>
    </row>
    <row r="24" ht="15" spans="1:10">
      <c r="A24" s="7">
        <v>43298</v>
      </c>
      <c r="B24" s="8" t="s">
        <v>755</v>
      </c>
      <c r="C24" s="8" t="s">
        <v>9</v>
      </c>
      <c r="D24" s="8">
        <v>1000</v>
      </c>
      <c r="E24" s="8">
        <v>354</v>
      </c>
      <c r="F24" s="8">
        <v>348.9</v>
      </c>
      <c r="G24" s="8" t="s">
        <v>756</v>
      </c>
      <c r="H24" s="8">
        <v>354</v>
      </c>
      <c r="I24" s="8">
        <f t="shared" si="4"/>
        <v>0</v>
      </c>
      <c r="J24" s="26"/>
    </row>
    <row r="25" ht="15" spans="1:10">
      <c r="A25" s="7">
        <v>43299</v>
      </c>
      <c r="B25" s="8" t="s">
        <v>757</v>
      </c>
      <c r="C25" s="8" t="s">
        <v>9</v>
      </c>
      <c r="D25" s="8">
        <v>600</v>
      </c>
      <c r="E25" s="8">
        <v>1391</v>
      </c>
      <c r="F25" s="8">
        <v>1383.4</v>
      </c>
      <c r="G25" s="8" t="s">
        <v>758</v>
      </c>
      <c r="H25" s="8">
        <v>1399.7</v>
      </c>
      <c r="I25" s="8">
        <f t="shared" si="4"/>
        <v>5220.00000000003</v>
      </c>
      <c r="J25" s="26"/>
    </row>
    <row r="26" spans="1:10">
      <c r="A26" s="9">
        <v>43300</v>
      </c>
      <c r="B26" s="10" t="s">
        <v>759</v>
      </c>
      <c r="C26" s="10" t="s">
        <v>28</v>
      </c>
      <c r="D26" s="10">
        <v>4000</v>
      </c>
      <c r="E26" s="10">
        <v>105.2</v>
      </c>
      <c r="F26" s="10">
        <v>106.4</v>
      </c>
      <c r="G26" s="10" t="s">
        <v>760</v>
      </c>
      <c r="H26" s="10">
        <v>106.4</v>
      </c>
      <c r="I26" s="10">
        <f t="shared" ref="I26:I29" si="5">(E26-H26)*D26</f>
        <v>-4800.00000000001</v>
      </c>
      <c r="J26" s="8"/>
    </row>
    <row r="27" ht="15" spans="1:10">
      <c r="A27" s="7">
        <v>43300</v>
      </c>
      <c r="B27" s="8" t="s">
        <v>275</v>
      </c>
      <c r="C27" s="8" t="s">
        <v>9</v>
      </c>
      <c r="D27" s="8">
        <v>2750</v>
      </c>
      <c r="E27" s="8">
        <v>272</v>
      </c>
      <c r="F27" s="8">
        <v>269.4</v>
      </c>
      <c r="G27" s="8" t="s">
        <v>761</v>
      </c>
      <c r="H27" s="8">
        <v>272</v>
      </c>
      <c r="I27" s="8">
        <f t="shared" ref="I27:I34" si="6">(H27-E27)*D27</f>
        <v>0</v>
      </c>
      <c r="J27" s="26"/>
    </row>
    <row r="28" ht="15" spans="1:10">
      <c r="A28" s="7">
        <v>43301</v>
      </c>
      <c r="B28" s="8" t="s">
        <v>762</v>
      </c>
      <c r="C28" s="8" t="s">
        <v>28</v>
      </c>
      <c r="D28" s="8">
        <v>3500</v>
      </c>
      <c r="E28" s="8">
        <v>196</v>
      </c>
      <c r="F28" s="8">
        <v>193.7</v>
      </c>
      <c r="G28" s="8" t="s">
        <v>763</v>
      </c>
      <c r="H28" s="8">
        <v>196</v>
      </c>
      <c r="I28" s="8">
        <f t="shared" si="5"/>
        <v>0</v>
      </c>
      <c r="J28" s="26"/>
    </row>
    <row r="29" ht="15" spans="1:10">
      <c r="A29" s="7">
        <v>43301</v>
      </c>
      <c r="B29" s="8" t="s">
        <v>762</v>
      </c>
      <c r="C29" s="8" t="s">
        <v>28</v>
      </c>
      <c r="D29" s="8">
        <v>3500</v>
      </c>
      <c r="E29" s="8">
        <v>195.3</v>
      </c>
      <c r="F29" s="8">
        <v>196.4</v>
      </c>
      <c r="G29" s="8" t="s">
        <v>764</v>
      </c>
      <c r="H29" s="8">
        <v>195.3</v>
      </c>
      <c r="I29" s="8">
        <f t="shared" si="5"/>
        <v>0</v>
      </c>
      <c r="J29" s="26"/>
    </row>
    <row r="30" ht="15" spans="1:10">
      <c r="A30" s="7">
        <v>43304</v>
      </c>
      <c r="B30" s="8" t="s">
        <v>90</v>
      </c>
      <c r="C30" s="8" t="s">
        <v>9</v>
      </c>
      <c r="D30" s="8">
        <v>1000</v>
      </c>
      <c r="E30" s="8">
        <v>775</v>
      </c>
      <c r="F30" s="8">
        <v>770.4</v>
      </c>
      <c r="G30" s="8" t="s">
        <v>765</v>
      </c>
      <c r="H30" s="8">
        <v>775</v>
      </c>
      <c r="I30" s="8">
        <f t="shared" si="6"/>
        <v>0</v>
      </c>
      <c r="J30" s="26"/>
    </row>
    <row r="31" ht="15" spans="1:10">
      <c r="A31" s="7">
        <v>43304</v>
      </c>
      <c r="B31" s="8" t="s">
        <v>766</v>
      </c>
      <c r="C31" s="8" t="s">
        <v>28</v>
      </c>
      <c r="D31" s="8">
        <v>1750</v>
      </c>
      <c r="E31" s="8">
        <v>383.6</v>
      </c>
      <c r="F31" s="8">
        <v>386.4</v>
      </c>
      <c r="G31" s="8" t="s">
        <v>767</v>
      </c>
      <c r="H31" s="8">
        <v>383.6</v>
      </c>
      <c r="I31" s="8">
        <f>(E31-H31)*D31</f>
        <v>0</v>
      </c>
      <c r="J31" s="26"/>
    </row>
    <row r="32" ht="15" spans="1:10">
      <c r="A32" s="7">
        <v>43305</v>
      </c>
      <c r="B32" s="8" t="s">
        <v>90</v>
      </c>
      <c r="C32" s="8" t="s">
        <v>9</v>
      </c>
      <c r="D32" s="8">
        <v>1000</v>
      </c>
      <c r="E32" s="8">
        <v>792</v>
      </c>
      <c r="F32" s="8">
        <v>788</v>
      </c>
      <c r="G32" s="11" t="s">
        <v>768</v>
      </c>
      <c r="H32" s="8">
        <v>794.2</v>
      </c>
      <c r="I32" s="8">
        <f t="shared" si="6"/>
        <v>2200.00000000005</v>
      </c>
      <c r="J32" s="26"/>
    </row>
    <row r="33" ht="15" spans="1:10">
      <c r="A33" s="7">
        <v>43305</v>
      </c>
      <c r="B33" s="8" t="s">
        <v>463</v>
      </c>
      <c r="C33" s="8" t="s">
        <v>9</v>
      </c>
      <c r="D33" s="8">
        <v>1200</v>
      </c>
      <c r="E33" s="8">
        <v>606</v>
      </c>
      <c r="F33" s="8">
        <v>602.5</v>
      </c>
      <c r="G33" s="11" t="s">
        <v>769</v>
      </c>
      <c r="H33" s="8">
        <v>612</v>
      </c>
      <c r="I33" s="8">
        <f t="shared" si="6"/>
        <v>7200</v>
      </c>
      <c r="J33" s="26"/>
    </row>
    <row r="34" ht="15" spans="1:10">
      <c r="A34" s="7">
        <v>43307</v>
      </c>
      <c r="B34" s="8" t="s">
        <v>770</v>
      </c>
      <c r="C34" s="8" t="s">
        <v>9</v>
      </c>
      <c r="D34" s="8">
        <v>4000</v>
      </c>
      <c r="E34" s="8">
        <v>111.8</v>
      </c>
      <c r="F34" s="8">
        <v>110.8</v>
      </c>
      <c r="G34" s="11" t="s">
        <v>771</v>
      </c>
      <c r="H34" s="8">
        <v>112.4</v>
      </c>
      <c r="I34" s="8">
        <f t="shared" si="6"/>
        <v>2400.00000000003</v>
      </c>
      <c r="J34" s="26"/>
    </row>
    <row r="35" ht="15" spans="1:10">
      <c r="A35" s="7">
        <v>43307</v>
      </c>
      <c r="B35" s="8" t="s">
        <v>62</v>
      </c>
      <c r="C35" s="8" t="s">
        <v>28</v>
      </c>
      <c r="D35" s="8">
        <v>500</v>
      </c>
      <c r="E35" s="8">
        <v>1400</v>
      </c>
      <c r="F35" s="8">
        <v>1410</v>
      </c>
      <c r="G35" s="11" t="s">
        <v>772</v>
      </c>
      <c r="H35" s="8">
        <v>1397</v>
      </c>
      <c r="I35" s="8">
        <f>(E35-H35)*D35</f>
        <v>1500</v>
      </c>
      <c r="J35" s="26"/>
    </row>
    <row r="36" ht="15" spans="1:10">
      <c r="A36" s="9">
        <v>43308</v>
      </c>
      <c r="B36" s="10" t="s">
        <v>770</v>
      </c>
      <c r="C36" s="10" t="s">
        <v>9</v>
      </c>
      <c r="D36" s="10">
        <v>4000</v>
      </c>
      <c r="E36" s="10">
        <v>113.25</v>
      </c>
      <c r="F36" s="10">
        <v>112.4</v>
      </c>
      <c r="G36" s="39" t="s">
        <v>773</v>
      </c>
      <c r="H36" s="10">
        <v>112.95</v>
      </c>
      <c r="I36" s="10">
        <f t="shared" ref="I36:I40" si="7">(H36-E36)*D36</f>
        <v>-1199.99999999999</v>
      </c>
      <c r="J36" s="26"/>
    </row>
    <row r="37" ht="15" spans="1:10">
      <c r="A37" s="9">
        <v>43311</v>
      </c>
      <c r="B37" s="10" t="s">
        <v>774</v>
      </c>
      <c r="C37" s="10" t="s">
        <v>9</v>
      </c>
      <c r="D37" s="10">
        <v>2200</v>
      </c>
      <c r="E37" s="10">
        <v>323.7</v>
      </c>
      <c r="F37" s="10">
        <v>321.8</v>
      </c>
      <c r="G37" s="39" t="s">
        <v>775</v>
      </c>
      <c r="H37" s="10">
        <v>321.8</v>
      </c>
      <c r="I37" s="10">
        <f t="shared" si="7"/>
        <v>-4179.99999999995</v>
      </c>
      <c r="J37" s="26"/>
    </row>
    <row r="38" ht="15" spans="1:10">
      <c r="A38" s="9">
        <v>43311</v>
      </c>
      <c r="B38" s="10" t="s">
        <v>776</v>
      </c>
      <c r="C38" s="10" t="s">
        <v>9</v>
      </c>
      <c r="D38" s="10">
        <v>3200</v>
      </c>
      <c r="E38" s="10">
        <v>275.55</v>
      </c>
      <c r="F38" s="10">
        <v>274.3</v>
      </c>
      <c r="G38" s="39" t="s">
        <v>777</v>
      </c>
      <c r="H38" s="10">
        <v>274.3</v>
      </c>
      <c r="I38" s="10">
        <f t="shared" si="7"/>
        <v>-4000</v>
      </c>
      <c r="J38" s="26"/>
    </row>
    <row r="39" ht="15" spans="1:10">
      <c r="A39" s="9">
        <v>43311</v>
      </c>
      <c r="B39" s="10" t="s">
        <v>478</v>
      </c>
      <c r="C39" s="10" t="s">
        <v>9</v>
      </c>
      <c r="D39" s="10">
        <v>1500</v>
      </c>
      <c r="E39" s="10">
        <v>647.25</v>
      </c>
      <c r="F39" s="10">
        <v>644.9</v>
      </c>
      <c r="G39" s="39" t="s">
        <v>778</v>
      </c>
      <c r="H39" s="10">
        <v>644.9</v>
      </c>
      <c r="I39" s="10">
        <f t="shared" si="7"/>
        <v>-3525.00000000003</v>
      </c>
      <c r="J39" s="26"/>
    </row>
    <row r="40" ht="15" spans="1:10">
      <c r="A40" s="9">
        <v>43312</v>
      </c>
      <c r="B40" s="10" t="s">
        <v>779</v>
      </c>
      <c r="C40" s="10" t="s">
        <v>9</v>
      </c>
      <c r="D40" s="10">
        <v>250</v>
      </c>
      <c r="E40" s="10">
        <v>2707</v>
      </c>
      <c r="F40" s="10">
        <v>2691</v>
      </c>
      <c r="G40" s="39" t="s">
        <v>780</v>
      </c>
      <c r="H40" s="10">
        <v>2703</v>
      </c>
      <c r="I40" s="10">
        <f t="shared" si="7"/>
        <v>-1000</v>
      </c>
      <c r="J40" s="26"/>
    </row>
    <row r="41" ht="15" spans="1:10">
      <c r="A41" s="7"/>
      <c r="B41" s="8"/>
      <c r="C41" s="8"/>
      <c r="D41" s="8"/>
      <c r="E41" s="8"/>
      <c r="F41" s="8"/>
      <c r="G41" s="11"/>
      <c r="H41" s="8"/>
      <c r="I41" s="8"/>
      <c r="J41" s="26"/>
    </row>
    <row r="42" ht="15" spans="7:9">
      <c r="G42" s="14" t="s">
        <v>33</v>
      </c>
      <c r="H42" s="14"/>
      <c r="I42" s="18">
        <f>SUM(I4:I41)</f>
        <v>44485.0000000002</v>
      </c>
    </row>
    <row r="43" ht="15" spans="7:9">
      <c r="G43" s="26"/>
      <c r="H43" s="26"/>
      <c r="I43" s="33"/>
    </row>
    <row r="44" ht="15" spans="7:9">
      <c r="G44" s="14" t="s">
        <v>3</v>
      </c>
      <c r="H44" s="14"/>
      <c r="I44" s="20">
        <f>29/37</f>
        <v>0.783783783783784</v>
      </c>
    </row>
    <row r="46" ht="15" spans="9:9">
      <c r="I46" s="37"/>
    </row>
  </sheetData>
  <mergeCells count="4">
    <mergeCell ref="A1:I1"/>
    <mergeCell ref="A2:I2"/>
    <mergeCell ref="G42:H42"/>
    <mergeCell ref="G44:H44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opLeftCell="A25" workbookViewId="0">
      <selection activeCell="D32" sqref="D32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781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43252</v>
      </c>
      <c r="B4" s="8" t="s">
        <v>782</v>
      </c>
      <c r="C4" s="8" t="s">
        <v>9</v>
      </c>
      <c r="D4" s="8">
        <v>7000</v>
      </c>
      <c r="E4" s="8">
        <v>150.2</v>
      </c>
      <c r="F4" s="8">
        <v>149.4</v>
      </c>
      <c r="G4" s="8" t="s">
        <v>783</v>
      </c>
      <c r="H4" s="8">
        <v>150.8</v>
      </c>
      <c r="I4" s="8">
        <f t="shared" ref="I4:I18" si="0">(H4-E4)*D4</f>
        <v>4200.00000000016</v>
      </c>
      <c r="J4" s="26"/>
    </row>
    <row r="5" ht="15" spans="1:10">
      <c r="A5" s="7">
        <v>43253</v>
      </c>
      <c r="B5" s="8" t="s">
        <v>729</v>
      </c>
      <c r="C5" s="8" t="s">
        <v>28</v>
      </c>
      <c r="D5" s="8">
        <v>500</v>
      </c>
      <c r="E5" s="8">
        <v>2071</v>
      </c>
      <c r="F5" s="8">
        <v>2081.7</v>
      </c>
      <c r="G5" s="8" t="s">
        <v>784</v>
      </c>
      <c r="H5" s="8">
        <v>2071</v>
      </c>
      <c r="I5" s="8">
        <f t="shared" ref="I5:I8" si="1">(E5-H5)*D5</f>
        <v>0</v>
      </c>
      <c r="J5" s="26"/>
    </row>
    <row r="6" ht="15" spans="1:10">
      <c r="A6" s="7">
        <v>43253</v>
      </c>
      <c r="B6" s="8" t="s">
        <v>785</v>
      </c>
      <c r="C6" s="8" t="s">
        <v>28</v>
      </c>
      <c r="D6" s="8">
        <v>2500</v>
      </c>
      <c r="E6" s="8">
        <v>201.7</v>
      </c>
      <c r="F6" s="8">
        <v>203.7</v>
      </c>
      <c r="G6" s="8" t="s">
        <v>786</v>
      </c>
      <c r="H6" s="8">
        <v>200.5</v>
      </c>
      <c r="I6" s="8">
        <f t="shared" si="1"/>
        <v>2999.99999999997</v>
      </c>
      <c r="J6" s="26"/>
    </row>
    <row r="7" ht="15" spans="1:10">
      <c r="A7" s="7">
        <v>43256</v>
      </c>
      <c r="B7" s="8" t="s">
        <v>275</v>
      </c>
      <c r="C7" s="8" t="s">
        <v>9</v>
      </c>
      <c r="D7" s="8">
        <v>2750</v>
      </c>
      <c r="E7" s="8">
        <v>267.3</v>
      </c>
      <c r="F7" s="8">
        <v>265.4</v>
      </c>
      <c r="G7" s="8" t="s">
        <v>787</v>
      </c>
      <c r="H7" s="8">
        <v>268.5</v>
      </c>
      <c r="I7" s="8">
        <f t="shared" si="0"/>
        <v>3299.99999999997</v>
      </c>
      <c r="J7" s="26"/>
    </row>
    <row r="8" ht="15" spans="1:10">
      <c r="A8" s="7">
        <v>43256</v>
      </c>
      <c r="B8" s="8" t="s">
        <v>729</v>
      </c>
      <c r="C8" s="8" t="s">
        <v>28</v>
      </c>
      <c r="D8" s="8">
        <v>500</v>
      </c>
      <c r="E8" s="8">
        <v>2031</v>
      </c>
      <c r="F8" s="8">
        <v>2041.7</v>
      </c>
      <c r="G8" s="8" t="s">
        <v>788</v>
      </c>
      <c r="H8" s="8">
        <v>2026.1</v>
      </c>
      <c r="I8" s="8">
        <f t="shared" si="1"/>
        <v>2450.00000000005</v>
      </c>
      <c r="J8" s="26"/>
    </row>
    <row r="9" ht="15" spans="1:10">
      <c r="A9" s="7">
        <v>43257</v>
      </c>
      <c r="B9" s="8" t="s">
        <v>190</v>
      </c>
      <c r="C9" s="8" t="s">
        <v>9</v>
      </c>
      <c r="D9" s="8">
        <v>500</v>
      </c>
      <c r="E9" s="8">
        <v>1908</v>
      </c>
      <c r="F9" s="8">
        <v>1897.7</v>
      </c>
      <c r="G9" s="8" t="s">
        <v>789</v>
      </c>
      <c r="H9" s="8">
        <v>1908</v>
      </c>
      <c r="I9" s="8">
        <f t="shared" si="0"/>
        <v>0</v>
      </c>
      <c r="J9" s="26"/>
    </row>
    <row r="10" ht="15" spans="1:10">
      <c r="A10" s="9">
        <v>43257</v>
      </c>
      <c r="B10" s="10" t="s">
        <v>171</v>
      </c>
      <c r="C10" s="10" t="s">
        <v>9</v>
      </c>
      <c r="D10" s="10">
        <v>500</v>
      </c>
      <c r="E10" s="10">
        <v>2153</v>
      </c>
      <c r="F10" s="10">
        <v>2141.7</v>
      </c>
      <c r="G10" s="10" t="s">
        <v>790</v>
      </c>
      <c r="H10" s="10">
        <v>2149</v>
      </c>
      <c r="I10" s="10">
        <f t="shared" si="0"/>
        <v>-2000</v>
      </c>
      <c r="J10" s="26"/>
    </row>
    <row r="11" ht="15" spans="1:10">
      <c r="A11" s="7">
        <v>43258</v>
      </c>
      <c r="B11" s="8" t="s">
        <v>791</v>
      </c>
      <c r="C11" s="8" t="s">
        <v>9</v>
      </c>
      <c r="D11" s="8">
        <v>3000</v>
      </c>
      <c r="E11" s="8">
        <v>344.5</v>
      </c>
      <c r="F11" s="8">
        <v>342.4</v>
      </c>
      <c r="G11" s="8" t="s">
        <v>792</v>
      </c>
      <c r="H11" s="8">
        <v>346.4</v>
      </c>
      <c r="I11" s="8">
        <f t="shared" si="0"/>
        <v>5699.99999999993</v>
      </c>
      <c r="J11" s="26"/>
    </row>
    <row r="12" ht="15" spans="1:10">
      <c r="A12" s="7">
        <v>43258</v>
      </c>
      <c r="B12" s="8" t="s">
        <v>746</v>
      </c>
      <c r="C12" s="8" t="s">
        <v>9</v>
      </c>
      <c r="D12" s="8">
        <v>800</v>
      </c>
      <c r="E12" s="8">
        <v>1334</v>
      </c>
      <c r="F12" s="8">
        <v>1328.4</v>
      </c>
      <c r="G12" s="8" t="s">
        <v>793</v>
      </c>
      <c r="H12" s="8">
        <v>1334</v>
      </c>
      <c r="I12" s="8">
        <f t="shared" si="0"/>
        <v>0</v>
      </c>
      <c r="J12" s="26"/>
    </row>
    <row r="13" ht="15" spans="1:10">
      <c r="A13" s="7">
        <v>43259</v>
      </c>
      <c r="B13" s="8" t="s">
        <v>794</v>
      </c>
      <c r="C13" s="8" t="s">
        <v>9</v>
      </c>
      <c r="D13" s="8">
        <v>1100</v>
      </c>
      <c r="E13" s="8">
        <v>500</v>
      </c>
      <c r="F13" s="8">
        <v>495.7</v>
      </c>
      <c r="G13" s="8" t="s">
        <v>795</v>
      </c>
      <c r="H13" s="8">
        <v>507.9</v>
      </c>
      <c r="I13" s="8">
        <f t="shared" si="0"/>
        <v>8689.99999999997</v>
      </c>
      <c r="J13" s="26"/>
    </row>
    <row r="14" ht="15" spans="1:10">
      <c r="A14" s="7">
        <v>43262</v>
      </c>
      <c r="B14" s="8" t="s">
        <v>796</v>
      </c>
      <c r="C14" s="8" t="s">
        <v>9</v>
      </c>
      <c r="D14" s="8">
        <v>3000</v>
      </c>
      <c r="E14" s="8">
        <v>276</v>
      </c>
      <c r="F14" s="8">
        <v>274.4</v>
      </c>
      <c r="G14" s="8" t="s">
        <v>797</v>
      </c>
      <c r="H14" s="8">
        <v>278.1</v>
      </c>
      <c r="I14" s="8">
        <f t="shared" si="0"/>
        <v>6300.00000000007</v>
      </c>
      <c r="J14" s="26"/>
    </row>
    <row r="15" ht="15" spans="1:10">
      <c r="A15" s="7">
        <v>43263</v>
      </c>
      <c r="B15" s="8" t="s">
        <v>798</v>
      </c>
      <c r="C15" s="8" t="s">
        <v>9</v>
      </c>
      <c r="D15" s="8">
        <v>800</v>
      </c>
      <c r="E15" s="8">
        <v>1260</v>
      </c>
      <c r="F15" s="8">
        <v>1251.7</v>
      </c>
      <c r="G15" s="8" t="s">
        <v>799</v>
      </c>
      <c r="H15" s="8">
        <v>1262.5</v>
      </c>
      <c r="I15" s="8">
        <f t="shared" si="0"/>
        <v>2000</v>
      </c>
      <c r="J15" s="26"/>
    </row>
    <row r="16" ht="15" spans="1:10">
      <c r="A16" s="7">
        <v>43263</v>
      </c>
      <c r="B16" s="8" t="s">
        <v>798</v>
      </c>
      <c r="C16" s="8" t="s">
        <v>9</v>
      </c>
      <c r="D16" s="8">
        <v>800</v>
      </c>
      <c r="E16" s="8">
        <v>1263</v>
      </c>
      <c r="F16" s="8">
        <v>1255.7</v>
      </c>
      <c r="G16" s="8" t="s">
        <v>800</v>
      </c>
      <c r="H16" s="8">
        <v>1263</v>
      </c>
      <c r="I16" s="8">
        <f t="shared" si="0"/>
        <v>0</v>
      </c>
      <c r="J16" s="26"/>
    </row>
    <row r="17" ht="15" spans="1:10">
      <c r="A17" s="7">
        <v>43263</v>
      </c>
      <c r="B17" s="8" t="s">
        <v>738</v>
      </c>
      <c r="C17" s="8" t="s">
        <v>9</v>
      </c>
      <c r="D17" s="8">
        <v>1400</v>
      </c>
      <c r="E17" s="8">
        <v>575</v>
      </c>
      <c r="F17" s="8">
        <v>570.7</v>
      </c>
      <c r="G17" s="8" t="s">
        <v>801</v>
      </c>
      <c r="H17" s="8">
        <v>581.5</v>
      </c>
      <c r="I17" s="8">
        <f t="shared" si="0"/>
        <v>9100</v>
      </c>
      <c r="J17" s="26"/>
    </row>
    <row r="18" ht="15" spans="1:10">
      <c r="A18" s="7">
        <v>43264</v>
      </c>
      <c r="B18" s="8" t="s">
        <v>802</v>
      </c>
      <c r="C18" s="8" t="s">
        <v>9</v>
      </c>
      <c r="D18" s="8">
        <v>1000</v>
      </c>
      <c r="E18" s="8">
        <v>947</v>
      </c>
      <c r="F18" s="8">
        <v>942.4</v>
      </c>
      <c r="G18" s="8" t="s">
        <v>803</v>
      </c>
      <c r="H18" s="8">
        <v>949.9</v>
      </c>
      <c r="I18" s="8">
        <f t="shared" si="0"/>
        <v>2899.99999999998</v>
      </c>
      <c r="J18" s="26"/>
    </row>
    <row r="19" ht="15" spans="1:10">
      <c r="A19" s="7">
        <v>43269</v>
      </c>
      <c r="B19" s="8" t="s">
        <v>804</v>
      </c>
      <c r="C19" s="8" t="s">
        <v>28</v>
      </c>
      <c r="D19" s="8">
        <v>800</v>
      </c>
      <c r="E19" s="8">
        <v>1086</v>
      </c>
      <c r="F19" s="8">
        <v>1093.7</v>
      </c>
      <c r="G19" s="8" t="s">
        <v>805</v>
      </c>
      <c r="H19" s="8">
        <v>1082.2</v>
      </c>
      <c r="I19" s="8">
        <f t="shared" ref="I19:I21" si="2">(E19-H19)*D19</f>
        <v>3039.99999999996</v>
      </c>
      <c r="J19" s="26"/>
    </row>
    <row r="20" ht="15" spans="1:10">
      <c r="A20" s="7">
        <v>43270</v>
      </c>
      <c r="B20" s="8" t="s">
        <v>759</v>
      </c>
      <c r="C20" s="8" t="s">
        <v>28</v>
      </c>
      <c r="D20" s="8">
        <v>7000</v>
      </c>
      <c r="E20" s="8">
        <v>138</v>
      </c>
      <c r="F20" s="8">
        <v>139.4</v>
      </c>
      <c r="G20" s="8" t="s">
        <v>806</v>
      </c>
      <c r="H20" s="8">
        <v>137.3</v>
      </c>
      <c r="I20" s="8">
        <f t="shared" si="2"/>
        <v>4899.99999999992</v>
      </c>
      <c r="J20" s="26"/>
    </row>
    <row r="21" ht="15" spans="1:10">
      <c r="A21" s="7">
        <v>43270</v>
      </c>
      <c r="B21" s="8" t="s">
        <v>802</v>
      </c>
      <c r="C21" s="8" t="s">
        <v>28</v>
      </c>
      <c r="D21" s="8">
        <v>1000</v>
      </c>
      <c r="E21" s="8">
        <v>869</v>
      </c>
      <c r="F21" s="8">
        <v>874.7</v>
      </c>
      <c r="G21" s="8" t="s">
        <v>807</v>
      </c>
      <c r="H21" s="8">
        <v>866.5</v>
      </c>
      <c r="I21" s="8">
        <f t="shared" si="2"/>
        <v>2500</v>
      </c>
      <c r="J21" s="26"/>
    </row>
    <row r="22" ht="15" spans="1:10">
      <c r="A22" s="7">
        <v>43271</v>
      </c>
      <c r="B22" s="8" t="s">
        <v>762</v>
      </c>
      <c r="C22" s="8" t="s">
        <v>9</v>
      </c>
      <c r="D22" s="8">
        <v>3500</v>
      </c>
      <c r="E22" s="8">
        <v>228.8</v>
      </c>
      <c r="F22" s="8">
        <v>227.4</v>
      </c>
      <c r="G22" s="8" t="s">
        <v>808</v>
      </c>
      <c r="H22" s="8">
        <v>229.75</v>
      </c>
      <c r="I22" s="8">
        <f>(H22-E22)*D22</f>
        <v>3324.99999999996</v>
      </c>
      <c r="J22" s="26"/>
    </row>
    <row r="23" spans="1:10">
      <c r="A23" s="7">
        <v>43271</v>
      </c>
      <c r="B23" s="8" t="s">
        <v>809</v>
      </c>
      <c r="C23" s="8" t="s">
        <v>28</v>
      </c>
      <c r="D23" s="8">
        <v>1100</v>
      </c>
      <c r="E23" s="8">
        <v>554</v>
      </c>
      <c r="F23" s="8">
        <v>558.7</v>
      </c>
      <c r="G23" s="8" t="s">
        <v>810</v>
      </c>
      <c r="H23" s="8">
        <v>554</v>
      </c>
      <c r="I23" s="8">
        <f t="shared" ref="I23:I26" si="3">(E23-H23)*D23</f>
        <v>0</v>
      </c>
      <c r="J23" s="8"/>
    </row>
    <row r="24" ht="15" spans="1:10">
      <c r="A24" s="7">
        <v>43272</v>
      </c>
      <c r="B24" s="8" t="s">
        <v>44</v>
      </c>
      <c r="C24" s="8" t="s">
        <v>28</v>
      </c>
      <c r="D24" s="8">
        <v>1200</v>
      </c>
      <c r="E24" s="8">
        <v>645</v>
      </c>
      <c r="F24" s="8">
        <v>648.7</v>
      </c>
      <c r="G24" s="8" t="s">
        <v>811</v>
      </c>
      <c r="H24" s="8">
        <v>642.1</v>
      </c>
      <c r="I24" s="8">
        <f t="shared" si="3"/>
        <v>3479.99999999997</v>
      </c>
      <c r="J24" s="26"/>
    </row>
    <row r="25" ht="15" spans="1:10">
      <c r="A25" s="7">
        <v>43272</v>
      </c>
      <c r="B25" s="8" t="s">
        <v>404</v>
      </c>
      <c r="C25" s="8" t="s">
        <v>28</v>
      </c>
      <c r="D25" s="8">
        <v>500</v>
      </c>
      <c r="E25" s="8">
        <v>1353</v>
      </c>
      <c r="F25" s="8">
        <v>1361.7</v>
      </c>
      <c r="G25" s="8" t="s">
        <v>812</v>
      </c>
      <c r="H25" s="8">
        <v>1353</v>
      </c>
      <c r="I25" s="8">
        <f t="shared" si="3"/>
        <v>0</v>
      </c>
      <c r="J25" s="26"/>
    </row>
    <row r="26" ht="15" spans="1:10">
      <c r="A26" s="7">
        <v>43273</v>
      </c>
      <c r="B26" s="8" t="s">
        <v>796</v>
      </c>
      <c r="C26" s="8" t="s">
        <v>28</v>
      </c>
      <c r="D26" s="8">
        <v>3000</v>
      </c>
      <c r="E26" s="8">
        <v>266.7</v>
      </c>
      <c r="F26" s="8">
        <v>268.4</v>
      </c>
      <c r="G26" s="8" t="s">
        <v>813</v>
      </c>
      <c r="H26" s="8">
        <v>266.3</v>
      </c>
      <c r="I26" s="8">
        <f t="shared" si="3"/>
        <v>1199.99999999993</v>
      </c>
      <c r="J26" s="26"/>
    </row>
    <row r="27" ht="15" spans="1:10">
      <c r="A27" s="7">
        <v>43273</v>
      </c>
      <c r="B27" s="8" t="s">
        <v>814</v>
      </c>
      <c r="C27" s="8" t="s">
        <v>9</v>
      </c>
      <c r="D27" s="8">
        <v>2250</v>
      </c>
      <c r="E27" s="8">
        <v>262.5</v>
      </c>
      <c r="F27" s="8">
        <v>260.7</v>
      </c>
      <c r="G27" s="8" t="s">
        <v>815</v>
      </c>
      <c r="H27" s="8">
        <v>262.5</v>
      </c>
      <c r="I27" s="8">
        <f t="shared" ref="I27:I29" si="4">(H27-E27)*D27</f>
        <v>0</v>
      </c>
      <c r="J27" s="26"/>
    </row>
    <row r="28" ht="15" spans="1:10">
      <c r="A28" s="9">
        <v>43276</v>
      </c>
      <c r="B28" s="10" t="s">
        <v>816</v>
      </c>
      <c r="C28" s="10" t="s">
        <v>9</v>
      </c>
      <c r="D28" s="10">
        <v>500</v>
      </c>
      <c r="E28" s="10">
        <v>1413</v>
      </c>
      <c r="F28" s="10">
        <v>1403.7</v>
      </c>
      <c r="G28" s="10" t="s">
        <v>817</v>
      </c>
      <c r="H28" s="10">
        <v>1403.7</v>
      </c>
      <c r="I28" s="10">
        <f t="shared" si="4"/>
        <v>-4649.99999999998</v>
      </c>
      <c r="J28" s="26"/>
    </row>
    <row r="29" ht="15" spans="1:10">
      <c r="A29" s="7">
        <v>43276</v>
      </c>
      <c r="B29" s="8" t="s">
        <v>123</v>
      </c>
      <c r="C29" s="8" t="s">
        <v>9</v>
      </c>
      <c r="D29" s="8">
        <v>1100</v>
      </c>
      <c r="E29" s="8">
        <v>586.5</v>
      </c>
      <c r="F29" s="8">
        <v>581.7</v>
      </c>
      <c r="G29" s="8" t="s">
        <v>818</v>
      </c>
      <c r="H29" s="8">
        <v>586.5</v>
      </c>
      <c r="I29" s="8">
        <f t="shared" si="4"/>
        <v>0</v>
      </c>
      <c r="J29" s="26"/>
    </row>
    <row r="30" ht="15" spans="1:10">
      <c r="A30" s="7">
        <v>43276</v>
      </c>
      <c r="B30" s="8" t="s">
        <v>404</v>
      </c>
      <c r="C30" s="8" t="s">
        <v>28</v>
      </c>
      <c r="D30" s="8">
        <v>500</v>
      </c>
      <c r="E30" s="8">
        <v>1396</v>
      </c>
      <c r="F30" s="8">
        <v>1404.7</v>
      </c>
      <c r="G30" s="11" t="s">
        <v>819</v>
      </c>
      <c r="H30" s="8">
        <v>1389</v>
      </c>
      <c r="I30" s="8">
        <f t="shared" ref="I30:I32" si="5">(E30-H30)*D30</f>
        <v>3500</v>
      </c>
      <c r="J30" s="26"/>
    </row>
    <row r="31" ht="15" spans="1:10">
      <c r="A31" s="9">
        <v>43277</v>
      </c>
      <c r="B31" s="10" t="s">
        <v>404</v>
      </c>
      <c r="C31" s="10" t="s">
        <v>28</v>
      </c>
      <c r="D31" s="10">
        <v>500</v>
      </c>
      <c r="E31" s="10">
        <v>1384</v>
      </c>
      <c r="F31" s="10">
        <v>1394.7</v>
      </c>
      <c r="G31" s="39" t="s">
        <v>820</v>
      </c>
      <c r="H31" s="10">
        <v>1394.7</v>
      </c>
      <c r="I31" s="10">
        <f t="shared" si="5"/>
        <v>-5350.00000000002</v>
      </c>
      <c r="J31" s="26"/>
    </row>
    <row r="32" ht="15" spans="1:10">
      <c r="A32" s="7">
        <v>43277</v>
      </c>
      <c r="B32" s="8" t="s">
        <v>821</v>
      </c>
      <c r="C32" s="8" t="s">
        <v>28</v>
      </c>
      <c r="D32" s="8">
        <v>6000</v>
      </c>
      <c r="E32" s="8">
        <v>80</v>
      </c>
      <c r="F32" s="8">
        <v>80.9</v>
      </c>
      <c r="G32" s="11" t="s">
        <v>822</v>
      </c>
      <c r="H32" s="8">
        <v>79.6</v>
      </c>
      <c r="I32" s="8">
        <f t="shared" si="5"/>
        <v>2400.00000000003</v>
      </c>
      <c r="J32" s="26"/>
    </row>
    <row r="33" ht="15" spans="1:10">
      <c r="A33" s="7">
        <v>43277</v>
      </c>
      <c r="B33" s="8" t="s">
        <v>823</v>
      </c>
      <c r="C33" s="8" t="s">
        <v>9</v>
      </c>
      <c r="D33" s="8">
        <v>800</v>
      </c>
      <c r="E33" s="8">
        <v>1194</v>
      </c>
      <c r="F33" s="8">
        <v>1187.4</v>
      </c>
      <c r="G33" s="11" t="s">
        <v>824</v>
      </c>
      <c r="H33" s="8">
        <v>1194</v>
      </c>
      <c r="I33" s="8">
        <f>(H33-E33)*D33</f>
        <v>0</v>
      </c>
      <c r="J33" s="26"/>
    </row>
    <row r="34" ht="15" spans="1:10">
      <c r="A34" s="7">
        <v>43278</v>
      </c>
      <c r="B34" s="8" t="s">
        <v>821</v>
      </c>
      <c r="C34" s="8" t="s">
        <v>28</v>
      </c>
      <c r="D34" s="8">
        <v>6000</v>
      </c>
      <c r="E34" s="8">
        <v>78.4</v>
      </c>
      <c r="F34" s="8">
        <v>79.2</v>
      </c>
      <c r="G34" s="11" t="s">
        <v>825</v>
      </c>
      <c r="H34" s="8">
        <v>77.7</v>
      </c>
      <c r="I34" s="8">
        <f t="shared" ref="I34:I36" si="6">(E34-H34)*D34</f>
        <v>4200.00000000002</v>
      </c>
      <c r="J34" s="26"/>
    </row>
    <row r="35" ht="15" spans="1:10">
      <c r="A35" s="7">
        <v>43279</v>
      </c>
      <c r="B35" s="8" t="s">
        <v>826</v>
      </c>
      <c r="C35" s="8" t="s">
        <v>28</v>
      </c>
      <c r="D35" s="8">
        <v>500</v>
      </c>
      <c r="E35" s="8">
        <v>1179.5</v>
      </c>
      <c r="F35" s="8">
        <v>1184.7</v>
      </c>
      <c r="G35" s="11" t="s">
        <v>827</v>
      </c>
      <c r="H35" s="8">
        <v>1176</v>
      </c>
      <c r="I35" s="8">
        <f t="shared" si="6"/>
        <v>1750</v>
      </c>
      <c r="J35" s="26"/>
    </row>
    <row r="36" ht="15" spans="1:10">
      <c r="A36" s="7">
        <v>43280</v>
      </c>
      <c r="B36" s="8" t="s">
        <v>20</v>
      </c>
      <c r="C36" s="8" t="s">
        <v>28</v>
      </c>
      <c r="D36" s="8">
        <v>600</v>
      </c>
      <c r="E36" s="8">
        <v>1077</v>
      </c>
      <c r="F36" s="8">
        <v>1084.4</v>
      </c>
      <c r="G36" s="11" t="s">
        <v>828</v>
      </c>
      <c r="H36" s="8">
        <v>1071.1</v>
      </c>
      <c r="I36" s="8">
        <f t="shared" si="6"/>
        <v>3540.00000000005</v>
      </c>
      <c r="J36" s="26"/>
    </row>
    <row r="37" ht="15" spans="1:10">
      <c r="A37" s="7"/>
      <c r="B37" s="8"/>
      <c r="C37" s="8"/>
      <c r="D37" s="8"/>
      <c r="E37" s="8"/>
      <c r="F37" s="8"/>
      <c r="G37" s="11"/>
      <c r="H37" s="8"/>
      <c r="I37" s="8"/>
      <c r="J37" s="26"/>
    </row>
    <row r="38" ht="15" spans="1:10">
      <c r="A38" s="41"/>
      <c r="B38" s="42"/>
      <c r="C38" s="42"/>
      <c r="D38" s="42"/>
      <c r="E38" s="42"/>
      <c r="F38" s="42"/>
      <c r="G38" s="8"/>
      <c r="H38" s="8"/>
      <c r="I38" s="8"/>
      <c r="J38" s="26"/>
    </row>
    <row r="39" ht="15" spans="7:9">
      <c r="G39" s="14" t="s">
        <v>33</v>
      </c>
      <c r="H39" s="14"/>
      <c r="I39" s="18">
        <f>SUM(I4:I37)</f>
        <v>69475</v>
      </c>
    </row>
    <row r="40" ht="15" spans="7:9">
      <c r="G40" s="26"/>
      <c r="H40" s="26"/>
      <c r="I40" s="33"/>
    </row>
    <row r="41" ht="15" spans="7:9">
      <c r="G41" s="14" t="s">
        <v>3</v>
      </c>
      <c r="H41" s="14"/>
      <c r="I41" s="20">
        <f>30/33</f>
        <v>0.909090909090909</v>
      </c>
    </row>
    <row r="43" ht="15" spans="9:9">
      <c r="I43" s="37"/>
    </row>
  </sheetData>
  <mergeCells count="4">
    <mergeCell ref="A1:I1"/>
    <mergeCell ref="A2:I2"/>
    <mergeCell ref="G39:H39"/>
    <mergeCell ref="G41:H41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opLeftCell="A28" workbookViewId="0">
      <selection activeCell="E39" sqref="$A1:$XFD1048576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829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43222</v>
      </c>
      <c r="B4" s="8" t="s">
        <v>830</v>
      </c>
      <c r="C4" s="8" t="s">
        <v>9</v>
      </c>
      <c r="D4" s="8">
        <v>3000</v>
      </c>
      <c r="E4" s="8">
        <v>299.8</v>
      </c>
      <c r="F4" s="8">
        <v>298.4</v>
      </c>
      <c r="G4" s="8" t="s">
        <v>831</v>
      </c>
      <c r="H4" s="8">
        <v>300.65</v>
      </c>
      <c r="I4" s="8">
        <f t="shared" ref="I4:I17" si="0">(H4-E4)*D4</f>
        <v>2549.9999999999</v>
      </c>
      <c r="J4" s="26"/>
    </row>
    <row r="5" ht="15" spans="1:10">
      <c r="A5" s="7">
        <v>43223</v>
      </c>
      <c r="B5" s="8" t="s">
        <v>245</v>
      </c>
      <c r="C5" s="8" t="s">
        <v>28</v>
      </c>
      <c r="D5" s="8">
        <v>900</v>
      </c>
      <c r="E5" s="8">
        <v>636</v>
      </c>
      <c r="F5" s="8">
        <v>641.4</v>
      </c>
      <c r="G5" s="8" t="s">
        <v>832</v>
      </c>
      <c r="H5" s="8">
        <v>630.4</v>
      </c>
      <c r="I5" s="8">
        <f>(E5-H5)*D5</f>
        <v>5040.00000000002</v>
      </c>
      <c r="J5" s="26"/>
    </row>
    <row r="6" ht="15" spans="1:10">
      <c r="A6" s="9">
        <v>43224</v>
      </c>
      <c r="B6" s="40" t="s">
        <v>833</v>
      </c>
      <c r="C6" s="10" t="s">
        <v>9</v>
      </c>
      <c r="D6" s="10">
        <v>800</v>
      </c>
      <c r="E6" s="10">
        <v>1114</v>
      </c>
      <c r="F6" s="10">
        <v>1107.9</v>
      </c>
      <c r="G6" s="10" t="s">
        <v>834</v>
      </c>
      <c r="H6" s="10">
        <v>1107.9</v>
      </c>
      <c r="I6" s="10">
        <f t="shared" si="0"/>
        <v>-4879.99999999993</v>
      </c>
      <c r="J6" s="26"/>
    </row>
    <row r="7" ht="15" spans="1:10">
      <c r="A7" s="7">
        <v>43224</v>
      </c>
      <c r="B7" s="8" t="s">
        <v>835</v>
      </c>
      <c r="C7" s="8" t="s">
        <v>9</v>
      </c>
      <c r="D7" s="8">
        <v>500</v>
      </c>
      <c r="E7" s="8">
        <v>1088</v>
      </c>
      <c r="F7" s="8">
        <v>1078.7</v>
      </c>
      <c r="G7" s="8" t="s">
        <v>836</v>
      </c>
      <c r="H7" s="8">
        <v>1098.6</v>
      </c>
      <c r="I7" s="8">
        <f t="shared" si="0"/>
        <v>5299.99999999995</v>
      </c>
      <c r="J7" s="26"/>
    </row>
    <row r="8" ht="15" spans="1:10">
      <c r="A8" s="7">
        <v>43227</v>
      </c>
      <c r="B8" s="8" t="s">
        <v>762</v>
      </c>
      <c r="C8" s="8" t="s">
        <v>9</v>
      </c>
      <c r="D8" s="8">
        <v>3500</v>
      </c>
      <c r="E8" s="8">
        <v>237.7</v>
      </c>
      <c r="F8" s="8">
        <v>235.9</v>
      </c>
      <c r="G8" s="8" t="s">
        <v>837</v>
      </c>
      <c r="H8" s="8">
        <v>238.7</v>
      </c>
      <c r="I8" s="8">
        <f t="shared" si="0"/>
        <v>3500</v>
      </c>
      <c r="J8" s="26"/>
    </row>
    <row r="9" ht="15" spans="1:10">
      <c r="A9" s="7">
        <v>43228</v>
      </c>
      <c r="B9" s="8" t="s">
        <v>419</v>
      </c>
      <c r="C9" s="8" t="s">
        <v>9</v>
      </c>
      <c r="D9" s="8">
        <v>2667</v>
      </c>
      <c r="E9" s="8">
        <v>348</v>
      </c>
      <c r="F9" s="8">
        <v>345.9</v>
      </c>
      <c r="G9" s="8" t="s">
        <v>838</v>
      </c>
      <c r="H9" s="8">
        <v>348</v>
      </c>
      <c r="I9" s="8">
        <f t="shared" si="0"/>
        <v>0</v>
      </c>
      <c r="J9" s="26"/>
    </row>
    <row r="10" ht="15" spans="1:10">
      <c r="A10" s="7">
        <v>43229</v>
      </c>
      <c r="B10" s="8" t="s">
        <v>404</v>
      </c>
      <c r="C10" s="8" t="s">
        <v>9</v>
      </c>
      <c r="D10" s="8">
        <v>250</v>
      </c>
      <c r="E10" s="8">
        <v>2615</v>
      </c>
      <c r="F10" s="8">
        <v>2598.7</v>
      </c>
      <c r="G10" s="8" t="s">
        <v>839</v>
      </c>
      <c r="H10" s="8">
        <v>2645</v>
      </c>
      <c r="I10" s="8">
        <f t="shared" si="0"/>
        <v>7500</v>
      </c>
      <c r="J10" s="26"/>
    </row>
    <row r="11" ht="15" spans="1:10">
      <c r="A11" s="7">
        <v>43230</v>
      </c>
      <c r="B11" s="8" t="s">
        <v>746</v>
      </c>
      <c r="C11" s="8" t="s">
        <v>9</v>
      </c>
      <c r="D11" s="8">
        <v>800</v>
      </c>
      <c r="E11" s="8">
        <v>1257</v>
      </c>
      <c r="F11" s="8">
        <v>1250.7</v>
      </c>
      <c r="G11" s="8" t="s">
        <v>840</v>
      </c>
      <c r="H11" s="8">
        <v>1257</v>
      </c>
      <c r="I11" s="8">
        <f t="shared" si="0"/>
        <v>0</v>
      </c>
      <c r="J11" s="26"/>
    </row>
    <row r="12" ht="15" spans="1:10">
      <c r="A12" s="7">
        <v>43230</v>
      </c>
      <c r="B12" s="8" t="s">
        <v>51</v>
      </c>
      <c r="C12" s="8" t="s">
        <v>9</v>
      </c>
      <c r="D12" s="8">
        <v>1800</v>
      </c>
      <c r="E12" s="8">
        <v>389</v>
      </c>
      <c r="F12" s="8">
        <v>386.9</v>
      </c>
      <c r="G12" s="8" t="s">
        <v>841</v>
      </c>
      <c r="H12" s="8">
        <v>389</v>
      </c>
      <c r="I12" s="8">
        <f t="shared" si="0"/>
        <v>0</v>
      </c>
      <c r="J12" s="26"/>
    </row>
    <row r="13" ht="15" spans="1:10">
      <c r="A13" s="7">
        <v>43231</v>
      </c>
      <c r="B13" s="8" t="s">
        <v>190</v>
      </c>
      <c r="C13" s="8" t="s">
        <v>9</v>
      </c>
      <c r="D13" s="8">
        <v>500</v>
      </c>
      <c r="E13" s="8">
        <v>2262</v>
      </c>
      <c r="F13" s="8">
        <v>2250.7</v>
      </c>
      <c r="G13" s="8" t="s">
        <v>842</v>
      </c>
      <c r="H13" s="8">
        <v>2274.9</v>
      </c>
      <c r="I13" s="8">
        <f t="shared" si="0"/>
        <v>6450.00000000005</v>
      </c>
      <c r="J13" s="26"/>
    </row>
    <row r="14" ht="15" spans="1:10">
      <c r="A14" s="7">
        <v>43234</v>
      </c>
      <c r="B14" s="8" t="s">
        <v>90</v>
      </c>
      <c r="C14" s="8" t="s">
        <v>9</v>
      </c>
      <c r="D14" s="8">
        <v>1000</v>
      </c>
      <c r="E14" s="8">
        <v>965</v>
      </c>
      <c r="F14" s="8">
        <v>960.7</v>
      </c>
      <c r="G14" s="8" t="s">
        <v>843</v>
      </c>
      <c r="H14" s="8">
        <v>969.8</v>
      </c>
      <c r="I14" s="8">
        <f t="shared" si="0"/>
        <v>4799.99999999995</v>
      </c>
      <c r="J14" s="26"/>
    </row>
    <row r="15" ht="15" spans="1:10">
      <c r="A15" s="7">
        <v>43234</v>
      </c>
      <c r="B15" s="8" t="s">
        <v>90</v>
      </c>
      <c r="C15" s="8" t="s">
        <v>9</v>
      </c>
      <c r="D15" s="8">
        <v>1000</v>
      </c>
      <c r="E15" s="8">
        <v>968</v>
      </c>
      <c r="F15" s="8">
        <v>963.9</v>
      </c>
      <c r="G15" s="8" t="s">
        <v>844</v>
      </c>
      <c r="H15" s="8">
        <v>977</v>
      </c>
      <c r="I15" s="8">
        <f t="shared" si="0"/>
        <v>9000</v>
      </c>
      <c r="J15" s="26"/>
    </row>
    <row r="16" ht="15" spans="1:10">
      <c r="A16" s="7">
        <v>43235</v>
      </c>
      <c r="B16" s="8" t="s">
        <v>845</v>
      </c>
      <c r="C16" s="8" t="s">
        <v>9</v>
      </c>
      <c r="D16" s="8">
        <v>800</v>
      </c>
      <c r="E16" s="8">
        <v>1285</v>
      </c>
      <c r="F16" s="8">
        <v>1279.4</v>
      </c>
      <c r="G16" s="8" t="s">
        <v>846</v>
      </c>
      <c r="H16" s="8">
        <v>1297</v>
      </c>
      <c r="I16" s="8">
        <f t="shared" si="0"/>
        <v>9600</v>
      </c>
      <c r="J16" s="26"/>
    </row>
    <row r="17" ht="15" spans="1:10">
      <c r="A17" s="7">
        <v>43236</v>
      </c>
      <c r="B17" s="8" t="s">
        <v>746</v>
      </c>
      <c r="C17" s="8" t="s">
        <v>9</v>
      </c>
      <c r="D17" s="8">
        <v>800</v>
      </c>
      <c r="E17" s="8">
        <v>1275</v>
      </c>
      <c r="F17" s="8">
        <v>1268.4</v>
      </c>
      <c r="G17" s="8" t="s">
        <v>847</v>
      </c>
      <c r="H17" s="8">
        <v>1275</v>
      </c>
      <c r="I17" s="8">
        <f t="shared" si="0"/>
        <v>0</v>
      </c>
      <c r="J17" s="26"/>
    </row>
    <row r="18" ht="15" spans="1:10">
      <c r="A18" s="9">
        <v>43236</v>
      </c>
      <c r="B18" s="10" t="s">
        <v>848</v>
      </c>
      <c r="C18" s="10" t="s">
        <v>28</v>
      </c>
      <c r="D18" s="10">
        <v>4000</v>
      </c>
      <c r="E18" s="10">
        <v>132.9</v>
      </c>
      <c r="F18" s="10">
        <v>134.4</v>
      </c>
      <c r="G18" s="10" t="s">
        <v>849</v>
      </c>
      <c r="H18" s="10">
        <v>134</v>
      </c>
      <c r="I18" s="10">
        <f t="shared" ref="I18:I22" si="1">(E18-H18)*D18</f>
        <v>-4399.99999999998</v>
      </c>
      <c r="J18" s="26"/>
    </row>
    <row r="19" ht="15" spans="1:10">
      <c r="A19" s="9">
        <v>43237</v>
      </c>
      <c r="B19" s="10" t="s">
        <v>421</v>
      </c>
      <c r="C19" s="10" t="s">
        <v>9</v>
      </c>
      <c r="D19" s="10">
        <v>500</v>
      </c>
      <c r="E19" s="10">
        <v>1068</v>
      </c>
      <c r="F19" s="10">
        <v>1059.7</v>
      </c>
      <c r="G19" s="10" t="s">
        <v>850</v>
      </c>
      <c r="H19" s="10">
        <v>1059.7</v>
      </c>
      <c r="I19" s="10">
        <f t="shared" ref="I19:I23" si="2">(H19-E19)*D19</f>
        <v>-4149.99999999998</v>
      </c>
      <c r="J19" s="26"/>
    </row>
    <row r="20" ht="15" spans="1:10">
      <c r="A20" s="7">
        <v>43237</v>
      </c>
      <c r="B20" s="8" t="s">
        <v>851</v>
      </c>
      <c r="C20" s="8" t="s">
        <v>9</v>
      </c>
      <c r="D20" s="8">
        <v>700</v>
      </c>
      <c r="E20" s="8">
        <v>442</v>
      </c>
      <c r="F20" s="8">
        <v>436.7</v>
      </c>
      <c r="G20" s="8" t="s">
        <v>852</v>
      </c>
      <c r="H20" s="8">
        <v>459</v>
      </c>
      <c r="I20" s="8">
        <f t="shared" si="2"/>
        <v>11900</v>
      </c>
      <c r="J20" s="26"/>
    </row>
    <row r="21" ht="15" spans="1:10">
      <c r="A21" s="7">
        <v>43238</v>
      </c>
      <c r="B21" s="8" t="s">
        <v>190</v>
      </c>
      <c r="C21" s="8" t="s">
        <v>28</v>
      </c>
      <c r="D21" s="8">
        <v>500</v>
      </c>
      <c r="E21" s="8">
        <v>2065</v>
      </c>
      <c r="F21" s="8">
        <v>2075.7</v>
      </c>
      <c r="G21" s="8" t="s">
        <v>853</v>
      </c>
      <c r="H21" s="8">
        <v>2058.2</v>
      </c>
      <c r="I21" s="8">
        <f t="shared" si="1"/>
        <v>3400.00000000009</v>
      </c>
      <c r="J21" s="26"/>
    </row>
    <row r="22" ht="15" spans="1:10">
      <c r="A22" s="7">
        <v>43241</v>
      </c>
      <c r="B22" s="8" t="s">
        <v>190</v>
      </c>
      <c r="C22" s="8" t="s">
        <v>28</v>
      </c>
      <c r="D22" s="8">
        <v>500</v>
      </c>
      <c r="E22" s="8">
        <v>1847</v>
      </c>
      <c r="F22" s="8">
        <v>1859.7</v>
      </c>
      <c r="G22" s="8" t="s">
        <v>854</v>
      </c>
      <c r="H22" s="8">
        <v>1835.2</v>
      </c>
      <c r="I22" s="8">
        <f t="shared" si="1"/>
        <v>5899.99999999998</v>
      </c>
      <c r="J22" s="26"/>
    </row>
    <row r="23" spans="1:10">
      <c r="A23" s="7">
        <v>43242</v>
      </c>
      <c r="B23" s="8" t="s">
        <v>190</v>
      </c>
      <c r="C23" s="8" t="s">
        <v>9</v>
      </c>
      <c r="D23" s="8">
        <v>500</v>
      </c>
      <c r="E23" s="8">
        <v>1888</v>
      </c>
      <c r="F23" s="8">
        <v>1877.7</v>
      </c>
      <c r="G23" s="8" t="s">
        <v>855</v>
      </c>
      <c r="H23" s="8">
        <v>1895</v>
      </c>
      <c r="I23" s="8">
        <f t="shared" si="2"/>
        <v>3500</v>
      </c>
      <c r="J23" s="8"/>
    </row>
    <row r="24" ht="15" spans="1:10">
      <c r="A24" s="7">
        <v>43243</v>
      </c>
      <c r="B24" s="8" t="s">
        <v>856</v>
      </c>
      <c r="C24" s="8" t="s">
        <v>28</v>
      </c>
      <c r="D24" s="8">
        <v>1000</v>
      </c>
      <c r="E24" s="8">
        <v>822</v>
      </c>
      <c r="F24" s="8">
        <v>826.7</v>
      </c>
      <c r="G24" s="8" t="s">
        <v>857</v>
      </c>
      <c r="H24" s="8">
        <v>822</v>
      </c>
      <c r="I24" s="8">
        <f t="shared" ref="I24:I26" si="3">(E24-H24)*D24</f>
        <v>0</v>
      </c>
      <c r="J24" s="26"/>
    </row>
    <row r="25" ht="15" spans="1:10">
      <c r="A25" s="9">
        <v>43243</v>
      </c>
      <c r="B25" s="10" t="s">
        <v>796</v>
      </c>
      <c r="C25" s="10" t="s">
        <v>28</v>
      </c>
      <c r="D25" s="10">
        <v>3000</v>
      </c>
      <c r="E25" s="10">
        <v>264.8</v>
      </c>
      <c r="F25" s="10">
        <v>266.4</v>
      </c>
      <c r="G25" s="10" t="s">
        <v>858</v>
      </c>
      <c r="H25" s="10">
        <v>265.6</v>
      </c>
      <c r="I25" s="10">
        <f t="shared" si="3"/>
        <v>-2400.00000000003</v>
      </c>
      <c r="J25" s="26"/>
    </row>
    <row r="26" ht="15" spans="1:10">
      <c r="A26" s="7">
        <v>43244</v>
      </c>
      <c r="B26" s="8" t="s">
        <v>859</v>
      </c>
      <c r="C26" s="8" t="s">
        <v>28</v>
      </c>
      <c r="D26" s="8">
        <v>3000</v>
      </c>
      <c r="E26" s="8">
        <v>153</v>
      </c>
      <c r="F26" s="8">
        <v>154.7</v>
      </c>
      <c r="G26" s="8" t="s">
        <v>860</v>
      </c>
      <c r="H26" s="8">
        <v>151.1</v>
      </c>
      <c r="I26" s="8">
        <f t="shared" si="3"/>
        <v>5700.00000000002</v>
      </c>
      <c r="J26" s="26"/>
    </row>
    <row r="27" ht="15" spans="1:10">
      <c r="A27" s="7">
        <v>43245</v>
      </c>
      <c r="B27" s="8" t="s">
        <v>372</v>
      </c>
      <c r="C27" s="8" t="s">
        <v>9</v>
      </c>
      <c r="D27" s="8">
        <v>1000</v>
      </c>
      <c r="E27" s="8">
        <v>1116.5</v>
      </c>
      <c r="F27" s="8">
        <v>1111.7</v>
      </c>
      <c r="G27" s="8" t="s">
        <v>861</v>
      </c>
      <c r="H27" s="8">
        <v>1118.5</v>
      </c>
      <c r="I27" s="8">
        <f t="shared" ref="I27:I32" si="4">(H27-E27)*D27</f>
        <v>2000</v>
      </c>
      <c r="J27" s="26"/>
    </row>
    <row r="28" ht="15" spans="1:10">
      <c r="A28" s="7">
        <v>43245</v>
      </c>
      <c r="B28" s="8" t="s">
        <v>372</v>
      </c>
      <c r="C28" s="8" t="s">
        <v>9</v>
      </c>
      <c r="D28" s="8">
        <v>1000</v>
      </c>
      <c r="E28" s="8">
        <v>1125</v>
      </c>
      <c r="F28" s="8">
        <v>1120.7</v>
      </c>
      <c r="G28" s="8" t="s">
        <v>862</v>
      </c>
      <c r="H28" s="8">
        <v>1127.9</v>
      </c>
      <c r="I28" s="8">
        <f t="shared" si="4"/>
        <v>2900.00000000009</v>
      </c>
      <c r="J28" s="26"/>
    </row>
    <row r="29" ht="15" spans="1:10">
      <c r="A29" s="7">
        <v>43248</v>
      </c>
      <c r="B29" s="8" t="s">
        <v>859</v>
      </c>
      <c r="C29" s="8" t="s">
        <v>28</v>
      </c>
      <c r="D29" s="8">
        <v>3000</v>
      </c>
      <c r="E29" s="8">
        <v>172.5</v>
      </c>
      <c r="F29" s="8">
        <v>174.4</v>
      </c>
      <c r="G29" s="11" t="s">
        <v>863</v>
      </c>
      <c r="H29" s="8">
        <v>171.8</v>
      </c>
      <c r="I29" s="8">
        <f t="shared" ref="I29:I34" si="5">(E29-H29)*D29</f>
        <v>2099.99999999997</v>
      </c>
      <c r="J29" s="26"/>
    </row>
    <row r="30" ht="15" spans="1:10">
      <c r="A30" s="7">
        <v>43248</v>
      </c>
      <c r="B30" s="8" t="s">
        <v>372</v>
      </c>
      <c r="C30" s="8" t="s">
        <v>9</v>
      </c>
      <c r="D30" s="8">
        <v>1000</v>
      </c>
      <c r="E30" s="8">
        <v>1156</v>
      </c>
      <c r="F30" s="8">
        <v>1151.4</v>
      </c>
      <c r="G30" s="11" t="s">
        <v>864</v>
      </c>
      <c r="H30" s="8">
        <v>1156</v>
      </c>
      <c r="I30" s="8">
        <f t="shared" si="4"/>
        <v>0</v>
      </c>
      <c r="J30" s="26"/>
    </row>
    <row r="31" ht="15" spans="1:10">
      <c r="A31" s="7">
        <v>43249</v>
      </c>
      <c r="B31" s="8" t="s">
        <v>865</v>
      </c>
      <c r="C31" s="8" t="s">
        <v>9</v>
      </c>
      <c r="D31" s="8">
        <v>1575</v>
      </c>
      <c r="E31" s="8">
        <v>314</v>
      </c>
      <c r="F31" s="8">
        <v>310.7</v>
      </c>
      <c r="G31" s="11" t="s">
        <v>866</v>
      </c>
      <c r="H31" s="8">
        <v>314</v>
      </c>
      <c r="I31" s="8">
        <f t="shared" si="4"/>
        <v>0</v>
      </c>
      <c r="J31" s="26"/>
    </row>
    <row r="32" ht="15" spans="1:10">
      <c r="A32" s="7">
        <v>43249</v>
      </c>
      <c r="B32" s="8" t="s">
        <v>190</v>
      </c>
      <c r="C32" s="8" t="s">
        <v>9</v>
      </c>
      <c r="D32" s="8">
        <v>500</v>
      </c>
      <c r="E32" s="8">
        <v>1963</v>
      </c>
      <c r="F32" s="8">
        <v>1949.7</v>
      </c>
      <c r="G32" s="11" t="s">
        <v>867</v>
      </c>
      <c r="H32" s="8">
        <v>1963</v>
      </c>
      <c r="I32" s="8">
        <f t="shared" si="4"/>
        <v>0</v>
      </c>
      <c r="J32" s="26"/>
    </row>
    <row r="33" ht="15" spans="1:10">
      <c r="A33" s="7">
        <v>43249</v>
      </c>
      <c r="B33" s="8" t="s">
        <v>868</v>
      </c>
      <c r="C33" s="8" t="s">
        <v>28</v>
      </c>
      <c r="D33" s="8">
        <v>250</v>
      </c>
      <c r="E33" s="8">
        <v>2635</v>
      </c>
      <c r="F33" s="8">
        <v>2651.7</v>
      </c>
      <c r="G33" s="11" t="s">
        <v>869</v>
      </c>
      <c r="H33" s="8">
        <v>2602.5</v>
      </c>
      <c r="I33" s="8">
        <f t="shared" si="5"/>
        <v>8125</v>
      </c>
      <c r="J33" s="26"/>
    </row>
    <row r="34" ht="15" spans="1:10">
      <c r="A34" s="7">
        <v>43250</v>
      </c>
      <c r="B34" s="8" t="s">
        <v>859</v>
      </c>
      <c r="C34" s="8" t="s">
        <v>28</v>
      </c>
      <c r="D34" s="8">
        <v>3000</v>
      </c>
      <c r="E34" s="8">
        <v>169</v>
      </c>
      <c r="F34" s="8">
        <v>170.7</v>
      </c>
      <c r="G34" s="11" t="s">
        <v>870</v>
      </c>
      <c r="H34" s="8">
        <v>169</v>
      </c>
      <c r="I34" s="8">
        <f t="shared" si="5"/>
        <v>0</v>
      </c>
      <c r="J34" s="26"/>
    </row>
    <row r="35" ht="15" spans="1:10">
      <c r="A35" s="7">
        <v>43251</v>
      </c>
      <c r="B35" s="8" t="s">
        <v>237</v>
      </c>
      <c r="C35" s="8" t="s">
        <v>9</v>
      </c>
      <c r="D35" s="8">
        <v>1500</v>
      </c>
      <c r="E35" s="8">
        <v>640</v>
      </c>
      <c r="F35" s="8">
        <v>636.4</v>
      </c>
      <c r="G35" s="11" t="s">
        <v>871</v>
      </c>
      <c r="H35" s="8">
        <v>641.8</v>
      </c>
      <c r="I35" s="8">
        <f>(H35-E35)*D35</f>
        <v>2699.99999999993</v>
      </c>
      <c r="J35" s="26"/>
    </row>
    <row r="36" ht="15" spans="1:10">
      <c r="A36" s="7"/>
      <c r="B36" s="8"/>
      <c r="C36" s="8"/>
      <c r="D36" s="8"/>
      <c r="E36" s="8"/>
      <c r="F36" s="8"/>
      <c r="G36" s="11"/>
      <c r="H36" s="8"/>
      <c r="I36" s="8"/>
      <c r="J36" s="26"/>
    </row>
    <row r="37" ht="15" spans="1:10">
      <c r="A37" s="41"/>
      <c r="B37" s="42"/>
      <c r="C37" s="42"/>
      <c r="D37" s="42"/>
      <c r="E37" s="42"/>
      <c r="F37" s="42"/>
      <c r="G37" s="8"/>
      <c r="H37" s="8"/>
      <c r="I37" s="8"/>
      <c r="J37" s="26"/>
    </row>
    <row r="38" ht="15" spans="7:9">
      <c r="G38" s="14" t="s">
        <v>33</v>
      </c>
      <c r="H38" s="14"/>
      <c r="I38" s="18">
        <f>SUM(I4:I36)</f>
        <v>86135</v>
      </c>
    </row>
    <row r="39" ht="15" spans="7:9">
      <c r="G39" s="26"/>
      <c r="H39" s="26"/>
      <c r="I39" s="33"/>
    </row>
    <row r="40" ht="15" spans="7:9">
      <c r="G40" s="14" t="s">
        <v>3</v>
      </c>
      <c r="H40" s="14"/>
      <c r="I40" s="20">
        <f>28/32</f>
        <v>0.875</v>
      </c>
    </row>
    <row r="42" ht="15" spans="9:9">
      <c r="I42" s="37"/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I13" sqref="I13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6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43475</v>
      </c>
      <c r="B4" s="8" t="s">
        <v>16</v>
      </c>
      <c r="C4" s="8" t="s">
        <v>9</v>
      </c>
      <c r="D4" s="8">
        <v>800</v>
      </c>
      <c r="E4" s="8">
        <v>241.25</v>
      </c>
      <c r="F4" s="8">
        <v>236.75</v>
      </c>
      <c r="G4" s="11" t="s">
        <v>17</v>
      </c>
      <c r="H4" s="8">
        <v>250</v>
      </c>
      <c r="I4" s="8">
        <f t="shared" ref="I4:I9" si="0">(H4-E4)*D4</f>
        <v>7000</v>
      </c>
      <c r="J4" s="26"/>
    </row>
    <row r="5" ht="15" spans="1:10">
      <c r="A5" s="7">
        <v>43534</v>
      </c>
      <c r="B5" s="8" t="s">
        <v>18</v>
      </c>
      <c r="C5" s="8" t="s">
        <v>9</v>
      </c>
      <c r="D5" s="8">
        <v>1375</v>
      </c>
      <c r="E5" s="8">
        <v>433</v>
      </c>
      <c r="F5" s="8">
        <v>430.4</v>
      </c>
      <c r="G5" s="8" t="s">
        <v>19</v>
      </c>
      <c r="H5" s="8">
        <v>433</v>
      </c>
      <c r="I5" s="8">
        <f t="shared" si="0"/>
        <v>0</v>
      </c>
      <c r="J5" s="26"/>
    </row>
    <row r="6" ht="15" spans="1:10">
      <c r="A6" s="7">
        <v>43534</v>
      </c>
      <c r="B6" s="8" t="s">
        <v>20</v>
      </c>
      <c r="C6" s="8" t="s">
        <v>9</v>
      </c>
      <c r="D6" s="8">
        <v>600</v>
      </c>
      <c r="E6" s="8">
        <v>1834</v>
      </c>
      <c r="F6" s="8">
        <v>1828</v>
      </c>
      <c r="G6" s="11" t="s">
        <v>21</v>
      </c>
      <c r="H6" s="8">
        <v>1846</v>
      </c>
      <c r="I6" s="8">
        <f t="shared" si="0"/>
        <v>7200</v>
      </c>
      <c r="J6" s="26"/>
    </row>
    <row r="7" ht="15" spans="1:10">
      <c r="A7" s="7">
        <v>43656</v>
      </c>
      <c r="B7" s="8" t="s">
        <v>22</v>
      </c>
      <c r="C7" s="8" t="s">
        <v>9</v>
      </c>
      <c r="D7" s="8">
        <v>200</v>
      </c>
      <c r="E7" s="8">
        <v>2955</v>
      </c>
      <c r="F7" s="8">
        <v>2937</v>
      </c>
      <c r="G7" s="11" t="s">
        <v>23</v>
      </c>
      <c r="H7" s="8">
        <v>2968.5</v>
      </c>
      <c r="I7" s="8">
        <f t="shared" si="0"/>
        <v>2700</v>
      </c>
      <c r="J7" s="26"/>
    </row>
    <row r="8" ht="15" spans="1:10">
      <c r="A8" s="7">
        <v>43718</v>
      </c>
      <c r="B8" s="8" t="s">
        <v>24</v>
      </c>
      <c r="C8" s="8" t="s">
        <v>9</v>
      </c>
      <c r="D8" s="8">
        <v>1000</v>
      </c>
      <c r="E8" s="8">
        <v>480</v>
      </c>
      <c r="F8" s="8">
        <v>476.5</v>
      </c>
      <c r="G8" s="11" t="s">
        <v>25</v>
      </c>
      <c r="H8" s="8">
        <v>483</v>
      </c>
      <c r="I8" s="8">
        <f t="shared" si="0"/>
        <v>3000</v>
      </c>
      <c r="J8" s="26"/>
    </row>
    <row r="9" ht="15" spans="1:10">
      <c r="A9" s="7">
        <v>43748</v>
      </c>
      <c r="B9" s="8" t="s">
        <v>26</v>
      </c>
      <c r="C9" s="8" t="s">
        <v>9</v>
      </c>
      <c r="D9" s="8">
        <v>1851</v>
      </c>
      <c r="E9" s="8">
        <v>377</v>
      </c>
      <c r="F9" s="8">
        <v>375</v>
      </c>
      <c r="G9" s="11" t="s">
        <v>27</v>
      </c>
      <c r="H9" s="8">
        <v>378.4</v>
      </c>
      <c r="I9" s="8">
        <f t="shared" si="0"/>
        <v>2591.39999999996</v>
      </c>
      <c r="J9" s="26"/>
    </row>
    <row r="10" ht="15" spans="1:10">
      <c r="A10" s="7">
        <v>43779</v>
      </c>
      <c r="B10" s="8" t="s">
        <v>24</v>
      </c>
      <c r="C10" s="8" t="s">
        <v>28</v>
      </c>
      <c r="D10" s="8">
        <v>1000</v>
      </c>
      <c r="E10" s="8">
        <v>443</v>
      </c>
      <c r="F10" s="8">
        <v>446.5</v>
      </c>
      <c r="G10" s="11" t="s">
        <v>29</v>
      </c>
      <c r="H10" s="8">
        <v>439</v>
      </c>
      <c r="I10" s="8">
        <f>(E10-H10)*D10</f>
        <v>4000</v>
      </c>
      <c r="J10" s="26"/>
    </row>
    <row r="11" ht="15" spans="1:10">
      <c r="A11" s="7" t="s">
        <v>30</v>
      </c>
      <c r="B11" s="8" t="s">
        <v>31</v>
      </c>
      <c r="C11" s="8" t="s">
        <v>9</v>
      </c>
      <c r="D11" s="8">
        <v>200</v>
      </c>
      <c r="E11" s="8">
        <v>4184</v>
      </c>
      <c r="F11" s="8">
        <v>4166</v>
      </c>
      <c r="G11" s="11" t="s">
        <v>32</v>
      </c>
      <c r="H11" s="8">
        <v>4197</v>
      </c>
      <c r="I11" s="8">
        <f>(H11-E11)*D11</f>
        <v>2600</v>
      </c>
      <c r="J11" s="26"/>
    </row>
    <row r="12" ht="15" spans="1:10">
      <c r="A12" s="7"/>
      <c r="B12" s="8"/>
      <c r="C12" s="8"/>
      <c r="D12" s="8"/>
      <c r="E12" s="8"/>
      <c r="F12" s="8"/>
      <c r="G12" s="11"/>
      <c r="H12" s="8"/>
      <c r="I12" s="8"/>
      <c r="J12" s="26"/>
    </row>
    <row r="13" ht="15" spans="1:10">
      <c r="A13" s="7"/>
      <c r="B13" s="8"/>
      <c r="C13" s="8"/>
      <c r="D13" s="8"/>
      <c r="E13" s="8"/>
      <c r="F13" s="8"/>
      <c r="G13" s="11"/>
      <c r="H13" s="8"/>
      <c r="I13" s="8"/>
      <c r="J13" s="26"/>
    </row>
    <row r="14" ht="15" spans="1:10">
      <c r="A14" s="7"/>
      <c r="B14" s="8"/>
      <c r="C14" s="8"/>
      <c r="D14" s="8"/>
      <c r="E14" s="8"/>
      <c r="F14" s="8"/>
      <c r="G14" s="11"/>
      <c r="H14" s="8"/>
      <c r="I14" s="8"/>
      <c r="J14" s="26"/>
    </row>
    <row r="15" ht="15" spans="1:10">
      <c r="A15" s="7"/>
      <c r="B15" s="8"/>
      <c r="C15" s="8"/>
      <c r="D15" s="8"/>
      <c r="E15" s="8"/>
      <c r="F15" s="8"/>
      <c r="G15" s="11"/>
      <c r="H15" s="8"/>
      <c r="I15" s="8"/>
      <c r="J15" s="26"/>
    </row>
    <row r="16" ht="15" spans="1:10">
      <c r="A16" s="7"/>
      <c r="B16" s="8"/>
      <c r="C16" s="8"/>
      <c r="D16" s="8"/>
      <c r="E16" s="8"/>
      <c r="F16" s="8"/>
      <c r="G16" s="11"/>
      <c r="H16" s="8"/>
      <c r="I16" s="8"/>
      <c r="J16" s="26"/>
    </row>
    <row r="17" ht="15" spans="1:10">
      <c r="A17" s="7"/>
      <c r="B17" s="8"/>
      <c r="C17" s="8"/>
      <c r="D17" s="8"/>
      <c r="E17" s="8"/>
      <c r="F17" s="8"/>
      <c r="G17" s="11"/>
      <c r="H17" s="8"/>
      <c r="I17" s="8"/>
      <c r="J17" s="26"/>
    </row>
    <row r="18" ht="15" spans="1:10">
      <c r="A18" s="7"/>
      <c r="B18" s="8"/>
      <c r="C18" s="8"/>
      <c r="D18" s="8"/>
      <c r="E18" s="8"/>
      <c r="F18" s="8"/>
      <c r="G18" s="11"/>
      <c r="H18" s="8"/>
      <c r="I18" s="8"/>
      <c r="J18" s="26"/>
    </row>
    <row r="19" ht="15" spans="1:10">
      <c r="A19" s="7"/>
      <c r="B19" s="8"/>
      <c r="C19" s="8"/>
      <c r="D19" s="8"/>
      <c r="E19" s="8"/>
      <c r="F19" s="8"/>
      <c r="G19" s="11"/>
      <c r="H19" s="8"/>
      <c r="I19" s="8"/>
      <c r="J19" s="26"/>
    </row>
    <row r="20" ht="15" spans="1:10">
      <c r="A20" s="7"/>
      <c r="B20" s="8"/>
      <c r="C20" s="8"/>
      <c r="D20" s="8"/>
      <c r="E20" s="8"/>
      <c r="F20" s="8"/>
      <c r="G20" s="8"/>
      <c r="H20" s="8"/>
      <c r="I20" s="8"/>
      <c r="J20" s="26"/>
    </row>
    <row r="21" ht="15" spans="1:10">
      <c r="A21" s="7"/>
      <c r="B21" s="8"/>
      <c r="C21" s="8"/>
      <c r="D21" s="8"/>
      <c r="E21" s="8"/>
      <c r="F21" s="8"/>
      <c r="G21" s="8"/>
      <c r="H21" s="8"/>
      <c r="I21" s="8"/>
      <c r="J21" s="26"/>
    </row>
    <row r="22" ht="15" spans="1:10">
      <c r="A22" s="7"/>
      <c r="B22" s="8"/>
      <c r="C22" s="8"/>
      <c r="D22" s="8"/>
      <c r="E22" s="8"/>
      <c r="F22" s="8"/>
      <c r="G22" s="8"/>
      <c r="H22" s="8"/>
      <c r="I22" s="8"/>
      <c r="J22" s="26"/>
    </row>
    <row r="23" ht="15" spans="1:10">
      <c r="A23" s="7"/>
      <c r="B23" s="8"/>
      <c r="C23" s="8"/>
      <c r="D23" s="8"/>
      <c r="E23" s="8"/>
      <c r="F23" s="8"/>
      <c r="G23" s="8"/>
      <c r="H23" s="8"/>
      <c r="I23" s="8"/>
      <c r="J23" s="26"/>
    </row>
    <row r="24" ht="15" spans="1:10">
      <c r="A24" s="7"/>
      <c r="B24" s="8"/>
      <c r="C24" s="8"/>
      <c r="D24" s="8"/>
      <c r="E24" s="8"/>
      <c r="F24" s="8"/>
      <c r="G24" s="8"/>
      <c r="H24" s="8"/>
      <c r="I24" s="8"/>
      <c r="J24" s="26"/>
    </row>
    <row r="25" ht="15" spans="1:10">
      <c r="A25" s="7"/>
      <c r="B25" s="8"/>
      <c r="C25" s="8"/>
      <c r="D25" s="8"/>
      <c r="E25" s="8"/>
      <c r="F25" s="8"/>
      <c r="G25" s="8"/>
      <c r="H25" s="8"/>
      <c r="I25" s="8"/>
      <c r="J25" s="26"/>
    </row>
    <row r="26" ht="15" spans="1:10">
      <c r="A26" s="7"/>
      <c r="B26" s="8"/>
      <c r="C26" s="8"/>
      <c r="D26" s="8"/>
      <c r="E26" s="8"/>
      <c r="F26" s="8"/>
      <c r="G26" s="8"/>
      <c r="H26" s="8"/>
      <c r="I26" s="8"/>
      <c r="J26" s="26"/>
    </row>
    <row r="27" ht="15" spans="1:10">
      <c r="A27" s="7"/>
      <c r="B27" s="8"/>
      <c r="C27" s="8"/>
      <c r="D27" s="8"/>
      <c r="E27" s="8"/>
      <c r="F27" s="8"/>
      <c r="G27" s="8"/>
      <c r="H27" s="8"/>
      <c r="I27" s="8"/>
      <c r="J27" s="26"/>
    </row>
    <row r="28" ht="15" spans="1:10">
      <c r="A28" s="7"/>
      <c r="B28" s="8"/>
      <c r="C28" s="8"/>
      <c r="D28" s="8"/>
      <c r="E28" s="8"/>
      <c r="F28" s="8"/>
      <c r="G28" s="8"/>
      <c r="H28" s="8"/>
      <c r="I28" s="8"/>
      <c r="J28" s="26"/>
    </row>
    <row r="29" ht="15" spans="1:10">
      <c r="A29" s="9"/>
      <c r="B29" s="10"/>
      <c r="C29" s="10"/>
      <c r="D29" s="10"/>
      <c r="E29" s="10"/>
      <c r="F29" s="10"/>
      <c r="G29" s="39"/>
      <c r="H29" s="10"/>
      <c r="I29" s="10"/>
      <c r="J29" s="26"/>
    </row>
    <row r="30" ht="15" spans="1:10">
      <c r="A30" s="7"/>
      <c r="B30" s="8"/>
      <c r="C30" s="8"/>
      <c r="D30" s="8"/>
      <c r="E30" s="8"/>
      <c r="F30" s="8"/>
      <c r="G30" s="11"/>
      <c r="H30" s="8"/>
      <c r="I30" s="8"/>
      <c r="J30" s="26"/>
    </row>
    <row r="31" ht="15" spans="1:10">
      <c r="A31" s="7"/>
      <c r="B31" s="8"/>
      <c r="C31" s="8"/>
      <c r="D31" s="8"/>
      <c r="E31" s="8"/>
      <c r="F31" s="8"/>
      <c r="G31" s="8"/>
      <c r="H31" s="8"/>
      <c r="I31" s="8"/>
      <c r="J31" s="26"/>
    </row>
    <row r="32" ht="15" spans="1:10">
      <c r="A32" s="9"/>
      <c r="B32" s="10"/>
      <c r="C32" s="10"/>
      <c r="D32" s="10"/>
      <c r="E32" s="10"/>
      <c r="F32" s="10"/>
      <c r="G32" s="39"/>
      <c r="H32" s="10"/>
      <c r="I32" s="10"/>
      <c r="J32" s="26"/>
    </row>
    <row r="33" ht="15" spans="1:10">
      <c r="A33" s="7"/>
      <c r="B33" s="8"/>
      <c r="C33" s="8"/>
      <c r="D33" s="8"/>
      <c r="E33" s="8"/>
      <c r="F33" s="8"/>
      <c r="G33" s="11"/>
      <c r="H33" s="8"/>
      <c r="I33" s="8"/>
      <c r="J33" s="26"/>
    </row>
    <row r="34" ht="15" spans="1:10">
      <c r="A34" s="9"/>
      <c r="B34" s="10"/>
      <c r="C34" s="10"/>
      <c r="D34" s="10"/>
      <c r="E34" s="10"/>
      <c r="F34" s="10"/>
      <c r="G34" s="10"/>
      <c r="H34" s="10"/>
      <c r="I34" s="10"/>
      <c r="J34" s="26"/>
    </row>
    <row r="35" ht="15" spans="1:10">
      <c r="A35" s="7"/>
      <c r="B35" s="8"/>
      <c r="C35" s="8"/>
      <c r="D35" s="8"/>
      <c r="E35" s="8"/>
      <c r="F35" s="8"/>
      <c r="G35" s="11"/>
      <c r="H35" s="8"/>
      <c r="I35" s="8"/>
      <c r="J35" s="26"/>
    </row>
    <row r="36" ht="15" spans="1:10">
      <c r="A36" s="7"/>
      <c r="B36" s="8"/>
      <c r="C36" s="8"/>
      <c r="D36" s="8"/>
      <c r="E36" s="8"/>
      <c r="F36" s="8"/>
      <c r="G36" s="8"/>
      <c r="H36" s="8"/>
      <c r="I36" s="8"/>
      <c r="J36" s="26"/>
    </row>
    <row r="37" ht="15" spans="1:10">
      <c r="A37" s="7"/>
      <c r="B37" s="8"/>
      <c r="C37" s="8"/>
      <c r="D37" s="8"/>
      <c r="E37" s="8"/>
      <c r="F37" s="8"/>
      <c r="G37" s="8"/>
      <c r="H37" s="8"/>
      <c r="I37" s="8"/>
      <c r="J37" s="26"/>
    </row>
    <row r="38" ht="15" spans="7:9">
      <c r="G38" s="14" t="s">
        <v>33</v>
      </c>
      <c r="H38" s="14"/>
      <c r="I38" s="18">
        <f>SUM(I4:I37)</f>
        <v>29091.4</v>
      </c>
    </row>
    <row r="39" ht="15" spans="7:9">
      <c r="G39" s="26"/>
      <c r="H39" s="26"/>
      <c r="I39" s="33"/>
    </row>
    <row r="40" ht="15" spans="7:9">
      <c r="G40" s="14" t="s">
        <v>3</v>
      </c>
      <c r="H40" s="14"/>
      <c r="I40" s="20">
        <f>8/8</f>
        <v>1</v>
      </c>
    </row>
    <row r="41" spans="6:6">
      <c r="F41" s="43"/>
    </row>
    <row r="42" ht="15" spans="9:9">
      <c r="I42" s="37"/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25" workbookViewId="0">
      <selection activeCell="C51" sqref="$A1:$XFD1048576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872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43192</v>
      </c>
      <c r="B4" s="8" t="s">
        <v>594</v>
      </c>
      <c r="C4" s="8" t="s">
        <v>9</v>
      </c>
      <c r="D4" s="8">
        <v>1200</v>
      </c>
      <c r="E4" s="8">
        <v>810</v>
      </c>
      <c r="F4" s="8">
        <v>803.7</v>
      </c>
      <c r="G4" s="8">
        <v>821</v>
      </c>
      <c r="H4" s="8">
        <v>810</v>
      </c>
      <c r="I4" s="8">
        <f t="shared" ref="I4:I26" si="0">(H4-E4)*D4</f>
        <v>0</v>
      </c>
      <c r="J4" s="26"/>
    </row>
    <row r="5" ht="15" spans="1:10">
      <c r="A5" s="7">
        <v>43193</v>
      </c>
      <c r="B5" s="8" t="s">
        <v>44</v>
      </c>
      <c r="C5" s="8" t="s">
        <v>9</v>
      </c>
      <c r="D5" s="8">
        <v>1200</v>
      </c>
      <c r="E5" s="8">
        <v>756</v>
      </c>
      <c r="F5" s="8">
        <v>751.7</v>
      </c>
      <c r="G5" s="8" t="s">
        <v>873</v>
      </c>
      <c r="H5" s="8">
        <v>758.5</v>
      </c>
      <c r="I5" s="8">
        <f t="shared" si="0"/>
        <v>3000</v>
      </c>
      <c r="J5" s="26"/>
    </row>
    <row r="6" ht="15" spans="1:10">
      <c r="A6" s="7">
        <v>43194</v>
      </c>
      <c r="B6" s="38" t="s">
        <v>874</v>
      </c>
      <c r="C6" s="8" t="s">
        <v>9</v>
      </c>
      <c r="D6" s="8">
        <v>1100</v>
      </c>
      <c r="E6" s="8">
        <v>761</v>
      </c>
      <c r="F6" s="8">
        <v>756.9</v>
      </c>
      <c r="G6" s="8" t="s">
        <v>875</v>
      </c>
      <c r="H6" s="8">
        <v>763.8</v>
      </c>
      <c r="I6" s="8">
        <f t="shared" si="0"/>
        <v>3079.99999999995</v>
      </c>
      <c r="J6" s="26"/>
    </row>
    <row r="7" ht="15" spans="1:10">
      <c r="A7" s="7">
        <v>43195</v>
      </c>
      <c r="B7" s="8" t="s">
        <v>431</v>
      </c>
      <c r="C7" s="8" t="s">
        <v>9</v>
      </c>
      <c r="D7" s="8">
        <v>350</v>
      </c>
      <c r="E7" s="8">
        <v>1635</v>
      </c>
      <c r="F7" s="8">
        <v>1622.7</v>
      </c>
      <c r="G7" s="8" t="s">
        <v>876</v>
      </c>
      <c r="H7" s="8">
        <v>1642.4</v>
      </c>
      <c r="I7" s="8">
        <f t="shared" si="0"/>
        <v>2590.00000000003</v>
      </c>
      <c r="J7" s="26"/>
    </row>
    <row r="8" ht="15" spans="1:10">
      <c r="A8" s="7">
        <v>43196</v>
      </c>
      <c r="B8" s="8" t="s">
        <v>404</v>
      </c>
      <c r="C8" s="8" t="s">
        <v>9</v>
      </c>
      <c r="D8" s="8">
        <v>500</v>
      </c>
      <c r="E8" s="8">
        <v>2370</v>
      </c>
      <c r="F8" s="8">
        <v>2358.7</v>
      </c>
      <c r="G8" s="8" t="s">
        <v>877</v>
      </c>
      <c r="H8" s="8">
        <v>2378</v>
      </c>
      <c r="I8" s="8">
        <f t="shared" si="0"/>
        <v>4000</v>
      </c>
      <c r="J8" s="26"/>
    </row>
    <row r="9" ht="15" spans="1:10">
      <c r="A9" s="7">
        <v>43196</v>
      </c>
      <c r="B9" s="8" t="s">
        <v>404</v>
      </c>
      <c r="C9" s="8" t="s">
        <v>9</v>
      </c>
      <c r="D9" s="8">
        <v>500</v>
      </c>
      <c r="E9" s="8">
        <v>2388</v>
      </c>
      <c r="F9" s="8">
        <v>2377.7</v>
      </c>
      <c r="G9" s="8" t="s">
        <v>878</v>
      </c>
      <c r="H9" s="8">
        <v>2408</v>
      </c>
      <c r="I9" s="8">
        <f t="shared" si="0"/>
        <v>10000</v>
      </c>
      <c r="J9" s="26"/>
    </row>
    <row r="10" ht="15" spans="1:10">
      <c r="A10" s="7">
        <v>43199</v>
      </c>
      <c r="B10" s="8" t="s">
        <v>36</v>
      </c>
      <c r="C10" s="8" t="s">
        <v>9</v>
      </c>
      <c r="D10" s="8">
        <v>1500</v>
      </c>
      <c r="E10" s="8">
        <v>961</v>
      </c>
      <c r="F10" s="8">
        <v>957.4</v>
      </c>
      <c r="G10" s="8" t="s">
        <v>879</v>
      </c>
      <c r="H10" s="8">
        <v>969.7</v>
      </c>
      <c r="I10" s="8">
        <f t="shared" si="0"/>
        <v>13050.0000000001</v>
      </c>
      <c r="J10" s="26"/>
    </row>
    <row r="11" ht="15" spans="1:10">
      <c r="A11" s="7">
        <v>43200</v>
      </c>
      <c r="B11" s="8" t="s">
        <v>103</v>
      </c>
      <c r="C11" s="8" t="s">
        <v>9</v>
      </c>
      <c r="D11" s="8">
        <v>1000</v>
      </c>
      <c r="E11" s="8">
        <v>641</v>
      </c>
      <c r="F11" s="8">
        <v>636.4</v>
      </c>
      <c r="G11" s="8" t="s">
        <v>880</v>
      </c>
      <c r="H11" s="8">
        <v>641</v>
      </c>
      <c r="I11" s="8">
        <f t="shared" si="0"/>
        <v>0</v>
      </c>
      <c r="J11" s="26"/>
    </row>
    <row r="12" ht="15" spans="1:10">
      <c r="A12" s="7">
        <v>43200</v>
      </c>
      <c r="B12" s="8" t="s">
        <v>353</v>
      </c>
      <c r="C12" s="8" t="s">
        <v>9</v>
      </c>
      <c r="D12" s="8">
        <v>1200</v>
      </c>
      <c r="E12" s="8">
        <v>735</v>
      </c>
      <c r="F12" s="8">
        <v>730.7</v>
      </c>
      <c r="G12" s="8" t="s">
        <v>881</v>
      </c>
      <c r="H12" s="8">
        <v>735</v>
      </c>
      <c r="I12" s="8">
        <f t="shared" si="0"/>
        <v>0</v>
      </c>
      <c r="J12" s="26"/>
    </row>
    <row r="13" ht="15" spans="1:10">
      <c r="A13" s="7">
        <v>43201</v>
      </c>
      <c r="B13" s="8" t="s">
        <v>404</v>
      </c>
      <c r="C13" s="8" t="s">
        <v>9</v>
      </c>
      <c r="D13" s="8">
        <v>500</v>
      </c>
      <c r="E13" s="8">
        <v>2449</v>
      </c>
      <c r="F13" s="8">
        <v>2439.7</v>
      </c>
      <c r="G13" s="8" t="s">
        <v>882</v>
      </c>
      <c r="H13" s="8">
        <v>2456</v>
      </c>
      <c r="I13" s="8">
        <f t="shared" si="0"/>
        <v>3500</v>
      </c>
      <c r="J13" s="26"/>
    </row>
    <row r="14" ht="15" spans="1:10">
      <c r="A14" s="7">
        <v>43201</v>
      </c>
      <c r="B14" s="8" t="s">
        <v>404</v>
      </c>
      <c r="C14" s="8" t="s">
        <v>9</v>
      </c>
      <c r="D14" s="8">
        <v>500</v>
      </c>
      <c r="E14" s="8">
        <v>2446.5</v>
      </c>
      <c r="F14" s="8">
        <v>2434.7</v>
      </c>
      <c r="G14" s="8" t="s">
        <v>883</v>
      </c>
      <c r="H14" s="8">
        <v>2457.5</v>
      </c>
      <c r="I14" s="8">
        <f t="shared" si="0"/>
        <v>5500</v>
      </c>
      <c r="J14" s="26"/>
    </row>
    <row r="15" ht="15" spans="1:10">
      <c r="A15" s="7">
        <v>43201</v>
      </c>
      <c r="B15" s="8" t="s">
        <v>404</v>
      </c>
      <c r="C15" s="8" t="s">
        <v>9</v>
      </c>
      <c r="D15" s="8">
        <v>500</v>
      </c>
      <c r="E15" s="8">
        <v>2480</v>
      </c>
      <c r="F15" s="8">
        <v>2468.7</v>
      </c>
      <c r="G15" s="8" t="s">
        <v>884</v>
      </c>
      <c r="H15" s="8">
        <v>2480</v>
      </c>
      <c r="I15" s="8">
        <f t="shared" si="0"/>
        <v>0</v>
      </c>
      <c r="J15" s="26"/>
    </row>
    <row r="16" ht="15" spans="1:10">
      <c r="A16" s="7">
        <v>43202</v>
      </c>
      <c r="B16" s="8" t="s">
        <v>404</v>
      </c>
      <c r="C16" s="8" t="s">
        <v>9</v>
      </c>
      <c r="D16" s="8">
        <v>500</v>
      </c>
      <c r="E16" s="8">
        <v>2512</v>
      </c>
      <c r="F16" s="8">
        <v>2501.7</v>
      </c>
      <c r="G16" s="8" t="s">
        <v>885</v>
      </c>
      <c r="H16" s="8">
        <v>2519</v>
      </c>
      <c r="I16" s="8">
        <f t="shared" si="0"/>
        <v>3500</v>
      </c>
      <c r="J16" s="26"/>
    </row>
    <row r="17" ht="15" spans="1:10">
      <c r="A17" s="7">
        <v>43202</v>
      </c>
      <c r="B17" s="8" t="s">
        <v>404</v>
      </c>
      <c r="C17" s="8" t="s">
        <v>9</v>
      </c>
      <c r="D17" s="8">
        <v>500</v>
      </c>
      <c r="E17" s="8">
        <v>2516</v>
      </c>
      <c r="F17" s="8">
        <v>2505.7</v>
      </c>
      <c r="G17" s="8" t="s">
        <v>886</v>
      </c>
      <c r="H17" s="8">
        <v>2521.5</v>
      </c>
      <c r="I17" s="8">
        <f t="shared" si="0"/>
        <v>2750</v>
      </c>
      <c r="J17" s="26"/>
    </row>
    <row r="18" ht="15" spans="1:10">
      <c r="A18" s="7">
        <v>43203</v>
      </c>
      <c r="B18" s="8" t="s">
        <v>887</v>
      </c>
      <c r="C18" s="8" t="s">
        <v>9</v>
      </c>
      <c r="D18" s="8">
        <v>1000</v>
      </c>
      <c r="E18" s="8">
        <v>1022</v>
      </c>
      <c r="F18" s="8">
        <v>1016.9</v>
      </c>
      <c r="G18" s="8" t="s">
        <v>888</v>
      </c>
      <c r="H18" s="8">
        <v>1022</v>
      </c>
      <c r="I18" s="8">
        <f t="shared" si="0"/>
        <v>0</v>
      </c>
      <c r="J18" s="26"/>
    </row>
    <row r="19" ht="15" spans="1:10">
      <c r="A19" s="7">
        <v>43203</v>
      </c>
      <c r="B19" s="8" t="s">
        <v>36</v>
      </c>
      <c r="C19" s="8" t="s">
        <v>9</v>
      </c>
      <c r="D19" s="8">
        <v>1500</v>
      </c>
      <c r="E19" s="8">
        <v>988</v>
      </c>
      <c r="F19" s="8">
        <v>984.7</v>
      </c>
      <c r="G19" s="8" t="s">
        <v>889</v>
      </c>
      <c r="H19" s="8">
        <v>988</v>
      </c>
      <c r="I19" s="8">
        <f t="shared" si="0"/>
        <v>0</v>
      </c>
      <c r="J19" s="26"/>
    </row>
    <row r="20" ht="15" spans="1:10">
      <c r="A20" s="7">
        <v>43206</v>
      </c>
      <c r="B20" s="8" t="s">
        <v>143</v>
      </c>
      <c r="C20" s="8" t="s">
        <v>9</v>
      </c>
      <c r="D20" s="8">
        <v>3000</v>
      </c>
      <c r="E20" s="8">
        <v>297</v>
      </c>
      <c r="F20" s="8">
        <v>295.7</v>
      </c>
      <c r="G20" s="8" t="s">
        <v>890</v>
      </c>
      <c r="H20" s="8">
        <v>298.2</v>
      </c>
      <c r="I20" s="8">
        <f t="shared" si="0"/>
        <v>3599.99999999997</v>
      </c>
      <c r="J20" s="26"/>
    </row>
    <row r="21" ht="15" spans="1:10">
      <c r="A21" s="7">
        <v>43207</v>
      </c>
      <c r="B21" s="8" t="s">
        <v>431</v>
      </c>
      <c r="C21" s="8" t="s">
        <v>9</v>
      </c>
      <c r="D21" s="8">
        <v>350</v>
      </c>
      <c r="E21" s="8">
        <v>1640</v>
      </c>
      <c r="F21" s="8">
        <v>1631.7</v>
      </c>
      <c r="G21" s="8" t="s">
        <v>891</v>
      </c>
      <c r="H21" s="8">
        <v>1642</v>
      </c>
      <c r="I21" s="8">
        <f t="shared" si="0"/>
        <v>700</v>
      </c>
      <c r="J21" s="26"/>
    </row>
    <row r="22" ht="15" spans="1:10">
      <c r="A22" s="7">
        <v>43207</v>
      </c>
      <c r="B22" s="8" t="s">
        <v>404</v>
      </c>
      <c r="C22" s="8" t="s">
        <v>9</v>
      </c>
      <c r="D22" s="8">
        <v>500</v>
      </c>
      <c r="E22" s="8">
        <v>2530</v>
      </c>
      <c r="F22" s="8">
        <v>2519.7</v>
      </c>
      <c r="G22" s="8" t="s">
        <v>892</v>
      </c>
      <c r="H22" s="8">
        <v>2537</v>
      </c>
      <c r="I22" s="8">
        <f t="shared" si="0"/>
        <v>3500</v>
      </c>
      <c r="J22" s="26"/>
    </row>
    <row r="23" spans="1:10">
      <c r="A23" s="7">
        <v>43208</v>
      </c>
      <c r="B23" s="8" t="s">
        <v>237</v>
      </c>
      <c r="C23" s="8" t="s">
        <v>9</v>
      </c>
      <c r="D23" s="8">
        <v>1500</v>
      </c>
      <c r="E23" s="8">
        <v>602.5</v>
      </c>
      <c r="F23" s="8">
        <v>598.9</v>
      </c>
      <c r="G23" s="8" t="s">
        <v>893</v>
      </c>
      <c r="H23" s="8">
        <v>602.5</v>
      </c>
      <c r="I23" s="8">
        <f t="shared" si="0"/>
        <v>0</v>
      </c>
      <c r="J23" s="8"/>
    </row>
    <row r="24" ht="15" spans="1:10">
      <c r="A24" s="7">
        <v>43208</v>
      </c>
      <c r="B24" s="8" t="s">
        <v>894</v>
      </c>
      <c r="C24" s="8" t="s">
        <v>9</v>
      </c>
      <c r="D24" s="8">
        <v>500</v>
      </c>
      <c r="E24" s="8">
        <v>668</v>
      </c>
      <c r="F24" s="8">
        <v>659.4</v>
      </c>
      <c r="G24" s="8" t="s">
        <v>895</v>
      </c>
      <c r="H24" s="8">
        <v>691</v>
      </c>
      <c r="I24" s="8">
        <f t="shared" si="0"/>
        <v>11500</v>
      </c>
      <c r="J24" s="26"/>
    </row>
    <row r="25" ht="15" spans="1:10">
      <c r="A25" s="7">
        <v>43209</v>
      </c>
      <c r="B25" s="8" t="s">
        <v>762</v>
      </c>
      <c r="C25" s="8" t="s">
        <v>9</v>
      </c>
      <c r="D25" s="8">
        <v>3500</v>
      </c>
      <c r="E25" s="8">
        <v>255</v>
      </c>
      <c r="F25" s="8">
        <v>253.7</v>
      </c>
      <c r="G25" s="8" t="s">
        <v>896</v>
      </c>
      <c r="H25" s="8">
        <v>259.7</v>
      </c>
      <c r="I25" s="8">
        <f t="shared" si="0"/>
        <v>16450</v>
      </c>
      <c r="J25" s="26"/>
    </row>
    <row r="26" ht="15" spans="1:10">
      <c r="A26" s="7">
        <v>43210</v>
      </c>
      <c r="B26" s="8" t="s">
        <v>782</v>
      </c>
      <c r="C26" s="8" t="s">
        <v>9</v>
      </c>
      <c r="D26" s="8">
        <v>7000</v>
      </c>
      <c r="E26" s="8">
        <v>152.1</v>
      </c>
      <c r="F26" s="8">
        <v>149.9</v>
      </c>
      <c r="G26" s="8" t="s">
        <v>897</v>
      </c>
      <c r="H26" s="8">
        <v>155</v>
      </c>
      <c r="I26" s="8">
        <f t="shared" si="0"/>
        <v>20300</v>
      </c>
      <c r="J26" s="26"/>
    </row>
    <row r="27" ht="15" spans="1:10">
      <c r="A27" s="7">
        <v>43213</v>
      </c>
      <c r="B27" s="8" t="s">
        <v>782</v>
      </c>
      <c r="C27" s="8" t="s">
        <v>28</v>
      </c>
      <c r="D27" s="8">
        <v>7000</v>
      </c>
      <c r="E27" s="8">
        <v>156</v>
      </c>
      <c r="F27" s="8">
        <v>157.4</v>
      </c>
      <c r="G27" s="8" t="s">
        <v>898</v>
      </c>
      <c r="H27" s="8">
        <v>156</v>
      </c>
      <c r="I27" s="8">
        <f t="shared" ref="I27:I40" si="1">(H27-E27)*D27</f>
        <v>0</v>
      </c>
      <c r="J27" s="26"/>
    </row>
    <row r="28" ht="15" spans="1:10">
      <c r="A28" s="7">
        <v>43213</v>
      </c>
      <c r="B28" s="8" t="s">
        <v>899</v>
      </c>
      <c r="C28" s="8" t="s">
        <v>9</v>
      </c>
      <c r="D28" s="8">
        <v>800</v>
      </c>
      <c r="E28" s="8">
        <v>1195.2</v>
      </c>
      <c r="F28" s="8">
        <v>1188.7</v>
      </c>
      <c r="G28" s="8" t="s">
        <v>900</v>
      </c>
      <c r="H28" s="8">
        <v>1198</v>
      </c>
      <c r="I28" s="8">
        <f t="shared" si="1"/>
        <v>2239.99999999996</v>
      </c>
      <c r="J28" s="26"/>
    </row>
    <row r="29" ht="15" spans="1:10">
      <c r="A29" s="7">
        <v>43213</v>
      </c>
      <c r="B29" s="8" t="s">
        <v>404</v>
      </c>
      <c r="C29" s="8" t="s">
        <v>9</v>
      </c>
      <c r="D29" s="8">
        <v>500</v>
      </c>
      <c r="E29" s="8">
        <v>2473</v>
      </c>
      <c r="F29" s="8">
        <v>2462.4</v>
      </c>
      <c r="G29" s="11" t="s">
        <v>901</v>
      </c>
      <c r="H29" s="8">
        <v>2482</v>
      </c>
      <c r="I29" s="8">
        <f t="shared" si="1"/>
        <v>4500</v>
      </c>
      <c r="J29" s="26"/>
    </row>
    <row r="30" ht="15" spans="1:10">
      <c r="A30" s="9">
        <v>43214</v>
      </c>
      <c r="B30" s="10" t="s">
        <v>404</v>
      </c>
      <c r="C30" s="10" t="s">
        <v>9</v>
      </c>
      <c r="D30" s="10">
        <v>500</v>
      </c>
      <c r="E30" s="10">
        <v>2470</v>
      </c>
      <c r="F30" s="10">
        <v>2458.7</v>
      </c>
      <c r="G30" s="39" t="s">
        <v>902</v>
      </c>
      <c r="H30" s="10">
        <v>2458.7</v>
      </c>
      <c r="I30" s="10">
        <f t="shared" si="1"/>
        <v>-5650.00000000009</v>
      </c>
      <c r="J30" s="26"/>
    </row>
    <row r="31" ht="15" spans="1:10">
      <c r="A31" s="7">
        <v>43214</v>
      </c>
      <c r="B31" s="8" t="s">
        <v>804</v>
      </c>
      <c r="C31" s="8" t="s">
        <v>9</v>
      </c>
      <c r="D31" s="8">
        <v>800</v>
      </c>
      <c r="E31" s="8">
        <v>1205</v>
      </c>
      <c r="F31" s="8">
        <v>1196.7</v>
      </c>
      <c r="G31" s="11" t="s">
        <v>903</v>
      </c>
      <c r="H31" s="8">
        <v>1205</v>
      </c>
      <c r="I31" s="8">
        <f t="shared" si="1"/>
        <v>0</v>
      </c>
      <c r="J31" s="26"/>
    </row>
    <row r="32" ht="15" spans="1:10">
      <c r="A32" s="9">
        <v>43215</v>
      </c>
      <c r="B32" s="10" t="s">
        <v>594</v>
      </c>
      <c r="C32" s="10" t="s">
        <v>9</v>
      </c>
      <c r="D32" s="10">
        <v>1200</v>
      </c>
      <c r="E32" s="10">
        <v>1040</v>
      </c>
      <c r="F32" s="10">
        <v>1035.7</v>
      </c>
      <c r="G32" s="39" t="s">
        <v>904</v>
      </c>
      <c r="H32" s="10">
        <v>1035.7</v>
      </c>
      <c r="I32" s="10">
        <f t="shared" si="1"/>
        <v>-5159.99999999995</v>
      </c>
      <c r="J32" s="26"/>
    </row>
    <row r="33" ht="15" spans="1:10">
      <c r="A33" s="7">
        <v>43215</v>
      </c>
      <c r="B33" s="8" t="s">
        <v>105</v>
      </c>
      <c r="C33" s="8" t="s">
        <v>9</v>
      </c>
      <c r="D33" s="8">
        <v>250</v>
      </c>
      <c r="E33" s="8">
        <v>3443</v>
      </c>
      <c r="F33" s="8">
        <v>3426.4</v>
      </c>
      <c r="G33" s="11" t="s">
        <v>905</v>
      </c>
      <c r="H33" s="8">
        <v>3443</v>
      </c>
      <c r="I33" s="8">
        <f t="shared" si="1"/>
        <v>0</v>
      </c>
      <c r="J33" s="26"/>
    </row>
    <row r="34" ht="15" spans="1:10">
      <c r="A34" s="7">
        <v>43215</v>
      </c>
      <c r="B34" s="8" t="s">
        <v>105</v>
      </c>
      <c r="C34" s="8" t="s">
        <v>9</v>
      </c>
      <c r="D34" s="8">
        <v>250</v>
      </c>
      <c r="E34" s="8">
        <v>3448</v>
      </c>
      <c r="F34" s="8">
        <v>3429.4</v>
      </c>
      <c r="G34" s="11" t="s">
        <v>906</v>
      </c>
      <c r="H34" s="8">
        <v>3448</v>
      </c>
      <c r="I34" s="8">
        <f t="shared" si="1"/>
        <v>0</v>
      </c>
      <c r="J34" s="26"/>
    </row>
    <row r="35" ht="15" spans="1:10">
      <c r="A35" s="7">
        <v>43216</v>
      </c>
      <c r="B35" s="8" t="s">
        <v>404</v>
      </c>
      <c r="C35" s="8" t="s">
        <v>9</v>
      </c>
      <c r="D35" s="8">
        <v>500</v>
      </c>
      <c r="E35" s="8">
        <v>2501</v>
      </c>
      <c r="F35" s="8">
        <v>2489.7</v>
      </c>
      <c r="G35" s="11" t="s">
        <v>907</v>
      </c>
      <c r="H35" s="8">
        <v>2531</v>
      </c>
      <c r="I35" s="8">
        <f t="shared" si="1"/>
        <v>15000</v>
      </c>
      <c r="J35" s="26"/>
    </row>
    <row r="36" ht="15" spans="1:10">
      <c r="A36" s="7">
        <v>43217</v>
      </c>
      <c r="B36" s="8" t="s">
        <v>36</v>
      </c>
      <c r="C36" s="8" t="s">
        <v>28</v>
      </c>
      <c r="D36" s="8">
        <v>750</v>
      </c>
      <c r="E36" s="8">
        <v>969</v>
      </c>
      <c r="F36" s="8">
        <v>975.4</v>
      </c>
      <c r="G36" s="11" t="s">
        <v>908</v>
      </c>
      <c r="H36" s="8">
        <v>969</v>
      </c>
      <c r="I36" s="8">
        <f t="shared" si="1"/>
        <v>0</v>
      </c>
      <c r="J36" s="26"/>
    </row>
    <row r="37" ht="15" spans="1:10">
      <c r="A37" s="7">
        <v>43217</v>
      </c>
      <c r="B37" s="8" t="s">
        <v>51</v>
      </c>
      <c r="C37" s="8" t="s">
        <v>9</v>
      </c>
      <c r="D37" s="8">
        <v>1800</v>
      </c>
      <c r="E37" s="8">
        <v>392</v>
      </c>
      <c r="F37" s="8">
        <v>389.4</v>
      </c>
      <c r="G37" s="11" t="s">
        <v>909</v>
      </c>
      <c r="H37" s="8">
        <v>393.9</v>
      </c>
      <c r="I37" s="8">
        <f t="shared" si="1"/>
        <v>3419.99999999996</v>
      </c>
      <c r="J37" s="26"/>
    </row>
    <row r="38" ht="15" spans="1:10">
      <c r="A38" s="7">
        <v>43220</v>
      </c>
      <c r="B38" s="8" t="s">
        <v>337</v>
      </c>
      <c r="C38" s="8" t="s">
        <v>9</v>
      </c>
      <c r="D38" s="8">
        <v>750</v>
      </c>
      <c r="E38" s="8">
        <v>1396</v>
      </c>
      <c r="F38" s="8">
        <v>1388.7</v>
      </c>
      <c r="G38" s="11" t="s">
        <v>910</v>
      </c>
      <c r="H38" s="8">
        <v>1396</v>
      </c>
      <c r="I38" s="8">
        <f t="shared" si="1"/>
        <v>0</v>
      </c>
      <c r="J38" s="26"/>
    </row>
    <row r="39" ht="15" spans="1:10">
      <c r="A39" s="7">
        <v>43220</v>
      </c>
      <c r="B39" s="8" t="s">
        <v>256</v>
      </c>
      <c r="C39" s="8" t="s">
        <v>9</v>
      </c>
      <c r="D39" s="8">
        <v>1500</v>
      </c>
      <c r="E39" s="8">
        <v>445.4</v>
      </c>
      <c r="F39" s="8">
        <v>440.9</v>
      </c>
      <c r="G39" s="11" t="s">
        <v>911</v>
      </c>
      <c r="H39" s="8">
        <v>445.4</v>
      </c>
      <c r="I39" s="8">
        <f t="shared" si="1"/>
        <v>0</v>
      </c>
      <c r="J39" s="26"/>
    </row>
    <row r="40" ht="15" spans="1:10">
      <c r="A40" s="9">
        <v>43220</v>
      </c>
      <c r="B40" s="10" t="s">
        <v>912</v>
      </c>
      <c r="C40" s="10" t="s">
        <v>9</v>
      </c>
      <c r="D40" s="10">
        <v>400</v>
      </c>
      <c r="E40" s="10">
        <v>929</v>
      </c>
      <c r="F40" s="10">
        <v>914.7</v>
      </c>
      <c r="G40" s="39" t="s">
        <v>913</v>
      </c>
      <c r="H40" s="10">
        <v>920</v>
      </c>
      <c r="I40" s="10">
        <f t="shared" si="1"/>
        <v>-3600</v>
      </c>
      <c r="J40" s="26"/>
    </row>
    <row r="41" ht="15" spans="1:10">
      <c r="A41" s="7"/>
      <c r="B41" s="8"/>
      <c r="C41" s="8"/>
      <c r="D41" s="8"/>
      <c r="E41" s="8"/>
      <c r="F41" s="8"/>
      <c r="G41" s="8"/>
      <c r="H41" s="8"/>
      <c r="I41" s="8"/>
      <c r="J41" s="26"/>
    </row>
    <row r="42" ht="15" spans="1:10">
      <c r="A42" s="7"/>
      <c r="B42" s="8"/>
      <c r="C42" s="8"/>
      <c r="D42" s="8"/>
      <c r="E42" s="8"/>
      <c r="F42" s="8"/>
      <c r="G42" s="8"/>
      <c r="H42" s="8"/>
      <c r="I42" s="8"/>
      <c r="J42" s="26"/>
    </row>
    <row r="43" ht="15" spans="1:10">
      <c r="A43" s="41"/>
      <c r="B43" s="42"/>
      <c r="C43" s="42"/>
      <c r="D43" s="42"/>
      <c r="E43" s="42"/>
      <c r="F43" s="42"/>
      <c r="G43" s="8"/>
      <c r="H43" s="8"/>
      <c r="I43" s="8"/>
      <c r="J43" s="26"/>
    </row>
    <row r="44" ht="15" spans="7:9">
      <c r="G44" s="14" t="s">
        <v>33</v>
      </c>
      <c r="H44" s="14"/>
      <c r="I44" s="18">
        <f>SUM(I4:I42)</f>
        <v>117770</v>
      </c>
    </row>
    <row r="45" ht="15" spans="7:9">
      <c r="G45" s="26"/>
      <c r="H45" s="26"/>
      <c r="I45" s="33"/>
    </row>
    <row r="46" ht="15" spans="7:9">
      <c r="G46" s="14" t="s">
        <v>3</v>
      </c>
      <c r="H46" s="14"/>
      <c r="I46" s="20">
        <f>34/37</f>
        <v>0.918918918918919</v>
      </c>
    </row>
    <row r="48" ht="15" spans="9:9">
      <c r="I48" s="37"/>
    </row>
  </sheetData>
  <mergeCells count="4">
    <mergeCell ref="A1:I1"/>
    <mergeCell ref="A2:I2"/>
    <mergeCell ref="G44:H44"/>
    <mergeCell ref="G46:H46"/>
  </mergeCells>
  <pageMargins left="0.75" right="0.75" top="1" bottom="1" header="0.511805555555556" footer="0.51180555555555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22" workbookViewId="0">
      <selection activeCell="C39" sqref="$A1:$XFD1048576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914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9">
        <v>43160</v>
      </c>
      <c r="B4" s="10" t="s">
        <v>24</v>
      </c>
      <c r="C4" s="10" t="s">
        <v>9</v>
      </c>
      <c r="D4" s="10">
        <v>800</v>
      </c>
      <c r="E4" s="10">
        <v>624</v>
      </c>
      <c r="F4" s="10">
        <v>618.7</v>
      </c>
      <c r="G4" s="10">
        <v>634</v>
      </c>
      <c r="H4" s="10">
        <v>622</v>
      </c>
      <c r="I4" s="10">
        <f t="shared" ref="I4:I7" si="0">(H4-E4)*D4</f>
        <v>-1600</v>
      </c>
      <c r="J4" s="26"/>
    </row>
    <row r="5" ht="15" spans="1:10">
      <c r="A5" s="7">
        <v>43160</v>
      </c>
      <c r="B5" s="8" t="s">
        <v>915</v>
      </c>
      <c r="C5" s="8" t="s">
        <v>28</v>
      </c>
      <c r="D5" s="8">
        <v>1000</v>
      </c>
      <c r="E5" s="8">
        <v>675.5</v>
      </c>
      <c r="F5" s="8">
        <v>681.4</v>
      </c>
      <c r="G5" s="8">
        <v>670</v>
      </c>
      <c r="H5" s="8">
        <v>674.5</v>
      </c>
      <c r="I5" s="8">
        <f>(E5-H5)*D5</f>
        <v>1000</v>
      </c>
      <c r="J5" s="26"/>
    </row>
    <row r="6" ht="15" spans="1:10">
      <c r="A6" s="9">
        <v>43160</v>
      </c>
      <c r="B6" s="40" t="s">
        <v>553</v>
      </c>
      <c r="C6" s="10" t="s">
        <v>9</v>
      </c>
      <c r="D6" s="10">
        <v>1000</v>
      </c>
      <c r="E6" s="10">
        <v>421</v>
      </c>
      <c r="F6" s="10">
        <v>416.4</v>
      </c>
      <c r="G6" s="10">
        <v>430</v>
      </c>
      <c r="H6" s="10">
        <v>416.4</v>
      </c>
      <c r="I6" s="10">
        <f t="shared" si="0"/>
        <v>-4600.00000000002</v>
      </c>
      <c r="J6" s="26"/>
    </row>
    <row r="7" ht="15" spans="1:10">
      <c r="A7" s="7">
        <v>43164</v>
      </c>
      <c r="B7" s="8" t="s">
        <v>103</v>
      </c>
      <c r="C7" s="8" t="s">
        <v>9</v>
      </c>
      <c r="D7" s="8">
        <v>1000</v>
      </c>
      <c r="E7" s="8">
        <v>624.5</v>
      </c>
      <c r="F7" s="8">
        <v>620.7</v>
      </c>
      <c r="G7" s="8">
        <v>629</v>
      </c>
      <c r="H7" s="8">
        <v>628</v>
      </c>
      <c r="I7" s="8">
        <f t="shared" si="0"/>
        <v>3500</v>
      </c>
      <c r="J7" s="26"/>
    </row>
    <row r="8" ht="15" spans="1:10">
      <c r="A8" s="7">
        <v>43165</v>
      </c>
      <c r="B8" s="8" t="s">
        <v>916</v>
      </c>
      <c r="C8" s="8" t="s">
        <v>28</v>
      </c>
      <c r="D8" s="8">
        <v>3000</v>
      </c>
      <c r="E8" s="8">
        <v>109</v>
      </c>
      <c r="F8" s="8">
        <v>110.4</v>
      </c>
      <c r="G8" s="8">
        <v>105</v>
      </c>
      <c r="H8" s="8">
        <v>109</v>
      </c>
      <c r="I8" s="8">
        <f>(E8-H8)*D8</f>
        <v>0</v>
      </c>
      <c r="J8" s="26"/>
    </row>
    <row r="9" ht="15" spans="1:10">
      <c r="A9" s="9">
        <v>43165</v>
      </c>
      <c r="B9" s="10" t="s">
        <v>90</v>
      </c>
      <c r="C9" s="10" t="s">
        <v>9</v>
      </c>
      <c r="D9" s="10">
        <v>700</v>
      </c>
      <c r="E9" s="10">
        <v>941.3</v>
      </c>
      <c r="F9" s="10">
        <v>934.4</v>
      </c>
      <c r="G9" s="10">
        <v>951</v>
      </c>
      <c r="H9" s="10">
        <v>934.4</v>
      </c>
      <c r="I9" s="10">
        <f t="shared" ref="I9:I11" si="1">(H9-E9)*D9</f>
        <v>-4829.99999999998</v>
      </c>
      <c r="J9" s="26"/>
    </row>
    <row r="10" ht="15" spans="1:10">
      <c r="A10" s="9">
        <v>43165</v>
      </c>
      <c r="B10" s="10" t="s">
        <v>917</v>
      </c>
      <c r="C10" s="10" t="s">
        <v>9</v>
      </c>
      <c r="D10" s="10">
        <v>600</v>
      </c>
      <c r="E10" s="10">
        <v>627</v>
      </c>
      <c r="F10" s="10">
        <v>621</v>
      </c>
      <c r="G10" s="10">
        <v>639</v>
      </c>
      <c r="H10" s="10">
        <v>624</v>
      </c>
      <c r="I10" s="10">
        <f t="shared" si="1"/>
        <v>-1800</v>
      </c>
      <c r="J10" s="26"/>
    </row>
    <row r="11" ht="15" spans="1:10">
      <c r="A11" s="7">
        <v>43166</v>
      </c>
      <c r="B11" s="8" t="s">
        <v>103</v>
      </c>
      <c r="C11" s="8" t="s">
        <v>9</v>
      </c>
      <c r="D11" s="8">
        <v>1000</v>
      </c>
      <c r="E11" s="8">
        <v>626</v>
      </c>
      <c r="F11" s="8">
        <v>619.7</v>
      </c>
      <c r="G11" s="8">
        <v>635</v>
      </c>
      <c r="H11" s="8">
        <v>630.4</v>
      </c>
      <c r="I11" s="8">
        <f t="shared" si="1"/>
        <v>4399.99999999998</v>
      </c>
      <c r="J11" s="26"/>
    </row>
    <row r="12" ht="15" spans="1:10">
      <c r="A12" s="7">
        <v>43166</v>
      </c>
      <c r="B12" s="8" t="s">
        <v>90</v>
      </c>
      <c r="C12" s="8" t="s">
        <v>28</v>
      </c>
      <c r="D12" s="8">
        <v>600</v>
      </c>
      <c r="E12" s="8">
        <v>898</v>
      </c>
      <c r="F12" s="8">
        <v>906.4</v>
      </c>
      <c r="G12" s="8">
        <v>889</v>
      </c>
      <c r="H12" s="8">
        <v>898</v>
      </c>
      <c r="I12" s="8">
        <f t="shared" ref="I12:I16" si="2">(E12-H12)*D12</f>
        <v>0</v>
      </c>
      <c r="J12" s="26"/>
    </row>
    <row r="13" ht="15" spans="1:10">
      <c r="A13" s="9">
        <v>43167</v>
      </c>
      <c r="B13" s="10" t="s">
        <v>36</v>
      </c>
      <c r="C13" s="10" t="s">
        <v>9</v>
      </c>
      <c r="D13" s="10">
        <v>1000</v>
      </c>
      <c r="E13" s="10">
        <v>815</v>
      </c>
      <c r="F13" s="10">
        <v>808.7</v>
      </c>
      <c r="G13" s="10">
        <v>824</v>
      </c>
      <c r="H13" s="10">
        <v>813</v>
      </c>
      <c r="I13" s="10">
        <f t="shared" ref="I13:I24" si="3">(H13-E13)*D13</f>
        <v>-2000</v>
      </c>
      <c r="J13" s="26"/>
    </row>
    <row r="14" ht="15" spans="1:10">
      <c r="A14" s="9">
        <v>43168</v>
      </c>
      <c r="B14" s="10" t="s">
        <v>918</v>
      </c>
      <c r="C14" s="10" t="s">
        <v>28</v>
      </c>
      <c r="D14" s="10">
        <v>1000</v>
      </c>
      <c r="E14" s="10">
        <v>623</v>
      </c>
      <c r="F14" s="10">
        <v>631.7</v>
      </c>
      <c r="G14" s="10">
        <v>611</v>
      </c>
      <c r="H14" s="10">
        <v>625</v>
      </c>
      <c r="I14" s="10">
        <f t="shared" si="2"/>
        <v>-2000</v>
      </c>
      <c r="J14" s="26"/>
    </row>
    <row r="15" ht="15" spans="1:10">
      <c r="A15" s="7">
        <v>43168</v>
      </c>
      <c r="B15" s="8" t="s">
        <v>404</v>
      </c>
      <c r="C15" s="8" t="s">
        <v>9</v>
      </c>
      <c r="D15" s="8">
        <v>300</v>
      </c>
      <c r="E15" s="8">
        <v>2058</v>
      </c>
      <c r="F15" s="8">
        <v>2043.7</v>
      </c>
      <c r="G15" s="8">
        <v>2091</v>
      </c>
      <c r="H15" s="8">
        <v>2074</v>
      </c>
      <c r="I15" s="8">
        <f t="shared" si="3"/>
        <v>4800</v>
      </c>
      <c r="J15" s="26"/>
    </row>
    <row r="16" ht="15" spans="1:10">
      <c r="A16" s="7">
        <v>43171</v>
      </c>
      <c r="B16" s="8" t="s">
        <v>919</v>
      </c>
      <c r="C16" s="8" t="s">
        <v>28</v>
      </c>
      <c r="D16" s="8">
        <v>600</v>
      </c>
      <c r="E16" s="8">
        <v>734</v>
      </c>
      <c r="F16" s="8">
        <v>744.7</v>
      </c>
      <c r="G16" s="8">
        <v>721</v>
      </c>
      <c r="H16" s="8">
        <v>729</v>
      </c>
      <c r="I16" s="8">
        <f t="shared" si="2"/>
        <v>3000</v>
      </c>
      <c r="J16" s="26"/>
    </row>
    <row r="17" ht="15" spans="1:10">
      <c r="A17" s="7">
        <v>43172</v>
      </c>
      <c r="B17" s="8" t="s">
        <v>36</v>
      </c>
      <c r="C17" s="8" t="s">
        <v>9</v>
      </c>
      <c r="D17" s="8">
        <v>900</v>
      </c>
      <c r="E17" s="8">
        <v>836</v>
      </c>
      <c r="F17" s="8">
        <v>827.4</v>
      </c>
      <c r="G17" s="8">
        <v>849</v>
      </c>
      <c r="H17" s="8">
        <v>849</v>
      </c>
      <c r="I17" s="8">
        <f t="shared" si="3"/>
        <v>11700</v>
      </c>
      <c r="J17" s="26"/>
    </row>
    <row r="18" ht="15" spans="1:10">
      <c r="A18" s="7">
        <v>43173</v>
      </c>
      <c r="B18" s="8" t="s">
        <v>36</v>
      </c>
      <c r="C18" s="8" t="s">
        <v>9</v>
      </c>
      <c r="D18" s="8">
        <v>900</v>
      </c>
      <c r="E18" s="8">
        <v>857</v>
      </c>
      <c r="F18" s="8">
        <v>848.7</v>
      </c>
      <c r="G18" s="8">
        <v>879</v>
      </c>
      <c r="H18" s="8">
        <v>863</v>
      </c>
      <c r="I18" s="8">
        <f t="shared" si="3"/>
        <v>5400</v>
      </c>
      <c r="J18" s="26"/>
    </row>
    <row r="19" ht="15" spans="1:10">
      <c r="A19" s="7">
        <v>43174</v>
      </c>
      <c r="B19" s="8" t="s">
        <v>594</v>
      </c>
      <c r="C19" s="8" t="s">
        <v>9</v>
      </c>
      <c r="D19" s="8">
        <v>900</v>
      </c>
      <c r="E19" s="8">
        <v>810</v>
      </c>
      <c r="F19" s="8">
        <v>798.7</v>
      </c>
      <c r="G19" s="8">
        <v>821</v>
      </c>
      <c r="H19" s="8">
        <v>814.5</v>
      </c>
      <c r="I19" s="8">
        <f t="shared" si="3"/>
        <v>4050</v>
      </c>
      <c r="J19" s="26"/>
    </row>
    <row r="20" ht="15" spans="1:10">
      <c r="A20" s="7">
        <v>43175</v>
      </c>
      <c r="B20" s="8" t="s">
        <v>919</v>
      </c>
      <c r="C20" s="8" t="s">
        <v>9</v>
      </c>
      <c r="D20" s="8">
        <v>900</v>
      </c>
      <c r="E20" s="8">
        <v>745.1</v>
      </c>
      <c r="F20" s="8">
        <v>737.7</v>
      </c>
      <c r="G20" s="8">
        <v>749</v>
      </c>
      <c r="H20" s="8">
        <v>749.5</v>
      </c>
      <c r="I20" s="8">
        <f t="shared" si="3"/>
        <v>3959.99999999998</v>
      </c>
      <c r="J20" s="26"/>
    </row>
    <row r="21" ht="15" spans="1:10">
      <c r="A21" s="7">
        <v>43179</v>
      </c>
      <c r="B21" s="8" t="s">
        <v>738</v>
      </c>
      <c r="C21" s="8" t="s">
        <v>9</v>
      </c>
      <c r="D21" s="8">
        <v>900</v>
      </c>
      <c r="E21" s="8">
        <v>430</v>
      </c>
      <c r="F21" s="8">
        <v>423.7</v>
      </c>
      <c r="G21" s="8">
        <v>437</v>
      </c>
      <c r="H21" s="8">
        <v>435</v>
      </c>
      <c r="I21" s="8">
        <f t="shared" si="3"/>
        <v>4500</v>
      </c>
      <c r="J21" s="26"/>
    </row>
    <row r="22" ht="15" spans="1:10">
      <c r="A22" s="7">
        <v>43180</v>
      </c>
      <c r="B22" s="8" t="s">
        <v>594</v>
      </c>
      <c r="C22" s="8" t="s">
        <v>9</v>
      </c>
      <c r="D22" s="8">
        <v>600</v>
      </c>
      <c r="E22" s="8">
        <v>793</v>
      </c>
      <c r="F22" s="8">
        <v>781.7</v>
      </c>
      <c r="G22" s="8">
        <v>811</v>
      </c>
      <c r="H22" s="8">
        <v>805</v>
      </c>
      <c r="I22" s="8">
        <f t="shared" si="3"/>
        <v>7200</v>
      </c>
      <c r="J22" s="26"/>
    </row>
    <row r="23" spans="1:10">
      <c r="A23" s="9">
        <v>43181</v>
      </c>
      <c r="B23" s="10" t="s">
        <v>237</v>
      </c>
      <c r="C23" s="10" t="s">
        <v>9</v>
      </c>
      <c r="D23" s="10">
        <v>600</v>
      </c>
      <c r="E23" s="10">
        <v>529</v>
      </c>
      <c r="F23" s="10">
        <v>524</v>
      </c>
      <c r="G23" s="10">
        <v>541</v>
      </c>
      <c r="H23" s="10">
        <v>524</v>
      </c>
      <c r="I23" s="10">
        <f t="shared" si="3"/>
        <v>-3000</v>
      </c>
      <c r="J23" s="8"/>
    </row>
    <row r="24" ht="15" spans="1:10">
      <c r="A24" s="7">
        <v>43181</v>
      </c>
      <c r="B24" s="8" t="s">
        <v>816</v>
      </c>
      <c r="C24" s="8" t="s">
        <v>9</v>
      </c>
      <c r="D24" s="8">
        <v>300</v>
      </c>
      <c r="E24" s="8">
        <v>2255</v>
      </c>
      <c r="F24" s="8">
        <v>2236.7</v>
      </c>
      <c r="G24" s="8">
        <v>2291</v>
      </c>
      <c r="H24" s="8">
        <v>2271</v>
      </c>
      <c r="I24" s="8">
        <f t="shared" si="3"/>
        <v>4800</v>
      </c>
      <c r="J24" s="26"/>
    </row>
    <row r="25" ht="15" spans="1:10">
      <c r="A25" s="9">
        <v>43182</v>
      </c>
      <c r="B25" s="10" t="s">
        <v>248</v>
      </c>
      <c r="C25" s="10" t="s">
        <v>28</v>
      </c>
      <c r="D25" s="10">
        <v>900</v>
      </c>
      <c r="E25" s="10">
        <v>617</v>
      </c>
      <c r="F25" s="10">
        <v>629.7</v>
      </c>
      <c r="G25" s="10">
        <v>601</v>
      </c>
      <c r="H25" s="10">
        <v>621</v>
      </c>
      <c r="I25" s="10">
        <f>(E25-H25)*D25</f>
        <v>-3600</v>
      </c>
      <c r="J25" s="26"/>
    </row>
    <row r="26" ht="15" spans="1:10">
      <c r="A26" s="7">
        <v>43182</v>
      </c>
      <c r="B26" s="8" t="s">
        <v>36</v>
      </c>
      <c r="C26" s="8" t="s">
        <v>9</v>
      </c>
      <c r="D26" s="8">
        <v>600</v>
      </c>
      <c r="E26" s="8">
        <v>894</v>
      </c>
      <c r="F26" s="8">
        <v>883.7</v>
      </c>
      <c r="G26" s="8">
        <v>911</v>
      </c>
      <c r="H26" s="8">
        <v>894</v>
      </c>
      <c r="I26" s="8">
        <f t="shared" ref="I26:I31" si="4">(H26-E26)*D26</f>
        <v>0</v>
      </c>
      <c r="J26" s="26"/>
    </row>
    <row r="27" ht="15" spans="1:10">
      <c r="A27" s="9">
        <v>43182</v>
      </c>
      <c r="B27" s="10" t="s">
        <v>920</v>
      </c>
      <c r="C27" s="10" t="s">
        <v>9</v>
      </c>
      <c r="D27" s="10">
        <v>900</v>
      </c>
      <c r="E27" s="10">
        <v>335</v>
      </c>
      <c r="F27" s="10">
        <v>329.7</v>
      </c>
      <c r="G27" s="10">
        <v>345</v>
      </c>
      <c r="H27" s="10">
        <v>329.7</v>
      </c>
      <c r="I27" s="10">
        <f t="shared" si="4"/>
        <v>-4770.00000000001</v>
      </c>
      <c r="J27" s="26"/>
    </row>
    <row r="28" ht="15" spans="1:10">
      <c r="A28" s="9">
        <v>43185</v>
      </c>
      <c r="B28" s="10" t="s">
        <v>36</v>
      </c>
      <c r="C28" s="10" t="s">
        <v>9</v>
      </c>
      <c r="D28" s="10">
        <v>900</v>
      </c>
      <c r="E28" s="10">
        <v>915</v>
      </c>
      <c r="F28" s="10">
        <v>909.7</v>
      </c>
      <c r="G28" s="10">
        <v>927</v>
      </c>
      <c r="H28" s="10">
        <v>913</v>
      </c>
      <c r="I28" s="10">
        <f t="shared" si="4"/>
        <v>-1800</v>
      </c>
      <c r="J28" s="26"/>
    </row>
    <row r="29" ht="15" spans="1:10">
      <c r="A29" s="7">
        <v>43185</v>
      </c>
      <c r="B29" s="8" t="s">
        <v>404</v>
      </c>
      <c r="C29" s="8" t="s">
        <v>9</v>
      </c>
      <c r="D29" s="8">
        <v>300</v>
      </c>
      <c r="E29" s="8">
        <v>2324</v>
      </c>
      <c r="F29" s="8">
        <v>2309.9</v>
      </c>
      <c r="G29" s="11">
        <v>2391</v>
      </c>
      <c r="H29" s="8">
        <v>2339</v>
      </c>
      <c r="I29" s="8">
        <f t="shared" si="4"/>
        <v>4500</v>
      </c>
      <c r="J29" s="26"/>
    </row>
    <row r="30" ht="15" spans="1:10">
      <c r="A30" s="7">
        <v>43186</v>
      </c>
      <c r="B30" s="8" t="s">
        <v>49</v>
      </c>
      <c r="C30" s="8" t="s">
        <v>9</v>
      </c>
      <c r="D30" s="8">
        <v>400</v>
      </c>
      <c r="E30" s="8">
        <v>1250</v>
      </c>
      <c r="F30" s="8">
        <v>1238.7</v>
      </c>
      <c r="G30" s="8">
        <v>1265</v>
      </c>
      <c r="H30" s="8">
        <v>1259.5</v>
      </c>
      <c r="I30" s="8">
        <f t="shared" si="4"/>
        <v>3800</v>
      </c>
      <c r="J30" s="26"/>
    </row>
    <row r="31" ht="15" spans="1:10">
      <c r="A31" s="7">
        <v>43187</v>
      </c>
      <c r="B31" s="8" t="s">
        <v>44</v>
      </c>
      <c r="C31" s="8" t="s">
        <v>9</v>
      </c>
      <c r="D31" s="8">
        <v>900</v>
      </c>
      <c r="E31" s="8">
        <v>742</v>
      </c>
      <c r="F31" s="8">
        <v>731.7</v>
      </c>
      <c r="G31" s="8">
        <v>759</v>
      </c>
      <c r="H31" s="8">
        <v>742</v>
      </c>
      <c r="I31" s="8">
        <f t="shared" si="4"/>
        <v>0</v>
      </c>
      <c r="J31" s="26"/>
    </row>
    <row r="32" ht="15" spans="1:10">
      <c r="A32" s="41"/>
      <c r="B32" s="42"/>
      <c r="C32" s="42"/>
      <c r="D32" s="42"/>
      <c r="E32" s="42"/>
      <c r="F32" s="42"/>
      <c r="G32" s="8"/>
      <c r="H32" s="8"/>
      <c r="I32" s="8"/>
      <c r="J32" s="26"/>
    </row>
    <row r="33" ht="15" spans="7:9">
      <c r="G33" s="14" t="s">
        <v>33</v>
      </c>
      <c r="H33" s="14"/>
      <c r="I33" s="18">
        <f>SUM(I4:I31)</f>
        <v>36609.9999999999</v>
      </c>
    </row>
    <row r="34" ht="15" spans="7:9">
      <c r="G34" s="26"/>
      <c r="H34" s="26"/>
      <c r="I34" s="33"/>
    </row>
    <row r="35" ht="15" spans="7:9">
      <c r="G35" s="14" t="s">
        <v>3</v>
      </c>
      <c r="H35" s="14"/>
      <c r="I35" s="20">
        <f>18/28</f>
        <v>0.642857142857143</v>
      </c>
    </row>
    <row r="37" ht="15" spans="9:9">
      <c r="I37" s="37"/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opLeftCell="A25" workbookViewId="0">
      <selection activeCell="M19" sqref="M19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921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43132</v>
      </c>
      <c r="B4" s="8" t="s">
        <v>922</v>
      </c>
      <c r="C4" s="8" t="s">
        <v>28</v>
      </c>
      <c r="D4" s="8">
        <v>1061</v>
      </c>
      <c r="E4" s="8">
        <v>696</v>
      </c>
      <c r="F4" s="8">
        <v>701.7</v>
      </c>
      <c r="G4" s="8" t="s">
        <v>923</v>
      </c>
      <c r="H4" s="8">
        <v>693</v>
      </c>
      <c r="I4" s="8">
        <f>(E4-H4)*D4</f>
        <v>3183</v>
      </c>
      <c r="J4" s="26"/>
    </row>
    <row r="5" ht="15" spans="1:10">
      <c r="A5" s="7">
        <v>43133</v>
      </c>
      <c r="B5" s="8" t="s">
        <v>804</v>
      </c>
      <c r="C5" s="8" t="s">
        <v>9</v>
      </c>
      <c r="D5" s="8">
        <v>800</v>
      </c>
      <c r="E5" s="8">
        <v>1030</v>
      </c>
      <c r="F5" s="8">
        <v>1024.4</v>
      </c>
      <c r="G5" s="8" t="s">
        <v>924</v>
      </c>
      <c r="H5" s="8">
        <v>1038</v>
      </c>
      <c r="I5" s="8">
        <f t="shared" ref="I5:I9" si="0">(H5-E5)*D5</f>
        <v>6400</v>
      </c>
      <c r="J5" s="26"/>
    </row>
    <row r="6" ht="15" spans="1:10">
      <c r="A6" s="7">
        <v>43136</v>
      </c>
      <c r="B6" s="38" t="s">
        <v>404</v>
      </c>
      <c r="C6" s="8" t="s">
        <v>9</v>
      </c>
      <c r="D6" s="8">
        <v>500</v>
      </c>
      <c r="E6" s="8">
        <v>1978</v>
      </c>
      <c r="F6" s="8">
        <v>1967.4</v>
      </c>
      <c r="G6" s="8" t="s">
        <v>925</v>
      </c>
      <c r="H6" s="8">
        <v>1992.85</v>
      </c>
      <c r="I6" s="8">
        <f t="shared" si="0"/>
        <v>7424.99999999995</v>
      </c>
      <c r="J6" s="26"/>
    </row>
    <row r="7" ht="15" spans="1:10">
      <c r="A7" s="7">
        <v>43137</v>
      </c>
      <c r="B7" s="8" t="s">
        <v>149</v>
      </c>
      <c r="C7" s="8" t="s">
        <v>9</v>
      </c>
      <c r="D7" s="8">
        <v>250</v>
      </c>
      <c r="E7" s="8">
        <v>1775</v>
      </c>
      <c r="F7" s="8">
        <v>1758.7</v>
      </c>
      <c r="G7" s="8">
        <v>1795</v>
      </c>
      <c r="H7" s="8">
        <v>1782.3</v>
      </c>
      <c r="I7" s="8">
        <f t="shared" si="0"/>
        <v>1824.99999999999</v>
      </c>
      <c r="J7" s="26"/>
    </row>
    <row r="8" ht="15" spans="1:10">
      <c r="A8" s="7">
        <v>43137</v>
      </c>
      <c r="B8" s="8" t="s">
        <v>926</v>
      </c>
      <c r="C8" s="8" t="s">
        <v>9</v>
      </c>
      <c r="D8" s="8">
        <v>250</v>
      </c>
      <c r="E8" s="8">
        <v>1775</v>
      </c>
      <c r="F8" s="8">
        <v>1758.7</v>
      </c>
      <c r="G8" s="8">
        <v>1795</v>
      </c>
      <c r="H8" s="8">
        <v>1789</v>
      </c>
      <c r="I8" s="8">
        <f t="shared" si="0"/>
        <v>3500</v>
      </c>
      <c r="J8" s="26"/>
    </row>
    <row r="9" ht="15" spans="1:10">
      <c r="A9" s="7">
        <v>43137</v>
      </c>
      <c r="B9" s="8" t="s">
        <v>927</v>
      </c>
      <c r="C9" s="8" t="s">
        <v>9</v>
      </c>
      <c r="D9" s="8">
        <v>600</v>
      </c>
      <c r="E9" s="8">
        <v>504.9</v>
      </c>
      <c r="F9" s="8">
        <v>499.9</v>
      </c>
      <c r="G9" s="8">
        <v>509.9</v>
      </c>
      <c r="H9" s="8">
        <v>506.2</v>
      </c>
      <c r="I9" s="8">
        <f t="shared" si="0"/>
        <v>780.000000000007</v>
      </c>
      <c r="J9" s="26"/>
    </row>
    <row r="10" ht="15" spans="1:10">
      <c r="A10" s="7">
        <v>43138</v>
      </c>
      <c r="B10" s="8" t="s">
        <v>237</v>
      </c>
      <c r="C10" s="8" t="s">
        <v>28</v>
      </c>
      <c r="D10" s="8">
        <v>1000</v>
      </c>
      <c r="E10" s="8">
        <v>510</v>
      </c>
      <c r="F10" s="8">
        <v>515.7</v>
      </c>
      <c r="G10" s="8">
        <v>504</v>
      </c>
      <c r="H10" s="8">
        <v>504</v>
      </c>
      <c r="I10" s="8">
        <f>(E10-H10)*D10</f>
        <v>6000</v>
      </c>
      <c r="J10" s="26"/>
    </row>
    <row r="11" ht="15" spans="1:10">
      <c r="A11" s="7">
        <v>43139</v>
      </c>
      <c r="B11" s="8" t="s">
        <v>928</v>
      </c>
      <c r="C11" s="8" t="s">
        <v>9</v>
      </c>
      <c r="D11" s="8">
        <v>1000</v>
      </c>
      <c r="E11" s="8">
        <v>610</v>
      </c>
      <c r="F11" s="8">
        <v>601.9</v>
      </c>
      <c r="G11" s="8">
        <v>618</v>
      </c>
      <c r="H11" s="8">
        <v>616</v>
      </c>
      <c r="I11" s="8">
        <f t="shared" ref="I11:I17" si="1">(H11-E11)*D11</f>
        <v>6000</v>
      </c>
      <c r="J11" s="26"/>
    </row>
    <row r="12" ht="15" spans="1:10">
      <c r="A12" s="7">
        <v>43140</v>
      </c>
      <c r="B12" s="8" t="s">
        <v>929</v>
      </c>
      <c r="C12" s="8" t="s">
        <v>9</v>
      </c>
      <c r="D12" s="8">
        <v>1000</v>
      </c>
      <c r="E12" s="8">
        <v>468</v>
      </c>
      <c r="F12" s="8">
        <v>459.9</v>
      </c>
      <c r="G12" s="8">
        <v>476</v>
      </c>
      <c r="H12" s="8">
        <v>476</v>
      </c>
      <c r="I12" s="8">
        <f t="shared" si="1"/>
        <v>8000</v>
      </c>
      <c r="J12" s="26"/>
    </row>
    <row r="13" ht="15" spans="1:10">
      <c r="A13" s="9">
        <v>43140</v>
      </c>
      <c r="B13" s="10" t="s">
        <v>90</v>
      </c>
      <c r="C13" s="10" t="s">
        <v>9</v>
      </c>
      <c r="D13" s="10">
        <v>600</v>
      </c>
      <c r="E13" s="10">
        <v>991</v>
      </c>
      <c r="F13" s="10">
        <v>976.9</v>
      </c>
      <c r="G13" s="10">
        <v>1005</v>
      </c>
      <c r="H13" s="10">
        <v>976.9</v>
      </c>
      <c r="I13" s="10">
        <f t="shared" si="1"/>
        <v>-8460.00000000001</v>
      </c>
      <c r="J13" s="26"/>
    </row>
    <row r="14" ht="15" spans="1:10">
      <c r="A14" s="7">
        <v>43140</v>
      </c>
      <c r="B14" s="8" t="s">
        <v>103</v>
      </c>
      <c r="C14" s="8" t="s">
        <v>9</v>
      </c>
      <c r="D14" s="8">
        <v>1000</v>
      </c>
      <c r="E14" s="8">
        <v>594.3</v>
      </c>
      <c r="F14" s="8">
        <v>599.3</v>
      </c>
      <c r="G14" s="8">
        <v>588.9</v>
      </c>
      <c r="H14" s="8">
        <v>597</v>
      </c>
      <c r="I14" s="8">
        <f t="shared" si="1"/>
        <v>2700.00000000005</v>
      </c>
      <c r="J14" s="26"/>
    </row>
    <row r="15" ht="15" spans="1:10">
      <c r="A15" s="7">
        <v>43143</v>
      </c>
      <c r="B15" s="8" t="s">
        <v>237</v>
      </c>
      <c r="C15" s="8" t="s">
        <v>9</v>
      </c>
      <c r="D15" s="8">
        <v>1000</v>
      </c>
      <c r="E15" s="8">
        <v>528.4</v>
      </c>
      <c r="F15" s="8">
        <v>523.4</v>
      </c>
      <c r="G15" s="8">
        <v>533</v>
      </c>
      <c r="H15" s="8">
        <v>531.8</v>
      </c>
      <c r="I15" s="8">
        <f t="shared" si="1"/>
        <v>3399.99999999998</v>
      </c>
      <c r="J15" s="26"/>
    </row>
    <row r="16" ht="15" spans="1:10">
      <c r="A16" s="7">
        <v>43145</v>
      </c>
      <c r="B16" s="8" t="s">
        <v>930</v>
      </c>
      <c r="C16" s="8" t="s">
        <v>9</v>
      </c>
      <c r="D16" s="8">
        <v>600</v>
      </c>
      <c r="E16" s="8">
        <v>513</v>
      </c>
      <c r="F16" s="8">
        <v>504.7</v>
      </c>
      <c r="G16" s="8">
        <v>521</v>
      </c>
      <c r="H16" s="8">
        <v>521</v>
      </c>
      <c r="I16" s="8">
        <f t="shared" si="1"/>
        <v>4800</v>
      </c>
      <c r="J16" s="26"/>
    </row>
    <row r="17" ht="15" spans="1:10">
      <c r="A17" s="9">
        <v>43146</v>
      </c>
      <c r="B17" s="10" t="s">
        <v>931</v>
      </c>
      <c r="C17" s="10" t="s">
        <v>9</v>
      </c>
      <c r="D17" s="10">
        <v>600</v>
      </c>
      <c r="E17" s="10">
        <v>616</v>
      </c>
      <c r="F17" s="10">
        <v>607.9</v>
      </c>
      <c r="G17" s="10">
        <v>624</v>
      </c>
      <c r="H17" s="10">
        <v>607.9</v>
      </c>
      <c r="I17" s="10">
        <f t="shared" si="1"/>
        <v>-4860.00000000001</v>
      </c>
      <c r="J17" s="26"/>
    </row>
    <row r="18" ht="15" spans="1:10">
      <c r="A18" s="7">
        <v>43147</v>
      </c>
      <c r="B18" s="8" t="s">
        <v>237</v>
      </c>
      <c r="C18" s="8" t="s">
        <v>28</v>
      </c>
      <c r="D18" s="8">
        <v>600</v>
      </c>
      <c r="E18" s="8">
        <v>546</v>
      </c>
      <c r="F18" s="8">
        <v>556.4</v>
      </c>
      <c r="G18" s="8">
        <v>536</v>
      </c>
      <c r="H18" s="8">
        <v>538</v>
      </c>
      <c r="I18" s="8">
        <f t="shared" ref="I18:I23" si="2">(E18-H18)*D18</f>
        <v>4800</v>
      </c>
      <c r="J18" s="26"/>
    </row>
    <row r="19" ht="15" spans="1:10">
      <c r="A19" s="9">
        <v>43147</v>
      </c>
      <c r="B19" s="10" t="s">
        <v>816</v>
      </c>
      <c r="C19" s="10" t="s">
        <v>9</v>
      </c>
      <c r="D19" s="10">
        <v>500</v>
      </c>
      <c r="E19" s="10">
        <v>1995</v>
      </c>
      <c r="F19" s="10">
        <v>1969.7</v>
      </c>
      <c r="G19" s="10">
        <v>2010</v>
      </c>
      <c r="H19" s="10">
        <v>1979</v>
      </c>
      <c r="I19" s="10">
        <f t="shared" ref="I19:I26" si="3">(H19-E19)*D19</f>
        <v>-8000</v>
      </c>
      <c r="J19" s="26"/>
    </row>
    <row r="20" ht="15" spans="1:10">
      <c r="A20" s="7">
        <v>43147</v>
      </c>
      <c r="B20" s="8" t="s">
        <v>237</v>
      </c>
      <c r="C20" s="8" t="s">
        <v>28</v>
      </c>
      <c r="D20" s="8">
        <v>600</v>
      </c>
      <c r="E20" s="8">
        <v>537</v>
      </c>
      <c r="F20" s="8">
        <v>542.7</v>
      </c>
      <c r="G20" s="8">
        <v>527</v>
      </c>
      <c r="H20" s="8">
        <v>537</v>
      </c>
      <c r="I20" s="8">
        <f t="shared" si="2"/>
        <v>0</v>
      </c>
      <c r="J20" s="26"/>
    </row>
    <row r="21" ht="15" spans="1:10">
      <c r="A21" s="9">
        <v>43150</v>
      </c>
      <c r="B21" s="10" t="s">
        <v>932</v>
      </c>
      <c r="C21" s="10" t="s">
        <v>9</v>
      </c>
      <c r="D21" s="10">
        <v>1000</v>
      </c>
      <c r="E21" s="10">
        <v>331.2</v>
      </c>
      <c r="F21" s="10">
        <v>326.9</v>
      </c>
      <c r="G21" s="10">
        <v>337</v>
      </c>
      <c r="H21" s="10">
        <v>326.9</v>
      </c>
      <c r="I21" s="10">
        <f t="shared" si="3"/>
        <v>-4300.00000000001</v>
      </c>
      <c r="J21" s="26"/>
    </row>
    <row r="22" ht="15" spans="1:10">
      <c r="A22" s="7">
        <v>43150</v>
      </c>
      <c r="B22" s="8" t="s">
        <v>753</v>
      </c>
      <c r="C22" s="8" t="s">
        <v>28</v>
      </c>
      <c r="D22" s="8">
        <v>4000</v>
      </c>
      <c r="E22" s="8">
        <v>118</v>
      </c>
      <c r="F22" s="8">
        <v>121.4</v>
      </c>
      <c r="G22" s="8">
        <v>114</v>
      </c>
      <c r="H22" s="8">
        <v>117.1</v>
      </c>
      <c r="I22" s="8">
        <f t="shared" si="2"/>
        <v>3600.00000000002</v>
      </c>
      <c r="J22" s="26"/>
    </row>
    <row r="23" ht="15" spans="1:10">
      <c r="A23" s="7">
        <v>43150</v>
      </c>
      <c r="B23" s="8" t="s">
        <v>294</v>
      </c>
      <c r="C23" s="8" t="s">
        <v>28</v>
      </c>
      <c r="D23" s="8">
        <v>1500</v>
      </c>
      <c r="E23" s="8">
        <v>344</v>
      </c>
      <c r="F23" s="8">
        <v>347.4</v>
      </c>
      <c r="G23" s="8">
        <v>341</v>
      </c>
      <c r="H23" s="8">
        <v>341</v>
      </c>
      <c r="I23" s="8">
        <f t="shared" si="2"/>
        <v>4500</v>
      </c>
      <c r="J23" s="26"/>
    </row>
    <row r="24" ht="15" spans="1:10">
      <c r="A24" s="7">
        <v>43151</v>
      </c>
      <c r="B24" s="8" t="s">
        <v>802</v>
      </c>
      <c r="C24" s="8" t="s">
        <v>9</v>
      </c>
      <c r="D24" s="8">
        <v>800</v>
      </c>
      <c r="E24" s="8">
        <v>913</v>
      </c>
      <c r="F24" s="8">
        <v>902.4</v>
      </c>
      <c r="G24" s="8">
        <v>922</v>
      </c>
      <c r="H24" s="8">
        <v>916.8</v>
      </c>
      <c r="I24" s="8">
        <f t="shared" si="3"/>
        <v>3039.99999999996</v>
      </c>
      <c r="J24" s="26"/>
    </row>
    <row r="25" ht="15" spans="1:10">
      <c r="A25" s="7">
        <v>43152</v>
      </c>
      <c r="B25" s="8" t="s">
        <v>845</v>
      </c>
      <c r="C25" s="8" t="s">
        <v>9</v>
      </c>
      <c r="D25" s="8">
        <v>600</v>
      </c>
      <c r="E25" s="8">
        <v>1052</v>
      </c>
      <c r="F25" s="8">
        <v>1039.7</v>
      </c>
      <c r="G25" s="8">
        <v>1065</v>
      </c>
      <c r="H25" s="8">
        <v>1060</v>
      </c>
      <c r="I25" s="8">
        <f t="shared" si="3"/>
        <v>4800</v>
      </c>
      <c r="J25" s="26"/>
    </row>
    <row r="26" ht="15" spans="1:10">
      <c r="A26" s="9">
        <v>43153</v>
      </c>
      <c r="B26" s="10" t="s">
        <v>105</v>
      </c>
      <c r="C26" s="10" t="s">
        <v>9</v>
      </c>
      <c r="D26" s="10">
        <v>200</v>
      </c>
      <c r="E26" s="10">
        <v>3075</v>
      </c>
      <c r="F26" s="10">
        <v>3041.7</v>
      </c>
      <c r="G26" s="10">
        <v>3111</v>
      </c>
      <c r="H26" s="10">
        <v>3041.7</v>
      </c>
      <c r="I26" s="10">
        <f t="shared" si="3"/>
        <v>-6660.00000000004</v>
      </c>
      <c r="J26" s="26"/>
    </row>
    <row r="27" ht="15" spans="1:10">
      <c r="A27" s="7">
        <v>43153</v>
      </c>
      <c r="B27" s="8" t="s">
        <v>76</v>
      </c>
      <c r="C27" s="8" t="s">
        <v>28</v>
      </c>
      <c r="D27" s="8">
        <v>200</v>
      </c>
      <c r="E27" s="8">
        <v>2587</v>
      </c>
      <c r="F27" s="8">
        <v>2618.7</v>
      </c>
      <c r="G27" s="8">
        <v>2555</v>
      </c>
      <c r="H27" s="8">
        <v>2587</v>
      </c>
      <c r="I27" s="8">
        <f>(E27-H27)*D27</f>
        <v>0</v>
      </c>
      <c r="J27" s="26"/>
    </row>
    <row r="28" ht="15" spans="1:10">
      <c r="A28" s="7">
        <v>43154</v>
      </c>
      <c r="B28" s="8" t="s">
        <v>51</v>
      </c>
      <c r="C28" s="8" t="s">
        <v>28</v>
      </c>
      <c r="D28" s="8">
        <v>1800</v>
      </c>
      <c r="E28" s="8">
        <v>424</v>
      </c>
      <c r="F28" s="8">
        <v>426.7</v>
      </c>
      <c r="G28" s="8">
        <v>421</v>
      </c>
      <c r="H28" s="8">
        <v>424</v>
      </c>
      <c r="I28" s="8">
        <f>(E28-H28)*D28</f>
        <v>0</v>
      </c>
      <c r="J28" s="26"/>
    </row>
    <row r="29" ht="15" spans="1:10">
      <c r="A29" s="9">
        <v>43154</v>
      </c>
      <c r="B29" s="10" t="s">
        <v>47</v>
      </c>
      <c r="C29" s="10" t="s">
        <v>9</v>
      </c>
      <c r="D29" s="10">
        <v>800</v>
      </c>
      <c r="E29" s="10">
        <v>1333</v>
      </c>
      <c r="F29" s="10">
        <v>1323.7</v>
      </c>
      <c r="G29" s="39">
        <v>1341</v>
      </c>
      <c r="H29" s="10">
        <v>1323.7</v>
      </c>
      <c r="I29" s="10">
        <f t="shared" ref="I29:I33" si="4">(H29-E29)*D29</f>
        <v>-7439.99999999996</v>
      </c>
      <c r="J29" s="26"/>
    </row>
    <row r="30" ht="15" spans="1:10">
      <c r="A30" s="7">
        <v>43157</v>
      </c>
      <c r="B30" s="8" t="s">
        <v>933</v>
      </c>
      <c r="C30" s="8" t="s">
        <v>9</v>
      </c>
      <c r="D30" s="8">
        <v>400</v>
      </c>
      <c r="E30" s="8">
        <v>1251</v>
      </c>
      <c r="F30" s="8">
        <v>1226.9</v>
      </c>
      <c r="G30" s="8">
        <v>1281</v>
      </c>
      <c r="H30" s="8">
        <v>1262</v>
      </c>
      <c r="I30" s="8">
        <f t="shared" si="4"/>
        <v>4400</v>
      </c>
      <c r="J30" s="26"/>
    </row>
    <row r="31" ht="15" spans="1:10">
      <c r="A31" s="7">
        <v>43157</v>
      </c>
      <c r="B31" s="8" t="s">
        <v>746</v>
      </c>
      <c r="C31" s="8" t="s">
        <v>9</v>
      </c>
      <c r="D31" s="8">
        <v>600</v>
      </c>
      <c r="E31" s="8">
        <v>1101</v>
      </c>
      <c r="F31" s="8">
        <v>1089.7</v>
      </c>
      <c r="G31" s="8">
        <v>1120</v>
      </c>
      <c r="H31" s="8">
        <v>1108</v>
      </c>
      <c r="I31" s="8">
        <f t="shared" si="4"/>
        <v>4200</v>
      </c>
      <c r="J31" s="26"/>
    </row>
    <row r="32" ht="15" spans="1:10">
      <c r="A32" s="9">
        <v>43158</v>
      </c>
      <c r="B32" s="10" t="s">
        <v>103</v>
      </c>
      <c r="C32" s="10" t="s">
        <v>9</v>
      </c>
      <c r="D32" s="10">
        <v>800</v>
      </c>
      <c r="E32" s="10">
        <v>616.5</v>
      </c>
      <c r="F32" s="10">
        <v>608.7</v>
      </c>
      <c r="G32" s="10">
        <v>625</v>
      </c>
      <c r="H32" s="10">
        <v>610</v>
      </c>
      <c r="I32" s="10">
        <f t="shared" si="4"/>
        <v>-5200</v>
      </c>
      <c r="J32" s="26"/>
    </row>
    <row r="33" ht="15" spans="1:10">
      <c r="A33" s="7">
        <v>43158</v>
      </c>
      <c r="B33" s="8" t="s">
        <v>845</v>
      </c>
      <c r="C33" s="8" t="s">
        <v>9</v>
      </c>
      <c r="D33" s="8">
        <v>600</v>
      </c>
      <c r="E33" s="8">
        <v>1096</v>
      </c>
      <c r="F33" s="8">
        <v>1087.4</v>
      </c>
      <c r="G33" s="8">
        <v>1111</v>
      </c>
      <c r="H33" s="8">
        <v>1104</v>
      </c>
      <c r="I33" s="8">
        <f t="shared" si="4"/>
        <v>4800</v>
      </c>
      <c r="J33" s="26"/>
    </row>
    <row r="34" ht="15" spans="1:10">
      <c r="A34" s="9">
        <v>43159</v>
      </c>
      <c r="B34" s="10" t="s">
        <v>746</v>
      </c>
      <c r="C34" s="10" t="s">
        <v>28</v>
      </c>
      <c r="D34" s="10">
        <v>600</v>
      </c>
      <c r="E34" s="10">
        <v>1085</v>
      </c>
      <c r="F34" s="10">
        <v>1096.7</v>
      </c>
      <c r="G34" s="10">
        <v>1071</v>
      </c>
      <c r="H34" s="10">
        <v>1093</v>
      </c>
      <c r="I34" s="10">
        <f>(E34-H34)*D34</f>
        <v>-4800</v>
      </c>
      <c r="J34" s="26"/>
    </row>
    <row r="35" ht="15" spans="1:10">
      <c r="A35" s="7"/>
      <c r="B35" s="8"/>
      <c r="C35" s="8"/>
      <c r="D35" s="8"/>
      <c r="E35" s="8"/>
      <c r="F35" s="8"/>
      <c r="G35" s="8"/>
      <c r="H35" s="8"/>
      <c r="I35" s="8"/>
      <c r="J35" s="26"/>
    </row>
    <row r="36" ht="15" spans="7:9">
      <c r="G36" s="14" t="s">
        <v>33</v>
      </c>
      <c r="H36" s="14"/>
      <c r="I36" s="18">
        <f>SUM(I4:I35)</f>
        <v>38432.9999999999</v>
      </c>
    </row>
    <row r="37" ht="15" spans="7:9">
      <c r="G37" s="26"/>
      <c r="H37" s="26"/>
      <c r="I37" s="33"/>
    </row>
    <row r="38" ht="15" spans="7:9">
      <c r="G38" s="14" t="s">
        <v>3</v>
      </c>
      <c r="H38" s="14"/>
      <c r="I38" s="20">
        <f>23/31</f>
        <v>0.741935483870968</v>
      </c>
    </row>
    <row r="40" ht="15" spans="9:9">
      <c r="I40" s="37"/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E26" sqref="E26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934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43132</v>
      </c>
      <c r="B4" s="8" t="s">
        <v>275</v>
      </c>
      <c r="C4" s="8" t="s">
        <v>28</v>
      </c>
      <c r="D4" s="8">
        <v>2750</v>
      </c>
      <c r="E4" s="8">
        <v>336</v>
      </c>
      <c r="F4" s="8">
        <v>337.7</v>
      </c>
      <c r="G4" s="8" t="s">
        <v>935</v>
      </c>
      <c r="H4" s="8">
        <v>333</v>
      </c>
      <c r="I4" s="8">
        <f>(E4-H4)*D4</f>
        <v>8250</v>
      </c>
      <c r="J4" s="26"/>
    </row>
    <row r="5" ht="15" spans="1:10">
      <c r="A5" s="7">
        <v>43160</v>
      </c>
      <c r="B5" s="8" t="s">
        <v>44</v>
      </c>
      <c r="C5" s="8" t="s">
        <v>9</v>
      </c>
      <c r="D5" s="8">
        <v>1200</v>
      </c>
      <c r="E5" s="8">
        <v>782</v>
      </c>
      <c r="F5" s="8">
        <v>778.7</v>
      </c>
      <c r="G5" s="8" t="s">
        <v>936</v>
      </c>
      <c r="H5" s="8">
        <v>782</v>
      </c>
      <c r="I5" s="8">
        <f t="shared" ref="I5:I8" si="0">(H5-E5)*D5</f>
        <v>0</v>
      </c>
      <c r="J5" s="26"/>
    </row>
    <row r="6" ht="15" spans="1:10">
      <c r="A6" s="7">
        <v>43160</v>
      </c>
      <c r="B6" s="8" t="s">
        <v>937</v>
      </c>
      <c r="C6" s="8" t="s">
        <v>9</v>
      </c>
      <c r="D6" s="8">
        <v>4000</v>
      </c>
      <c r="E6" s="8">
        <v>174</v>
      </c>
      <c r="F6" s="8">
        <v>172.7</v>
      </c>
      <c r="G6" s="8" t="s">
        <v>938</v>
      </c>
      <c r="H6" s="8">
        <v>174</v>
      </c>
      <c r="I6" s="8">
        <f t="shared" si="0"/>
        <v>0</v>
      </c>
      <c r="J6" s="26"/>
    </row>
    <row r="7" ht="15" spans="1:10">
      <c r="A7" s="7">
        <v>43160</v>
      </c>
      <c r="B7" s="8" t="s">
        <v>44</v>
      </c>
      <c r="C7" s="8" t="s">
        <v>9</v>
      </c>
      <c r="D7" s="8">
        <v>1200</v>
      </c>
      <c r="E7" s="8">
        <v>783</v>
      </c>
      <c r="F7" s="8">
        <v>778.7</v>
      </c>
      <c r="G7" s="8" t="s">
        <v>939</v>
      </c>
      <c r="H7" s="8">
        <v>784.8</v>
      </c>
      <c r="I7" s="8">
        <f t="shared" si="0"/>
        <v>2159.99999999995</v>
      </c>
      <c r="J7" s="26"/>
    </row>
    <row r="8" ht="15" spans="1:10">
      <c r="A8" s="7">
        <v>43191</v>
      </c>
      <c r="B8" s="8" t="s">
        <v>164</v>
      </c>
      <c r="C8" s="8" t="s">
        <v>9</v>
      </c>
      <c r="D8" s="8">
        <v>550</v>
      </c>
      <c r="E8" s="8">
        <v>1073</v>
      </c>
      <c r="F8" s="8">
        <v>1065.4</v>
      </c>
      <c r="G8" s="8" t="s">
        <v>940</v>
      </c>
      <c r="H8" s="8">
        <v>1094.6</v>
      </c>
      <c r="I8" s="8">
        <f t="shared" si="0"/>
        <v>11879.9999999999</v>
      </c>
      <c r="J8" s="26"/>
    </row>
    <row r="9" ht="15" spans="1:10">
      <c r="A9" s="7">
        <v>43221</v>
      </c>
      <c r="B9" s="8" t="s">
        <v>51</v>
      </c>
      <c r="C9" s="8" t="s">
        <v>28</v>
      </c>
      <c r="D9" s="8">
        <v>1800</v>
      </c>
      <c r="E9" s="8">
        <v>489</v>
      </c>
      <c r="F9" s="8">
        <v>491.7</v>
      </c>
      <c r="G9" s="8" t="s">
        <v>941</v>
      </c>
      <c r="H9" s="8">
        <v>483.7</v>
      </c>
      <c r="I9" s="8">
        <f>(E9-H9)*D9</f>
        <v>9540.00000000002</v>
      </c>
      <c r="J9" s="26"/>
    </row>
    <row r="10" ht="15" spans="1:10">
      <c r="A10" s="7">
        <v>43344</v>
      </c>
      <c r="B10" s="8" t="s">
        <v>553</v>
      </c>
      <c r="C10" s="8" t="s">
        <v>9</v>
      </c>
      <c r="D10" s="8">
        <v>2000</v>
      </c>
      <c r="E10" s="8">
        <v>463</v>
      </c>
      <c r="F10" s="8">
        <v>459.9</v>
      </c>
      <c r="G10" s="8" t="s">
        <v>942</v>
      </c>
      <c r="H10" s="8">
        <v>465.4</v>
      </c>
      <c r="I10" s="8">
        <f t="shared" ref="I10:I26" si="1">(H10-E10)*D10</f>
        <v>4799.99999999995</v>
      </c>
      <c r="J10" s="26"/>
    </row>
    <row r="11" ht="15" spans="1:10">
      <c r="A11" s="9">
        <v>43374</v>
      </c>
      <c r="B11" s="10" t="s">
        <v>766</v>
      </c>
      <c r="C11" s="10" t="s">
        <v>9</v>
      </c>
      <c r="D11" s="10">
        <v>1750</v>
      </c>
      <c r="E11" s="10">
        <v>341.5</v>
      </c>
      <c r="F11" s="10">
        <v>338.7</v>
      </c>
      <c r="G11" s="10" t="s">
        <v>943</v>
      </c>
      <c r="H11" s="10">
        <v>338.7</v>
      </c>
      <c r="I11" s="10">
        <f t="shared" si="1"/>
        <v>-4900.00000000002</v>
      </c>
      <c r="J11" s="26"/>
    </row>
    <row r="12" ht="15" spans="1:10">
      <c r="A12" s="7">
        <v>43374</v>
      </c>
      <c r="B12" s="8" t="s">
        <v>738</v>
      </c>
      <c r="C12" s="8" t="s">
        <v>9</v>
      </c>
      <c r="D12" s="8">
        <v>1400</v>
      </c>
      <c r="E12" s="8">
        <v>572</v>
      </c>
      <c r="F12" s="8">
        <v>567.7</v>
      </c>
      <c r="G12" s="8" t="s">
        <v>944</v>
      </c>
      <c r="H12" s="8">
        <v>579.8</v>
      </c>
      <c r="I12" s="8">
        <f t="shared" si="1"/>
        <v>10919.9999999999</v>
      </c>
      <c r="J12" s="26"/>
    </row>
    <row r="13" ht="15" spans="1:10">
      <c r="A13" s="7">
        <v>43405</v>
      </c>
      <c r="B13" s="8" t="s">
        <v>930</v>
      </c>
      <c r="C13" s="8" t="s">
        <v>9</v>
      </c>
      <c r="D13" s="8">
        <v>1250</v>
      </c>
      <c r="E13" s="8">
        <v>492</v>
      </c>
      <c r="F13" s="8">
        <v>488.7</v>
      </c>
      <c r="G13" s="8" t="s">
        <v>945</v>
      </c>
      <c r="H13" s="8">
        <v>492</v>
      </c>
      <c r="I13" s="8">
        <f t="shared" si="1"/>
        <v>0</v>
      </c>
      <c r="J13" s="26"/>
    </row>
    <row r="14" ht="15" spans="1:10">
      <c r="A14" s="7">
        <v>43405</v>
      </c>
      <c r="B14" s="8" t="s">
        <v>946</v>
      </c>
      <c r="C14" s="8" t="s">
        <v>9</v>
      </c>
      <c r="D14" s="8">
        <v>1700</v>
      </c>
      <c r="E14" s="8">
        <v>516</v>
      </c>
      <c r="F14" s="8">
        <v>512.7</v>
      </c>
      <c r="G14" s="8" t="s">
        <v>947</v>
      </c>
      <c r="H14" s="8">
        <v>516</v>
      </c>
      <c r="I14" s="8">
        <f t="shared" si="1"/>
        <v>0</v>
      </c>
      <c r="J14" s="26"/>
    </row>
    <row r="15" ht="15" spans="1:10">
      <c r="A15" s="7">
        <v>43405</v>
      </c>
      <c r="B15" s="8" t="s">
        <v>562</v>
      </c>
      <c r="C15" s="8" t="s">
        <v>9</v>
      </c>
      <c r="D15" s="8">
        <v>800</v>
      </c>
      <c r="E15" s="8">
        <v>821</v>
      </c>
      <c r="F15" s="8">
        <v>813.7</v>
      </c>
      <c r="G15" s="8" t="s">
        <v>948</v>
      </c>
      <c r="H15" s="8">
        <v>824.9</v>
      </c>
      <c r="I15" s="8">
        <f t="shared" si="1"/>
        <v>3119.99999999998</v>
      </c>
      <c r="J15" s="26"/>
    </row>
    <row r="16" ht="15" spans="1:10">
      <c r="A16" s="7">
        <v>43435</v>
      </c>
      <c r="B16" s="8" t="s">
        <v>90</v>
      </c>
      <c r="C16" s="8" t="s">
        <v>9</v>
      </c>
      <c r="D16" s="8">
        <v>1000</v>
      </c>
      <c r="E16" s="8">
        <v>1067</v>
      </c>
      <c r="F16" s="8">
        <v>1062.7</v>
      </c>
      <c r="G16" s="8" t="s">
        <v>949</v>
      </c>
      <c r="H16" s="8">
        <v>1069.9</v>
      </c>
      <c r="I16" s="8">
        <f t="shared" si="1"/>
        <v>2900.00000000009</v>
      </c>
      <c r="J16" s="26"/>
    </row>
    <row r="17" ht="15" spans="1:10">
      <c r="A17" s="7" t="s">
        <v>950</v>
      </c>
      <c r="B17" s="8" t="s">
        <v>18</v>
      </c>
      <c r="C17" s="8" t="s">
        <v>9</v>
      </c>
      <c r="D17" s="8">
        <v>2750</v>
      </c>
      <c r="E17" s="8">
        <v>329.4</v>
      </c>
      <c r="F17" s="8">
        <v>327.9</v>
      </c>
      <c r="G17" s="8" t="s">
        <v>951</v>
      </c>
      <c r="H17" s="8">
        <v>330.5</v>
      </c>
      <c r="I17" s="8">
        <f t="shared" si="1"/>
        <v>3025.00000000006</v>
      </c>
      <c r="J17" s="26"/>
    </row>
    <row r="18" ht="15" spans="1:10">
      <c r="A18" s="7" t="s">
        <v>952</v>
      </c>
      <c r="B18" s="8" t="s">
        <v>953</v>
      </c>
      <c r="C18" s="8" t="s">
        <v>9</v>
      </c>
      <c r="D18" s="8">
        <v>3500</v>
      </c>
      <c r="E18" s="8">
        <v>205.4</v>
      </c>
      <c r="F18" s="8">
        <v>203.9</v>
      </c>
      <c r="G18" s="8" t="s">
        <v>954</v>
      </c>
      <c r="H18" s="8">
        <v>205.95</v>
      </c>
      <c r="I18" s="8">
        <f t="shared" si="1"/>
        <v>1924.99999999994</v>
      </c>
      <c r="J18" s="26"/>
    </row>
    <row r="19" ht="15" spans="1:10">
      <c r="A19" s="7" t="s">
        <v>955</v>
      </c>
      <c r="B19" s="8" t="s">
        <v>149</v>
      </c>
      <c r="C19" s="8" t="s">
        <v>9</v>
      </c>
      <c r="D19" s="8">
        <v>500</v>
      </c>
      <c r="E19" s="8">
        <v>1887</v>
      </c>
      <c r="F19" s="8">
        <v>1879.4</v>
      </c>
      <c r="G19" s="8" t="s">
        <v>956</v>
      </c>
      <c r="H19" s="8">
        <v>1918.65</v>
      </c>
      <c r="I19" s="8">
        <f t="shared" si="1"/>
        <v>15825</v>
      </c>
      <c r="J19" s="26"/>
    </row>
    <row r="20" ht="15" spans="1:10">
      <c r="A20" s="7" t="s">
        <v>957</v>
      </c>
      <c r="B20" s="8" t="s">
        <v>245</v>
      </c>
      <c r="C20" s="8" t="s">
        <v>9</v>
      </c>
      <c r="D20" s="8">
        <v>1800</v>
      </c>
      <c r="E20" s="8">
        <v>561</v>
      </c>
      <c r="F20" s="8">
        <v>558.4</v>
      </c>
      <c r="G20" s="8" t="s">
        <v>958</v>
      </c>
      <c r="H20" s="8">
        <v>561</v>
      </c>
      <c r="I20" s="8">
        <f t="shared" si="1"/>
        <v>0</v>
      </c>
      <c r="J20" s="26"/>
    </row>
    <row r="21" ht="15" spans="1:10">
      <c r="A21" s="7" t="s">
        <v>957</v>
      </c>
      <c r="B21" s="8" t="s">
        <v>245</v>
      </c>
      <c r="C21" s="8" t="s">
        <v>9</v>
      </c>
      <c r="D21" s="8">
        <v>1800</v>
      </c>
      <c r="E21" s="8">
        <v>560</v>
      </c>
      <c r="F21" s="8">
        <v>556.7</v>
      </c>
      <c r="G21" s="8" t="s">
        <v>958</v>
      </c>
      <c r="H21" s="8">
        <v>566.8</v>
      </c>
      <c r="I21" s="8">
        <f t="shared" si="1"/>
        <v>12239.9999999999</v>
      </c>
      <c r="J21" s="26"/>
    </row>
    <row r="22" ht="15" spans="1:10">
      <c r="A22" s="7" t="s">
        <v>959</v>
      </c>
      <c r="B22" s="8" t="s">
        <v>960</v>
      </c>
      <c r="C22" s="8" t="s">
        <v>9</v>
      </c>
      <c r="D22" s="8">
        <v>500</v>
      </c>
      <c r="E22" s="8">
        <v>1980</v>
      </c>
      <c r="F22" s="8">
        <v>1971.4</v>
      </c>
      <c r="G22" s="8" t="s">
        <v>961</v>
      </c>
      <c r="H22" s="8">
        <v>1985.95</v>
      </c>
      <c r="I22" s="8">
        <f t="shared" si="1"/>
        <v>2975.00000000002</v>
      </c>
      <c r="J22" s="26"/>
    </row>
    <row r="23" ht="15" spans="1:10">
      <c r="A23" s="7" t="s">
        <v>959</v>
      </c>
      <c r="B23" s="8" t="s">
        <v>120</v>
      </c>
      <c r="C23" s="8" t="s">
        <v>9</v>
      </c>
      <c r="D23" s="8">
        <v>1000</v>
      </c>
      <c r="E23" s="8">
        <v>972</v>
      </c>
      <c r="F23" s="8">
        <v>965.7</v>
      </c>
      <c r="G23" s="8" t="s">
        <v>962</v>
      </c>
      <c r="H23" s="8">
        <v>972</v>
      </c>
      <c r="I23" s="8">
        <f t="shared" si="1"/>
        <v>0</v>
      </c>
      <c r="J23" s="26"/>
    </row>
    <row r="24" ht="15" spans="1:10">
      <c r="A24" s="7" t="s">
        <v>963</v>
      </c>
      <c r="B24" s="8" t="s">
        <v>964</v>
      </c>
      <c r="C24" s="8" t="s">
        <v>9</v>
      </c>
      <c r="D24" s="8">
        <v>2500</v>
      </c>
      <c r="E24" s="8">
        <v>440.25</v>
      </c>
      <c r="F24" s="8">
        <v>437.9</v>
      </c>
      <c r="G24" s="8" t="s">
        <v>965</v>
      </c>
      <c r="H24" s="8">
        <v>440.25</v>
      </c>
      <c r="I24" s="8">
        <f t="shared" si="1"/>
        <v>0</v>
      </c>
      <c r="J24" s="26"/>
    </row>
    <row r="25" ht="15" spans="1:10">
      <c r="A25" s="7" t="s">
        <v>963</v>
      </c>
      <c r="B25" s="8" t="s">
        <v>966</v>
      </c>
      <c r="C25" s="8" t="s">
        <v>9</v>
      </c>
      <c r="D25" s="8">
        <v>1300</v>
      </c>
      <c r="E25" s="8">
        <v>526</v>
      </c>
      <c r="F25" s="8">
        <v>521.7</v>
      </c>
      <c r="G25" s="8" t="s">
        <v>967</v>
      </c>
      <c r="H25" s="8">
        <v>533</v>
      </c>
      <c r="I25" s="8">
        <f t="shared" si="1"/>
        <v>9100</v>
      </c>
      <c r="J25" s="26"/>
    </row>
    <row r="26" ht="15" spans="1:10">
      <c r="A26" s="7" t="s">
        <v>968</v>
      </c>
      <c r="B26" s="8" t="s">
        <v>177</v>
      </c>
      <c r="C26" s="8" t="s">
        <v>9</v>
      </c>
      <c r="D26" s="8">
        <v>700</v>
      </c>
      <c r="E26" s="8">
        <v>1032</v>
      </c>
      <c r="F26" s="8">
        <v>1025.4</v>
      </c>
      <c r="G26" s="8" t="s">
        <v>969</v>
      </c>
      <c r="H26" s="8">
        <v>1040.7</v>
      </c>
      <c r="I26" s="8">
        <f t="shared" si="1"/>
        <v>6090.00000000003</v>
      </c>
      <c r="J26" s="26"/>
    </row>
    <row r="27" ht="15" spans="1:10">
      <c r="A27" s="7" t="s">
        <v>970</v>
      </c>
      <c r="B27" s="8" t="s">
        <v>816</v>
      </c>
      <c r="C27" s="8" t="s">
        <v>28</v>
      </c>
      <c r="D27" s="8">
        <v>500</v>
      </c>
      <c r="E27" s="8">
        <v>2253</v>
      </c>
      <c r="F27" s="8">
        <v>2265.7</v>
      </c>
      <c r="G27" s="8" t="s">
        <v>971</v>
      </c>
      <c r="H27" s="8">
        <v>2247</v>
      </c>
      <c r="I27" s="8">
        <f>(E27-H27)*D27</f>
        <v>3000</v>
      </c>
      <c r="J27" s="26"/>
    </row>
    <row r="28" ht="15" spans="1:10">
      <c r="A28" s="7" t="s">
        <v>972</v>
      </c>
      <c r="B28" s="8" t="s">
        <v>741</v>
      </c>
      <c r="C28" s="8" t="s">
        <v>9</v>
      </c>
      <c r="D28" s="8">
        <v>4000</v>
      </c>
      <c r="E28" s="8">
        <v>218</v>
      </c>
      <c r="F28" s="8">
        <v>216.4</v>
      </c>
      <c r="G28" s="11" t="s">
        <v>973</v>
      </c>
      <c r="H28" s="8">
        <v>220</v>
      </c>
      <c r="I28" s="8">
        <f t="shared" ref="I28:I30" si="2">(H28-E28)*D28</f>
        <v>8000</v>
      </c>
      <c r="J28" s="26"/>
    </row>
    <row r="29" ht="15" spans="1:10">
      <c r="A29" s="7" t="s">
        <v>972</v>
      </c>
      <c r="B29" s="8" t="s">
        <v>404</v>
      </c>
      <c r="C29" s="8" t="s">
        <v>9</v>
      </c>
      <c r="D29" s="8">
        <v>500</v>
      </c>
      <c r="E29" s="8">
        <v>2209</v>
      </c>
      <c r="F29" s="8">
        <v>2198.7</v>
      </c>
      <c r="G29" s="8" t="s">
        <v>974</v>
      </c>
      <c r="H29" s="8">
        <v>2215</v>
      </c>
      <c r="I29" s="8">
        <f t="shared" si="2"/>
        <v>3000</v>
      </c>
      <c r="J29" s="26"/>
    </row>
    <row r="30" ht="15" spans="1:10">
      <c r="A30" s="7" t="s">
        <v>975</v>
      </c>
      <c r="B30" s="8" t="s">
        <v>738</v>
      </c>
      <c r="C30" s="8" t="s">
        <v>9</v>
      </c>
      <c r="D30" s="8">
        <v>1400</v>
      </c>
      <c r="E30" s="8">
        <v>535</v>
      </c>
      <c r="F30" s="8">
        <v>529.7</v>
      </c>
      <c r="G30" s="8" t="s">
        <v>976</v>
      </c>
      <c r="H30" s="8">
        <v>539.7</v>
      </c>
      <c r="I30" s="8">
        <f t="shared" si="2"/>
        <v>6580.00000000006</v>
      </c>
      <c r="J30" s="26"/>
    </row>
    <row r="31" ht="15" spans="1:10">
      <c r="A31" s="7" t="s">
        <v>977</v>
      </c>
      <c r="B31" s="8" t="s">
        <v>404</v>
      </c>
      <c r="C31" s="8" t="s">
        <v>28</v>
      </c>
      <c r="D31" s="8">
        <v>500</v>
      </c>
      <c r="E31" s="8">
        <v>2118</v>
      </c>
      <c r="F31" s="8">
        <v>2131.7</v>
      </c>
      <c r="G31" s="8" t="s">
        <v>978</v>
      </c>
      <c r="H31" s="8">
        <v>2104.5</v>
      </c>
      <c r="I31" s="8">
        <f>(E31-H31)*D31</f>
        <v>6750</v>
      </c>
      <c r="J31" s="26"/>
    </row>
    <row r="32" ht="15" spans="1:10">
      <c r="A32" s="7"/>
      <c r="B32" s="8"/>
      <c r="C32" s="8"/>
      <c r="D32" s="8"/>
      <c r="E32" s="8"/>
      <c r="F32" s="8"/>
      <c r="G32" s="8"/>
      <c r="H32" s="8"/>
      <c r="I32" s="8"/>
      <c r="J32" s="26"/>
    </row>
    <row r="33" ht="15" spans="7:9">
      <c r="G33" s="14" t="s">
        <v>33</v>
      </c>
      <c r="H33" s="14"/>
      <c r="I33" s="18">
        <f>SUM(I4:I32)</f>
        <v>127180</v>
      </c>
    </row>
    <row r="34" ht="15" spans="7:9">
      <c r="G34" s="26"/>
      <c r="H34" s="26"/>
      <c r="I34" s="33"/>
    </row>
    <row r="35" ht="15" spans="7:9">
      <c r="G35" s="14" t="s">
        <v>3</v>
      </c>
      <c r="H35" s="14"/>
      <c r="I35" s="20">
        <f>27/28</f>
        <v>0.964285714285714</v>
      </c>
    </row>
    <row r="37" ht="15" spans="9:9">
      <c r="I37" s="37"/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J8" sqref="$A1:$XFD1048576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979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42837</v>
      </c>
      <c r="B4" s="8" t="s">
        <v>865</v>
      </c>
      <c r="C4" s="8" t="s">
        <v>9</v>
      </c>
      <c r="D4" s="8">
        <v>1575</v>
      </c>
      <c r="E4" s="8">
        <v>405</v>
      </c>
      <c r="F4" s="8">
        <v>401.7</v>
      </c>
      <c r="G4" s="8" t="s">
        <v>980</v>
      </c>
      <c r="H4" s="8">
        <v>411.5</v>
      </c>
      <c r="I4" s="8">
        <f t="shared" ref="I4:I7" si="0">(H4-E4)*D4</f>
        <v>10237.5</v>
      </c>
      <c r="J4" s="26"/>
    </row>
    <row r="5" ht="15" spans="1:10">
      <c r="A5" s="7">
        <v>42867</v>
      </c>
      <c r="B5" s="8" t="s">
        <v>245</v>
      </c>
      <c r="C5" s="8" t="s">
        <v>9</v>
      </c>
      <c r="D5" s="8">
        <v>1800</v>
      </c>
      <c r="E5" s="8">
        <v>514</v>
      </c>
      <c r="F5" s="8">
        <v>511.4</v>
      </c>
      <c r="G5" s="8" t="s">
        <v>981</v>
      </c>
      <c r="H5" s="8">
        <v>515.55</v>
      </c>
      <c r="I5" s="8">
        <f t="shared" si="0"/>
        <v>2789.99999999992</v>
      </c>
      <c r="J5" s="26"/>
    </row>
    <row r="6" ht="15" spans="1:10">
      <c r="A6" s="7">
        <v>42867</v>
      </c>
      <c r="B6" s="8" t="s">
        <v>245</v>
      </c>
      <c r="C6" s="8" t="s">
        <v>9</v>
      </c>
      <c r="D6" s="8">
        <v>1800</v>
      </c>
      <c r="E6" s="8">
        <v>515</v>
      </c>
      <c r="F6" s="8">
        <v>511.7</v>
      </c>
      <c r="G6" s="8" t="s">
        <v>982</v>
      </c>
      <c r="H6" s="8">
        <v>516.7</v>
      </c>
      <c r="I6" s="8">
        <f t="shared" si="0"/>
        <v>3060.00000000008</v>
      </c>
      <c r="J6" s="26"/>
    </row>
    <row r="7" ht="15" spans="1:10">
      <c r="A7" s="7">
        <v>42898</v>
      </c>
      <c r="B7" s="8" t="s">
        <v>983</v>
      </c>
      <c r="C7" s="8" t="s">
        <v>9</v>
      </c>
      <c r="D7" s="8">
        <v>1200</v>
      </c>
      <c r="E7" s="8">
        <v>534</v>
      </c>
      <c r="F7" s="8">
        <v>529.7</v>
      </c>
      <c r="G7" s="8" t="s">
        <v>984</v>
      </c>
      <c r="H7" s="8">
        <v>534</v>
      </c>
      <c r="I7" s="8">
        <f t="shared" si="0"/>
        <v>0</v>
      </c>
      <c r="J7" s="26"/>
    </row>
    <row r="8" ht="15" spans="1:10">
      <c r="A8" s="7">
        <v>42898</v>
      </c>
      <c r="B8" s="8" t="s">
        <v>865</v>
      </c>
      <c r="C8" s="8" t="s">
        <v>28</v>
      </c>
      <c r="D8" s="8">
        <v>1575</v>
      </c>
      <c r="E8" s="8">
        <v>406</v>
      </c>
      <c r="F8" s="8">
        <v>409.7</v>
      </c>
      <c r="G8" s="8" t="s">
        <v>985</v>
      </c>
      <c r="H8" s="8">
        <v>405.6</v>
      </c>
      <c r="I8" s="8">
        <f>(E8-H8)*D8</f>
        <v>629.999999999964</v>
      </c>
      <c r="J8" s="26"/>
    </row>
    <row r="9" ht="15" spans="1:10">
      <c r="A9" s="7">
        <v>42928</v>
      </c>
      <c r="B9" s="8" t="s">
        <v>796</v>
      </c>
      <c r="C9" s="8" t="s">
        <v>9</v>
      </c>
      <c r="D9" s="8">
        <v>3000</v>
      </c>
      <c r="E9" s="8">
        <v>314</v>
      </c>
      <c r="F9" s="8">
        <v>312.4</v>
      </c>
      <c r="G9" s="8" t="s">
        <v>986</v>
      </c>
      <c r="H9" s="8">
        <v>314.6</v>
      </c>
      <c r="I9" s="8">
        <f t="shared" ref="I9:I12" si="1">(H9-E9)*D9</f>
        <v>1800.00000000007</v>
      </c>
      <c r="J9" s="26"/>
    </row>
    <row r="10" ht="15" spans="1:10">
      <c r="A10" s="7">
        <v>42928</v>
      </c>
      <c r="B10" s="8" t="s">
        <v>796</v>
      </c>
      <c r="C10" s="8" t="s">
        <v>9</v>
      </c>
      <c r="D10" s="8">
        <v>3000</v>
      </c>
      <c r="E10" s="8">
        <v>314.6</v>
      </c>
      <c r="F10" s="8">
        <v>312.9</v>
      </c>
      <c r="G10" s="8" t="s">
        <v>987</v>
      </c>
      <c r="H10" s="8">
        <v>315.2</v>
      </c>
      <c r="I10" s="8">
        <f t="shared" si="1"/>
        <v>1799.9999999999</v>
      </c>
      <c r="J10" s="26"/>
    </row>
    <row r="11" ht="15" spans="1:10">
      <c r="A11" s="7">
        <v>42928</v>
      </c>
      <c r="B11" s="8" t="s">
        <v>988</v>
      </c>
      <c r="C11" s="8" t="s">
        <v>9</v>
      </c>
      <c r="D11" s="8">
        <v>1000</v>
      </c>
      <c r="E11" s="8">
        <v>681</v>
      </c>
      <c r="F11" s="8">
        <v>676.4</v>
      </c>
      <c r="G11" s="8" t="s">
        <v>989</v>
      </c>
      <c r="H11" s="8">
        <v>681</v>
      </c>
      <c r="I11" s="8">
        <f t="shared" si="1"/>
        <v>0</v>
      </c>
      <c r="J11" s="26"/>
    </row>
    <row r="12" ht="15" spans="1:10">
      <c r="A12" s="7" t="s">
        <v>990</v>
      </c>
      <c r="B12" s="8" t="s">
        <v>90</v>
      </c>
      <c r="C12" s="8" t="s">
        <v>9</v>
      </c>
      <c r="D12" s="8">
        <v>1000</v>
      </c>
      <c r="E12" s="8">
        <v>920</v>
      </c>
      <c r="F12" s="8">
        <v>914.9</v>
      </c>
      <c r="G12" s="8" t="s">
        <v>991</v>
      </c>
      <c r="H12" s="8">
        <v>932</v>
      </c>
      <c r="I12" s="8">
        <f t="shared" si="1"/>
        <v>12000</v>
      </c>
      <c r="J12" s="26"/>
    </row>
    <row r="13" ht="15" spans="1:10">
      <c r="A13" s="7" t="s">
        <v>992</v>
      </c>
      <c r="B13" s="8" t="s">
        <v>149</v>
      </c>
      <c r="C13" s="8" t="s">
        <v>28</v>
      </c>
      <c r="D13" s="8">
        <v>500</v>
      </c>
      <c r="E13" s="8">
        <v>1688</v>
      </c>
      <c r="F13" s="8">
        <v>1696.7</v>
      </c>
      <c r="G13" s="8" t="s">
        <v>993</v>
      </c>
      <c r="H13" s="8">
        <v>1682.25</v>
      </c>
      <c r="I13" s="8">
        <f>(E13-H13)*D13</f>
        <v>2875</v>
      </c>
      <c r="J13" s="26"/>
    </row>
    <row r="14" ht="15" spans="1:10">
      <c r="A14" s="9" t="s">
        <v>994</v>
      </c>
      <c r="B14" s="10" t="s">
        <v>51</v>
      </c>
      <c r="C14" s="10" t="s">
        <v>9</v>
      </c>
      <c r="D14" s="10">
        <v>1800</v>
      </c>
      <c r="E14" s="10">
        <v>522.6</v>
      </c>
      <c r="F14" s="10">
        <v>519.4</v>
      </c>
      <c r="G14" s="10" t="s">
        <v>995</v>
      </c>
      <c r="H14" s="10">
        <v>520.6</v>
      </c>
      <c r="I14" s="10">
        <f t="shared" ref="I14:I20" si="2">(H14-E14)*D14</f>
        <v>-3600</v>
      </c>
      <c r="J14" s="26"/>
    </row>
    <row r="15" ht="15" spans="1:10">
      <c r="A15" s="7" t="s">
        <v>996</v>
      </c>
      <c r="B15" s="8" t="s">
        <v>419</v>
      </c>
      <c r="C15" s="8" t="s">
        <v>9</v>
      </c>
      <c r="D15" s="8">
        <v>2000</v>
      </c>
      <c r="E15" s="8">
        <v>503</v>
      </c>
      <c r="F15" s="8">
        <v>500.7</v>
      </c>
      <c r="G15" s="8" t="s">
        <v>997</v>
      </c>
      <c r="H15" s="8">
        <v>504.45</v>
      </c>
      <c r="I15" s="8">
        <f t="shared" si="2"/>
        <v>2899.99999999998</v>
      </c>
      <c r="J15" s="26"/>
    </row>
    <row r="16" ht="15" spans="1:10">
      <c r="A16" s="7" t="s">
        <v>996</v>
      </c>
      <c r="B16" s="8" t="s">
        <v>796</v>
      </c>
      <c r="C16" s="8" t="s">
        <v>9</v>
      </c>
      <c r="D16" s="8">
        <v>3000</v>
      </c>
      <c r="E16" s="8">
        <v>322.5</v>
      </c>
      <c r="F16" s="8">
        <v>321.9</v>
      </c>
      <c r="G16" s="8" t="s">
        <v>998</v>
      </c>
      <c r="H16" s="8">
        <v>322.5</v>
      </c>
      <c r="I16" s="8">
        <f t="shared" si="2"/>
        <v>0</v>
      </c>
      <c r="J16" s="26"/>
    </row>
    <row r="17" ht="15" spans="1:10">
      <c r="A17" s="7" t="s">
        <v>999</v>
      </c>
      <c r="B17" s="8" t="s">
        <v>36</v>
      </c>
      <c r="C17" s="8" t="s">
        <v>9</v>
      </c>
      <c r="D17" s="8">
        <v>1500</v>
      </c>
      <c r="E17" s="8">
        <v>859</v>
      </c>
      <c r="F17" s="8">
        <v>855.7</v>
      </c>
      <c r="G17" s="8" t="s">
        <v>1000</v>
      </c>
      <c r="H17" s="8">
        <v>861</v>
      </c>
      <c r="I17" s="8">
        <f t="shared" si="2"/>
        <v>3000</v>
      </c>
      <c r="J17" s="26"/>
    </row>
    <row r="18" ht="15" spans="1:10">
      <c r="A18" s="7" t="s">
        <v>1001</v>
      </c>
      <c r="B18" s="8" t="s">
        <v>1002</v>
      </c>
      <c r="C18" s="8" t="s">
        <v>9</v>
      </c>
      <c r="D18" s="8">
        <v>1200</v>
      </c>
      <c r="E18" s="8">
        <v>726</v>
      </c>
      <c r="F18" s="8">
        <v>722.4</v>
      </c>
      <c r="G18" s="8" t="s">
        <v>1003</v>
      </c>
      <c r="H18" s="8">
        <v>732.6</v>
      </c>
      <c r="I18" s="8">
        <f t="shared" si="2"/>
        <v>7920.00000000003</v>
      </c>
      <c r="J18" s="26"/>
    </row>
    <row r="19" ht="15" spans="1:10">
      <c r="A19" s="7" t="s">
        <v>1004</v>
      </c>
      <c r="B19" s="8" t="s">
        <v>51</v>
      </c>
      <c r="C19" s="8" t="s">
        <v>9</v>
      </c>
      <c r="D19" s="8">
        <v>1800</v>
      </c>
      <c r="E19" s="8">
        <v>535</v>
      </c>
      <c r="F19" s="8">
        <v>532.4</v>
      </c>
      <c r="G19" s="8" t="s">
        <v>1005</v>
      </c>
      <c r="H19" s="8">
        <v>539.35</v>
      </c>
      <c r="I19" s="8">
        <f t="shared" si="2"/>
        <v>7830.00000000004</v>
      </c>
      <c r="J19" s="26"/>
    </row>
    <row r="20" ht="15" spans="1:10">
      <c r="A20" s="9" t="s">
        <v>1006</v>
      </c>
      <c r="B20" s="10" t="s">
        <v>51</v>
      </c>
      <c r="C20" s="10" t="s">
        <v>9</v>
      </c>
      <c r="D20" s="10">
        <v>1800</v>
      </c>
      <c r="E20" s="10">
        <v>539.5</v>
      </c>
      <c r="F20" s="10">
        <v>536.7</v>
      </c>
      <c r="G20" s="10" t="s">
        <v>1007</v>
      </c>
      <c r="H20" s="10">
        <v>539</v>
      </c>
      <c r="I20" s="10">
        <f t="shared" si="2"/>
        <v>-900</v>
      </c>
      <c r="J20" s="26"/>
    </row>
    <row r="21" ht="15" spans="1:10">
      <c r="A21" s="9" t="s">
        <v>1006</v>
      </c>
      <c r="B21" s="10" t="s">
        <v>431</v>
      </c>
      <c r="C21" s="10" t="s">
        <v>28</v>
      </c>
      <c r="D21" s="10">
        <v>350</v>
      </c>
      <c r="E21" s="10">
        <v>1966</v>
      </c>
      <c r="F21" s="10">
        <v>1982.7</v>
      </c>
      <c r="G21" s="10" t="s">
        <v>1008</v>
      </c>
      <c r="H21" s="10">
        <v>1970</v>
      </c>
      <c r="I21" s="10">
        <f t="shared" ref="I21:I24" si="3">(E21-H21)*D21</f>
        <v>-1400</v>
      </c>
      <c r="J21" s="26"/>
    </row>
    <row r="22" ht="15" spans="1:10">
      <c r="A22" s="7" t="s">
        <v>1009</v>
      </c>
      <c r="B22" s="8" t="s">
        <v>796</v>
      </c>
      <c r="C22" s="8" t="s">
        <v>28</v>
      </c>
      <c r="D22" s="8">
        <v>3000</v>
      </c>
      <c r="E22" s="8">
        <v>312.5</v>
      </c>
      <c r="F22" s="8">
        <v>314.4</v>
      </c>
      <c r="G22" s="8" t="s">
        <v>1010</v>
      </c>
      <c r="H22" s="8">
        <v>310.8</v>
      </c>
      <c r="I22" s="8">
        <f t="shared" si="3"/>
        <v>5099.99999999997</v>
      </c>
      <c r="J22" s="26"/>
    </row>
    <row r="23" ht="15" spans="1:10">
      <c r="A23" s="9" t="s">
        <v>1011</v>
      </c>
      <c r="B23" s="10" t="s">
        <v>47</v>
      </c>
      <c r="C23" s="10" t="s">
        <v>9</v>
      </c>
      <c r="D23" s="10">
        <v>600</v>
      </c>
      <c r="E23" s="10">
        <v>1495</v>
      </c>
      <c r="F23" s="10">
        <v>1486.7</v>
      </c>
      <c r="G23" s="10" t="s">
        <v>1012</v>
      </c>
      <c r="H23" s="10">
        <v>1486.7</v>
      </c>
      <c r="I23" s="10">
        <f>(H23-E23)*D23</f>
        <v>-4979.99999999997</v>
      </c>
      <c r="J23" s="26"/>
    </row>
    <row r="24" ht="15" spans="1:10">
      <c r="A24" s="7" t="s">
        <v>1011</v>
      </c>
      <c r="B24" s="8" t="s">
        <v>1013</v>
      </c>
      <c r="C24" s="8" t="s">
        <v>28</v>
      </c>
      <c r="D24" s="8">
        <v>750</v>
      </c>
      <c r="E24" s="8">
        <v>581</v>
      </c>
      <c r="F24" s="8">
        <v>587.7</v>
      </c>
      <c r="G24" s="8" t="s">
        <v>1014</v>
      </c>
      <c r="H24" s="8">
        <v>581</v>
      </c>
      <c r="I24" s="8">
        <f t="shared" si="3"/>
        <v>0</v>
      </c>
      <c r="J24" s="26"/>
    </row>
    <row r="25" ht="15" spans="1:10">
      <c r="A25" s="7"/>
      <c r="B25" s="8"/>
      <c r="C25" s="8"/>
      <c r="D25" s="8"/>
      <c r="E25" s="8"/>
      <c r="F25" s="8"/>
      <c r="G25" s="8"/>
      <c r="H25" s="8"/>
      <c r="I25" s="8"/>
      <c r="J25" s="26"/>
    </row>
    <row r="26" ht="15" spans="7:9">
      <c r="G26" s="14" t="s">
        <v>33</v>
      </c>
      <c r="H26" s="14"/>
      <c r="I26" s="18">
        <f>SUM(I4:I25)</f>
        <v>51062.5</v>
      </c>
    </row>
    <row r="27" ht="15" spans="7:9">
      <c r="G27" s="26"/>
      <c r="H27" s="26"/>
      <c r="I27" s="33"/>
    </row>
    <row r="28" ht="15" spans="7:9">
      <c r="G28" s="14" t="s">
        <v>3</v>
      </c>
      <c r="H28" s="14"/>
      <c r="I28" s="20">
        <f>17/21</f>
        <v>0.80952380952381</v>
      </c>
    </row>
    <row r="30" ht="15" spans="9:9">
      <c r="I30" s="37"/>
    </row>
  </sheetData>
  <mergeCells count="4">
    <mergeCell ref="A1:I1"/>
    <mergeCell ref="A2:I2"/>
    <mergeCell ref="G26:H26"/>
    <mergeCell ref="G28:H28"/>
  </mergeCells>
  <pageMargins left="0.75" right="0.75" top="1" bottom="1" header="0.511805555555556" footer="0.51180555555555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opLeftCell="A16" workbookViewId="0">
      <selection activeCell="I29" sqref="I29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1015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42746</v>
      </c>
      <c r="B4" s="8" t="s">
        <v>51</v>
      </c>
      <c r="C4" s="8" t="s">
        <v>28</v>
      </c>
      <c r="D4" s="8">
        <v>1800</v>
      </c>
      <c r="E4" s="8">
        <v>542</v>
      </c>
      <c r="F4" s="8">
        <v>544.7</v>
      </c>
      <c r="G4" s="8" t="s">
        <v>1017</v>
      </c>
      <c r="H4" s="8">
        <v>536.2</v>
      </c>
      <c r="I4" s="8">
        <f>(E4-H4)*D4</f>
        <v>10439.9999999999</v>
      </c>
      <c r="J4" s="26"/>
    </row>
    <row r="5" ht="15" spans="1:10">
      <c r="A5" s="7">
        <v>42746</v>
      </c>
      <c r="B5" s="8" t="s">
        <v>1018</v>
      </c>
      <c r="C5" s="8" t="s">
        <v>9</v>
      </c>
      <c r="D5" s="8">
        <v>1750</v>
      </c>
      <c r="E5" s="8">
        <v>320</v>
      </c>
      <c r="F5" s="8">
        <v>317.4</v>
      </c>
      <c r="G5" s="8" t="s">
        <v>1019</v>
      </c>
      <c r="H5" s="8">
        <v>320</v>
      </c>
      <c r="I5" s="8">
        <f t="shared" ref="I5:I8" si="0">(H5-E5)*D5</f>
        <v>0</v>
      </c>
      <c r="J5" s="26"/>
    </row>
    <row r="6" ht="15" spans="1:10">
      <c r="A6" s="7">
        <v>42777</v>
      </c>
      <c r="B6" s="8" t="s">
        <v>51</v>
      </c>
      <c r="C6" s="8" t="s">
        <v>9</v>
      </c>
      <c r="D6" s="8">
        <v>1800</v>
      </c>
      <c r="E6" s="8">
        <v>545</v>
      </c>
      <c r="F6" s="8">
        <v>542.9</v>
      </c>
      <c r="G6" s="8" t="s">
        <v>1020</v>
      </c>
      <c r="H6" s="8">
        <v>545</v>
      </c>
      <c r="I6" s="8">
        <f t="shared" si="0"/>
        <v>0</v>
      </c>
      <c r="J6" s="26"/>
    </row>
    <row r="7" ht="15" spans="1:10">
      <c r="A7" s="9">
        <v>42805</v>
      </c>
      <c r="B7" s="10" t="s">
        <v>915</v>
      </c>
      <c r="C7" s="10" t="s">
        <v>9</v>
      </c>
      <c r="D7" s="10">
        <v>1000</v>
      </c>
      <c r="E7" s="10">
        <v>712</v>
      </c>
      <c r="F7" s="10">
        <v>707.7</v>
      </c>
      <c r="G7" s="10" t="s">
        <v>1021</v>
      </c>
      <c r="H7" s="10">
        <v>711</v>
      </c>
      <c r="I7" s="10">
        <f t="shared" si="0"/>
        <v>-1000</v>
      </c>
      <c r="J7" s="26"/>
    </row>
    <row r="8" ht="15" spans="1:10">
      <c r="A8" s="7">
        <v>42805</v>
      </c>
      <c r="B8" s="8" t="s">
        <v>149</v>
      </c>
      <c r="C8" s="8" t="s">
        <v>9</v>
      </c>
      <c r="D8" s="8">
        <v>500</v>
      </c>
      <c r="E8" s="8">
        <v>1775</v>
      </c>
      <c r="F8" s="8">
        <v>1767.7</v>
      </c>
      <c r="G8" s="8" t="s">
        <v>1022</v>
      </c>
      <c r="H8" s="8">
        <v>1789.2</v>
      </c>
      <c r="I8" s="8">
        <f t="shared" si="0"/>
        <v>7100.00000000002</v>
      </c>
      <c r="J8" s="26"/>
    </row>
    <row r="9" ht="15" spans="1:10">
      <c r="A9" s="7">
        <v>42897</v>
      </c>
      <c r="B9" s="8" t="s">
        <v>51</v>
      </c>
      <c r="C9" s="8" t="s">
        <v>28</v>
      </c>
      <c r="D9" s="8">
        <v>1800</v>
      </c>
      <c r="E9" s="8">
        <v>526</v>
      </c>
      <c r="F9" s="8">
        <v>528.7</v>
      </c>
      <c r="G9" s="8" t="s">
        <v>1023</v>
      </c>
      <c r="H9" s="8">
        <v>524.35</v>
      </c>
      <c r="I9" s="8">
        <f>(E9-H9)*D9</f>
        <v>2969.99999999996</v>
      </c>
      <c r="J9" s="26"/>
    </row>
    <row r="10" ht="15" spans="1:10">
      <c r="A10" s="7">
        <v>42927</v>
      </c>
      <c r="B10" s="8" t="s">
        <v>1024</v>
      </c>
      <c r="C10" s="8" t="s">
        <v>9</v>
      </c>
      <c r="D10" s="8">
        <v>2266</v>
      </c>
      <c r="E10" s="8">
        <v>381</v>
      </c>
      <c r="F10" s="8">
        <v>378.9</v>
      </c>
      <c r="G10" s="8" t="s">
        <v>1025</v>
      </c>
      <c r="H10" s="8">
        <v>382</v>
      </c>
      <c r="I10" s="8">
        <f t="shared" ref="I10:I12" si="1">(H10-E10)*D10</f>
        <v>2266</v>
      </c>
      <c r="J10" s="26"/>
    </row>
    <row r="11" ht="15" spans="1:10">
      <c r="A11" s="7">
        <v>42958</v>
      </c>
      <c r="B11" s="8" t="s">
        <v>928</v>
      </c>
      <c r="C11" s="8" t="s">
        <v>9</v>
      </c>
      <c r="D11" s="8">
        <v>1100</v>
      </c>
      <c r="E11" s="8">
        <v>484</v>
      </c>
      <c r="F11" s="8">
        <v>479.7</v>
      </c>
      <c r="G11" s="8" t="s">
        <v>1026</v>
      </c>
      <c r="H11" s="8">
        <v>484</v>
      </c>
      <c r="I11" s="8">
        <f t="shared" si="1"/>
        <v>0</v>
      </c>
      <c r="J11" s="26"/>
    </row>
    <row r="12" ht="15" spans="1:10">
      <c r="A12" s="7">
        <v>42958</v>
      </c>
      <c r="B12" s="8" t="s">
        <v>431</v>
      </c>
      <c r="C12" s="8" t="s">
        <v>9</v>
      </c>
      <c r="D12" s="8">
        <v>350</v>
      </c>
      <c r="E12" s="8">
        <v>1740</v>
      </c>
      <c r="F12" s="8">
        <v>1726.7</v>
      </c>
      <c r="G12" s="8" t="s">
        <v>1027</v>
      </c>
      <c r="H12" s="8">
        <v>1749</v>
      </c>
      <c r="I12" s="8">
        <f t="shared" si="1"/>
        <v>3150</v>
      </c>
      <c r="J12" s="26"/>
    </row>
    <row r="13" ht="15" spans="1:10">
      <c r="A13" s="7">
        <v>42989</v>
      </c>
      <c r="B13" s="8" t="s">
        <v>726</v>
      </c>
      <c r="C13" s="8" t="s">
        <v>28</v>
      </c>
      <c r="D13" s="8">
        <v>400</v>
      </c>
      <c r="E13" s="8">
        <v>834</v>
      </c>
      <c r="F13" s="8">
        <v>844.7</v>
      </c>
      <c r="G13" s="8" t="s">
        <v>1028</v>
      </c>
      <c r="H13" s="8">
        <v>834</v>
      </c>
      <c r="I13" s="8">
        <f t="shared" ref="I13:I19" si="2">(E13-H13)*D13</f>
        <v>0</v>
      </c>
      <c r="J13" s="26"/>
    </row>
    <row r="14" ht="15" spans="1:10">
      <c r="A14" s="7">
        <v>43019</v>
      </c>
      <c r="B14" s="8" t="s">
        <v>275</v>
      </c>
      <c r="C14" s="8" t="s">
        <v>9</v>
      </c>
      <c r="D14" s="8">
        <v>2750</v>
      </c>
      <c r="E14" s="8">
        <v>313.5</v>
      </c>
      <c r="F14" s="8">
        <v>311.9</v>
      </c>
      <c r="G14" s="8" t="s">
        <v>1029</v>
      </c>
      <c r="H14" s="8">
        <v>315.7</v>
      </c>
      <c r="I14" s="8">
        <f t="shared" ref="I14:I17" si="3">(H14-E14)*D14</f>
        <v>6049.99999999997</v>
      </c>
      <c r="J14" s="26"/>
    </row>
    <row r="15" ht="15" spans="1:10">
      <c r="A15" s="7" t="s">
        <v>1030</v>
      </c>
      <c r="B15" s="8" t="s">
        <v>848</v>
      </c>
      <c r="C15" s="8" t="s">
        <v>9</v>
      </c>
      <c r="D15" s="8">
        <v>3500</v>
      </c>
      <c r="E15" s="8">
        <v>172</v>
      </c>
      <c r="F15" s="8">
        <v>169.9</v>
      </c>
      <c r="G15" s="8" t="s">
        <v>1031</v>
      </c>
      <c r="H15" s="8">
        <v>175</v>
      </c>
      <c r="I15" s="8">
        <f t="shared" si="3"/>
        <v>10500</v>
      </c>
      <c r="J15" s="26"/>
    </row>
    <row r="16" ht="15" spans="1:10">
      <c r="A16" s="7" t="s">
        <v>1032</v>
      </c>
      <c r="B16" s="8" t="s">
        <v>796</v>
      </c>
      <c r="C16" s="8" t="s">
        <v>28</v>
      </c>
      <c r="D16" s="8">
        <v>3000</v>
      </c>
      <c r="E16" s="8">
        <v>331</v>
      </c>
      <c r="F16" s="8">
        <v>332.7</v>
      </c>
      <c r="G16" s="8" t="s">
        <v>1033</v>
      </c>
      <c r="H16" s="8">
        <v>330.05</v>
      </c>
      <c r="I16" s="8">
        <f t="shared" si="2"/>
        <v>2849.99999999997</v>
      </c>
      <c r="J16" s="26"/>
    </row>
    <row r="17" ht="15" spans="1:10">
      <c r="A17" s="7" t="s">
        <v>1034</v>
      </c>
      <c r="B17" s="8" t="s">
        <v>865</v>
      </c>
      <c r="C17" s="8" t="s">
        <v>9</v>
      </c>
      <c r="D17" s="8">
        <v>1575</v>
      </c>
      <c r="E17" s="8">
        <v>422</v>
      </c>
      <c r="F17" s="8">
        <v>418.7</v>
      </c>
      <c r="G17" s="8" t="s">
        <v>1035</v>
      </c>
      <c r="H17" s="8">
        <v>422</v>
      </c>
      <c r="I17" s="8">
        <f t="shared" si="3"/>
        <v>0</v>
      </c>
      <c r="J17" s="26"/>
    </row>
    <row r="18" ht="15" spans="1:10">
      <c r="A18" s="7" t="s">
        <v>1034</v>
      </c>
      <c r="B18" s="8" t="s">
        <v>275</v>
      </c>
      <c r="C18" s="8" t="s">
        <v>28</v>
      </c>
      <c r="D18" s="8">
        <v>2750</v>
      </c>
      <c r="E18" s="8">
        <v>309</v>
      </c>
      <c r="F18" s="8">
        <v>310.7</v>
      </c>
      <c r="G18" s="8" t="s">
        <v>1036</v>
      </c>
      <c r="H18" s="8">
        <v>307</v>
      </c>
      <c r="I18" s="8">
        <f t="shared" si="2"/>
        <v>5500</v>
      </c>
      <c r="J18" s="26"/>
    </row>
    <row r="19" ht="15" spans="1:10">
      <c r="A19" s="7" t="s">
        <v>1037</v>
      </c>
      <c r="B19" s="8" t="s">
        <v>275</v>
      </c>
      <c r="C19" s="8" t="s">
        <v>28</v>
      </c>
      <c r="D19" s="8">
        <v>2750</v>
      </c>
      <c r="E19" s="8">
        <v>298</v>
      </c>
      <c r="F19" s="8">
        <v>299.7</v>
      </c>
      <c r="G19" s="8" t="s">
        <v>1038</v>
      </c>
      <c r="H19" s="8">
        <v>298</v>
      </c>
      <c r="I19" s="8">
        <f t="shared" si="2"/>
        <v>0</v>
      </c>
      <c r="J19" s="26"/>
    </row>
    <row r="20" ht="15" spans="1:10">
      <c r="A20" s="7" t="s">
        <v>1037</v>
      </c>
      <c r="B20" s="8" t="s">
        <v>438</v>
      </c>
      <c r="C20" s="8" t="s">
        <v>9</v>
      </c>
      <c r="D20" s="8">
        <v>250</v>
      </c>
      <c r="E20" s="8">
        <v>3050</v>
      </c>
      <c r="F20" s="8">
        <v>3034.7</v>
      </c>
      <c r="G20" s="8" t="s">
        <v>1039</v>
      </c>
      <c r="H20" s="8">
        <v>3114.9</v>
      </c>
      <c r="I20" s="8">
        <f t="shared" ref="I20:I22" si="4">(H20-E20)*D20</f>
        <v>16225</v>
      </c>
      <c r="J20" s="26"/>
    </row>
    <row r="21" ht="15" spans="1:10">
      <c r="A21" s="9" t="s">
        <v>1040</v>
      </c>
      <c r="B21" s="10" t="s">
        <v>120</v>
      </c>
      <c r="C21" s="10" t="s">
        <v>9</v>
      </c>
      <c r="D21" s="10">
        <v>1000</v>
      </c>
      <c r="E21" s="10">
        <v>920</v>
      </c>
      <c r="F21" s="10">
        <v>914.7</v>
      </c>
      <c r="G21" s="10" t="s">
        <v>1041</v>
      </c>
      <c r="H21" s="10">
        <v>919</v>
      </c>
      <c r="I21" s="10">
        <f t="shared" si="4"/>
        <v>-1000</v>
      </c>
      <c r="J21" s="26"/>
    </row>
    <row r="22" ht="15" spans="1:10">
      <c r="A22" s="7" t="s">
        <v>1040</v>
      </c>
      <c r="B22" s="8" t="s">
        <v>766</v>
      </c>
      <c r="C22" s="8" t="s">
        <v>9</v>
      </c>
      <c r="D22" s="8">
        <v>1750</v>
      </c>
      <c r="E22" s="8">
        <v>310.5</v>
      </c>
      <c r="F22" s="8">
        <v>307.7</v>
      </c>
      <c r="G22" s="8" t="s">
        <v>1042</v>
      </c>
      <c r="H22" s="8">
        <v>314.4</v>
      </c>
      <c r="I22" s="8">
        <f t="shared" si="4"/>
        <v>6824.99999999996</v>
      </c>
      <c r="J22" s="26"/>
    </row>
    <row r="23" ht="15" spans="1:10">
      <c r="A23" s="7" t="s">
        <v>1043</v>
      </c>
      <c r="B23" s="8" t="s">
        <v>753</v>
      </c>
      <c r="C23" s="8" t="s">
        <v>28</v>
      </c>
      <c r="D23" s="8">
        <v>3500</v>
      </c>
      <c r="E23" s="8">
        <v>188</v>
      </c>
      <c r="F23" s="8">
        <v>189.7</v>
      </c>
      <c r="G23" s="8" t="s">
        <v>1044</v>
      </c>
      <c r="H23" s="8">
        <v>187.1</v>
      </c>
      <c r="I23" s="8">
        <f>(E23-H23)*D23</f>
        <v>3150.00000000002</v>
      </c>
      <c r="J23" s="26"/>
    </row>
    <row r="24" ht="15" spans="1:10">
      <c r="A24" s="7" t="s">
        <v>1045</v>
      </c>
      <c r="B24" s="8" t="s">
        <v>51</v>
      </c>
      <c r="C24" s="8" t="s">
        <v>9</v>
      </c>
      <c r="D24" s="8">
        <v>1800</v>
      </c>
      <c r="E24" s="8">
        <v>504.5</v>
      </c>
      <c r="F24" s="8">
        <v>500.7</v>
      </c>
      <c r="G24" s="8" t="s">
        <v>1046</v>
      </c>
      <c r="H24" s="8">
        <v>513.35</v>
      </c>
      <c r="I24" s="8">
        <f t="shared" ref="I24:I30" si="5">(H24-E24)*D24</f>
        <v>15930</v>
      </c>
      <c r="J24" s="26"/>
    </row>
    <row r="25" ht="15" spans="1:10">
      <c r="A25" s="7" t="s">
        <v>1047</v>
      </c>
      <c r="B25" s="8" t="s">
        <v>964</v>
      </c>
      <c r="C25" s="8" t="s">
        <v>9</v>
      </c>
      <c r="D25" s="8">
        <v>2500</v>
      </c>
      <c r="E25" s="8">
        <v>407</v>
      </c>
      <c r="F25" s="8">
        <v>402.7</v>
      </c>
      <c r="G25" s="8" t="s">
        <v>1048</v>
      </c>
      <c r="H25" s="8">
        <v>411.2</v>
      </c>
      <c r="I25" s="8">
        <f t="shared" si="5"/>
        <v>10500</v>
      </c>
      <c r="J25" s="26"/>
    </row>
    <row r="26" ht="15" spans="1:10">
      <c r="A26" s="7" t="s">
        <v>1049</v>
      </c>
      <c r="B26" s="8" t="s">
        <v>51</v>
      </c>
      <c r="C26" s="8" t="s">
        <v>9</v>
      </c>
      <c r="D26" s="8">
        <v>1800</v>
      </c>
      <c r="E26" s="8">
        <v>506</v>
      </c>
      <c r="F26" s="8">
        <v>502.9</v>
      </c>
      <c r="G26" s="8" t="s">
        <v>1050</v>
      </c>
      <c r="H26" s="8">
        <v>511.9</v>
      </c>
      <c r="I26" s="8">
        <f t="shared" si="5"/>
        <v>10620</v>
      </c>
      <c r="J26" s="26"/>
    </row>
    <row r="27" ht="15" spans="1:10">
      <c r="A27" s="7" t="s">
        <v>1051</v>
      </c>
      <c r="B27" s="8" t="s">
        <v>1052</v>
      </c>
      <c r="C27" s="8" t="s">
        <v>9</v>
      </c>
      <c r="D27" s="8">
        <v>4950</v>
      </c>
      <c r="E27" s="8">
        <v>188.5</v>
      </c>
      <c r="F27" s="8">
        <v>187.4</v>
      </c>
      <c r="G27" s="8" t="s">
        <v>1053</v>
      </c>
      <c r="H27" s="8">
        <v>188.5</v>
      </c>
      <c r="I27" s="8">
        <f t="shared" si="5"/>
        <v>0</v>
      </c>
      <c r="J27" s="26"/>
    </row>
    <row r="28" ht="15" spans="1:10">
      <c r="A28" s="7" t="s">
        <v>1051</v>
      </c>
      <c r="B28" s="8" t="s">
        <v>865</v>
      </c>
      <c r="C28" s="8" t="s">
        <v>9</v>
      </c>
      <c r="D28" s="8">
        <v>1575</v>
      </c>
      <c r="E28" s="8">
        <v>429</v>
      </c>
      <c r="F28" s="8">
        <v>425.7</v>
      </c>
      <c r="G28" s="8" t="s">
        <v>1054</v>
      </c>
      <c r="H28" s="8">
        <v>430.5</v>
      </c>
      <c r="I28" s="8">
        <f t="shared" si="5"/>
        <v>2362.5</v>
      </c>
      <c r="J28" s="26"/>
    </row>
    <row r="29" ht="15" spans="1:10">
      <c r="A29" s="7" t="s">
        <v>1055</v>
      </c>
      <c r="B29" s="8" t="s">
        <v>549</v>
      </c>
      <c r="C29" s="8" t="s">
        <v>9</v>
      </c>
      <c r="D29" s="8">
        <v>5000</v>
      </c>
      <c r="E29" s="8">
        <v>231.2</v>
      </c>
      <c r="F29" s="8">
        <v>229.9</v>
      </c>
      <c r="G29" s="8" t="s">
        <v>1056</v>
      </c>
      <c r="H29" s="8">
        <v>231.2</v>
      </c>
      <c r="I29" s="8">
        <f t="shared" si="5"/>
        <v>0</v>
      </c>
      <c r="J29" s="26"/>
    </row>
    <row r="30" ht="15" spans="1:10">
      <c r="A30" s="7" t="s">
        <v>1057</v>
      </c>
      <c r="B30" s="8" t="s">
        <v>47</v>
      </c>
      <c r="C30" s="8" t="s">
        <v>9</v>
      </c>
      <c r="D30" s="8">
        <v>600</v>
      </c>
      <c r="E30" s="8">
        <v>1357</v>
      </c>
      <c r="F30" s="8">
        <v>1348.7</v>
      </c>
      <c r="G30" s="8" t="s">
        <v>1058</v>
      </c>
      <c r="H30" s="8">
        <v>1361.8</v>
      </c>
      <c r="I30" s="8">
        <f t="shared" si="5"/>
        <v>2879.99999999997</v>
      </c>
      <c r="J30" s="26"/>
    </row>
    <row r="31" ht="15" spans="1:10">
      <c r="A31" s="7"/>
      <c r="B31" s="8"/>
      <c r="C31" s="8"/>
      <c r="D31" s="8"/>
      <c r="E31" s="8"/>
      <c r="F31" s="8"/>
      <c r="G31" s="8"/>
      <c r="H31" s="8"/>
      <c r="I31" s="8"/>
      <c r="J31" s="26"/>
    </row>
    <row r="32" ht="15" spans="7:9">
      <c r="G32" s="14" t="s">
        <v>33</v>
      </c>
      <c r="H32" s="14"/>
      <c r="I32" s="18">
        <f>SUM(I4:I31)</f>
        <v>117318.5</v>
      </c>
    </row>
    <row r="33" ht="15" spans="7:9">
      <c r="G33" s="26"/>
      <c r="H33" s="26"/>
      <c r="I33" s="33"/>
    </row>
    <row r="34" ht="15" spans="7:9">
      <c r="G34" s="14" t="s">
        <v>3</v>
      </c>
      <c r="H34" s="14"/>
      <c r="I34" s="20">
        <f>25/27</f>
        <v>0.925925925925926</v>
      </c>
    </row>
    <row r="36" ht="15" spans="9:9">
      <c r="I36" s="37"/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opLeftCell="A16" workbookViewId="0">
      <selection activeCell="K25" sqref="K25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1059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42835</v>
      </c>
      <c r="B4" s="8" t="s">
        <v>51</v>
      </c>
      <c r="C4" s="8" t="s">
        <v>28</v>
      </c>
      <c r="D4" s="8">
        <v>1800</v>
      </c>
      <c r="E4" s="8">
        <v>481.5</v>
      </c>
      <c r="F4" s="8">
        <v>484.4</v>
      </c>
      <c r="G4" s="8" t="s">
        <v>1060</v>
      </c>
      <c r="H4" s="8">
        <v>479</v>
      </c>
      <c r="I4" s="8">
        <f t="shared" ref="I4:I9" si="0">(E4-H4)*D4</f>
        <v>4500</v>
      </c>
      <c r="J4" s="26"/>
    </row>
    <row r="5" ht="15" spans="1:10">
      <c r="A5" s="7">
        <v>42865</v>
      </c>
      <c r="B5" s="8" t="s">
        <v>51</v>
      </c>
      <c r="C5" s="8" t="s">
        <v>28</v>
      </c>
      <c r="D5" s="8">
        <v>1800</v>
      </c>
      <c r="E5" s="8">
        <v>481</v>
      </c>
      <c r="F5" s="8">
        <v>483.7</v>
      </c>
      <c r="G5" s="8" t="s">
        <v>1061</v>
      </c>
      <c r="H5" s="8">
        <v>481</v>
      </c>
      <c r="I5" s="8">
        <f t="shared" si="0"/>
        <v>0</v>
      </c>
      <c r="J5" s="26"/>
    </row>
    <row r="6" ht="15" spans="1:10">
      <c r="A6" s="7">
        <v>42865</v>
      </c>
      <c r="B6" s="8" t="s">
        <v>404</v>
      </c>
      <c r="C6" s="8" t="s">
        <v>9</v>
      </c>
      <c r="D6" s="8">
        <v>500</v>
      </c>
      <c r="E6" s="8">
        <v>1544</v>
      </c>
      <c r="F6" s="8">
        <v>1536.7</v>
      </c>
      <c r="G6" s="8" t="s">
        <v>1062</v>
      </c>
      <c r="H6" s="8">
        <v>1549.95</v>
      </c>
      <c r="I6" s="8">
        <f t="shared" ref="I6:I8" si="1">(H6-E6)*D6</f>
        <v>2975.00000000002</v>
      </c>
      <c r="J6" s="26"/>
    </row>
    <row r="7" ht="15" spans="1:10">
      <c r="A7" s="7">
        <v>42865</v>
      </c>
      <c r="B7" s="8" t="s">
        <v>404</v>
      </c>
      <c r="C7" s="8" t="s">
        <v>9</v>
      </c>
      <c r="D7" s="8">
        <v>500</v>
      </c>
      <c r="E7" s="8">
        <v>1550</v>
      </c>
      <c r="F7" s="8">
        <v>1542.7</v>
      </c>
      <c r="G7" s="8" t="s">
        <v>1063</v>
      </c>
      <c r="H7" s="8">
        <v>1553</v>
      </c>
      <c r="I7" s="8">
        <f t="shared" si="1"/>
        <v>1500</v>
      </c>
      <c r="J7" s="26"/>
    </row>
    <row r="8" ht="15" spans="1:10">
      <c r="A8" s="7">
        <v>42988</v>
      </c>
      <c r="B8" s="8" t="s">
        <v>337</v>
      </c>
      <c r="C8" s="8" t="s">
        <v>9</v>
      </c>
      <c r="D8" s="8">
        <v>750</v>
      </c>
      <c r="E8" s="8">
        <v>1150</v>
      </c>
      <c r="F8" s="8">
        <v>1144.7</v>
      </c>
      <c r="G8" s="8" t="s">
        <v>1064</v>
      </c>
      <c r="H8" s="8">
        <v>1158</v>
      </c>
      <c r="I8" s="8">
        <f t="shared" si="1"/>
        <v>6000</v>
      </c>
      <c r="J8" s="26"/>
    </row>
    <row r="9" ht="15" spans="1:10">
      <c r="A9" s="7">
        <v>43018</v>
      </c>
      <c r="B9" s="8" t="s">
        <v>859</v>
      </c>
      <c r="C9" s="8" t="s">
        <v>28</v>
      </c>
      <c r="D9" s="8">
        <v>1500</v>
      </c>
      <c r="E9" s="8">
        <v>413</v>
      </c>
      <c r="F9" s="8">
        <v>415.7</v>
      </c>
      <c r="G9" s="8" t="s">
        <v>1065</v>
      </c>
      <c r="H9" s="8">
        <v>411</v>
      </c>
      <c r="I9" s="8">
        <f t="shared" si="0"/>
        <v>3000</v>
      </c>
      <c r="J9" s="26"/>
    </row>
    <row r="10" ht="15" spans="1:10">
      <c r="A10" s="7">
        <v>43049</v>
      </c>
      <c r="B10" s="8" t="s">
        <v>51</v>
      </c>
      <c r="C10" s="8" t="s">
        <v>9</v>
      </c>
      <c r="D10" s="8">
        <v>1800</v>
      </c>
      <c r="E10" s="8">
        <v>485</v>
      </c>
      <c r="F10" s="8">
        <v>482.7</v>
      </c>
      <c r="G10" s="8" t="s">
        <v>1066</v>
      </c>
      <c r="H10" s="8">
        <v>486.7</v>
      </c>
      <c r="I10" s="8">
        <f t="shared" ref="I10:I21" si="2">(H10-E10)*D10</f>
        <v>3059.99999999998</v>
      </c>
      <c r="J10" s="26"/>
    </row>
    <row r="11" ht="15" spans="1:10">
      <c r="A11" s="7">
        <v>43079</v>
      </c>
      <c r="B11" s="8" t="s">
        <v>766</v>
      </c>
      <c r="C11" s="8" t="s">
        <v>9</v>
      </c>
      <c r="D11" s="8">
        <v>1750</v>
      </c>
      <c r="E11" s="8">
        <v>363</v>
      </c>
      <c r="F11" s="8">
        <v>359.9</v>
      </c>
      <c r="G11" s="8" t="s">
        <v>1067</v>
      </c>
      <c r="H11" s="8">
        <v>365.9</v>
      </c>
      <c r="I11" s="8">
        <f t="shared" si="2"/>
        <v>5074.99999999996</v>
      </c>
      <c r="J11" s="26"/>
    </row>
    <row r="12" ht="15" spans="1:10">
      <c r="A12" s="7" t="s">
        <v>1068</v>
      </c>
      <c r="B12" s="8" t="s">
        <v>1069</v>
      </c>
      <c r="C12" s="8" t="s">
        <v>9</v>
      </c>
      <c r="D12" s="8">
        <v>3500</v>
      </c>
      <c r="E12" s="8">
        <v>322</v>
      </c>
      <c r="F12" s="8">
        <v>320.7</v>
      </c>
      <c r="G12" s="8" t="s">
        <v>1070</v>
      </c>
      <c r="H12" s="8">
        <v>323.7</v>
      </c>
      <c r="I12" s="8">
        <f t="shared" si="2"/>
        <v>5949.99999999996</v>
      </c>
      <c r="J12" s="26"/>
    </row>
    <row r="13" ht="15" spans="1:10">
      <c r="A13" s="7" t="s">
        <v>1068</v>
      </c>
      <c r="B13" s="8" t="s">
        <v>915</v>
      </c>
      <c r="C13" s="8" t="s">
        <v>9</v>
      </c>
      <c r="D13" s="8">
        <v>2000</v>
      </c>
      <c r="E13" s="8">
        <v>706.5</v>
      </c>
      <c r="F13" s="8">
        <v>704.7</v>
      </c>
      <c r="G13" s="8" t="s">
        <v>1071</v>
      </c>
      <c r="H13" s="8">
        <v>707.9</v>
      </c>
      <c r="I13" s="8">
        <f t="shared" si="2"/>
        <v>2799.99999999995</v>
      </c>
      <c r="J13" s="26"/>
    </row>
    <row r="14" ht="15" spans="1:10">
      <c r="A14" s="7" t="s">
        <v>1072</v>
      </c>
      <c r="B14" s="8" t="s">
        <v>51</v>
      </c>
      <c r="C14" s="8" t="s">
        <v>9</v>
      </c>
      <c r="D14" s="8">
        <v>1800</v>
      </c>
      <c r="E14" s="8">
        <v>494</v>
      </c>
      <c r="F14" s="8">
        <v>490.9</v>
      </c>
      <c r="G14" s="8" t="s">
        <v>1073</v>
      </c>
      <c r="H14" s="8">
        <v>495.7</v>
      </c>
      <c r="I14" s="8">
        <f t="shared" si="2"/>
        <v>3059.99999999998</v>
      </c>
      <c r="J14" s="26"/>
    </row>
    <row r="15" ht="15" spans="1:10">
      <c r="A15" s="7" t="s">
        <v>1074</v>
      </c>
      <c r="B15" s="8" t="s">
        <v>518</v>
      </c>
      <c r="C15" s="8" t="s">
        <v>9</v>
      </c>
      <c r="D15" s="8">
        <v>1500</v>
      </c>
      <c r="E15" s="8">
        <v>548.5</v>
      </c>
      <c r="F15" s="8">
        <v>544.9</v>
      </c>
      <c r="G15" s="8" t="s">
        <v>1075</v>
      </c>
      <c r="H15" s="8">
        <v>551.5</v>
      </c>
      <c r="I15" s="8">
        <f t="shared" si="2"/>
        <v>4500</v>
      </c>
      <c r="J15" s="26"/>
    </row>
    <row r="16" ht="15" spans="1:10">
      <c r="A16" s="7" t="s">
        <v>1076</v>
      </c>
      <c r="B16" s="8" t="s">
        <v>983</v>
      </c>
      <c r="C16" s="8" t="s">
        <v>9</v>
      </c>
      <c r="D16" s="8">
        <v>1200</v>
      </c>
      <c r="E16" s="8">
        <v>480</v>
      </c>
      <c r="F16" s="8">
        <v>476.7</v>
      </c>
      <c r="G16" s="8" t="s">
        <v>1077</v>
      </c>
      <c r="H16" s="8">
        <v>480</v>
      </c>
      <c r="I16" s="8">
        <f t="shared" si="2"/>
        <v>0</v>
      </c>
      <c r="J16" s="26"/>
    </row>
    <row r="17" ht="15" spans="1:10">
      <c r="A17" s="7" t="s">
        <v>1076</v>
      </c>
      <c r="B17" s="8" t="s">
        <v>431</v>
      </c>
      <c r="C17" s="8" t="s">
        <v>9</v>
      </c>
      <c r="D17" s="8">
        <v>700</v>
      </c>
      <c r="E17" s="8">
        <v>1747</v>
      </c>
      <c r="F17" s="8">
        <v>1741.7</v>
      </c>
      <c r="G17" s="8" t="s">
        <v>1078</v>
      </c>
      <c r="H17" s="8">
        <v>1749.9</v>
      </c>
      <c r="I17" s="8">
        <f t="shared" si="2"/>
        <v>2030.00000000006</v>
      </c>
      <c r="J17" s="26"/>
    </row>
    <row r="18" ht="15" spans="1:10">
      <c r="A18" s="7" t="s">
        <v>1079</v>
      </c>
      <c r="B18" s="8" t="s">
        <v>518</v>
      </c>
      <c r="C18" s="8" t="s">
        <v>9</v>
      </c>
      <c r="D18" s="8">
        <v>1500</v>
      </c>
      <c r="E18" s="8">
        <v>562</v>
      </c>
      <c r="F18" s="8">
        <v>558.7</v>
      </c>
      <c r="G18" s="8" t="s">
        <v>1080</v>
      </c>
      <c r="H18" s="8">
        <v>563.9</v>
      </c>
      <c r="I18" s="8">
        <f t="shared" si="2"/>
        <v>2849.99999999997</v>
      </c>
      <c r="J18" s="26"/>
    </row>
    <row r="19" ht="15" spans="1:10">
      <c r="A19" s="7" t="s">
        <v>1081</v>
      </c>
      <c r="B19" s="8" t="s">
        <v>1082</v>
      </c>
      <c r="C19" s="8" t="s">
        <v>9</v>
      </c>
      <c r="D19" s="8">
        <v>3000</v>
      </c>
      <c r="E19" s="8">
        <v>262.2</v>
      </c>
      <c r="F19" s="8">
        <v>260.9</v>
      </c>
      <c r="G19" s="8" t="s">
        <v>1083</v>
      </c>
      <c r="H19" s="8">
        <v>263</v>
      </c>
      <c r="I19" s="8">
        <f t="shared" si="2"/>
        <v>2400.00000000003</v>
      </c>
      <c r="J19" s="26"/>
    </row>
    <row r="20" ht="15" spans="1:10">
      <c r="A20" s="7" t="s">
        <v>1081</v>
      </c>
      <c r="B20" s="8" t="s">
        <v>1082</v>
      </c>
      <c r="C20" s="8" t="s">
        <v>9</v>
      </c>
      <c r="D20" s="8">
        <v>3000</v>
      </c>
      <c r="E20" s="8">
        <v>263</v>
      </c>
      <c r="F20" s="8">
        <v>261.9</v>
      </c>
      <c r="G20" s="8" t="s">
        <v>815</v>
      </c>
      <c r="H20" s="8">
        <v>264.9</v>
      </c>
      <c r="I20" s="8">
        <f t="shared" si="2"/>
        <v>5699.99999999993</v>
      </c>
      <c r="J20" s="26"/>
    </row>
    <row r="21" ht="15" spans="1:10">
      <c r="A21" s="7" t="s">
        <v>1084</v>
      </c>
      <c r="B21" s="8" t="s">
        <v>766</v>
      </c>
      <c r="C21" s="8" t="s">
        <v>9</v>
      </c>
      <c r="D21" s="8">
        <v>1750</v>
      </c>
      <c r="E21" s="8">
        <v>338</v>
      </c>
      <c r="F21" s="8">
        <v>335.7</v>
      </c>
      <c r="G21" s="8" t="s">
        <v>1085</v>
      </c>
      <c r="H21" s="8">
        <v>342</v>
      </c>
      <c r="I21" s="8">
        <f t="shared" si="2"/>
        <v>7000</v>
      </c>
      <c r="J21" s="26"/>
    </row>
    <row r="22" ht="15" spans="1:10">
      <c r="A22" s="7" t="s">
        <v>1086</v>
      </c>
      <c r="B22" s="8" t="s">
        <v>796</v>
      </c>
      <c r="C22" s="8" t="s">
        <v>28</v>
      </c>
      <c r="D22" s="8">
        <v>3000</v>
      </c>
      <c r="E22" s="8">
        <v>341</v>
      </c>
      <c r="F22" s="8">
        <v>343.4</v>
      </c>
      <c r="G22" s="8" t="s">
        <v>1087</v>
      </c>
      <c r="H22" s="8">
        <v>335.2</v>
      </c>
      <c r="I22" s="8">
        <f t="shared" ref="I22:I24" si="3">(E22-H22)*D22</f>
        <v>17400</v>
      </c>
      <c r="J22" s="26"/>
    </row>
    <row r="23" ht="15" spans="1:10">
      <c r="A23" s="7" t="s">
        <v>1086</v>
      </c>
      <c r="B23" s="8" t="s">
        <v>796</v>
      </c>
      <c r="C23" s="8" t="s">
        <v>28</v>
      </c>
      <c r="D23" s="8">
        <v>3000</v>
      </c>
      <c r="E23" s="8">
        <v>335</v>
      </c>
      <c r="F23" s="8">
        <v>337.7</v>
      </c>
      <c r="G23" s="8" t="s">
        <v>1088</v>
      </c>
      <c r="H23" s="8">
        <v>335</v>
      </c>
      <c r="I23" s="8">
        <f t="shared" si="3"/>
        <v>0</v>
      </c>
      <c r="J23" s="26"/>
    </row>
    <row r="24" ht="15" spans="1:10">
      <c r="A24" s="7" t="s">
        <v>1089</v>
      </c>
      <c r="B24" s="8" t="s">
        <v>796</v>
      </c>
      <c r="C24" s="8" t="s">
        <v>28</v>
      </c>
      <c r="D24" s="8">
        <v>3000</v>
      </c>
      <c r="E24" s="8">
        <v>316</v>
      </c>
      <c r="F24" s="8">
        <v>317.7</v>
      </c>
      <c r="G24" s="8" t="s">
        <v>1090</v>
      </c>
      <c r="H24" s="8">
        <v>315</v>
      </c>
      <c r="I24" s="8">
        <f t="shared" si="3"/>
        <v>3000</v>
      </c>
      <c r="J24" s="26"/>
    </row>
    <row r="25" ht="15" spans="1:10">
      <c r="A25" s="7" t="s">
        <v>1091</v>
      </c>
      <c r="B25" s="8" t="s">
        <v>237</v>
      </c>
      <c r="C25" s="8" t="s">
        <v>9</v>
      </c>
      <c r="D25" s="8">
        <v>1500</v>
      </c>
      <c r="E25" s="8">
        <v>620</v>
      </c>
      <c r="F25" s="8">
        <v>616.9</v>
      </c>
      <c r="G25" s="8" t="s">
        <v>1092</v>
      </c>
      <c r="H25" s="8">
        <v>629</v>
      </c>
      <c r="I25" s="8">
        <f>(H25-E25)*D25</f>
        <v>13500</v>
      </c>
      <c r="J25" s="26"/>
    </row>
    <row r="26" ht="15" spans="1:10">
      <c r="A26" s="7" t="s">
        <v>1093</v>
      </c>
      <c r="B26" s="8" t="s">
        <v>1094</v>
      </c>
      <c r="C26" s="8" t="s">
        <v>9</v>
      </c>
      <c r="D26" s="8">
        <v>1200</v>
      </c>
      <c r="E26" s="8">
        <v>502</v>
      </c>
      <c r="F26" s="8">
        <v>498.7</v>
      </c>
      <c r="G26" s="8" t="s">
        <v>1095</v>
      </c>
      <c r="H26" s="8">
        <v>510</v>
      </c>
      <c r="I26" s="8">
        <f>(H26-E26)*D26</f>
        <v>9600</v>
      </c>
      <c r="J26" s="26"/>
    </row>
    <row r="27" ht="15" spans="1:10">
      <c r="A27" s="7"/>
      <c r="B27" s="8"/>
      <c r="C27" s="8"/>
      <c r="D27" s="8"/>
      <c r="E27" s="8"/>
      <c r="F27" s="8"/>
      <c r="G27" s="8"/>
      <c r="H27" s="8"/>
      <c r="I27" s="8"/>
      <c r="J27" s="26"/>
    </row>
    <row r="28" ht="15" spans="7:9">
      <c r="G28" s="14" t="s">
        <v>33</v>
      </c>
      <c r="H28" s="14"/>
      <c r="I28" s="18">
        <f>SUM(I4:I27)</f>
        <v>105900</v>
      </c>
    </row>
    <row r="29" ht="15" spans="7:9">
      <c r="G29" s="26"/>
      <c r="H29" s="26"/>
      <c r="I29" s="33"/>
    </row>
    <row r="30" ht="15" spans="7:9">
      <c r="G30" s="14" t="s">
        <v>3</v>
      </c>
      <c r="H30" s="14"/>
      <c r="I30" s="20">
        <f>23/23</f>
        <v>1</v>
      </c>
    </row>
    <row r="31" ht="15" spans="9:9">
      <c r="I31" s="37"/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workbookViewId="0">
      <selection activeCell="G20" sqref="G20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1096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42744</v>
      </c>
      <c r="B4" s="8" t="s">
        <v>1069</v>
      </c>
      <c r="C4" s="8" t="s">
        <v>9</v>
      </c>
      <c r="D4" s="8">
        <v>3500</v>
      </c>
      <c r="E4" s="8">
        <v>311</v>
      </c>
      <c r="F4" s="8">
        <v>309.7</v>
      </c>
      <c r="G4" s="8" t="s">
        <v>1097</v>
      </c>
      <c r="H4" s="8">
        <v>312</v>
      </c>
      <c r="I4" s="8">
        <f t="shared" ref="I4:I11" si="0">(H4-E4)*D4</f>
        <v>3500</v>
      </c>
      <c r="J4" s="26"/>
    </row>
    <row r="5" ht="15" spans="1:10">
      <c r="A5" s="7">
        <v>42834</v>
      </c>
      <c r="B5" s="8" t="s">
        <v>865</v>
      </c>
      <c r="C5" s="8" t="s">
        <v>9</v>
      </c>
      <c r="D5" s="8">
        <v>1575</v>
      </c>
      <c r="E5" s="8">
        <v>482.4</v>
      </c>
      <c r="F5" s="8">
        <v>479.9</v>
      </c>
      <c r="G5" s="8" t="s">
        <v>1098</v>
      </c>
      <c r="H5" s="8">
        <v>485.15</v>
      </c>
      <c r="I5" s="8">
        <f t="shared" si="0"/>
        <v>4331.25</v>
      </c>
      <c r="J5" s="26"/>
    </row>
    <row r="6" ht="15" spans="1:10">
      <c r="A6" s="7">
        <v>42864</v>
      </c>
      <c r="B6" s="8" t="s">
        <v>865</v>
      </c>
      <c r="C6" s="8" t="s">
        <v>9</v>
      </c>
      <c r="D6" s="8">
        <v>1575</v>
      </c>
      <c r="E6" s="8">
        <v>481</v>
      </c>
      <c r="F6" s="8">
        <v>478.7</v>
      </c>
      <c r="G6" s="8" t="s">
        <v>1099</v>
      </c>
      <c r="H6" s="8">
        <v>481</v>
      </c>
      <c r="I6" s="8">
        <f t="shared" si="0"/>
        <v>0</v>
      </c>
      <c r="J6" s="26"/>
    </row>
    <row r="7" ht="15" spans="1:10">
      <c r="A7" s="7">
        <v>42864</v>
      </c>
      <c r="B7" s="8" t="s">
        <v>164</v>
      </c>
      <c r="C7" s="8" t="s">
        <v>9</v>
      </c>
      <c r="D7" s="8">
        <v>1100</v>
      </c>
      <c r="E7" s="8">
        <v>1054</v>
      </c>
      <c r="F7" s="8">
        <v>1050.7</v>
      </c>
      <c r="G7" s="8" t="s">
        <v>1100</v>
      </c>
      <c r="H7" s="8">
        <v>1056.8</v>
      </c>
      <c r="I7" s="8">
        <f t="shared" si="0"/>
        <v>3079.99999999995</v>
      </c>
      <c r="J7" s="26"/>
    </row>
    <row r="8" ht="15" spans="1:10">
      <c r="A8" s="9">
        <v>42864</v>
      </c>
      <c r="B8" s="10" t="s">
        <v>164</v>
      </c>
      <c r="C8" s="10" t="s">
        <v>9</v>
      </c>
      <c r="D8" s="10">
        <v>1100</v>
      </c>
      <c r="E8" s="10">
        <v>1055</v>
      </c>
      <c r="F8" s="10">
        <v>1051.7</v>
      </c>
      <c r="G8" s="10" t="s">
        <v>1101</v>
      </c>
      <c r="H8" s="10">
        <v>1053</v>
      </c>
      <c r="I8" s="10">
        <f t="shared" si="0"/>
        <v>-2200</v>
      </c>
      <c r="J8" s="26"/>
    </row>
    <row r="9" ht="15" spans="1:10">
      <c r="A9" s="7">
        <v>42864</v>
      </c>
      <c r="B9" s="8" t="s">
        <v>164</v>
      </c>
      <c r="C9" s="8" t="s">
        <v>9</v>
      </c>
      <c r="D9" s="8">
        <v>1100</v>
      </c>
      <c r="E9" s="8">
        <v>1056</v>
      </c>
      <c r="F9" s="8">
        <v>1052.7</v>
      </c>
      <c r="G9" s="8" t="s">
        <v>1102</v>
      </c>
      <c r="H9" s="8">
        <v>1061.1</v>
      </c>
      <c r="I9" s="8">
        <f t="shared" si="0"/>
        <v>5609.9999999999</v>
      </c>
      <c r="J9" s="26"/>
    </row>
    <row r="10" ht="15" spans="1:10">
      <c r="A10" s="7">
        <v>42895</v>
      </c>
      <c r="B10" s="8" t="s">
        <v>1103</v>
      </c>
      <c r="C10" s="8" t="s">
        <v>9</v>
      </c>
      <c r="D10" s="8">
        <v>800</v>
      </c>
      <c r="E10" s="8">
        <v>1255</v>
      </c>
      <c r="F10" s="8">
        <v>1250.7</v>
      </c>
      <c r="G10" s="8" t="s">
        <v>1104</v>
      </c>
      <c r="H10" s="8">
        <v>1255</v>
      </c>
      <c r="I10" s="8">
        <f t="shared" si="0"/>
        <v>0</v>
      </c>
      <c r="J10" s="26"/>
    </row>
    <row r="11" ht="15" spans="1:10">
      <c r="A11" s="7">
        <v>42895</v>
      </c>
      <c r="B11" s="8" t="s">
        <v>51</v>
      </c>
      <c r="C11" s="8" t="s">
        <v>9</v>
      </c>
      <c r="D11" s="8">
        <v>1800</v>
      </c>
      <c r="E11" s="8">
        <v>535</v>
      </c>
      <c r="F11" s="8">
        <v>532.7</v>
      </c>
      <c r="G11" s="8" t="s">
        <v>1105</v>
      </c>
      <c r="H11" s="8">
        <v>535</v>
      </c>
      <c r="I11" s="8">
        <f t="shared" si="0"/>
        <v>0</v>
      </c>
      <c r="J11" s="26"/>
    </row>
    <row r="12" ht="15" spans="1:10">
      <c r="A12" s="7">
        <v>42925</v>
      </c>
      <c r="B12" s="8" t="s">
        <v>120</v>
      </c>
      <c r="C12" s="8" t="s">
        <v>28</v>
      </c>
      <c r="D12" s="8">
        <v>1000</v>
      </c>
      <c r="E12" s="8">
        <v>824</v>
      </c>
      <c r="F12" s="8">
        <v>828.4</v>
      </c>
      <c r="G12" s="8" t="s">
        <v>1106</v>
      </c>
      <c r="H12" s="8">
        <v>821.2</v>
      </c>
      <c r="I12" s="8">
        <f t="shared" ref="I12:I15" si="1">(E12-H12)*D12</f>
        <v>2799.99999999995</v>
      </c>
      <c r="J12" s="26"/>
    </row>
    <row r="13" ht="15" spans="1:10">
      <c r="A13" s="7">
        <v>42956</v>
      </c>
      <c r="B13" s="8" t="s">
        <v>859</v>
      </c>
      <c r="C13" s="8" t="s">
        <v>9</v>
      </c>
      <c r="D13" s="8">
        <v>1500</v>
      </c>
      <c r="E13" s="8">
        <v>433</v>
      </c>
      <c r="F13" s="8">
        <v>430.7</v>
      </c>
      <c r="G13" s="8" t="s">
        <v>1107</v>
      </c>
      <c r="H13" s="8">
        <v>437.9</v>
      </c>
      <c r="I13" s="8">
        <f>(H13-E13)*D13</f>
        <v>7349.99999999997</v>
      </c>
      <c r="J13" s="26"/>
    </row>
    <row r="14" ht="15" spans="1:10">
      <c r="A14" s="7">
        <v>43048</v>
      </c>
      <c r="B14" s="8" t="s">
        <v>275</v>
      </c>
      <c r="C14" s="8" t="s">
        <v>28</v>
      </c>
      <c r="D14" s="8">
        <v>550</v>
      </c>
      <c r="E14" s="8">
        <v>1383</v>
      </c>
      <c r="F14" s="8">
        <v>1390.7</v>
      </c>
      <c r="G14" s="8" t="s">
        <v>1108</v>
      </c>
      <c r="H14" s="8">
        <v>1377.5</v>
      </c>
      <c r="I14" s="8">
        <f t="shared" si="1"/>
        <v>3025</v>
      </c>
      <c r="J14" s="26"/>
    </row>
    <row r="15" ht="15" spans="1:10">
      <c r="A15" s="7">
        <v>43078</v>
      </c>
      <c r="B15" s="8" t="s">
        <v>275</v>
      </c>
      <c r="C15" s="8" t="s">
        <v>28</v>
      </c>
      <c r="D15" s="8">
        <v>550</v>
      </c>
      <c r="E15" s="8">
        <v>1420</v>
      </c>
      <c r="F15" s="8">
        <v>1426.7</v>
      </c>
      <c r="G15" s="8" t="s">
        <v>1109</v>
      </c>
      <c r="H15" s="8">
        <v>1416.2</v>
      </c>
      <c r="I15" s="8">
        <f t="shared" si="1"/>
        <v>2089.99999999997</v>
      </c>
      <c r="J15" s="26"/>
    </row>
    <row r="16" ht="15" spans="1:10">
      <c r="A16" s="7" t="s">
        <v>1110</v>
      </c>
      <c r="B16" s="8" t="s">
        <v>275</v>
      </c>
      <c r="C16" s="8" t="s">
        <v>9</v>
      </c>
      <c r="D16" s="8">
        <v>550</v>
      </c>
      <c r="E16" s="8">
        <v>1434</v>
      </c>
      <c r="F16" s="8">
        <v>1426.7</v>
      </c>
      <c r="G16" s="8" t="s">
        <v>1111</v>
      </c>
      <c r="H16" s="8">
        <v>1434</v>
      </c>
      <c r="I16" s="8">
        <f>(H16-E16)*D16</f>
        <v>0</v>
      </c>
      <c r="J16" s="26"/>
    </row>
    <row r="17" ht="15" spans="1:10">
      <c r="A17" s="7" t="s">
        <v>1110</v>
      </c>
      <c r="B17" s="8" t="s">
        <v>518</v>
      </c>
      <c r="C17" s="8" t="s">
        <v>28</v>
      </c>
      <c r="D17" s="8">
        <v>1500</v>
      </c>
      <c r="E17" s="8">
        <v>768</v>
      </c>
      <c r="F17" s="8">
        <v>771.4</v>
      </c>
      <c r="G17" s="8" t="s">
        <v>1112</v>
      </c>
      <c r="H17" s="8">
        <v>761.75</v>
      </c>
      <c r="I17" s="8">
        <f t="shared" ref="I17:I19" si="2">(E17-H17)*D17</f>
        <v>9375</v>
      </c>
      <c r="J17" s="26"/>
    </row>
    <row r="18" ht="15" spans="1:10">
      <c r="A18" s="7" t="s">
        <v>1113</v>
      </c>
      <c r="B18" s="8" t="s">
        <v>865</v>
      </c>
      <c r="C18" s="8" t="s">
        <v>28</v>
      </c>
      <c r="D18" s="8">
        <v>1575</v>
      </c>
      <c r="E18" s="8">
        <v>468</v>
      </c>
      <c r="F18" s="8">
        <v>470.7</v>
      </c>
      <c r="G18" s="8" t="s">
        <v>1114</v>
      </c>
      <c r="H18" s="8">
        <v>466.5</v>
      </c>
      <c r="I18" s="8">
        <f t="shared" si="2"/>
        <v>2362.5</v>
      </c>
      <c r="J18" s="26"/>
    </row>
    <row r="19" ht="15" spans="1:10">
      <c r="A19" s="7" t="s">
        <v>1115</v>
      </c>
      <c r="B19" s="8" t="s">
        <v>766</v>
      </c>
      <c r="C19" s="8" t="s">
        <v>28</v>
      </c>
      <c r="D19" s="8">
        <v>1750</v>
      </c>
      <c r="E19" s="8">
        <v>1842</v>
      </c>
      <c r="F19" s="8">
        <v>1853.7</v>
      </c>
      <c r="G19" s="8" t="s">
        <v>1116</v>
      </c>
      <c r="H19" s="8">
        <v>1842</v>
      </c>
      <c r="I19" s="8">
        <f t="shared" si="2"/>
        <v>0</v>
      </c>
      <c r="J19" s="26"/>
    </row>
    <row r="20" ht="15" spans="1:10">
      <c r="A20" s="7" t="s">
        <v>1115</v>
      </c>
      <c r="B20" s="8" t="s">
        <v>431</v>
      </c>
      <c r="C20" s="8" t="s">
        <v>9</v>
      </c>
      <c r="D20" s="8">
        <v>700</v>
      </c>
      <c r="E20" s="8">
        <v>1770</v>
      </c>
      <c r="F20" s="8">
        <v>1764.4</v>
      </c>
      <c r="G20" s="8" t="s">
        <v>1117</v>
      </c>
      <c r="H20" s="8">
        <v>1774</v>
      </c>
      <c r="I20" s="8">
        <f t="shared" ref="I20:I25" si="3">(H20-E20)*D20</f>
        <v>2800</v>
      </c>
      <c r="J20" s="26"/>
    </row>
    <row r="21" ht="15" spans="1:10">
      <c r="A21" s="7" t="s">
        <v>1115</v>
      </c>
      <c r="B21" s="8" t="s">
        <v>1118</v>
      </c>
      <c r="C21" s="8" t="s">
        <v>28</v>
      </c>
      <c r="D21" s="8">
        <v>800</v>
      </c>
      <c r="E21" s="8">
        <v>1250</v>
      </c>
      <c r="F21" s="8">
        <v>1254.7</v>
      </c>
      <c r="G21" s="8" t="s">
        <v>1119</v>
      </c>
      <c r="H21" s="8">
        <v>1248</v>
      </c>
      <c r="I21" s="8">
        <f t="shared" ref="I21:I24" si="4">(E21-H21)*D21</f>
        <v>1600</v>
      </c>
      <c r="J21" s="26"/>
    </row>
    <row r="22" ht="15" spans="1:10">
      <c r="A22" s="7" t="s">
        <v>1120</v>
      </c>
      <c r="B22" s="8" t="s">
        <v>237</v>
      </c>
      <c r="C22" s="8" t="s">
        <v>9</v>
      </c>
      <c r="D22" s="8">
        <v>1500</v>
      </c>
      <c r="E22" s="8">
        <v>600</v>
      </c>
      <c r="F22" s="8">
        <v>597.7</v>
      </c>
      <c r="G22" s="8" t="s">
        <v>1121</v>
      </c>
      <c r="H22" s="8">
        <v>604.4</v>
      </c>
      <c r="I22" s="8">
        <f t="shared" si="3"/>
        <v>6599.99999999997</v>
      </c>
      <c r="J22" s="26"/>
    </row>
    <row r="23" ht="15" spans="1:10">
      <c r="A23" s="7" t="s">
        <v>1122</v>
      </c>
      <c r="B23" s="8" t="s">
        <v>120</v>
      </c>
      <c r="C23" s="8" t="s">
        <v>28</v>
      </c>
      <c r="D23" s="8">
        <v>1000</v>
      </c>
      <c r="E23" s="8">
        <v>856</v>
      </c>
      <c r="F23" s="8">
        <v>860.7</v>
      </c>
      <c r="G23" s="8" t="s">
        <v>1123</v>
      </c>
      <c r="H23" s="8">
        <v>846.15</v>
      </c>
      <c r="I23" s="8">
        <f t="shared" si="4"/>
        <v>9850.00000000002</v>
      </c>
      <c r="J23" s="26"/>
    </row>
    <row r="24" ht="15" spans="1:10">
      <c r="A24" s="7" t="s">
        <v>1124</v>
      </c>
      <c r="B24" s="8" t="s">
        <v>744</v>
      </c>
      <c r="C24" s="8" t="s">
        <v>28</v>
      </c>
      <c r="D24" s="8">
        <v>1750</v>
      </c>
      <c r="E24" s="8">
        <v>379</v>
      </c>
      <c r="F24" s="8">
        <v>381.7</v>
      </c>
      <c r="G24" s="8" t="s">
        <v>1125</v>
      </c>
      <c r="H24" s="8">
        <v>375.5</v>
      </c>
      <c r="I24" s="8">
        <f t="shared" si="4"/>
        <v>6125</v>
      </c>
      <c r="J24" s="26"/>
    </row>
    <row r="25" ht="15" spans="1:10">
      <c r="A25" s="7" t="s">
        <v>1126</v>
      </c>
      <c r="B25" s="8" t="s">
        <v>431</v>
      </c>
      <c r="C25" s="8" t="s">
        <v>9</v>
      </c>
      <c r="D25" s="8">
        <v>700</v>
      </c>
      <c r="E25" s="8">
        <v>1760</v>
      </c>
      <c r="F25" s="8">
        <v>1754.7</v>
      </c>
      <c r="G25" s="8" t="s">
        <v>1127</v>
      </c>
      <c r="H25" s="8">
        <v>1760</v>
      </c>
      <c r="I25" s="8">
        <f t="shared" si="3"/>
        <v>0</v>
      </c>
      <c r="J25" s="26"/>
    </row>
    <row r="26" ht="15" spans="1:10">
      <c r="A26" s="7" t="s">
        <v>1126</v>
      </c>
      <c r="B26" s="8" t="s">
        <v>766</v>
      </c>
      <c r="C26" s="8" t="s">
        <v>28</v>
      </c>
      <c r="D26" s="8">
        <v>1750</v>
      </c>
      <c r="E26" s="8">
        <v>363</v>
      </c>
      <c r="F26" s="8">
        <v>366.7</v>
      </c>
      <c r="G26" s="8" t="s">
        <v>1128</v>
      </c>
      <c r="H26" s="8">
        <v>361.7</v>
      </c>
      <c r="I26" s="8">
        <f>(E26-H26)*D26</f>
        <v>2275.00000000002</v>
      </c>
      <c r="J26" s="26"/>
    </row>
    <row r="27" ht="15" spans="1:10">
      <c r="A27" s="7" t="s">
        <v>1129</v>
      </c>
      <c r="B27" s="8" t="s">
        <v>275</v>
      </c>
      <c r="C27" s="8" t="s">
        <v>9</v>
      </c>
      <c r="D27" s="8">
        <v>550</v>
      </c>
      <c r="E27" s="8">
        <v>1444</v>
      </c>
      <c r="F27" s="8">
        <v>1436.7</v>
      </c>
      <c r="G27" s="8" t="s">
        <v>1130</v>
      </c>
      <c r="H27" s="8">
        <v>1448</v>
      </c>
      <c r="I27" s="8">
        <f t="shared" ref="I27:I29" si="5">(H27-E27)*D27</f>
        <v>2200</v>
      </c>
      <c r="J27" s="26"/>
    </row>
    <row r="28" ht="15" spans="1:10">
      <c r="A28" s="7" t="s">
        <v>1131</v>
      </c>
      <c r="B28" s="8" t="s">
        <v>431</v>
      </c>
      <c r="C28" s="8" t="s">
        <v>9</v>
      </c>
      <c r="D28" s="8">
        <v>700</v>
      </c>
      <c r="E28" s="8">
        <v>1660</v>
      </c>
      <c r="F28" s="8">
        <v>1654.7</v>
      </c>
      <c r="G28" s="8" t="s">
        <v>1132</v>
      </c>
      <c r="H28" s="8">
        <v>1660</v>
      </c>
      <c r="I28" s="8">
        <f t="shared" si="5"/>
        <v>0</v>
      </c>
      <c r="J28" s="26"/>
    </row>
    <row r="29" ht="15" spans="1:10">
      <c r="A29" s="7" t="s">
        <v>1131</v>
      </c>
      <c r="B29" s="8" t="s">
        <v>164</v>
      </c>
      <c r="C29" s="8" t="s">
        <v>9</v>
      </c>
      <c r="D29" s="8">
        <v>1100</v>
      </c>
      <c r="E29" s="8">
        <v>1000</v>
      </c>
      <c r="F29" s="8">
        <v>995.7</v>
      </c>
      <c r="G29" s="8" t="s">
        <v>1133</v>
      </c>
      <c r="H29" s="8">
        <v>1008</v>
      </c>
      <c r="I29" s="8">
        <f t="shared" si="5"/>
        <v>8800</v>
      </c>
      <c r="J29" s="26"/>
    </row>
    <row r="30" ht="15" spans="1:10">
      <c r="A30" s="7" t="s">
        <v>1134</v>
      </c>
      <c r="B30" s="8" t="s">
        <v>51</v>
      </c>
      <c r="C30" s="8" t="s">
        <v>28</v>
      </c>
      <c r="D30" s="8">
        <v>1800</v>
      </c>
      <c r="E30" s="8">
        <v>472</v>
      </c>
      <c r="F30" s="8">
        <v>474.7</v>
      </c>
      <c r="G30" s="8" t="s">
        <v>1135</v>
      </c>
      <c r="H30" s="8">
        <v>470.3</v>
      </c>
      <c r="I30" s="8">
        <f>(E30-H30)*D30</f>
        <v>3059.99999999998</v>
      </c>
      <c r="J30" s="26"/>
    </row>
    <row r="31" ht="15" spans="1:10">
      <c r="A31" s="9" t="s">
        <v>1136</v>
      </c>
      <c r="B31" s="10" t="s">
        <v>275</v>
      </c>
      <c r="C31" s="10" t="s">
        <v>9</v>
      </c>
      <c r="D31" s="10">
        <v>550</v>
      </c>
      <c r="E31" s="10">
        <v>1504</v>
      </c>
      <c r="F31" s="10">
        <v>1496.7</v>
      </c>
      <c r="G31" s="36" t="s">
        <v>1137</v>
      </c>
      <c r="H31" s="10">
        <v>1496.7</v>
      </c>
      <c r="I31" s="10">
        <f>(H31-E31)*D31</f>
        <v>-4014.99999999997</v>
      </c>
      <c r="J31" s="26"/>
    </row>
    <row r="32" ht="15" spans="1:10">
      <c r="A32" s="7" t="s">
        <v>1136</v>
      </c>
      <c r="B32" s="8" t="s">
        <v>90</v>
      </c>
      <c r="C32" s="8" t="s">
        <v>9</v>
      </c>
      <c r="D32" s="8">
        <v>1000</v>
      </c>
      <c r="E32" s="8">
        <v>759</v>
      </c>
      <c r="F32" s="8">
        <v>755.7</v>
      </c>
      <c r="G32" s="35" t="s">
        <v>1138</v>
      </c>
      <c r="H32" s="8">
        <v>764.85</v>
      </c>
      <c r="I32" s="8">
        <f>(H32-E32)*D32</f>
        <v>5850.00000000002</v>
      </c>
      <c r="J32" s="26"/>
    </row>
    <row r="33" ht="15" spans="1:10">
      <c r="A33" s="7"/>
      <c r="B33" s="8"/>
      <c r="C33" s="8"/>
      <c r="D33" s="8"/>
      <c r="E33" s="8"/>
      <c r="F33" s="8"/>
      <c r="G33" s="35"/>
      <c r="H33" s="8"/>
      <c r="I33" s="8"/>
      <c r="J33" s="26"/>
    </row>
    <row r="34" ht="15" spans="7:9">
      <c r="G34" s="14" t="s">
        <v>33</v>
      </c>
      <c r="H34" s="14"/>
      <c r="I34" s="18">
        <f>SUM(I4:I33)</f>
        <v>86468.7499999998</v>
      </c>
    </row>
    <row r="35" ht="15" spans="7:9">
      <c r="G35" s="26"/>
      <c r="H35" s="26"/>
      <c r="I35" s="33"/>
    </row>
    <row r="36" ht="15" spans="7:9">
      <c r="G36" s="14" t="s">
        <v>3</v>
      </c>
      <c r="H36" s="14"/>
      <c r="I36" s="20">
        <f>27/29</f>
        <v>0.931034482758621</v>
      </c>
    </row>
    <row r="37" ht="15" spans="9:9">
      <c r="I37" s="37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selection activeCell="M11" sqref="$A1:$XFD1048576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1139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42743</v>
      </c>
      <c r="B4" s="8" t="s">
        <v>1140</v>
      </c>
      <c r="C4" s="8" t="s">
        <v>9</v>
      </c>
      <c r="D4" s="8">
        <v>200</v>
      </c>
      <c r="E4" s="8">
        <v>1744</v>
      </c>
      <c r="F4" s="8">
        <v>1724.7</v>
      </c>
      <c r="G4" s="8" t="s">
        <v>1141</v>
      </c>
      <c r="H4" s="8">
        <v>1759.7</v>
      </c>
      <c r="I4" s="8">
        <f t="shared" ref="I4:I7" si="0">(H4-E4)*D4</f>
        <v>3140.00000000001</v>
      </c>
      <c r="J4" s="26"/>
    </row>
    <row r="5" ht="15" spans="1:10">
      <c r="A5" s="7">
        <v>42774</v>
      </c>
      <c r="B5" s="8" t="s">
        <v>473</v>
      </c>
      <c r="C5" s="8" t="s">
        <v>9</v>
      </c>
      <c r="D5" s="8">
        <v>1500</v>
      </c>
      <c r="E5" s="8">
        <v>697.5</v>
      </c>
      <c r="F5" s="8">
        <v>694.9</v>
      </c>
      <c r="G5" s="8" t="s">
        <v>1142</v>
      </c>
      <c r="H5" s="8">
        <v>699.4</v>
      </c>
      <c r="I5" s="8">
        <f t="shared" si="0"/>
        <v>2849.99999999997</v>
      </c>
      <c r="J5" s="26"/>
    </row>
    <row r="6" ht="15" spans="1:10">
      <c r="A6" s="7">
        <v>42802</v>
      </c>
      <c r="B6" s="8" t="s">
        <v>164</v>
      </c>
      <c r="C6" s="8" t="s">
        <v>9</v>
      </c>
      <c r="D6" s="8">
        <v>1100</v>
      </c>
      <c r="E6" s="8">
        <v>965</v>
      </c>
      <c r="F6" s="8">
        <v>961.7</v>
      </c>
      <c r="G6" s="8" t="s">
        <v>1143</v>
      </c>
      <c r="H6" s="8">
        <v>965</v>
      </c>
      <c r="I6" s="8">
        <f t="shared" si="0"/>
        <v>0</v>
      </c>
      <c r="J6" s="26"/>
    </row>
    <row r="7" ht="15" spans="1:10">
      <c r="A7" s="9">
        <v>42833</v>
      </c>
      <c r="B7" s="10" t="s">
        <v>791</v>
      </c>
      <c r="C7" s="10" t="s">
        <v>9</v>
      </c>
      <c r="D7" s="10">
        <v>3000</v>
      </c>
      <c r="E7" s="10">
        <v>228</v>
      </c>
      <c r="F7" s="10">
        <v>226.7</v>
      </c>
      <c r="G7" s="10" t="s">
        <v>1144</v>
      </c>
      <c r="H7" s="10">
        <v>227.5</v>
      </c>
      <c r="I7" s="10">
        <f t="shared" si="0"/>
        <v>-1500</v>
      </c>
      <c r="J7" s="26"/>
    </row>
    <row r="8" ht="15" spans="1:10">
      <c r="A8" s="7">
        <v>42955</v>
      </c>
      <c r="B8" s="8" t="s">
        <v>431</v>
      </c>
      <c r="C8" s="8" t="s">
        <v>28</v>
      </c>
      <c r="D8" s="8">
        <v>700</v>
      </c>
      <c r="E8" s="8">
        <v>1760</v>
      </c>
      <c r="F8" s="8">
        <v>1765.7</v>
      </c>
      <c r="G8" s="8" t="s">
        <v>1145</v>
      </c>
      <c r="H8" s="8">
        <v>1755.2</v>
      </c>
      <c r="I8" s="8">
        <f>(E8-H8)*D8</f>
        <v>3359.99999999997</v>
      </c>
      <c r="J8" s="26"/>
    </row>
    <row r="9" ht="15" spans="1:10">
      <c r="A9" s="9">
        <v>42986</v>
      </c>
      <c r="B9" s="10" t="s">
        <v>1146</v>
      </c>
      <c r="C9" s="10" t="s">
        <v>9</v>
      </c>
      <c r="D9" s="10">
        <v>1500</v>
      </c>
      <c r="E9" s="10">
        <v>806</v>
      </c>
      <c r="F9" s="10">
        <v>803.4</v>
      </c>
      <c r="G9" s="10" t="s">
        <v>1147</v>
      </c>
      <c r="H9" s="10">
        <v>803.4</v>
      </c>
      <c r="I9" s="10">
        <f t="shared" ref="I9:I18" si="1">(H9-E9)*D9</f>
        <v>-3900.00000000003</v>
      </c>
      <c r="J9" s="26"/>
    </row>
    <row r="10" ht="15" spans="1:10">
      <c r="A10" s="7">
        <v>42986</v>
      </c>
      <c r="B10" s="8" t="s">
        <v>518</v>
      </c>
      <c r="C10" s="8" t="s">
        <v>9</v>
      </c>
      <c r="D10" s="8">
        <v>1500</v>
      </c>
      <c r="E10" s="8">
        <v>811.2</v>
      </c>
      <c r="F10" s="8">
        <v>808.9</v>
      </c>
      <c r="G10" s="8" t="s">
        <v>1148</v>
      </c>
      <c r="H10" s="8">
        <v>816.3</v>
      </c>
      <c r="I10" s="8">
        <f t="shared" si="1"/>
        <v>7649.99999999986</v>
      </c>
      <c r="J10" s="26"/>
    </row>
    <row r="11" ht="15" spans="1:10">
      <c r="A11" s="7">
        <v>43016</v>
      </c>
      <c r="B11" s="8" t="s">
        <v>518</v>
      </c>
      <c r="C11" s="8" t="s">
        <v>28</v>
      </c>
      <c r="D11" s="8">
        <v>1500</v>
      </c>
      <c r="E11" s="8">
        <v>799</v>
      </c>
      <c r="F11" s="8">
        <v>801.4</v>
      </c>
      <c r="G11" s="8" t="s">
        <v>1149</v>
      </c>
      <c r="H11" s="8">
        <v>789</v>
      </c>
      <c r="I11" s="8">
        <f>(E11-H11)*D11</f>
        <v>15000</v>
      </c>
      <c r="J11" s="26"/>
    </row>
    <row r="12" ht="15" spans="1:10">
      <c r="A12" s="9">
        <v>43047</v>
      </c>
      <c r="B12" s="10" t="s">
        <v>404</v>
      </c>
      <c r="C12" s="10" t="s">
        <v>9</v>
      </c>
      <c r="D12" s="10">
        <v>500</v>
      </c>
      <c r="E12" s="10">
        <v>1331</v>
      </c>
      <c r="F12" s="10">
        <v>1322.7</v>
      </c>
      <c r="G12" s="10" t="s">
        <v>1150</v>
      </c>
      <c r="H12" s="10">
        <v>1322.7</v>
      </c>
      <c r="I12" s="10">
        <f t="shared" si="1"/>
        <v>-4149.99999999998</v>
      </c>
      <c r="J12" s="26"/>
    </row>
    <row r="13" ht="15" spans="1:10">
      <c r="A13" s="7">
        <v>43047</v>
      </c>
      <c r="B13" s="8" t="s">
        <v>518</v>
      </c>
      <c r="C13" s="8" t="s">
        <v>9</v>
      </c>
      <c r="D13" s="8">
        <v>1500</v>
      </c>
      <c r="E13" s="8">
        <v>742</v>
      </c>
      <c r="F13" s="8">
        <v>738.9</v>
      </c>
      <c r="G13" s="8" t="s">
        <v>1151</v>
      </c>
      <c r="H13" s="8">
        <v>746</v>
      </c>
      <c r="I13" s="8">
        <f t="shared" si="1"/>
        <v>6000</v>
      </c>
      <c r="J13" s="26"/>
    </row>
    <row r="14" ht="15" spans="1:10">
      <c r="A14" s="7">
        <v>43047</v>
      </c>
      <c r="B14" s="8" t="s">
        <v>518</v>
      </c>
      <c r="C14" s="8" t="s">
        <v>9</v>
      </c>
      <c r="D14" s="8">
        <v>1500</v>
      </c>
      <c r="E14" s="8">
        <v>746.5</v>
      </c>
      <c r="F14" s="8">
        <v>743</v>
      </c>
      <c r="G14" s="8" t="s">
        <v>1152</v>
      </c>
      <c r="H14" s="8">
        <v>746.5</v>
      </c>
      <c r="I14" s="8">
        <f t="shared" si="1"/>
        <v>0</v>
      </c>
      <c r="J14" s="26"/>
    </row>
    <row r="15" ht="15" spans="1:10">
      <c r="A15" s="9" t="s">
        <v>1153</v>
      </c>
      <c r="B15" s="10" t="s">
        <v>149</v>
      </c>
      <c r="C15" s="10" t="s">
        <v>9</v>
      </c>
      <c r="D15" s="10">
        <v>500</v>
      </c>
      <c r="E15" s="10">
        <v>1742</v>
      </c>
      <c r="F15" s="10">
        <v>1734.7</v>
      </c>
      <c r="G15" s="10" t="s">
        <v>1154</v>
      </c>
      <c r="H15" s="10">
        <v>1739</v>
      </c>
      <c r="I15" s="10">
        <f t="shared" si="1"/>
        <v>-1500</v>
      </c>
      <c r="J15" s="26"/>
    </row>
    <row r="16" ht="15" spans="1:10">
      <c r="A16" s="7" t="s">
        <v>1153</v>
      </c>
      <c r="B16" s="8" t="s">
        <v>44</v>
      </c>
      <c r="C16" s="8" t="s">
        <v>9</v>
      </c>
      <c r="D16" s="8">
        <v>1200</v>
      </c>
      <c r="E16" s="8">
        <v>851</v>
      </c>
      <c r="F16" s="8">
        <v>847.9</v>
      </c>
      <c r="G16" s="8" t="s">
        <v>1155</v>
      </c>
      <c r="H16" s="8">
        <v>852.9</v>
      </c>
      <c r="I16" s="8">
        <f t="shared" si="1"/>
        <v>2279.99999999997</v>
      </c>
      <c r="J16" s="26"/>
    </row>
    <row r="17" ht="15" spans="1:10">
      <c r="A17" s="7" t="s">
        <v>1153</v>
      </c>
      <c r="B17" s="8" t="s">
        <v>44</v>
      </c>
      <c r="C17" s="8" t="s">
        <v>9</v>
      </c>
      <c r="D17" s="8">
        <v>1200</v>
      </c>
      <c r="E17" s="8">
        <v>852.5</v>
      </c>
      <c r="F17" s="8">
        <v>849.2</v>
      </c>
      <c r="G17" s="8" t="s">
        <v>1156</v>
      </c>
      <c r="H17" s="8">
        <v>859</v>
      </c>
      <c r="I17" s="8">
        <f t="shared" si="1"/>
        <v>7800</v>
      </c>
      <c r="J17" s="26"/>
    </row>
    <row r="18" ht="15" spans="1:10">
      <c r="A18" s="7" t="s">
        <v>1157</v>
      </c>
      <c r="B18" s="8" t="s">
        <v>1158</v>
      </c>
      <c r="C18" s="8" t="s">
        <v>9</v>
      </c>
      <c r="D18" s="8">
        <v>400</v>
      </c>
      <c r="E18" s="8">
        <v>1802</v>
      </c>
      <c r="F18" s="8">
        <v>1793.7</v>
      </c>
      <c r="G18" s="8" t="s">
        <v>1159</v>
      </c>
      <c r="H18" s="8">
        <v>1802</v>
      </c>
      <c r="I18" s="8">
        <f t="shared" si="1"/>
        <v>0</v>
      </c>
      <c r="J18" s="26"/>
    </row>
    <row r="19" ht="15" spans="1:10">
      <c r="A19" s="7" t="s">
        <v>1160</v>
      </c>
      <c r="B19" s="8" t="s">
        <v>404</v>
      </c>
      <c r="C19" s="8" t="s">
        <v>28</v>
      </c>
      <c r="D19" s="8">
        <v>500</v>
      </c>
      <c r="E19" s="8">
        <v>1397</v>
      </c>
      <c r="F19" s="8">
        <v>1404.7</v>
      </c>
      <c r="G19" s="8" t="s">
        <v>1161</v>
      </c>
      <c r="H19" s="8">
        <v>1394</v>
      </c>
      <c r="I19" s="8">
        <f t="shared" ref="I19:I24" si="2">(E19-H19)*D19</f>
        <v>1500</v>
      </c>
      <c r="J19" s="26"/>
    </row>
    <row r="20" ht="15" spans="1:10">
      <c r="A20" s="7" t="s">
        <v>1160</v>
      </c>
      <c r="B20" s="8" t="s">
        <v>431</v>
      </c>
      <c r="C20" s="8" t="s">
        <v>9</v>
      </c>
      <c r="D20" s="8">
        <v>700</v>
      </c>
      <c r="E20" s="8">
        <v>1751</v>
      </c>
      <c r="F20" s="8">
        <v>1746.7</v>
      </c>
      <c r="G20" s="8" t="s">
        <v>1162</v>
      </c>
      <c r="H20" s="8">
        <v>1754</v>
      </c>
      <c r="I20" s="8">
        <f t="shared" ref="I20:I22" si="3">(H20-E20)*D20</f>
        <v>2100</v>
      </c>
      <c r="J20" s="26"/>
    </row>
    <row r="21" ht="15" spans="1:10">
      <c r="A21" s="7" t="s">
        <v>1160</v>
      </c>
      <c r="B21" s="8" t="s">
        <v>518</v>
      </c>
      <c r="C21" s="8" t="s">
        <v>9</v>
      </c>
      <c r="D21" s="8">
        <v>1500</v>
      </c>
      <c r="E21" s="8">
        <v>803</v>
      </c>
      <c r="F21" s="8">
        <v>800.4</v>
      </c>
      <c r="G21" s="8" t="s">
        <v>1163</v>
      </c>
      <c r="H21" s="8">
        <v>803</v>
      </c>
      <c r="I21" s="8">
        <f t="shared" si="3"/>
        <v>0</v>
      </c>
      <c r="J21" s="26"/>
    </row>
    <row r="22" ht="15" spans="1:10">
      <c r="A22" s="7" t="s">
        <v>1164</v>
      </c>
      <c r="B22" s="8" t="s">
        <v>1165</v>
      </c>
      <c r="C22" s="8" t="s">
        <v>9</v>
      </c>
      <c r="D22" s="8">
        <v>1575</v>
      </c>
      <c r="E22" s="8">
        <v>440</v>
      </c>
      <c r="F22" s="8">
        <v>437.4</v>
      </c>
      <c r="G22" s="8" t="s">
        <v>1166</v>
      </c>
      <c r="H22" s="8">
        <v>442</v>
      </c>
      <c r="I22" s="8">
        <f t="shared" si="3"/>
        <v>3150</v>
      </c>
      <c r="J22" s="26"/>
    </row>
    <row r="23" ht="15" spans="1:10">
      <c r="A23" s="9" t="s">
        <v>1167</v>
      </c>
      <c r="B23" s="10" t="s">
        <v>744</v>
      </c>
      <c r="C23" s="10" t="s">
        <v>28</v>
      </c>
      <c r="D23" s="10">
        <v>350</v>
      </c>
      <c r="E23" s="10">
        <v>1729</v>
      </c>
      <c r="F23" s="10">
        <v>1741.7</v>
      </c>
      <c r="G23" s="10" t="s">
        <v>1168</v>
      </c>
      <c r="H23" s="10">
        <v>1732</v>
      </c>
      <c r="I23" s="10">
        <f t="shared" si="2"/>
        <v>-1050</v>
      </c>
      <c r="J23" s="26"/>
    </row>
    <row r="24" ht="15" spans="1:10">
      <c r="A24" s="7" t="s">
        <v>1169</v>
      </c>
      <c r="B24" s="8" t="s">
        <v>431</v>
      </c>
      <c r="C24" s="8" t="s">
        <v>28</v>
      </c>
      <c r="D24" s="8">
        <v>700</v>
      </c>
      <c r="E24" s="8">
        <v>1640</v>
      </c>
      <c r="F24" s="8">
        <v>1645.7</v>
      </c>
      <c r="G24" s="8" t="s">
        <v>1170</v>
      </c>
      <c r="H24" s="8">
        <v>1636</v>
      </c>
      <c r="I24" s="8">
        <f t="shared" si="2"/>
        <v>2800</v>
      </c>
      <c r="J24" s="26"/>
    </row>
    <row r="25" ht="15" spans="1:10">
      <c r="A25" s="7" t="s">
        <v>1171</v>
      </c>
      <c r="B25" s="8" t="s">
        <v>1103</v>
      </c>
      <c r="C25" s="8" t="s">
        <v>9</v>
      </c>
      <c r="D25" s="8">
        <v>800</v>
      </c>
      <c r="E25" s="8">
        <v>1195</v>
      </c>
      <c r="F25" s="8">
        <v>1189.7</v>
      </c>
      <c r="G25" s="35" t="s">
        <v>1172</v>
      </c>
      <c r="H25" s="8">
        <v>1198</v>
      </c>
      <c r="I25" s="8">
        <f t="shared" ref="I25:I32" si="4">(H25-E25)*D25</f>
        <v>2400</v>
      </c>
      <c r="J25" s="26"/>
    </row>
    <row r="26" ht="15" spans="1:10">
      <c r="A26" s="7" t="s">
        <v>1173</v>
      </c>
      <c r="B26" s="8" t="s">
        <v>431</v>
      </c>
      <c r="C26" s="8" t="s">
        <v>28</v>
      </c>
      <c r="D26" s="8">
        <v>700</v>
      </c>
      <c r="E26" s="8">
        <v>1650</v>
      </c>
      <c r="F26" s="8">
        <v>1655.7</v>
      </c>
      <c r="G26" s="35" t="s">
        <v>1174</v>
      </c>
      <c r="H26" s="8">
        <v>1650</v>
      </c>
      <c r="I26" s="8">
        <f>(E26-H26)*D26</f>
        <v>0</v>
      </c>
      <c r="J26" s="26"/>
    </row>
    <row r="27" ht="15" spans="1:10">
      <c r="A27" s="7" t="s">
        <v>1173</v>
      </c>
      <c r="B27" s="8" t="s">
        <v>865</v>
      </c>
      <c r="C27" s="8" t="s">
        <v>9</v>
      </c>
      <c r="D27" s="8">
        <v>1575</v>
      </c>
      <c r="E27" s="8">
        <v>465</v>
      </c>
      <c r="F27" s="8">
        <v>462.7</v>
      </c>
      <c r="G27" s="35" t="s">
        <v>1175</v>
      </c>
      <c r="H27" s="8">
        <v>466.9</v>
      </c>
      <c r="I27" s="8">
        <f t="shared" si="4"/>
        <v>2992.49999999996</v>
      </c>
      <c r="J27" s="26"/>
    </row>
    <row r="28" ht="15" spans="1:10">
      <c r="A28" s="9" t="s">
        <v>1176</v>
      </c>
      <c r="B28" s="10" t="s">
        <v>164</v>
      </c>
      <c r="C28" s="10" t="s">
        <v>9</v>
      </c>
      <c r="D28" s="10">
        <v>1100</v>
      </c>
      <c r="E28" s="10">
        <v>991</v>
      </c>
      <c r="F28" s="10">
        <v>987.7</v>
      </c>
      <c r="G28" s="36" t="s">
        <v>1177</v>
      </c>
      <c r="H28" s="10">
        <v>987.7</v>
      </c>
      <c r="I28" s="10">
        <f t="shared" si="4"/>
        <v>-3629.99999999995</v>
      </c>
      <c r="J28" s="26"/>
    </row>
    <row r="29" ht="15" spans="1:10">
      <c r="A29" s="7" t="s">
        <v>1176</v>
      </c>
      <c r="B29" s="8" t="s">
        <v>865</v>
      </c>
      <c r="C29" s="8" t="s">
        <v>9</v>
      </c>
      <c r="D29" s="8">
        <v>1575</v>
      </c>
      <c r="E29" s="8">
        <v>466</v>
      </c>
      <c r="F29" s="8">
        <v>463.4</v>
      </c>
      <c r="G29" s="35" t="s">
        <v>1178</v>
      </c>
      <c r="H29" s="8">
        <v>468</v>
      </c>
      <c r="I29" s="8">
        <f t="shared" si="4"/>
        <v>3150</v>
      </c>
      <c r="J29" s="26"/>
    </row>
    <row r="30" ht="15" spans="1:10">
      <c r="A30" s="7" t="s">
        <v>1176</v>
      </c>
      <c r="B30" s="8" t="s">
        <v>1158</v>
      </c>
      <c r="C30" s="8" t="s">
        <v>9</v>
      </c>
      <c r="D30" s="8">
        <v>400</v>
      </c>
      <c r="E30" s="8">
        <v>1825</v>
      </c>
      <c r="F30" s="8">
        <v>1815.7</v>
      </c>
      <c r="G30" s="35" t="s">
        <v>1179</v>
      </c>
      <c r="H30" s="8">
        <v>1831.9</v>
      </c>
      <c r="I30" s="8">
        <f t="shared" si="4"/>
        <v>2760.00000000004</v>
      </c>
      <c r="J30" s="26"/>
    </row>
    <row r="31" ht="15" spans="1:10">
      <c r="A31" s="7" t="s">
        <v>1176</v>
      </c>
      <c r="B31" s="8" t="s">
        <v>859</v>
      </c>
      <c r="C31" s="8" t="s">
        <v>9</v>
      </c>
      <c r="D31" s="8">
        <v>1500</v>
      </c>
      <c r="E31" s="8">
        <v>438</v>
      </c>
      <c r="F31" s="8">
        <v>435.5</v>
      </c>
      <c r="G31" s="35" t="s">
        <v>1180</v>
      </c>
      <c r="H31" s="8">
        <v>439.5</v>
      </c>
      <c r="I31" s="8">
        <f t="shared" si="4"/>
        <v>2250</v>
      </c>
      <c r="J31" s="26"/>
    </row>
    <row r="32" ht="15" spans="1:10">
      <c r="A32" s="7" t="s">
        <v>1181</v>
      </c>
      <c r="B32" s="8" t="s">
        <v>865</v>
      </c>
      <c r="C32" s="8" t="s">
        <v>9</v>
      </c>
      <c r="D32" s="8">
        <v>1575</v>
      </c>
      <c r="E32" s="8">
        <v>474</v>
      </c>
      <c r="F32" s="8">
        <v>471.4</v>
      </c>
      <c r="G32" s="35" t="s">
        <v>1182</v>
      </c>
      <c r="H32" s="8">
        <v>474.5</v>
      </c>
      <c r="I32" s="8">
        <f t="shared" si="4"/>
        <v>787.5</v>
      </c>
      <c r="J32" s="26"/>
    </row>
    <row r="33" ht="15" spans="1:10">
      <c r="A33" s="7" t="s">
        <v>1181</v>
      </c>
      <c r="B33" s="8" t="s">
        <v>518</v>
      </c>
      <c r="C33" s="8" t="s">
        <v>28</v>
      </c>
      <c r="D33" s="8">
        <v>1500</v>
      </c>
      <c r="E33" s="8">
        <v>782</v>
      </c>
      <c r="F33" s="8">
        <v>785.4</v>
      </c>
      <c r="G33" s="35" t="s">
        <v>1183</v>
      </c>
      <c r="H33" s="8">
        <v>780.3</v>
      </c>
      <c r="I33" s="8">
        <f>(E33-H33)*D33</f>
        <v>2550.00000000007</v>
      </c>
      <c r="J33" s="26"/>
    </row>
    <row r="34" ht="15" spans="1:10">
      <c r="A34" s="7" t="s">
        <v>1184</v>
      </c>
      <c r="B34" s="8" t="s">
        <v>859</v>
      </c>
      <c r="C34" s="8" t="s">
        <v>9</v>
      </c>
      <c r="D34" s="8">
        <v>1500</v>
      </c>
      <c r="E34" s="8">
        <v>444</v>
      </c>
      <c r="F34" s="8">
        <v>440.9</v>
      </c>
      <c r="G34" s="35" t="s">
        <v>1185</v>
      </c>
      <c r="H34" s="8">
        <v>450.5</v>
      </c>
      <c r="I34" s="8">
        <f t="shared" ref="I34:I36" si="5">(H34-E34)*D34</f>
        <v>9750</v>
      </c>
      <c r="J34" s="26"/>
    </row>
    <row r="35" ht="15" spans="1:10">
      <c r="A35" s="7" t="s">
        <v>1184</v>
      </c>
      <c r="B35" s="8" t="s">
        <v>865</v>
      </c>
      <c r="C35" s="8" t="s">
        <v>9</v>
      </c>
      <c r="D35" s="8">
        <v>1575</v>
      </c>
      <c r="E35" s="8">
        <v>474</v>
      </c>
      <c r="F35" s="8">
        <v>471.9</v>
      </c>
      <c r="G35" s="35" t="s">
        <v>1186</v>
      </c>
      <c r="H35" s="8">
        <v>476</v>
      </c>
      <c r="I35" s="8">
        <f t="shared" si="5"/>
        <v>3150</v>
      </c>
      <c r="J35" s="26"/>
    </row>
    <row r="36" ht="15" spans="1:10">
      <c r="A36" s="7" t="s">
        <v>1187</v>
      </c>
      <c r="B36" s="8" t="s">
        <v>51</v>
      </c>
      <c r="C36" s="8" t="s">
        <v>9</v>
      </c>
      <c r="D36" s="8">
        <v>1800</v>
      </c>
      <c r="E36" s="8">
        <v>522.5</v>
      </c>
      <c r="F36" s="8">
        <v>519.9</v>
      </c>
      <c r="G36" s="35" t="s">
        <v>1188</v>
      </c>
      <c r="H36" s="8">
        <v>530.3</v>
      </c>
      <c r="I36" s="8">
        <f t="shared" si="5"/>
        <v>14039.9999999999</v>
      </c>
      <c r="J36" s="26"/>
    </row>
    <row r="37" ht="15" spans="1:10">
      <c r="A37" s="7"/>
      <c r="B37" s="8"/>
      <c r="C37" s="8"/>
      <c r="D37" s="8"/>
      <c r="E37" s="8"/>
      <c r="F37" s="8"/>
      <c r="G37" s="35"/>
      <c r="H37" s="8"/>
      <c r="I37" s="8"/>
      <c r="J37" s="26"/>
    </row>
    <row r="38" ht="15" spans="7:9">
      <c r="G38" s="14" t="s">
        <v>33</v>
      </c>
      <c r="H38" s="14"/>
      <c r="I38" s="18">
        <f>SUM(I4:I37)</f>
        <v>85729.9999999998</v>
      </c>
    </row>
    <row r="39" ht="15" spans="7:9">
      <c r="G39" s="26"/>
      <c r="H39" s="26"/>
      <c r="I39" s="33"/>
    </row>
    <row r="40" ht="15" spans="7:9">
      <c r="G40" s="14" t="s">
        <v>3</v>
      </c>
      <c r="H40" s="14"/>
      <c r="I40" s="20">
        <f>27/33</f>
        <v>0.818181818181818</v>
      </c>
    </row>
    <row r="41" ht="15" spans="9:9">
      <c r="I41" s="37"/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workbookViewId="0">
      <selection activeCell="M21" sqref="M21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1189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42889</v>
      </c>
      <c r="B4" s="8" t="s">
        <v>431</v>
      </c>
      <c r="C4" s="8" t="s">
        <v>9</v>
      </c>
      <c r="D4" s="8">
        <v>700</v>
      </c>
      <c r="E4" s="8">
        <v>1835</v>
      </c>
      <c r="F4" s="8">
        <v>1828.7</v>
      </c>
      <c r="G4" s="8" t="s">
        <v>1190</v>
      </c>
      <c r="H4" s="8">
        <v>1839</v>
      </c>
      <c r="I4" s="8">
        <f t="shared" ref="I4:I10" si="0">(H4-E4)*D4</f>
        <v>2800</v>
      </c>
      <c r="J4" s="26"/>
    </row>
    <row r="5" ht="15" spans="1:10">
      <c r="A5" s="7">
        <v>42920</v>
      </c>
      <c r="B5" s="8" t="s">
        <v>766</v>
      </c>
      <c r="C5" s="8" t="s">
        <v>28</v>
      </c>
      <c r="D5" s="8">
        <v>350</v>
      </c>
      <c r="E5" s="8">
        <v>1497</v>
      </c>
      <c r="F5" s="8">
        <v>1507.7</v>
      </c>
      <c r="G5" s="8" t="s">
        <v>1191</v>
      </c>
      <c r="H5" s="8">
        <v>1491</v>
      </c>
      <c r="I5" s="8">
        <f>(E5-H5)*D5</f>
        <v>2100</v>
      </c>
      <c r="J5" s="26"/>
    </row>
    <row r="6" ht="15" spans="1:10">
      <c r="A6" s="7">
        <v>42921</v>
      </c>
      <c r="B6" s="8" t="s">
        <v>245</v>
      </c>
      <c r="C6" s="8" t="s">
        <v>9</v>
      </c>
      <c r="D6" s="8">
        <v>1800</v>
      </c>
      <c r="E6" s="8">
        <v>338</v>
      </c>
      <c r="F6" s="8">
        <v>335.9</v>
      </c>
      <c r="G6" s="8" t="s">
        <v>1192</v>
      </c>
      <c r="H6" s="8">
        <v>338</v>
      </c>
      <c r="I6" s="8">
        <f t="shared" si="0"/>
        <v>0</v>
      </c>
      <c r="J6" s="26"/>
    </row>
    <row r="7" ht="15" spans="1:10">
      <c r="A7" s="7">
        <v>42921</v>
      </c>
      <c r="B7" s="8" t="s">
        <v>1082</v>
      </c>
      <c r="C7" s="8" t="s">
        <v>9</v>
      </c>
      <c r="D7" s="8">
        <v>3000</v>
      </c>
      <c r="E7" s="8">
        <v>212</v>
      </c>
      <c r="F7" s="8">
        <v>210.7</v>
      </c>
      <c r="G7" s="8" t="s">
        <v>1193</v>
      </c>
      <c r="H7" s="8">
        <v>212.7</v>
      </c>
      <c r="I7" s="8">
        <f t="shared" si="0"/>
        <v>2099.99999999997</v>
      </c>
      <c r="J7" s="26"/>
    </row>
    <row r="8" ht="15" spans="1:10">
      <c r="A8" s="7">
        <v>42922</v>
      </c>
      <c r="B8" s="8" t="s">
        <v>431</v>
      </c>
      <c r="C8" s="8" t="s">
        <v>9</v>
      </c>
      <c r="D8" s="8">
        <v>700</v>
      </c>
      <c r="E8" s="8">
        <v>1905</v>
      </c>
      <c r="F8" s="8">
        <v>1899.7</v>
      </c>
      <c r="G8" s="8" t="s">
        <v>1194</v>
      </c>
      <c r="H8" s="8">
        <v>1905</v>
      </c>
      <c r="I8" s="8">
        <f t="shared" si="0"/>
        <v>0</v>
      </c>
      <c r="J8" s="26"/>
    </row>
    <row r="9" ht="15" spans="1:10">
      <c r="A9" s="7">
        <v>42923</v>
      </c>
      <c r="B9" s="8" t="s">
        <v>120</v>
      </c>
      <c r="C9" s="8" t="s">
        <v>9</v>
      </c>
      <c r="D9" s="8">
        <v>500</v>
      </c>
      <c r="E9" s="8">
        <v>1493</v>
      </c>
      <c r="F9" s="8">
        <v>1485.7</v>
      </c>
      <c r="G9" s="8" t="s">
        <v>1195</v>
      </c>
      <c r="H9" s="8">
        <v>1497.75</v>
      </c>
      <c r="I9" s="8">
        <f t="shared" si="0"/>
        <v>2375</v>
      </c>
      <c r="J9" s="26"/>
    </row>
    <row r="10" ht="15" spans="1:10">
      <c r="A10" s="9">
        <v>42927</v>
      </c>
      <c r="B10" s="10" t="s">
        <v>431</v>
      </c>
      <c r="C10" s="10" t="s">
        <v>9</v>
      </c>
      <c r="D10" s="10">
        <v>700</v>
      </c>
      <c r="E10" s="10">
        <v>1910</v>
      </c>
      <c r="F10" s="10">
        <v>1904.7</v>
      </c>
      <c r="G10" s="10" t="s">
        <v>1196</v>
      </c>
      <c r="H10" s="10">
        <v>1904.7</v>
      </c>
      <c r="I10" s="10">
        <f t="shared" si="0"/>
        <v>-3709.99999999997</v>
      </c>
      <c r="J10" s="26"/>
    </row>
    <row r="11" ht="15" spans="1:10">
      <c r="A11" s="7">
        <v>42927</v>
      </c>
      <c r="B11" s="8" t="s">
        <v>164</v>
      </c>
      <c r="C11" s="8" t="s">
        <v>28</v>
      </c>
      <c r="D11" s="8">
        <v>1100</v>
      </c>
      <c r="E11" s="8">
        <v>868.5</v>
      </c>
      <c r="F11" s="8">
        <v>872.8</v>
      </c>
      <c r="G11" s="8" t="s">
        <v>1197</v>
      </c>
      <c r="H11" s="8">
        <v>868.5</v>
      </c>
      <c r="I11" s="8">
        <f t="shared" ref="I11:I14" si="1">(E11-H11)*D11</f>
        <v>0</v>
      </c>
      <c r="J11" s="26"/>
    </row>
    <row r="12" ht="15" spans="1:10">
      <c r="A12" s="7">
        <v>42928</v>
      </c>
      <c r="B12" s="8" t="s">
        <v>431</v>
      </c>
      <c r="C12" s="8" t="s">
        <v>28</v>
      </c>
      <c r="D12" s="8">
        <v>700</v>
      </c>
      <c r="E12" s="8">
        <v>1862</v>
      </c>
      <c r="F12" s="8">
        <v>1867.7</v>
      </c>
      <c r="G12" s="8" t="s">
        <v>1198</v>
      </c>
      <c r="H12" s="8">
        <v>1852.7</v>
      </c>
      <c r="I12" s="8">
        <f t="shared" si="1"/>
        <v>6509.99999999997</v>
      </c>
      <c r="J12" s="26"/>
    </row>
    <row r="13" ht="15" spans="1:10">
      <c r="A13" s="7">
        <v>42929</v>
      </c>
      <c r="B13" s="8" t="s">
        <v>145</v>
      </c>
      <c r="C13" s="8" t="s">
        <v>9</v>
      </c>
      <c r="D13" s="8">
        <v>150</v>
      </c>
      <c r="E13" s="8">
        <v>7565</v>
      </c>
      <c r="F13" s="8">
        <v>7539.7</v>
      </c>
      <c r="G13" s="8" t="s">
        <v>1199</v>
      </c>
      <c r="H13" s="8">
        <v>7565</v>
      </c>
      <c r="I13" s="8">
        <f t="shared" ref="I13:I16" si="2">(H13-E13)*D13</f>
        <v>0</v>
      </c>
      <c r="J13" s="26"/>
    </row>
    <row r="14" ht="15" spans="1:10">
      <c r="A14" s="7">
        <v>42930</v>
      </c>
      <c r="B14" s="8" t="s">
        <v>337</v>
      </c>
      <c r="C14" s="8" t="s">
        <v>28</v>
      </c>
      <c r="D14" s="8">
        <v>750</v>
      </c>
      <c r="E14" s="8">
        <v>1173</v>
      </c>
      <c r="F14" s="8">
        <v>1178.7</v>
      </c>
      <c r="G14" s="8" t="s">
        <v>1200</v>
      </c>
      <c r="H14" s="8">
        <v>1162.8</v>
      </c>
      <c r="I14" s="8">
        <f t="shared" si="1"/>
        <v>7650.00000000003</v>
      </c>
      <c r="J14" s="26"/>
    </row>
    <row r="15" ht="15" spans="1:10">
      <c r="A15" s="7">
        <v>42933</v>
      </c>
      <c r="B15" s="8" t="s">
        <v>404</v>
      </c>
      <c r="C15" s="8" t="s">
        <v>9</v>
      </c>
      <c r="D15" s="8">
        <v>500</v>
      </c>
      <c r="E15" s="8">
        <v>1180</v>
      </c>
      <c r="F15" s="8">
        <v>1174.7</v>
      </c>
      <c r="G15" s="8" t="s">
        <v>1201</v>
      </c>
      <c r="H15" s="8">
        <v>1192</v>
      </c>
      <c r="I15" s="8">
        <f t="shared" si="2"/>
        <v>6000</v>
      </c>
      <c r="J15" s="26"/>
    </row>
    <row r="16" ht="15" spans="1:10">
      <c r="A16" s="7">
        <v>42934</v>
      </c>
      <c r="B16" s="8" t="s">
        <v>816</v>
      </c>
      <c r="C16" s="8" t="s">
        <v>9</v>
      </c>
      <c r="D16" s="8">
        <v>500</v>
      </c>
      <c r="E16" s="8">
        <v>1310</v>
      </c>
      <c r="F16" s="8">
        <v>1302.7</v>
      </c>
      <c r="G16" s="8" t="s">
        <v>1202</v>
      </c>
      <c r="H16" s="8">
        <v>1310</v>
      </c>
      <c r="I16" s="8">
        <f t="shared" si="2"/>
        <v>0</v>
      </c>
      <c r="J16" s="26"/>
    </row>
    <row r="17" ht="15" spans="1:10">
      <c r="A17" s="9">
        <v>42934</v>
      </c>
      <c r="B17" s="10" t="s">
        <v>190</v>
      </c>
      <c r="C17" s="10" t="s">
        <v>28</v>
      </c>
      <c r="D17" s="10">
        <v>500</v>
      </c>
      <c r="E17" s="10">
        <v>1513</v>
      </c>
      <c r="F17" s="10">
        <v>1522.7</v>
      </c>
      <c r="G17" s="10" t="s">
        <v>1203</v>
      </c>
      <c r="H17" s="10">
        <v>1522.7</v>
      </c>
      <c r="I17" s="10">
        <f>(E17-H17)*D17</f>
        <v>-4850.00000000002</v>
      </c>
      <c r="J17" s="26"/>
    </row>
    <row r="18" ht="15" spans="1:10">
      <c r="A18" s="7">
        <v>42934</v>
      </c>
      <c r="B18" s="8" t="s">
        <v>87</v>
      </c>
      <c r="C18" s="8" t="s">
        <v>9</v>
      </c>
      <c r="D18" s="8">
        <v>1300</v>
      </c>
      <c r="E18" s="8">
        <v>536</v>
      </c>
      <c r="F18" s="8">
        <v>532.7</v>
      </c>
      <c r="G18" s="8" t="s">
        <v>1204</v>
      </c>
      <c r="H18" s="8">
        <v>536</v>
      </c>
      <c r="I18" s="8">
        <f t="shared" ref="I18:I21" si="3">(H18-E18)*D18</f>
        <v>0</v>
      </c>
      <c r="J18" s="26"/>
    </row>
    <row r="19" ht="15" spans="1:10">
      <c r="A19" s="7">
        <v>42935</v>
      </c>
      <c r="B19" s="8" t="s">
        <v>337</v>
      </c>
      <c r="C19" s="8" t="s">
        <v>9</v>
      </c>
      <c r="D19" s="8">
        <v>750</v>
      </c>
      <c r="E19" s="8">
        <v>1181</v>
      </c>
      <c r="F19" s="8">
        <v>1175.7</v>
      </c>
      <c r="G19" s="8" t="s">
        <v>1205</v>
      </c>
      <c r="H19" s="8">
        <v>1185</v>
      </c>
      <c r="I19" s="8">
        <f t="shared" si="3"/>
        <v>3000</v>
      </c>
      <c r="J19" s="26"/>
    </row>
    <row r="20" ht="15" spans="1:10">
      <c r="A20" s="7">
        <v>42936</v>
      </c>
      <c r="B20" s="8" t="s">
        <v>1206</v>
      </c>
      <c r="C20" s="8" t="s">
        <v>9</v>
      </c>
      <c r="D20" s="8">
        <v>750</v>
      </c>
      <c r="E20" s="8">
        <v>1181</v>
      </c>
      <c r="F20" s="8">
        <v>1175.7</v>
      </c>
      <c r="G20" s="8" t="s">
        <v>1205</v>
      </c>
      <c r="H20" s="8">
        <v>1193</v>
      </c>
      <c r="I20" s="8">
        <f t="shared" si="3"/>
        <v>9000</v>
      </c>
      <c r="J20" s="26"/>
    </row>
    <row r="21" ht="15" spans="1:10">
      <c r="A21" s="7">
        <v>42937</v>
      </c>
      <c r="B21" s="8" t="s">
        <v>729</v>
      </c>
      <c r="C21" s="8" t="s">
        <v>9</v>
      </c>
      <c r="D21" s="8">
        <v>500</v>
      </c>
      <c r="E21" s="8">
        <v>1711</v>
      </c>
      <c r="F21" s="8">
        <v>1703.7</v>
      </c>
      <c r="G21" s="8" t="s">
        <v>1207</v>
      </c>
      <c r="H21" s="8">
        <v>1711</v>
      </c>
      <c r="I21" s="8">
        <f t="shared" si="3"/>
        <v>0</v>
      </c>
      <c r="J21" s="26"/>
    </row>
    <row r="22" ht="15" spans="1:10">
      <c r="A22" s="7">
        <v>42937</v>
      </c>
      <c r="B22" s="8" t="s">
        <v>1208</v>
      </c>
      <c r="C22" s="8" t="s">
        <v>28</v>
      </c>
      <c r="D22" s="8">
        <v>550</v>
      </c>
      <c r="E22" s="8">
        <v>1156</v>
      </c>
      <c r="F22" s="8">
        <v>1163.7</v>
      </c>
      <c r="G22" s="8" t="s">
        <v>1209</v>
      </c>
      <c r="H22" s="8">
        <v>1140</v>
      </c>
      <c r="I22" s="8">
        <f>(E22-H22)*D22</f>
        <v>8800</v>
      </c>
      <c r="J22" s="26"/>
    </row>
    <row r="23" ht="15" spans="1:10">
      <c r="A23" s="7">
        <v>42940</v>
      </c>
      <c r="B23" s="8" t="s">
        <v>729</v>
      </c>
      <c r="C23" s="8" t="s">
        <v>9</v>
      </c>
      <c r="D23" s="8">
        <v>500</v>
      </c>
      <c r="E23" s="8">
        <v>1707</v>
      </c>
      <c r="F23" s="8">
        <v>1698.7</v>
      </c>
      <c r="G23" s="8" t="s">
        <v>1210</v>
      </c>
      <c r="H23" s="8">
        <v>1707</v>
      </c>
      <c r="I23" s="8">
        <f t="shared" ref="I23:I29" si="4">(H23-E23)*D23</f>
        <v>0</v>
      </c>
      <c r="J23" s="26"/>
    </row>
    <row r="24" ht="15" spans="1:10">
      <c r="A24" s="7">
        <v>42940</v>
      </c>
      <c r="B24" s="8" t="s">
        <v>473</v>
      </c>
      <c r="C24" s="8" t="s">
        <v>9</v>
      </c>
      <c r="D24" s="8">
        <v>1500</v>
      </c>
      <c r="E24" s="8">
        <v>664</v>
      </c>
      <c r="F24" s="8">
        <v>661.7</v>
      </c>
      <c r="G24" s="8" t="s">
        <v>1211</v>
      </c>
      <c r="H24" s="8">
        <v>672</v>
      </c>
      <c r="I24" s="8">
        <f t="shared" si="4"/>
        <v>12000</v>
      </c>
      <c r="J24" s="26"/>
    </row>
    <row r="25" ht="15" spans="1:10">
      <c r="A25" s="7">
        <v>42941</v>
      </c>
      <c r="B25" s="8" t="s">
        <v>556</v>
      </c>
      <c r="C25" s="8" t="s">
        <v>9</v>
      </c>
      <c r="D25" s="8">
        <v>500</v>
      </c>
      <c r="E25" s="8">
        <v>1176</v>
      </c>
      <c r="F25" s="8">
        <v>1168.7</v>
      </c>
      <c r="G25" s="35" t="s">
        <v>1212</v>
      </c>
      <c r="H25" s="8">
        <v>1182</v>
      </c>
      <c r="I25" s="8">
        <f t="shared" si="4"/>
        <v>3000</v>
      </c>
      <c r="J25" s="26"/>
    </row>
    <row r="26" ht="15" spans="1:10">
      <c r="A26" s="7">
        <v>42941</v>
      </c>
      <c r="B26" s="8" t="s">
        <v>431</v>
      </c>
      <c r="C26" s="8" t="s">
        <v>9</v>
      </c>
      <c r="D26" s="8">
        <v>700</v>
      </c>
      <c r="E26" s="8">
        <v>1870</v>
      </c>
      <c r="F26" s="8">
        <v>1864.7</v>
      </c>
      <c r="G26" s="35" t="s">
        <v>1213</v>
      </c>
      <c r="H26" s="8">
        <v>1874.4</v>
      </c>
      <c r="I26" s="8">
        <f t="shared" si="4"/>
        <v>3080.00000000006</v>
      </c>
      <c r="J26" s="26"/>
    </row>
    <row r="27" ht="15" spans="1:10">
      <c r="A27" s="7">
        <v>42942</v>
      </c>
      <c r="B27" s="8" t="s">
        <v>404</v>
      </c>
      <c r="C27" s="8" t="s">
        <v>9</v>
      </c>
      <c r="D27" s="8">
        <v>500</v>
      </c>
      <c r="E27" s="8">
        <v>1295</v>
      </c>
      <c r="F27" s="8">
        <v>1288.7</v>
      </c>
      <c r="G27" s="35" t="s">
        <v>1214</v>
      </c>
      <c r="H27" s="8">
        <v>1300.8</v>
      </c>
      <c r="I27" s="8">
        <f t="shared" si="4"/>
        <v>2899.99999999998</v>
      </c>
      <c r="J27" s="26"/>
    </row>
    <row r="28" ht="15" spans="1:10">
      <c r="A28" s="7">
        <v>42943</v>
      </c>
      <c r="B28" s="8" t="s">
        <v>766</v>
      </c>
      <c r="C28" s="8" t="s">
        <v>9</v>
      </c>
      <c r="D28" s="8">
        <v>350</v>
      </c>
      <c r="E28" s="8">
        <v>1773</v>
      </c>
      <c r="F28" s="8">
        <v>1761.7</v>
      </c>
      <c r="G28" s="35" t="s">
        <v>1215</v>
      </c>
      <c r="H28" s="8">
        <v>1796</v>
      </c>
      <c r="I28" s="8">
        <f t="shared" si="4"/>
        <v>8050</v>
      </c>
      <c r="J28" s="26"/>
    </row>
    <row r="29" ht="15" spans="1:10">
      <c r="A29" s="7" t="s">
        <v>1216</v>
      </c>
      <c r="B29" s="8" t="s">
        <v>275</v>
      </c>
      <c r="C29" s="8" t="s">
        <v>9</v>
      </c>
      <c r="D29" s="8">
        <v>550</v>
      </c>
      <c r="E29" s="8">
        <v>1180</v>
      </c>
      <c r="F29" s="8">
        <v>1173.7</v>
      </c>
      <c r="G29" s="35" t="s">
        <v>1217</v>
      </c>
      <c r="H29" s="8">
        <v>1228</v>
      </c>
      <c r="I29" s="8">
        <f t="shared" si="4"/>
        <v>26400</v>
      </c>
      <c r="J29" s="26"/>
    </row>
    <row r="30" ht="15" spans="1:10">
      <c r="A30" s="7"/>
      <c r="B30" s="8"/>
      <c r="C30" s="8"/>
      <c r="D30" s="8"/>
      <c r="E30" s="8"/>
      <c r="F30" s="8"/>
      <c r="G30" s="35"/>
      <c r="H30" s="8"/>
      <c r="I30" s="8"/>
      <c r="J30" s="26"/>
    </row>
    <row r="31" ht="15" spans="7:9">
      <c r="G31" s="14" t="s">
        <v>33</v>
      </c>
      <c r="H31" s="14"/>
      <c r="I31" s="18">
        <f>SUM(I4:I30)</f>
        <v>97205</v>
      </c>
    </row>
    <row r="32" ht="15" spans="7:9">
      <c r="G32" s="26"/>
      <c r="H32" s="26"/>
      <c r="I32" s="33"/>
    </row>
    <row r="33" ht="15" spans="7:9">
      <c r="G33" s="14" t="s">
        <v>3</v>
      </c>
      <c r="H33" s="14"/>
      <c r="I33" s="20">
        <f>24/26</f>
        <v>0.923076923076923</v>
      </c>
    </row>
  </sheetData>
  <mergeCells count="4">
    <mergeCell ref="A1:I1"/>
    <mergeCell ref="A2:I2"/>
    <mergeCell ref="G31:H31"/>
    <mergeCell ref="G33:H3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workbookViewId="0">
      <selection activeCell="K9" sqref="K9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34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9">
        <v>43533</v>
      </c>
      <c r="B4" s="10" t="s">
        <v>22</v>
      </c>
      <c r="C4" s="10" t="s">
        <v>9</v>
      </c>
      <c r="D4" s="10">
        <v>60</v>
      </c>
      <c r="E4" s="10">
        <v>2744</v>
      </c>
      <c r="F4" s="10">
        <v>2683</v>
      </c>
      <c r="G4" s="39" t="s">
        <v>35</v>
      </c>
      <c r="H4" s="10">
        <v>2734</v>
      </c>
      <c r="I4" s="10">
        <f t="shared" ref="I4:I23" si="0">(H4-E4)*D4</f>
        <v>-600</v>
      </c>
      <c r="J4" s="26"/>
    </row>
    <row r="5" ht="15" spans="1:10">
      <c r="A5" s="7">
        <v>43533</v>
      </c>
      <c r="B5" s="8" t="s">
        <v>36</v>
      </c>
      <c r="C5" s="8" t="s">
        <v>28</v>
      </c>
      <c r="D5" s="8">
        <v>300</v>
      </c>
      <c r="E5" s="8">
        <v>1074</v>
      </c>
      <c r="F5" s="8">
        <v>1085</v>
      </c>
      <c r="G5" s="8" t="s">
        <v>37</v>
      </c>
      <c r="H5" s="8">
        <v>1074</v>
      </c>
      <c r="I5" s="8">
        <f t="shared" ref="I5:I8" si="1">(E5-H5)*D5</f>
        <v>0</v>
      </c>
      <c r="J5" s="26"/>
    </row>
    <row r="6" ht="15" spans="1:10">
      <c r="A6" s="9">
        <v>43564</v>
      </c>
      <c r="B6" s="10" t="s">
        <v>38</v>
      </c>
      <c r="C6" s="10" t="s">
        <v>28</v>
      </c>
      <c r="D6" s="10">
        <v>250</v>
      </c>
      <c r="E6" s="10">
        <v>1596</v>
      </c>
      <c r="F6" s="10">
        <v>1611</v>
      </c>
      <c r="G6" s="39" t="s">
        <v>39</v>
      </c>
      <c r="H6" s="10">
        <v>1611</v>
      </c>
      <c r="I6" s="10">
        <f t="shared" si="1"/>
        <v>-3750</v>
      </c>
      <c r="J6" s="26"/>
    </row>
    <row r="7" ht="15" spans="1:10">
      <c r="A7" s="7">
        <v>43564</v>
      </c>
      <c r="B7" s="8" t="s">
        <v>40</v>
      </c>
      <c r="C7" s="8" t="s">
        <v>9</v>
      </c>
      <c r="D7" s="8">
        <v>600</v>
      </c>
      <c r="E7" s="8">
        <v>818.5</v>
      </c>
      <c r="F7" s="8">
        <v>813</v>
      </c>
      <c r="G7" s="11" t="s">
        <v>41</v>
      </c>
      <c r="H7" s="8">
        <v>819</v>
      </c>
      <c r="I7" s="8">
        <f t="shared" si="0"/>
        <v>300</v>
      </c>
      <c r="J7" s="26"/>
    </row>
    <row r="8" ht="15" spans="1:10">
      <c r="A8" s="7">
        <v>43594</v>
      </c>
      <c r="B8" s="8" t="s">
        <v>42</v>
      </c>
      <c r="C8" s="8" t="s">
        <v>28</v>
      </c>
      <c r="D8" s="8">
        <v>2000</v>
      </c>
      <c r="E8" s="8">
        <v>191.5</v>
      </c>
      <c r="F8" s="8">
        <v>193.05</v>
      </c>
      <c r="G8" s="11" t="s">
        <v>43</v>
      </c>
      <c r="H8" s="8">
        <v>191</v>
      </c>
      <c r="I8" s="8">
        <f t="shared" si="1"/>
        <v>1000</v>
      </c>
      <c r="J8" s="26"/>
    </row>
    <row r="9" ht="15" spans="1:10">
      <c r="A9" s="7">
        <v>43594</v>
      </c>
      <c r="B9" s="8" t="s">
        <v>44</v>
      </c>
      <c r="C9" s="8" t="s">
        <v>9</v>
      </c>
      <c r="D9" s="8">
        <v>900</v>
      </c>
      <c r="E9" s="8">
        <v>568.5</v>
      </c>
      <c r="F9" s="8">
        <v>564.45</v>
      </c>
      <c r="G9" s="11" t="s">
        <v>45</v>
      </c>
      <c r="H9" s="8">
        <v>572</v>
      </c>
      <c r="I9" s="8">
        <f t="shared" si="0"/>
        <v>3150</v>
      </c>
      <c r="J9" s="26"/>
    </row>
    <row r="10" ht="15" spans="1:10">
      <c r="A10" s="9">
        <v>43625</v>
      </c>
      <c r="B10" s="10" t="s">
        <v>40</v>
      </c>
      <c r="C10" s="10" t="s">
        <v>9</v>
      </c>
      <c r="D10" s="10">
        <v>1200</v>
      </c>
      <c r="E10" s="10">
        <v>843</v>
      </c>
      <c r="F10" s="10">
        <v>839.95</v>
      </c>
      <c r="G10" s="39" t="s">
        <v>46</v>
      </c>
      <c r="H10" s="10">
        <v>839.95</v>
      </c>
      <c r="I10" s="10">
        <f t="shared" si="0"/>
        <v>-3659.99999999995</v>
      </c>
      <c r="J10" s="26"/>
    </row>
    <row r="11" ht="15" spans="1:10">
      <c r="A11" s="9">
        <v>43625</v>
      </c>
      <c r="B11" s="10" t="s">
        <v>47</v>
      </c>
      <c r="C11" s="10" t="s">
        <v>9</v>
      </c>
      <c r="D11" s="10">
        <v>600</v>
      </c>
      <c r="E11" s="10">
        <v>997.5</v>
      </c>
      <c r="F11" s="10">
        <v>991.5</v>
      </c>
      <c r="G11" s="39" t="s">
        <v>48</v>
      </c>
      <c r="H11" s="10">
        <v>991.5</v>
      </c>
      <c r="I11" s="10">
        <f t="shared" si="0"/>
        <v>-3600</v>
      </c>
      <c r="J11" s="26"/>
    </row>
    <row r="12" ht="15" spans="1:10">
      <c r="A12" s="7">
        <v>43625</v>
      </c>
      <c r="B12" s="8" t="s">
        <v>49</v>
      </c>
      <c r="C12" s="8" t="s">
        <v>9</v>
      </c>
      <c r="D12" s="8">
        <v>250</v>
      </c>
      <c r="E12" s="8">
        <v>1560</v>
      </c>
      <c r="F12" s="8">
        <v>1545</v>
      </c>
      <c r="G12" s="11" t="s">
        <v>50</v>
      </c>
      <c r="H12" s="8">
        <v>1569</v>
      </c>
      <c r="I12" s="8">
        <f t="shared" si="0"/>
        <v>2250</v>
      </c>
      <c r="J12" s="26"/>
    </row>
    <row r="13" ht="15" spans="1:10">
      <c r="A13" s="7">
        <v>43625</v>
      </c>
      <c r="B13" s="8" t="s">
        <v>51</v>
      </c>
      <c r="C13" s="8" t="s">
        <v>9</v>
      </c>
      <c r="D13" s="8">
        <v>1800</v>
      </c>
      <c r="E13" s="8">
        <v>380</v>
      </c>
      <c r="F13" s="8">
        <v>378</v>
      </c>
      <c r="G13" s="11" t="s">
        <v>52</v>
      </c>
      <c r="H13" s="8">
        <v>381.75</v>
      </c>
      <c r="I13" s="8">
        <f t="shared" si="0"/>
        <v>3150</v>
      </c>
      <c r="J13" s="26"/>
    </row>
    <row r="14" ht="15" spans="1:10">
      <c r="A14" s="9">
        <v>43717</v>
      </c>
      <c r="B14" s="10" t="s">
        <v>53</v>
      </c>
      <c r="C14" s="10" t="s">
        <v>9</v>
      </c>
      <c r="D14" s="10">
        <v>1000</v>
      </c>
      <c r="E14" s="10">
        <v>306</v>
      </c>
      <c r="F14" s="10">
        <v>303</v>
      </c>
      <c r="G14" s="39" t="s">
        <v>54</v>
      </c>
      <c r="H14" s="10">
        <v>303</v>
      </c>
      <c r="I14" s="10">
        <f t="shared" si="0"/>
        <v>-3000</v>
      </c>
      <c r="J14" s="26"/>
    </row>
    <row r="15" ht="15" spans="1:10">
      <c r="A15" s="7">
        <v>43778</v>
      </c>
      <c r="B15" s="8" t="s">
        <v>51</v>
      </c>
      <c r="C15" s="8" t="s">
        <v>9</v>
      </c>
      <c r="D15" s="8">
        <v>1800</v>
      </c>
      <c r="E15" s="8">
        <v>384</v>
      </c>
      <c r="F15" s="8">
        <v>381.95</v>
      </c>
      <c r="G15" s="11" t="s">
        <v>55</v>
      </c>
      <c r="H15" s="8">
        <v>385</v>
      </c>
      <c r="I15" s="8">
        <f t="shared" si="0"/>
        <v>1800</v>
      </c>
      <c r="J15" s="26"/>
    </row>
    <row r="16" ht="15" spans="1:10">
      <c r="A16" s="7">
        <v>43778</v>
      </c>
      <c r="B16" s="8" t="s">
        <v>56</v>
      </c>
      <c r="C16" s="8" t="s">
        <v>9</v>
      </c>
      <c r="D16" s="8">
        <v>550</v>
      </c>
      <c r="E16" s="8">
        <v>1569</v>
      </c>
      <c r="F16" s="8">
        <v>1569.1</v>
      </c>
      <c r="G16" s="11" t="s">
        <v>57</v>
      </c>
      <c r="H16" s="8">
        <v>1569</v>
      </c>
      <c r="I16" s="8">
        <f t="shared" si="0"/>
        <v>0</v>
      </c>
      <c r="J16" s="26"/>
    </row>
    <row r="17" ht="15" spans="1:10">
      <c r="A17" s="7">
        <v>43808</v>
      </c>
      <c r="B17" s="8" t="s">
        <v>58</v>
      </c>
      <c r="C17" s="8" t="s">
        <v>9</v>
      </c>
      <c r="D17" s="8">
        <v>800</v>
      </c>
      <c r="E17" s="8">
        <v>448</v>
      </c>
      <c r="F17" s="8">
        <v>443.85</v>
      </c>
      <c r="G17" s="11" t="s">
        <v>59</v>
      </c>
      <c r="H17" s="8">
        <v>454.5</v>
      </c>
      <c r="I17" s="8">
        <f t="shared" si="0"/>
        <v>5200</v>
      </c>
      <c r="J17" s="26"/>
    </row>
    <row r="18" ht="15" spans="1:10">
      <c r="A18" s="7">
        <v>43808</v>
      </c>
      <c r="B18" s="8" t="s">
        <v>20</v>
      </c>
      <c r="C18" s="8" t="s">
        <v>9</v>
      </c>
      <c r="D18" s="8">
        <v>600</v>
      </c>
      <c r="E18" s="8">
        <v>1734</v>
      </c>
      <c r="F18" s="8">
        <v>1723</v>
      </c>
      <c r="G18" s="11" t="s">
        <v>60</v>
      </c>
      <c r="H18" s="8">
        <v>1737.95</v>
      </c>
      <c r="I18" s="8">
        <f t="shared" si="0"/>
        <v>2370.00000000003</v>
      </c>
      <c r="J18" s="26"/>
    </row>
    <row r="19" ht="15" spans="1:10">
      <c r="A19" s="7" t="s">
        <v>61</v>
      </c>
      <c r="B19" s="8" t="s">
        <v>62</v>
      </c>
      <c r="C19" s="8" t="s">
        <v>9</v>
      </c>
      <c r="D19" s="8">
        <v>500</v>
      </c>
      <c r="E19" s="8">
        <v>1253</v>
      </c>
      <c r="F19" s="8">
        <v>1246.15</v>
      </c>
      <c r="G19" s="11" t="s">
        <v>63</v>
      </c>
      <c r="H19" s="8">
        <v>1253</v>
      </c>
      <c r="I19" s="8">
        <f t="shared" si="0"/>
        <v>0</v>
      </c>
      <c r="J19" s="26"/>
    </row>
    <row r="20" ht="15" spans="1:10">
      <c r="A20" s="7" t="s">
        <v>61</v>
      </c>
      <c r="B20" s="8" t="s">
        <v>49</v>
      </c>
      <c r="C20" s="8" t="s">
        <v>9</v>
      </c>
      <c r="D20" s="8">
        <v>250</v>
      </c>
      <c r="E20" s="8">
        <v>1573</v>
      </c>
      <c r="F20" s="8">
        <v>1556</v>
      </c>
      <c r="G20" s="8" t="s">
        <v>64</v>
      </c>
      <c r="H20" s="8">
        <v>1582</v>
      </c>
      <c r="I20" s="8">
        <f t="shared" si="0"/>
        <v>2250</v>
      </c>
      <c r="J20" s="26"/>
    </row>
    <row r="21" ht="15" spans="1:10">
      <c r="A21" s="9" t="s">
        <v>65</v>
      </c>
      <c r="B21" s="10" t="s">
        <v>66</v>
      </c>
      <c r="C21" s="10" t="s">
        <v>9</v>
      </c>
      <c r="D21" s="10">
        <v>250</v>
      </c>
      <c r="E21" s="10">
        <v>2885</v>
      </c>
      <c r="F21" s="10">
        <v>2869</v>
      </c>
      <c r="G21" s="10" t="s">
        <v>67</v>
      </c>
      <c r="H21" s="10">
        <v>2869</v>
      </c>
      <c r="I21" s="10">
        <f t="shared" si="0"/>
        <v>-4000</v>
      </c>
      <c r="J21" s="26"/>
    </row>
    <row r="22" ht="15" spans="1:10">
      <c r="A22" s="7" t="s">
        <v>65</v>
      </c>
      <c r="B22" s="8" t="s">
        <v>68</v>
      </c>
      <c r="C22" s="8" t="s">
        <v>9</v>
      </c>
      <c r="D22" s="8">
        <v>700</v>
      </c>
      <c r="E22" s="8">
        <v>1315</v>
      </c>
      <c r="F22" s="8">
        <v>1308.95</v>
      </c>
      <c r="G22" s="8" t="s">
        <v>69</v>
      </c>
      <c r="H22" s="8">
        <v>1323</v>
      </c>
      <c r="I22" s="8">
        <f t="shared" si="0"/>
        <v>5600</v>
      </c>
      <c r="J22" s="26"/>
    </row>
    <row r="23" ht="15" spans="1:10">
      <c r="A23" s="9" t="s">
        <v>70</v>
      </c>
      <c r="B23" s="10" t="s">
        <v>36</v>
      </c>
      <c r="C23" s="10" t="s">
        <v>9</v>
      </c>
      <c r="D23" s="10">
        <v>750</v>
      </c>
      <c r="E23" s="10">
        <v>1168.5</v>
      </c>
      <c r="F23" s="10">
        <v>1163.5</v>
      </c>
      <c r="G23" s="10" t="s">
        <v>71</v>
      </c>
      <c r="H23" s="10">
        <v>1163.5</v>
      </c>
      <c r="I23" s="10">
        <f t="shared" si="0"/>
        <v>-3750</v>
      </c>
      <c r="J23" s="26"/>
    </row>
    <row r="24" ht="15" spans="1:10">
      <c r="A24" s="7" t="s">
        <v>72</v>
      </c>
      <c r="B24" s="8" t="s">
        <v>73</v>
      </c>
      <c r="C24" s="8" t="s">
        <v>28</v>
      </c>
      <c r="D24" s="8">
        <v>250</v>
      </c>
      <c r="E24" s="8">
        <v>2762</v>
      </c>
      <c r="F24" s="8">
        <v>2776</v>
      </c>
      <c r="G24" s="8" t="s">
        <v>74</v>
      </c>
      <c r="H24" s="8">
        <v>2752.5</v>
      </c>
      <c r="I24" s="8">
        <f t="shared" ref="I24:I26" si="2">(E24-H24)*D24</f>
        <v>2375</v>
      </c>
      <c r="J24" s="26"/>
    </row>
    <row r="25" ht="15" spans="1:10">
      <c r="A25" s="7" t="s">
        <v>75</v>
      </c>
      <c r="B25" s="8" t="s">
        <v>76</v>
      </c>
      <c r="C25" s="8" t="s">
        <v>28</v>
      </c>
      <c r="D25" s="8">
        <v>302</v>
      </c>
      <c r="E25" s="8">
        <v>1776</v>
      </c>
      <c r="F25" s="8">
        <v>1788</v>
      </c>
      <c r="G25" s="8" t="s">
        <v>77</v>
      </c>
      <c r="H25" s="8">
        <v>1757</v>
      </c>
      <c r="I25" s="8">
        <f t="shared" si="2"/>
        <v>5738</v>
      </c>
      <c r="J25" s="26"/>
    </row>
    <row r="26" ht="15" spans="1:10">
      <c r="A26" s="9" t="s">
        <v>78</v>
      </c>
      <c r="B26" s="10" t="s">
        <v>79</v>
      </c>
      <c r="C26" s="10" t="s">
        <v>28</v>
      </c>
      <c r="D26" s="10">
        <v>1400</v>
      </c>
      <c r="E26" s="10">
        <v>670</v>
      </c>
      <c r="F26" s="10">
        <v>672.5</v>
      </c>
      <c r="G26" s="10" t="s">
        <v>80</v>
      </c>
      <c r="H26" s="10">
        <v>672.5</v>
      </c>
      <c r="I26" s="10">
        <f t="shared" si="2"/>
        <v>-3500</v>
      </c>
      <c r="J26" s="26"/>
    </row>
    <row r="27" ht="15" spans="1:10">
      <c r="A27" s="7" t="s">
        <v>81</v>
      </c>
      <c r="B27" s="8" t="s">
        <v>82</v>
      </c>
      <c r="C27" s="8" t="s">
        <v>9</v>
      </c>
      <c r="D27" s="8">
        <v>500</v>
      </c>
      <c r="E27" s="8">
        <v>1452</v>
      </c>
      <c r="F27" s="8">
        <v>1444.9</v>
      </c>
      <c r="G27" s="8" t="s">
        <v>83</v>
      </c>
      <c r="H27" s="8">
        <v>1457.5</v>
      </c>
      <c r="I27" s="8">
        <f t="shared" ref="I27:I30" si="3">(H27-E27)*D27</f>
        <v>2750</v>
      </c>
      <c r="J27" s="26"/>
    </row>
    <row r="28" ht="15" spans="1:10">
      <c r="A28" s="7" t="s">
        <v>81</v>
      </c>
      <c r="B28" s="8" t="s">
        <v>20</v>
      </c>
      <c r="C28" s="8" t="s">
        <v>9</v>
      </c>
      <c r="D28" s="8">
        <v>600</v>
      </c>
      <c r="E28" s="8">
        <v>1764.6</v>
      </c>
      <c r="F28" s="8">
        <v>1759</v>
      </c>
      <c r="G28" s="8" t="s">
        <v>84</v>
      </c>
      <c r="H28" s="8">
        <v>1785</v>
      </c>
      <c r="I28" s="8">
        <f t="shared" si="3"/>
        <v>12240.0000000001</v>
      </c>
      <c r="J28" s="26"/>
    </row>
    <row r="29" ht="15" spans="1:10">
      <c r="A29" s="9" t="s">
        <v>85</v>
      </c>
      <c r="B29" s="10" t="s">
        <v>47</v>
      </c>
      <c r="C29" s="10" t="s">
        <v>9</v>
      </c>
      <c r="D29" s="10">
        <v>600</v>
      </c>
      <c r="E29" s="10">
        <v>1166.95</v>
      </c>
      <c r="F29" s="10">
        <v>1162</v>
      </c>
      <c r="G29" s="39" t="s">
        <v>86</v>
      </c>
      <c r="H29" s="10">
        <v>1163.8</v>
      </c>
      <c r="I29" s="10">
        <f t="shared" si="3"/>
        <v>-1890.00000000005</v>
      </c>
      <c r="J29" s="26"/>
    </row>
    <row r="30" ht="15" spans="1:10">
      <c r="A30" s="7" t="s">
        <v>85</v>
      </c>
      <c r="B30" s="8" t="s">
        <v>87</v>
      </c>
      <c r="C30" s="8" t="s">
        <v>9</v>
      </c>
      <c r="D30" s="8">
        <v>1300</v>
      </c>
      <c r="E30" s="8">
        <v>278.9</v>
      </c>
      <c r="F30" s="8">
        <v>277</v>
      </c>
      <c r="G30" s="11" t="s">
        <v>88</v>
      </c>
      <c r="H30" s="8">
        <v>281</v>
      </c>
      <c r="I30" s="8">
        <f t="shared" si="3"/>
        <v>2730.00000000003</v>
      </c>
      <c r="J30" s="26"/>
    </row>
    <row r="31" ht="15" spans="1:10">
      <c r="A31" s="7" t="s">
        <v>89</v>
      </c>
      <c r="B31" s="8" t="s">
        <v>90</v>
      </c>
      <c r="C31" s="8" t="s">
        <v>28</v>
      </c>
      <c r="D31" s="8">
        <v>1000</v>
      </c>
      <c r="E31" s="8">
        <v>458.5</v>
      </c>
      <c r="F31" s="8">
        <v>462</v>
      </c>
      <c r="G31" s="8" t="s">
        <v>91</v>
      </c>
      <c r="H31" s="8">
        <v>458.5</v>
      </c>
      <c r="I31" s="8">
        <f>(E31-H31)*D31</f>
        <v>0</v>
      </c>
      <c r="J31" s="26"/>
    </row>
    <row r="32" ht="15" spans="1:10">
      <c r="A32" s="9" t="s">
        <v>92</v>
      </c>
      <c r="B32" s="10" t="s">
        <v>87</v>
      </c>
      <c r="C32" s="10" t="s">
        <v>9</v>
      </c>
      <c r="D32" s="10">
        <v>1300</v>
      </c>
      <c r="E32" s="10">
        <v>277.8</v>
      </c>
      <c r="F32" s="10">
        <v>276</v>
      </c>
      <c r="G32" s="39" t="s">
        <v>93</v>
      </c>
      <c r="H32" s="10">
        <v>277.5</v>
      </c>
      <c r="I32" s="10">
        <f t="shared" ref="I32:I36" si="4">(H32-E32)*D32</f>
        <v>-390.000000000015</v>
      </c>
      <c r="J32" s="26"/>
    </row>
    <row r="33" ht="15" spans="1:10">
      <c r="A33" s="7" t="s">
        <v>92</v>
      </c>
      <c r="B33" s="8" t="s">
        <v>76</v>
      </c>
      <c r="C33" s="8" t="s">
        <v>9</v>
      </c>
      <c r="D33" s="8">
        <v>302</v>
      </c>
      <c r="E33" s="8">
        <v>1860</v>
      </c>
      <c r="F33" s="8">
        <v>1845</v>
      </c>
      <c r="G33" s="11" t="s">
        <v>94</v>
      </c>
      <c r="H33" s="8">
        <v>1866</v>
      </c>
      <c r="I33" s="8">
        <f t="shared" si="4"/>
        <v>1812</v>
      </c>
      <c r="J33" s="26"/>
    </row>
    <row r="34" ht="15" spans="1:10">
      <c r="A34" s="9" t="s">
        <v>95</v>
      </c>
      <c r="B34" s="10" t="s">
        <v>96</v>
      </c>
      <c r="C34" s="10" t="s">
        <v>9</v>
      </c>
      <c r="D34" s="10">
        <v>2600</v>
      </c>
      <c r="E34" s="10">
        <v>391.9</v>
      </c>
      <c r="F34" s="10">
        <v>390.8</v>
      </c>
      <c r="G34" s="10" t="s">
        <v>97</v>
      </c>
      <c r="H34" s="10">
        <v>390.8</v>
      </c>
      <c r="I34" s="10">
        <f t="shared" si="4"/>
        <v>-2859.99999999991</v>
      </c>
      <c r="J34" s="26"/>
    </row>
    <row r="35" ht="15" spans="1:10">
      <c r="A35" s="7" t="s">
        <v>95</v>
      </c>
      <c r="B35" s="8" t="s">
        <v>47</v>
      </c>
      <c r="C35" s="8" t="s">
        <v>9</v>
      </c>
      <c r="D35" s="8">
        <v>600</v>
      </c>
      <c r="E35" s="8">
        <v>1110</v>
      </c>
      <c r="F35" s="8">
        <v>1105</v>
      </c>
      <c r="G35" s="11" t="s">
        <v>98</v>
      </c>
      <c r="H35" s="8">
        <v>1115</v>
      </c>
      <c r="I35" s="8">
        <f t="shared" si="4"/>
        <v>3000</v>
      </c>
      <c r="J35" s="26"/>
    </row>
    <row r="36" ht="15" spans="1:10">
      <c r="A36" s="7" t="s">
        <v>99</v>
      </c>
      <c r="B36" s="8" t="s">
        <v>100</v>
      </c>
      <c r="C36" s="8" t="s">
        <v>9</v>
      </c>
      <c r="D36" s="8">
        <v>1200</v>
      </c>
      <c r="E36" s="8">
        <v>310.5</v>
      </c>
      <c r="F36" s="8">
        <v>307.5</v>
      </c>
      <c r="G36" s="8" t="s">
        <v>101</v>
      </c>
      <c r="H36" s="8">
        <v>314.5</v>
      </c>
      <c r="I36" s="8">
        <f t="shared" si="4"/>
        <v>4800</v>
      </c>
      <c r="J36" s="26"/>
    </row>
    <row r="37" ht="15" spans="1:10">
      <c r="A37" s="7"/>
      <c r="B37" s="8"/>
      <c r="C37" s="8"/>
      <c r="D37" s="8"/>
      <c r="E37" s="8"/>
      <c r="F37" s="8"/>
      <c r="G37" s="8"/>
      <c r="H37" s="8"/>
      <c r="I37" s="8"/>
      <c r="J37" s="26"/>
    </row>
    <row r="38" ht="15" spans="7:9">
      <c r="G38" s="14" t="s">
        <v>33</v>
      </c>
      <c r="H38" s="14"/>
      <c r="I38" s="18">
        <f>SUM(I4:I37)</f>
        <v>31515.0000000002</v>
      </c>
    </row>
    <row r="39" ht="15" spans="7:9">
      <c r="G39" s="26"/>
      <c r="H39" s="26"/>
      <c r="I39" s="33"/>
    </row>
    <row r="40" ht="15" spans="7:9">
      <c r="G40" s="14" t="s">
        <v>3</v>
      </c>
      <c r="H40" s="14"/>
      <c r="I40" s="20">
        <f>22/33</f>
        <v>0.666666666666667</v>
      </c>
    </row>
    <row r="41" spans="6:6">
      <c r="F41" s="43"/>
    </row>
    <row r="42" ht="15" spans="9:9">
      <c r="I42" s="37"/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selection activeCell="D54" sqref="D54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1218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42887</v>
      </c>
      <c r="B4" s="8" t="s">
        <v>431</v>
      </c>
      <c r="C4" s="8" t="s">
        <v>9</v>
      </c>
      <c r="D4" s="8">
        <v>700</v>
      </c>
      <c r="E4" s="8">
        <v>1734</v>
      </c>
      <c r="F4" s="8">
        <v>1728.7</v>
      </c>
      <c r="G4" s="8" t="s">
        <v>1219</v>
      </c>
      <c r="H4" s="8">
        <v>1738.4</v>
      </c>
      <c r="I4" s="8">
        <f t="shared" ref="I4:I9" si="0">(H4-E4)*D4</f>
        <v>3080.00000000006</v>
      </c>
      <c r="J4" s="26"/>
    </row>
    <row r="5" ht="15" spans="1:10">
      <c r="A5" s="7">
        <v>42887</v>
      </c>
      <c r="B5" s="8" t="s">
        <v>431</v>
      </c>
      <c r="C5" s="8" t="s">
        <v>9</v>
      </c>
      <c r="D5" s="8">
        <v>700</v>
      </c>
      <c r="E5" s="8">
        <v>1740</v>
      </c>
      <c r="F5" s="8">
        <v>1734.7</v>
      </c>
      <c r="G5" s="8" t="s">
        <v>1220</v>
      </c>
      <c r="H5" s="8">
        <v>1744.4</v>
      </c>
      <c r="I5" s="8">
        <f t="shared" si="0"/>
        <v>3080.00000000006</v>
      </c>
      <c r="J5" s="26"/>
    </row>
    <row r="6" ht="15" spans="1:10">
      <c r="A6" s="7">
        <v>42888</v>
      </c>
      <c r="B6" s="8" t="s">
        <v>431</v>
      </c>
      <c r="C6" s="8" t="s">
        <v>9</v>
      </c>
      <c r="D6" s="8">
        <v>700</v>
      </c>
      <c r="E6" s="8">
        <v>1833</v>
      </c>
      <c r="F6" s="8">
        <v>1827.7</v>
      </c>
      <c r="G6" s="8" t="s">
        <v>1221</v>
      </c>
      <c r="H6" s="8">
        <v>1847</v>
      </c>
      <c r="I6" s="8">
        <f t="shared" si="0"/>
        <v>9800</v>
      </c>
      <c r="J6" s="26"/>
    </row>
    <row r="7" ht="15" spans="1:10">
      <c r="A7" s="7">
        <v>42888</v>
      </c>
      <c r="B7" s="8" t="s">
        <v>1222</v>
      </c>
      <c r="C7" s="8" t="s">
        <v>9</v>
      </c>
      <c r="D7" s="8">
        <v>700</v>
      </c>
      <c r="E7" s="8">
        <v>1845</v>
      </c>
      <c r="F7" s="8">
        <v>1839.7</v>
      </c>
      <c r="G7" s="8" t="s">
        <v>1223</v>
      </c>
      <c r="H7" s="8">
        <v>1845</v>
      </c>
      <c r="I7" s="8">
        <f t="shared" si="0"/>
        <v>0</v>
      </c>
      <c r="J7" s="26"/>
    </row>
    <row r="8" ht="15" spans="1:10">
      <c r="A8" s="7">
        <v>42888</v>
      </c>
      <c r="B8" s="8" t="s">
        <v>431</v>
      </c>
      <c r="C8" s="8" t="s">
        <v>9</v>
      </c>
      <c r="D8" s="8">
        <v>700</v>
      </c>
      <c r="E8" s="8">
        <v>1855</v>
      </c>
      <c r="F8" s="8">
        <v>1849.7</v>
      </c>
      <c r="G8" s="8" t="s">
        <v>1224</v>
      </c>
      <c r="H8" s="8">
        <v>1858.7</v>
      </c>
      <c r="I8" s="8">
        <f t="shared" si="0"/>
        <v>2590.00000000003</v>
      </c>
      <c r="J8" s="26"/>
    </row>
    <row r="9" ht="15" spans="1:10">
      <c r="A9" s="7">
        <v>42891</v>
      </c>
      <c r="B9" s="8" t="s">
        <v>431</v>
      </c>
      <c r="C9" s="8" t="s">
        <v>9</v>
      </c>
      <c r="D9" s="8">
        <v>700</v>
      </c>
      <c r="E9" s="8">
        <v>1891</v>
      </c>
      <c r="F9" s="8">
        <v>1885.7</v>
      </c>
      <c r="G9" s="8" t="s">
        <v>1225</v>
      </c>
      <c r="H9" s="8">
        <v>1898</v>
      </c>
      <c r="I9" s="8">
        <f t="shared" si="0"/>
        <v>4900</v>
      </c>
      <c r="J9" s="26"/>
    </row>
    <row r="10" ht="15" spans="1:10">
      <c r="A10" s="7">
        <v>42892</v>
      </c>
      <c r="B10" s="8" t="s">
        <v>431</v>
      </c>
      <c r="C10" s="8" t="s">
        <v>28</v>
      </c>
      <c r="D10" s="8">
        <v>700</v>
      </c>
      <c r="E10" s="8">
        <v>1865</v>
      </c>
      <c r="F10" s="8">
        <v>1870.7</v>
      </c>
      <c r="G10" s="8" t="s">
        <v>1226</v>
      </c>
      <c r="H10" s="8">
        <v>1850.2</v>
      </c>
      <c r="I10" s="8">
        <f t="shared" ref="I10:I15" si="1">(E10-H10)*D10</f>
        <v>10360</v>
      </c>
      <c r="J10" s="26"/>
    </row>
    <row r="11" ht="15" spans="1:10">
      <c r="A11" s="7">
        <v>42893</v>
      </c>
      <c r="B11" s="8" t="s">
        <v>431</v>
      </c>
      <c r="C11" s="8" t="s">
        <v>9</v>
      </c>
      <c r="D11" s="8">
        <v>700</v>
      </c>
      <c r="E11" s="8">
        <v>1925</v>
      </c>
      <c r="F11" s="8">
        <v>1919.7</v>
      </c>
      <c r="G11" s="8" t="s">
        <v>1227</v>
      </c>
      <c r="H11" s="8">
        <v>1925</v>
      </c>
      <c r="I11" s="8">
        <f>(H11-E11)*D11</f>
        <v>0</v>
      </c>
      <c r="J11" s="26"/>
    </row>
    <row r="12" ht="15" spans="1:10">
      <c r="A12" s="7">
        <v>42893</v>
      </c>
      <c r="B12" s="8" t="s">
        <v>431</v>
      </c>
      <c r="C12" s="8" t="s">
        <v>28</v>
      </c>
      <c r="D12" s="8">
        <v>700</v>
      </c>
      <c r="E12" s="8">
        <v>1910</v>
      </c>
      <c r="F12" s="8">
        <v>1915.7</v>
      </c>
      <c r="G12" s="8" t="s">
        <v>1228</v>
      </c>
      <c r="H12" s="8">
        <v>1910</v>
      </c>
      <c r="I12" s="8">
        <f t="shared" si="1"/>
        <v>0</v>
      </c>
      <c r="J12" s="26"/>
    </row>
    <row r="13" ht="15" spans="1:10">
      <c r="A13" s="7">
        <v>42893</v>
      </c>
      <c r="B13" s="8" t="s">
        <v>1158</v>
      </c>
      <c r="C13" s="8" t="s">
        <v>9</v>
      </c>
      <c r="D13" s="8">
        <v>400</v>
      </c>
      <c r="E13" s="8">
        <v>1616</v>
      </c>
      <c r="F13" s="8">
        <v>1607.2</v>
      </c>
      <c r="G13" s="8" t="s">
        <v>1229</v>
      </c>
      <c r="H13" s="8">
        <v>1616</v>
      </c>
      <c r="I13" s="8">
        <f t="shared" si="1"/>
        <v>0</v>
      </c>
      <c r="J13" s="26"/>
    </row>
    <row r="14" ht="15" spans="1:10">
      <c r="A14" s="7">
        <v>42893</v>
      </c>
      <c r="B14" s="8" t="s">
        <v>1230</v>
      </c>
      <c r="C14" s="8" t="s">
        <v>450</v>
      </c>
      <c r="D14" s="8">
        <v>550</v>
      </c>
      <c r="E14" s="8">
        <v>1110</v>
      </c>
      <c r="F14" s="8">
        <v>1116.7</v>
      </c>
      <c r="G14" s="8" t="s">
        <v>1231</v>
      </c>
      <c r="H14" s="8">
        <v>1110</v>
      </c>
      <c r="I14" s="8">
        <f t="shared" si="1"/>
        <v>0</v>
      </c>
      <c r="J14" s="26"/>
    </row>
    <row r="15" ht="15" spans="1:10">
      <c r="A15" s="7">
        <v>42894</v>
      </c>
      <c r="B15" s="8" t="s">
        <v>87</v>
      </c>
      <c r="C15" s="8" t="s">
        <v>9</v>
      </c>
      <c r="D15" s="8">
        <v>1300</v>
      </c>
      <c r="E15" s="8">
        <v>525</v>
      </c>
      <c r="F15" s="8">
        <v>521.9</v>
      </c>
      <c r="G15" s="8" t="s">
        <v>1232</v>
      </c>
      <c r="H15" s="8">
        <v>525</v>
      </c>
      <c r="I15" s="8">
        <f t="shared" si="1"/>
        <v>0</v>
      </c>
      <c r="J15" s="26"/>
    </row>
    <row r="16" ht="15" spans="1:10">
      <c r="A16" s="7">
        <v>42894</v>
      </c>
      <c r="B16" s="8" t="s">
        <v>431</v>
      </c>
      <c r="C16" s="8" t="s">
        <v>9</v>
      </c>
      <c r="D16" s="8">
        <v>700</v>
      </c>
      <c r="E16" s="8">
        <v>1888</v>
      </c>
      <c r="F16" s="8">
        <v>1882.7</v>
      </c>
      <c r="G16" s="8" t="s">
        <v>1233</v>
      </c>
      <c r="H16" s="8">
        <v>1908</v>
      </c>
      <c r="I16" s="8">
        <f t="shared" ref="I16:I19" si="2">(H16-E16)*D16</f>
        <v>14000</v>
      </c>
      <c r="J16" s="26"/>
    </row>
    <row r="17" ht="15" spans="1:10">
      <c r="A17" s="9">
        <v>42895</v>
      </c>
      <c r="B17" s="10" t="s">
        <v>164</v>
      </c>
      <c r="C17" s="10" t="s">
        <v>28</v>
      </c>
      <c r="D17" s="10">
        <v>1100</v>
      </c>
      <c r="E17" s="10">
        <v>898</v>
      </c>
      <c r="F17" s="10">
        <v>901.7</v>
      </c>
      <c r="G17" s="10" t="s">
        <v>1234</v>
      </c>
      <c r="H17" s="10">
        <v>901.7</v>
      </c>
      <c r="I17" s="10">
        <f>(E17-H17)*D17</f>
        <v>-4070.00000000005</v>
      </c>
      <c r="J17" s="26"/>
    </row>
    <row r="18" ht="15" spans="1:10">
      <c r="A18" s="7">
        <v>42895</v>
      </c>
      <c r="B18" s="8" t="s">
        <v>1235</v>
      </c>
      <c r="C18" s="8" t="s">
        <v>9</v>
      </c>
      <c r="D18" s="8">
        <v>800</v>
      </c>
      <c r="E18" s="8">
        <v>1157</v>
      </c>
      <c r="F18" s="8">
        <v>1152.4</v>
      </c>
      <c r="G18" s="8" t="s">
        <v>1236</v>
      </c>
      <c r="H18" s="8">
        <v>1160.8</v>
      </c>
      <c r="I18" s="8">
        <f t="shared" si="2"/>
        <v>3039.99999999996</v>
      </c>
      <c r="J18" s="26"/>
    </row>
    <row r="19" ht="15" spans="1:10">
      <c r="A19" s="7">
        <v>42895</v>
      </c>
      <c r="B19" s="8" t="s">
        <v>431</v>
      </c>
      <c r="C19" s="8" t="s">
        <v>9</v>
      </c>
      <c r="D19" s="8">
        <v>700</v>
      </c>
      <c r="E19" s="8">
        <v>1915</v>
      </c>
      <c r="F19" s="8">
        <v>1909.7</v>
      </c>
      <c r="G19" s="8" t="s">
        <v>1237</v>
      </c>
      <c r="H19" s="8">
        <v>1919.35</v>
      </c>
      <c r="I19" s="8">
        <f t="shared" si="2"/>
        <v>3044.99999999994</v>
      </c>
      <c r="J19" s="26"/>
    </row>
    <row r="20" ht="15" spans="1:10">
      <c r="A20" s="7">
        <v>42899</v>
      </c>
      <c r="B20" s="8" t="s">
        <v>1238</v>
      </c>
      <c r="C20" s="8" t="s">
        <v>28</v>
      </c>
      <c r="D20" s="8">
        <v>1100</v>
      </c>
      <c r="E20" s="8">
        <v>896</v>
      </c>
      <c r="F20" s="8">
        <v>899.7</v>
      </c>
      <c r="G20" s="8" t="s">
        <v>1239</v>
      </c>
      <c r="H20" s="8">
        <v>896</v>
      </c>
      <c r="I20" s="8">
        <f t="shared" ref="I20:I25" si="3">(E20-H20)*D20</f>
        <v>0</v>
      </c>
      <c r="J20" s="26"/>
    </row>
    <row r="21" ht="15" spans="1:10">
      <c r="A21" s="7">
        <v>42899</v>
      </c>
      <c r="B21" s="8" t="s">
        <v>1240</v>
      </c>
      <c r="C21" s="8" t="s">
        <v>9</v>
      </c>
      <c r="D21" s="8">
        <v>800</v>
      </c>
      <c r="E21" s="8">
        <v>1161.1</v>
      </c>
      <c r="F21" s="8">
        <v>1156.9</v>
      </c>
      <c r="G21" s="8" t="s">
        <v>1241</v>
      </c>
      <c r="H21" s="8">
        <v>1161.1</v>
      </c>
      <c r="I21" s="8">
        <f t="shared" ref="I21:I26" si="4">(H21-E21)*D21</f>
        <v>0</v>
      </c>
      <c r="J21" s="26"/>
    </row>
    <row r="22" ht="15" spans="1:10">
      <c r="A22" s="7">
        <v>42899</v>
      </c>
      <c r="B22" s="8" t="s">
        <v>1240</v>
      </c>
      <c r="C22" s="8" t="s">
        <v>9</v>
      </c>
      <c r="D22" s="8">
        <v>800</v>
      </c>
      <c r="E22" s="8">
        <v>1162</v>
      </c>
      <c r="F22" s="8">
        <v>1157.7</v>
      </c>
      <c r="G22" s="8" t="s">
        <v>1242</v>
      </c>
      <c r="H22" s="8">
        <v>1162</v>
      </c>
      <c r="I22" s="8">
        <f t="shared" si="4"/>
        <v>0</v>
      </c>
      <c r="J22" s="26"/>
    </row>
    <row r="23" ht="15" spans="1:10">
      <c r="A23" s="7">
        <v>42900</v>
      </c>
      <c r="B23" s="8" t="s">
        <v>431</v>
      </c>
      <c r="C23" s="8" t="s">
        <v>28</v>
      </c>
      <c r="D23" s="8">
        <v>700</v>
      </c>
      <c r="E23" s="8">
        <v>1833</v>
      </c>
      <c r="F23" s="8">
        <v>1838.7</v>
      </c>
      <c r="G23" s="8" t="s">
        <v>1243</v>
      </c>
      <c r="H23" s="8">
        <v>1833</v>
      </c>
      <c r="I23" s="8">
        <f t="shared" si="3"/>
        <v>0</v>
      </c>
      <c r="J23" s="26"/>
    </row>
    <row r="24" ht="15" spans="1:10">
      <c r="A24" s="7">
        <v>42900</v>
      </c>
      <c r="B24" s="8" t="s">
        <v>1244</v>
      </c>
      <c r="C24" s="8" t="s">
        <v>28</v>
      </c>
      <c r="D24" s="8">
        <v>1100</v>
      </c>
      <c r="E24" s="8">
        <v>717</v>
      </c>
      <c r="F24" s="8">
        <v>720.7</v>
      </c>
      <c r="G24" s="8" t="s">
        <v>1245</v>
      </c>
      <c r="H24" s="8">
        <v>712</v>
      </c>
      <c r="I24" s="8">
        <f t="shared" si="3"/>
        <v>5500</v>
      </c>
      <c r="J24" s="26"/>
    </row>
    <row r="25" ht="15" spans="1:10">
      <c r="A25" s="7">
        <v>42901</v>
      </c>
      <c r="B25" s="8" t="s">
        <v>1206</v>
      </c>
      <c r="C25" s="8" t="s">
        <v>450</v>
      </c>
      <c r="D25" s="8">
        <v>500</v>
      </c>
      <c r="E25" s="8">
        <v>1743</v>
      </c>
      <c r="F25" s="8">
        <v>1750.7</v>
      </c>
      <c r="G25" s="35" t="s">
        <v>1246</v>
      </c>
      <c r="H25" s="8">
        <v>1738.2</v>
      </c>
      <c r="I25" s="8">
        <f t="shared" si="3"/>
        <v>2399.99999999998</v>
      </c>
      <c r="J25" s="26"/>
    </row>
    <row r="26" ht="15" spans="1:10">
      <c r="A26" s="7">
        <v>42902</v>
      </c>
      <c r="B26" s="8" t="s">
        <v>1158</v>
      </c>
      <c r="C26" s="8" t="s">
        <v>9</v>
      </c>
      <c r="D26" s="8">
        <v>400</v>
      </c>
      <c r="E26" s="8">
        <v>1625</v>
      </c>
      <c r="F26" s="8">
        <v>1615.7</v>
      </c>
      <c r="G26" s="35" t="s">
        <v>1247</v>
      </c>
      <c r="H26" s="8">
        <v>1625</v>
      </c>
      <c r="I26" s="8">
        <f t="shared" si="4"/>
        <v>0</v>
      </c>
      <c r="J26" s="26"/>
    </row>
    <row r="27" ht="15" spans="1:10">
      <c r="A27" s="7">
        <v>42902</v>
      </c>
      <c r="B27" s="8" t="s">
        <v>337</v>
      </c>
      <c r="C27" s="8" t="s">
        <v>450</v>
      </c>
      <c r="D27" s="8">
        <v>500</v>
      </c>
      <c r="E27" s="8">
        <v>1736</v>
      </c>
      <c r="F27" s="8">
        <v>1743.7</v>
      </c>
      <c r="G27" s="35" t="s">
        <v>1248</v>
      </c>
      <c r="H27" s="8">
        <v>1730.4</v>
      </c>
      <c r="I27" s="8">
        <f t="shared" ref="I27:I33" si="5">(E27-H27)*D27</f>
        <v>2799.99999999995</v>
      </c>
      <c r="J27" s="26"/>
    </row>
    <row r="28" ht="15" spans="1:10">
      <c r="A28" s="7">
        <v>42905</v>
      </c>
      <c r="B28" s="8" t="s">
        <v>1249</v>
      </c>
      <c r="C28" s="8" t="s">
        <v>9</v>
      </c>
      <c r="D28" s="8">
        <v>2400</v>
      </c>
      <c r="E28" s="8">
        <v>310.3</v>
      </c>
      <c r="F28" s="8">
        <v>308.7</v>
      </c>
      <c r="G28" s="35" t="s">
        <v>1250</v>
      </c>
      <c r="H28" s="8">
        <v>311.6</v>
      </c>
      <c r="I28" s="8">
        <f t="shared" ref="I28:I31" si="6">(H28-E28)*D28</f>
        <v>3120.00000000003</v>
      </c>
      <c r="J28" s="26"/>
    </row>
    <row r="29" ht="15" spans="1:10">
      <c r="A29" s="9">
        <v>42906</v>
      </c>
      <c r="B29" s="10" t="s">
        <v>275</v>
      </c>
      <c r="C29" s="10" t="s">
        <v>9</v>
      </c>
      <c r="D29" s="10">
        <v>550</v>
      </c>
      <c r="E29" s="10">
        <v>1103</v>
      </c>
      <c r="F29" s="10">
        <v>1096.7</v>
      </c>
      <c r="G29" s="36" t="s">
        <v>1251</v>
      </c>
      <c r="H29" s="10">
        <v>1096.7</v>
      </c>
      <c r="I29" s="10">
        <f t="shared" si="6"/>
        <v>-3464.99999999997</v>
      </c>
      <c r="J29" s="26"/>
    </row>
    <row r="30" ht="15" spans="1:10">
      <c r="A30" s="7">
        <v>42907</v>
      </c>
      <c r="B30" s="8" t="s">
        <v>1206</v>
      </c>
      <c r="C30" s="8" t="s">
        <v>28</v>
      </c>
      <c r="D30" s="8">
        <v>500</v>
      </c>
      <c r="E30" s="8">
        <v>1765</v>
      </c>
      <c r="F30" s="8">
        <v>1773.7</v>
      </c>
      <c r="G30" s="35" t="s">
        <v>1252</v>
      </c>
      <c r="H30" s="8">
        <v>1759</v>
      </c>
      <c r="I30" s="8">
        <f t="shared" si="5"/>
        <v>3000</v>
      </c>
      <c r="J30" s="26"/>
    </row>
    <row r="31" ht="15" spans="1:10">
      <c r="A31" s="7">
        <v>42908</v>
      </c>
      <c r="B31" s="8" t="s">
        <v>1253</v>
      </c>
      <c r="C31" s="8" t="s">
        <v>9</v>
      </c>
      <c r="D31" s="8">
        <v>1500</v>
      </c>
      <c r="E31" s="8">
        <v>635</v>
      </c>
      <c r="F31" s="8">
        <v>632.7</v>
      </c>
      <c r="G31" s="35" t="s">
        <v>1254</v>
      </c>
      <c r="H31" s="8">
        <v>635</v>
      </c>
      <c r="I31" s="8">
        <f t="shared" si="6"/>
        <v>0</v>
      </c>
      <c r="J31" s="26"/>
    </row>
    <row r="32" ht="15" spans="1:10">
      <c r="A32" s="7">
        <v>42908</v>
      </c>
      <c r="B32" s="8" t="s">
        <v>404</v>
      </c>
      <c r="C32" s="8" t="s">
        <v>28</v>
      </c>
      <c r="D32" s="8">
        <v>500</v>
      </c>
      <c r="E32" s="8">
        <v>917</v>
      </c>
      <c r="F32" s="8">
        <v>924.7</v>
      </c>
      <c r="G32" s="35" t="s">
        <v>1255</v>
      </c>
      <c r="H32" s="8">
        <v>912</v>
      </c>
      <c r="I32" s="8">
        <f t="shared" si="5"/>
        <v>2500</v>
      </c>
      <c r="J32" s="26"/>
    </row>
    <row r="33" ht="15" spans="1:10">
      <c r="A33" s="7">
        <v>42909</v>
      </c>
      <c r="B33" s="8" t="s">
        <v>1256</v>
      </c>
      <c r="C33" s="8" t="s">
        <v>28</v>
      </c>
      <c r="D33" s="8">
        <v>500</v>
      </c>
      <c r="E33" s="8">
        <v>1735</v>
      </c>
      <c r="F33" s="8">
        <v>1742.7</v>
      </c>
      <c r="G33" s="35" t="s">
        <v>1257</v>
      </c>
      <c r="H33" s="8">
        <v>1730.2</v>
      </c>
      <c r="I33" s="8">
        <f t="shared" si="5"/>
        <v>2399.99999999998</v>
      </c>
      <c r="J33" s="26"/>
    </row>
    <row r="34" ht="15" spans="1:10">
      <c r="A34" s="7">
        <v>42909</v>
      </c>
      <c r="B34" s="8" t="s">
        <v>470</v>
      </c>
      <c r="C34" s="8" t="s">
        <v>9</v>
      </c>
      <c r="D34" s="8">
        <v>500</v>
      </c>
      <c r="E34" s="8">
        <v>1316</v>
      </c>
      <c r="F34" s="8">
        <v>1308.7</v>
      </c>
      <c r="G34" s="35" t="s">
        <v>1258</v>
      </c>
      <c r="H34" s="8">
        <v>1316</v>
      </c>
      <c r="I34" s="8">
        <f t="shared" ref="I34:I38" si="7">(H34-E34)*D34</f>
        <v>0</v>
      </c>
      <c r="J34" s="26"/>
    </row>
    <row r="35" ht="15" spans="1:10">
      <c r="A35" s="7">
        <v>42913</v>
      </c>
      <c r="B35" s="8" t="s">
        <v>431</v>
      </c>
      <c r="C35" s="8" t="s">
        <v>450</v>
      </c>
      <c r="D35" s="8">
        <v>700</v>
      </c>
      <c r="E35" s="8">
        <v>1776</v>
      </c>
      <c r="F35" s="8">
        <v>1781.7</v>
      </c>
      <c r="G35" s="35" t="s">
        <v>1259</v>
      </c>
      <c r="H35" s="8">
        <v>1771.6</v>
      </c>
      <c r="I35" s="8">
        <f t="shared" ref="I35:I37" si="8">(E35-H35)*D35</f>
        <v>3080.00000000006</v>
      </c>
      <c r="J35" s="26"/>
    </row>
    <row r="36" ht="15" spans="1:10">
      <c r="A36" s="7">
        <v>42914</v>
      </c>
      <c r="B36" s="8" t="s">
        <v>1260</v>
      </c>
      <c r="C36" s="8" t="s">
        <v>9</v>
      </c>
      <c r="D36" s="8">
        <v>500</v>
      </c>
      <c r="E36" s="8">
        <v>1695</v>
      </c>
      <c r="F36" s="8">
        <v>1687.7</v>
      </c>
      <c r="G36" s="35" t="s">
        <v>1261</v>
      </c>
      <c r="H36" s="8">
        <v>1708</v>
      </c>
      <c r="I36" s="8">
        <f t="shared" si="7"/>
        <v>6500</v>
      </c>
      <c r="J36" s="26"/>
    </row>
    <row r="37" ht="15" spans="1:10">
      <c r="A37" s="7">
        <v>42915</v>
      </c>
      <c r="B37" s="8" t="s">
        <v>431</v>
      </c>
      <c r="C37" s="8" t="s">
        <v>28</v>
      </c>
      <c r="D37" s="8">
        <v>700</v>
      </c>
      <c r="E37" s="8">
        <v>1816</v>
      </c>
      <c r="F37" s="8">
        <v>1821.7</v>
      </c>
      <c r="G37" s="35" t="s">
        <v>1262</v>
      </c>
      <c r="H37" s="8">
        <v>1816</v>
      </c>
      <c r="I37" s="8">
        <f t="shared" si="8"/>
        <v>0</v>
      </c>
      <c r="J37" s="26"/>
    </row>
    <row r="38" ht="15" spans="1:10">
      <c r="A38" s="7">
        <v>42915</v>
      </c>
      <c r="B38" s="8" t="s">
        <v>1082</v>
      </c>
      <c r="C38" s="8" t="s">
        <v>9</v>
      </c>
      <c r="D38" s="8">
        <v>3000</v>
      </c>
      <c r="E38" s="8">
        <v>202.5</v>
      </c>
      <c r="F38" s="8">
        <v>201.2</v>
      </c>
      <c r="G38" s="35" t="s">
        <v>1263</v>
      </c>
      <c r="H38" s="8">
        <v>206</v>
      </c>
      <c r="I38" s="8">
        <f t="shared" si="7"/>
        <v>10500</v>
      </c>
      <c r="J38" s="26"/>
    </row>
    <row r="39" ht="15" spans="1:10">
      <c r="A39" s="7">
        <v>42916</v>
      </c>
      <c r="B39" s="8" t="s">
        <v>1206</v>
      </c>
      <c r="C39" s="8" t="s">
        <v>28</v>
      </c>
      <c r="D39" s="8">
        <v>500</v>
      </c>
      <c r="E39" s="8">
        <v>1675</v>
      </c>
      <c r="F39" s="8">
        <v>1683.7</v>
      </c>
      <c r="G39" s="35" t="s">
        <v>1264</v>
      </c>
      <c r="H39" s="8">
        <v>1661</v>
      </c>
      <c r="I39" s="8">
        <f>(E39-H39)*D39</f>
        <v>7000</v>
      </c>
      <c r="J39" s="26"/>
    </row>
    <row r="40" ht="15" spans="1:10">
      <c r="A40" s="7"/>
      <c r="B40" s="8"/>
      <c r="C40" s="8"/>
      <c r="D40" s="8"/>
      <c r="E40" s="8"/>
      <c r="F40" s="8"/>
      <c r="G40" s="35"/>
      <c r="H40" s="8"/>
      <c r="I40" s="8"/>
      <c r="J40" s="26"/>
    </row>
    <row r="41" ht="15" spans="7:9">
      <c r="G41" s="14" t="s">
        <v>33</v>
      </c>
      <c r="H41" s="14"/>
      <c r="I41" s="18">
        <f>SUM(I4:I40)</f>
        <v>95160</v>
      </c>
    </row>
    <row r="42" ht="15" spans="7:9">
      <c r="G42" s="26"/>
      <c r="H42" s="26"/>
      <c r="I42" s="33"/>
    </row>
    <row r="43" ht="15" spans="7:9">
      <c r="G43" s="14" t="s">
        <v>3</v>
      </c>
      <c r="H43" s="14"/>
      <c r="I43" s="20">
        <f>34/36</f>
        <v>0.944444444444444</v>
      </c>
    </row>
  </sheetData>
  <mergeCells count="4">
    <mergeCell ref="A1:I1"/>
    <mergeCell ref="A2:I2"/>
    <mergeCell ref="G41:H41"/>
    <mergeCell ref="G43:H43"/>
  </mergeCells>
  <pageMargins left="0.75" right="0.75" top="1" bottom="1" header="0.511805555555556" footer="0.51180555555555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opLeftCell="A20" workbookViewId="0">
      <selection activeCell="K31" sqref="K31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1265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42857</v>
      </c>
      <c r="B4" s="8" t="s">
        <v>164</v>
      </c>
      <c r="C4" s="8" t="s">
        <v>565</v>
      </c>
      <c r="D4" s="8">
        <v>1100</v>
      </c>
      <c r="E4" s="8">
        <v>953</v>
      </c>
      <c r="F4" s="8">
        <v>950.7</v>
      </c>
      <c r="G4" s="8" t="s">
        <v>1266</v>
      </c>
      <c r="H4" s="8">
        <v>959.4</v>
      </c>
      <c r="I4" s="8">
        <f t="shared" ref="I4:I13" si="0">(H4-E4)*D4</f>
        <v>7039.99999999997</v>
      </c>
      <c r="J4" s="26"/>
    </row>
    <row r="5" ht="15" spans="1:10">
      <c r="A5" s="7">
        <v>42858</v>
      </c>
      <c r="B5" s="8" t="s">
        <v>1267</v>
      </c>
      <c r="C5" s="8" t="s">
        <v>28</v>
      </c>
      <c r="D5" s="8">
        <v>600</v>
      </c>
      <c r="E5" s="8">
        <v>1030</v>
      </c>
      <c r="F5" s="8">
        <v>1036.7</v>
      </c>
      <c r="G5" s="8" t="s">
        <v>1268</v>
      </c>
      <c r="H5" s="8">
        <v>1026</v>
      </c>
      <c r="I5" s="8">
        <f>(E5-H5)*D5</f>
        <v>2400</v>
      </c>
      <c r="J5" s="26"/>
    </row>
    <row r="6" ht="15" spans="1:10">
      <c r="A6" s="7">
        <v>42860</v>
      </c>
      <c r="B6" s="8" t="s">
        <v>1002</v>
      </c>
      <c r="C6" s="8" t="s">
        <v>9</v>
      </c>
      <c r="D6" s="8">
        <v>1000</v>
      </c>
      <c r="E6" s="8">
        <v>549</v>
      </c>
      <c r="F6" s="8">
        <v>545.4</v>
      </c>
      <c r="G6" s="8" t="s">
        <v>1269</v>
      </c>
      <c r="H6" s="8">
        <v>549</v>
      </c>
      <c r="I6" s="8">
        <f t="shared" si="0"/>
        <v>0</v>
      </c>
      <c r="J6" s="26"/>
    </row>
    <row r="7" ht="15" spans="1:10">
      <c r="A7" s="7">
        <v>42860</v>
      </c>
      <c r="B7" s="8" t="s">
        <v>275</v>
      </c>
      <c r="C7" s="8" t="s">
        <v>28</v>
      </c>
      <c r="D7" s="8">
        <v>550</v>
      </c>
      <c r="E7" s="8">
        <v>1028</v>
      </c>
      <c r="F7" s="8">
        <v>1034.7</v>
      </c>
      <c r="G7" s="8" t="s">
        <v>1270</v>
      </c>
      <c r="H7" s="8">
        <v>1016.8</v>
      </c>
      <c r="I7" s="8">
        <f>(E7-H7)*D7</f>
        <v>6160.00000000003</v>
      </c>
      <c r="J7" s="26"/>
    </row>
    <row r="8" ht="15" spans="1:10">
      <c r="A8" s="7">
        <v>42863</v>
      </c>
      <c r="B8" s="8" t="s">
        <v>766</v>
      </c>
      <c r="C8" s="35" t="s">
        <v>9</v>
      </c>
      <c r="D8" s="8">
        <v>350</v>
      </c>
      <c r="E8" s="8">
        <v>1628</v>
      </c>
      <c r="F8" s="8">
        <v>1617.7</v>
      </c>
      <c r="G8" s="8" t="s">
        <v>1271</v>
      </c>
      <c r="H8" s="8">
        <v>1628</v>
      </c>
      <c r="I8" s="8">
        <f t="shared" si="0"/>
        <v>0</v>
      </c>
      <c r="J8" s="26"/>
    </row>
    <row r="9" ht="15" spans="1:10">
      <c r="A9" s="7">
        <v>42863</v>
      </c>
      <c r="B9" s="8" t="s">
        <v>164</v>
      </c>
      <c r="C9" s="8" t="s">
        <v>9</v>
      </c>
      <c r="D9" s="8">
        <v>1100</v>
      </c>
      <c r="E9" s="8">
        <v>950</v>
      </c>
      <c r="F9" s="8">
        <v>946.9</v>
      </c>
      <c r="G9" s="8" t="s">
        <v>1272</v>
      </c>
      <c r="H9" s="8">
        <v>952.4</v>
      </c>
      <c r="I9" s="8">
        <f t="shared" si="0"/>
        <v>2639.99999999997</v>
      </c>
      <c r="J9" s="26"/>
    </row>
    <row r="10" ht="15" spans="1:10">
      <c r="A10" s="7">
        <v>42864</v>
      </c>
      <c r="B10" s="8" t="s">
        <v>562</v>
      </c>
      <c r="C10" s="8" t="s">
        <v>9</v>
      </c>
      <c r="D10" s="8">
        <v>800</v>
      </c>
      <c r="E10" s="8">
        <v>773</v>
      </c>
      <c r="F10" s="8">
        <v>768.7</v>
      </c>
      <c r="G10" s="8" t="s">
        <v>1273</v>
      </c>
      <c r="H10" s="8">
        <v>777.8</v>
      </c>
      <c r="I10" s="8">
        <f t="shared" si="0"/>
        <v>3839.99999999996</v>
      </c>
      <c r="J10" s="26"/>
    </row>
    <row r="11" ht="15" spans="1:10">
      <c r="A11" s="7">
        <v>42865</v>
      </c>
      <c r="B11" s="8" t="s">
        <v>164</v>
      </c>
      <c r="C11" s="8" t="s">
        <v>9</v>
      </c>
      <c r="D11" s="8">
        <v>1100</v>
      </c>
      <c r="E11" s="8">
        <v>987</v>
      </c>
      <c r="F11" s="8">
        <v>983.9</v>
      </c>
      <c r="G11" s="8" t="s">
        <v>1274</v>
      </c>
      <c r="H11" s="8">
        <v>989.4</v>
      </c>
      <c r="I11" s="8">
        <f t="shared" si="0"/>
        <v>2639.99999999997</v>
      </c>
      <c r="J11" s="26"/>
    </row>
    <row r="12" ht="15" spans="1:10">
      <c r="A12" s="9">
        <v>42866</v>
      </c>
      <c r="B12" s="10" t="s">
        <v>87</v>
      </c>
      <c r="C12" s="10" t="s">
        <v>9</v>
      </c>
      <c r="D12" s="10">
        <v>1300</v>
      </c>
      <c r="E12" s="10">
        <v>539</v>
      </c>
      <c r="F12" s="10">
        <v>535.9</v>
      </c>
      <c r="G12" s="10" t="s">
        <v>1275</v>
      </c>
      <c r="H12" s="10">
        <v>535.9</v>
      </c>
      <c r="I12" s="10">
        <f t="shared" si="0"/>
        <v>-4030.00000000003</v>
      </c>
      <c r="J12" s="26"/>
    </row>
    <row r="13" ht="15" spans="1:10">
      <c r="A13" s="7">
        <v>42866</v>
      </c>
      <c r="B13" s="8" t="s">
        <v>1158</v>
      </c>
      <c r="C13" s="8" t="s">
        <v>565</v>
      </c>
      <c r="D13" s="8">
        <v>400</v>
      </c>
      <c r="E13" s="8">
        <v>1715</v>
      </c>
      <c r="F13" s="8">
        <v>1706.7</v>
      </c>
      <c r="G13" s="8" t="s">
        <v>1276</v>
      </c>
      <c r="H13" s="8">
        <v>1715</v>
      </c>
      <c r="I13" s="8">
        <f t="shared" si="0"/>
        <v>0</v>
      </c>
      <c r="J13" s="26"/>
    </row>
    <row r="14" ht="15" spans="1:10">
      <c r="A14" s="7">
        <v>42867</v>
      </c>
      <c r="B14" s="8" t="s">
        <v>1230</v>
      </c>
      <c r="C14" s="8" t="s">
        <v>28</v>
      </c>
      <c r="D14" s="8">
        <v>550</v>
      </c>
      <c r="E14" s="8">
        <v>999</v>
      </c>
      <c r="F14" s="8">
        <v>1005.7</v>
      </c>
      <c r="G14" s="8" t="s">
        <v>1277</v>
      </c>
      <c r="H14" s="8">
        <v>982</v>
      </c>
      <c r="I14" s="8">
        <f t="shared" ref="I14:I17" si="1">(E14-H14)*D14</f>
        <v>9350</v>
      </c>
      <c r="J14" s="26"/>
    </row>
    <row r="15" ht="15" spans="1:10">
      <c r="A15" s="7">
        <v>42867</v>
      </c>
      <c r="B15" s="8" t="s">
        <v>1278</v>
      </c>
      <c r="C15" s="8" t="s">
        <v>9</v>
      </c>
      <c r="D15" s="8">
        <v>200</v>
      </c>
      <c r="E15" s="8">
        <v>3523</v>
      </c>
      <c r="F15" s="8">
        <v>3503.7</v>
      </c>
      <c r="G15" s="8" t="s">
        <v>1279</v>
      </c>
      <c r="H15" s="8">
        <v>3534</v>
      </c>
      <c r="I15" s="8">
        <f t="shared" ref="I15:I22" si="2">(H15-E15)*D15</f>
        <v>2200</v>
      </c>
      <c r="J15" s="26"/>
    </row>
    <row r="16" ht="15" spans="1:10">
      <c r="A16" s="7">
        <v>42870</v>
      </c>
      <c r="B16" s="8" t="s">
        <v>1280</v>
      </c>
      <c r="C16" s="8" t="s">
        <v>28</v>
      </c>
      <c r="D16" s="8">
        <v>1100</v>
      </c>
      <c r="E16" s="8">
        <v>982</v>
      </c>
      <c r="F16" s="8">
        <v>985.7</v>
      </c>
      <c r="G16" s="8" t="s">
        <v>1281</v>
      </c>
      <c r="H16" s="8">
        <v>978.2</v>
      </c>
      <c r="I16" s="8">
        <f t="shared" si="1"/>
        <v>4179.99999999995</v>
      </c>
      <c r="J16" s="26"/>
    </row>
    <row r="17" ht="15" spans="1:10">
      <c r="A17" s="7">
        <v>42871</v>
      </c>
      <c r="B17" s="8" t="s">
        <v>1230</v>
      </c>
      <c r="C17" s="8" t="s">
        <v>28</v>
      </c>
      <c r="D17" s="8">
        <v>550</v>
      </c>
      <c r="E17" s="8">
        <v>992</v>
      </c>
      <c r="F17" s="8">
        <v>998.7</v>
      </c>
      <c r="G17" s="8">
        <v>986.5</v>
      </c>
      <c r="H17" s="8">
        <v>992</v>
      </c>
      <c r="I17" s="8">
        <f t="shared" si="1"/>
        <v>0</v>
      </c>
      <c r="J17" s="26"/>
    </row>
    <row r="18" ht="15" spans="1:10">
      <c r="A18" s="7">
        <v>42871</v>
      </c>
      <c r="B18" s="8" t="s">
        <v>431</v>
      </c>
      <c r="C18" s="8" t="s">
        <v>9</v>
      </c>
      <c r="D18" s="8">
        <v>700</v>
      </c>
      <c r="E18" s="8">
        <v>1680</v>
      </c>
      <c r="F18" s="8">
        <v>1674.7</v>
      </c>
      <c r="G18" s="8" t="s">
        <v>1282</v>
      </c>
      <c r="H18" s="8">
        <v>1684.4</v>
      </c>
      <c r="I18" s="8">
        <f t="shared" si="2"/>
        <v>3080.00000000006</v>
      </c>
      <c r="J18" s="26"/>
    </row>
    <row r="19" ht="15" spans="1:10">
      <c r="A19" s="9">
        <v>42872</v>
      </c>
      <c r="B19" s="10" t="s">
        <v>562</v>
      </c>
      <c r="C19" s="10" t="s">
        <v>9</v>
      </c>
      <c r="D19" s="10">
        <v>800</v>
      </c>
      <c r="E19" s="10">
        <v>740</v>
      </c>
      <c r="F19" s="10">
        <v>735.7</v>
      </c>
      <c r="G19" s="10" t="s">
        <v>1283</v>
      </c>
      <c r="H19" s="10">
        <v>735.7</v>
      </c>
      <c r="I19" s="10">
        <f t="shared" si="2"/>
        <v>-3439.99999999996</v>
      </c>
      <c r="J19" s="26"/>
    </row>
    <row r="20" ht="15" spans="1:10">
      <c r="A20" s="7">
        <v>42872</v>
      </c>
      <c r="B20" s="8" t="s">
        <v>1280</v>
      </c>
      <c r="C20" s="8" t="s">
        <v>565</v>
      </c>
      <c r="D20" s="8">
        <v>1100</v>
      </c>
      <c r="E20" s="8">
        <v>982</v>
      </c>
      <c r="F20" s="8">
        <v>978.7</v>
      </c>
      <c r="G20" s="8" t="s">
        <v>1284</v>
      </c>
      <c r="H20" s="8">
        <v>984.75</v>
      </c>
      <c r="I20" s="8">
        <f t="shared" si="2"/>
        <v>3025</v>
      </c>
      <c r="J20" s="26"/>
    </row>
    <row r="21" ht="15" spans="1:10">
      <c r="A21" s="7">
        <v>42872</v>
      </c>
      <c r="B21" s="8" t="s">
        <v>431</v>
      </c>
      <c r="C21" s="8" t="s">
        <v>9</v>
      </c>
      <c r="D21" s="8">
        <v>700</v>
      </c>
      <c r="E21" s="8">
        <v>1735</v>
      </c>
      <c r="F21" s="8">
        <v>1729.7</v>
      </c>
      <c r="G21" s="8" t="s">
        <v>1285</v>
      </c>
      <c r="H21" s="8">
        <v>1738.2</v>
      </c>
      <c r="I21" s="8">
        <f t="shared" si="2"/>
        <v>2240.00000000003</v>
      </c>
      <c r="J21" s="26"/>
    </row>
    <row r="22" ht="15" spans="1:10">
      <c r="A22" s="7">
        <v>42872</v>
      </c>
      <c r="B22" s="8" t="s">
        <v>1222</v>
      </c>
      <c r="C22" s="8" t="s">
        <v>9</v>
      </c>
      <c r="D22" s="8">
        <v>700</v>
      </c>
      <c r="E22" s="8">
        <v>1740</v>
      </c>
      <c r="F22" s="8">
        <v>1734.7</v>
      </c>
      <c r="G22" s="8" t="s">
        <v>1286</v>
      </c>
      <c r="H22" s="8">
        <v>1781</v>
      </c>
      <c r="I22" s="8">
        <f t="shared" si="2"/>
        <v>28700</v>
      </c>
      <c r="J22" s="26"/>
    </row>
    <row r="23" ht="15" spans="1:10">
      <c r="A23" s="7">
        <v>42873</v>
      </c>
      <c r="B23" s="8" t="s">
        <v>431</v>
      </c>
      <c r="C23" s="8" t="s">
        <v>28</v>
      </c>
      <c r="D23" s="8">
        <v>700</v>
      </c>
      <c r="E23" s="8">
        <v>1867</v>
      </c>
      <c r="F23" s="8">
        <v>1872.7</v>
      </c>
      <c r="G23" s="8" t="s">
        <v>1287</v>
      </c>
      <c r="H23" s="8">
        <v>1847</v>
      </c>
      <c r="I23" s="8">
        <f t="shared" ref="I23:I27" si="3">(E23-H23)*D23</f>
        <v>14000</v>
      </c>
      <c r="J23" s="26"/>
    </row>
    <row r="24" ht="15" spans="1:10">
      <c r="A24" s="7">
        <v>42874</v>
      </c>
      <c r="B24" s="8" t="s">
        <v>431</v>
      </c>
      <c r="C24" s="8" t="s">
        <v>28</v>
      </c>
      <c r="D24" s="8">
        <v>700</v>
      </c>
      <c r="E24" s="8">
        <v>1845</v>
      </c>
      <c r="F24" s="8">
        <v>1850.7</v>
      </c>
      <c r="G24" s="8" t="s">
        <v>1288</v>
      </c>
      <c r="H24" s="8">
        <v>1840.4</v>
      </c>
      <c r="I24" s="8">
        <f t="shared" si="3"/>
        <v>3219.99999999994</v>
      </c>
      <c r="J24" s="26"/>
    </row>
    <row r="25" ht="15" spans="1:10">
      <c r="A25" s="7">
        <v>42874</v>
      </c>
      <c r="B25" s="8" t="s">
        <v>431</v>
      </c>
      <c r="C25" s="8" t="s">
        <v>28</v>
      </c>
      <c r="D25" s="8">
        <v>700</v>
      </c>
      <c r="E25" s="8">
        <v>1837</v>
      </c>
      <c r="F25" s="8">
        <v>1842.7</v>
      </c>
      <c r="G25" s="35" t="s">
        <v>1289</v>
      </c>
      <c r="H25" s="8">
        <v>1826.2</v>
      </c>
      <c r="I25" s="8">
        <f t="shared" si="3"/>
        <v>7559.99999999997</v>
      </c>
      <c r="J25" s="26"/>
    </row>
    <row r="26" ht="15" spans="1:10">
      <c r="A26" s="7">
        <v>42877</v>
      </c>
      <c r="B26" s="8" t="s">
        <v>431</v>
      </c>
      <c r="C26" s="8" t="s">
        <v>28</v>
      </c>
      <c r="D26" s="8">
        <v>700</v>
      </c>
      <c r="E26" s="8">
        <v>1780</v>
      </c>
      <c r="F26" s="8">
        <v>1785.7</v>
      </c>
      <c r="G26" s="35" t="s">
        <v>1290</v>
      </c>
      <c r="H26" s="8">
        <v>1780</v>
      </c>
      <c r="I26" s="8">
        <f t="shared" si="3"/>
        <v>0</v>
      </c>
      <c r="J26" s="26"/>
    </row>
    <row r="27" ht="15" spans="1:10">
      <c r="A27" s="7">
        <v>42877</v>
      </c>
      <c r="B27" s="8" t="s">
        <v>431</v>
      </c>
      <c r="C27" s="8" t="s">
        <v>28</v>
      </c>
      <c r="D27" s="8">
        <v>700</v>
      </c>
      <c r="E27" s="8">
        <v>1765</v>
      </c>
      <c r="F27" s="8">
        <v>1770.7</v>
      </c>
      <c r="G27" s="35" t="s">
        <v>1291</v>
      </c>
      <c r="H27" s="8">
        <v>1748</v>
      </c>
      <c r="I27" s="8">
        <f t="shared" si="3"/>
        <v>11900</v>
      </c>
      <c r="J27" s="26"/>
    </row>
    <row r="28" ht="15" spans="1:10">
      <c r="A28" s="7">
        <v>42878</v>
      </c>
      <c r="B28" s="8" t="s">
        <v>1230</v>
      </c>
      <c r="C28" s="8" t="s">
        <v>9</v>
      </c>
      <c r="D28" s="8">
        <v>550</v>
      </c>
      <c r="E28" s="8">
        <v>982</v>
      </c>
      <c r="F28" s="8">
        <v>975.7</v>
      </c>
      <c r="G28" s="35" t="s">
        <v>1292</v>
      </c>
      <c r="H28" s="8">
        <v>982</v>
      </c>
      <c r="I28" s="8">
        <f>(H28-E28)*D28</f>
        <v>0</v>
      </c>
      <c r="J28" s="26"/>
    </row>
    <row r="29" ht="15" spans="1:10">
      <c r="A29" s="7">
        <v>42878</v>
      </c>
      <c r="B29" s="8" t="s">
        <v>164</v>
      </c>
      <c r="C29" s="8" t="s">
        <v>450</v>
      </c>
      <c r="D29" s="8">
        <v>1100</v>
      </c>
      <c r="E29" s="8">
        <v>884</v>
      </c>
      <c r="F29" s="8">
        <v>887.2</v>
      </c>
      <c r="G29" s="35" t="s">
        <v>1293</v>
      </c>
      <c r="H29" s="8">
        <v>882.2</v>
      </c>
      <c r="I29" s="8">
        <f t="shared" ref="I29:I32" si="4">(E29-H29)*D29</f>
        <v>1979.99999999995</v>
      </c>
      <c r="J29" s="26"/>
    </row>
    <row r="30" ht="15" spans="1:10">
      <c r="A30" s="7">
        <v>42878</v>
      </c>
      <c r="B30" s="8" t="s">
        <v>431</v>
      </c>
      <c r="C30" s="8" t="s">
        <v>450</v>
      </c>
      <c r="D30" s="8">
        <v>700</v>
      </c>
      <c r="E30" s="8">
        <v>1697</v>
      </c>
      <c r="F30" s="8">
        <v>1702.7</v>
      </c>
      <c r="G30" s="35" t="s">
        <v>1294</v>
      </c>
      <c r="H30" s="8">
        <v>1685</v>
      </c>
      <c r="I30" s="8">
        <f t="shared" si="4"/>
        <v>8400</v>
      </c>
      <c r="J30" s="26"/>
    </row>
    <row r="31" ht="15" spans="1:10">
      <c r="A31" s="7">
        <v>42879</v>
      </c>
      <c r="B31" s="8" t="s">
        <v>431</v>
      </c>
      <c r="C31" s="8" t="s">
        <v>450</v>
      </c>
      <c r="D31" s="8">
        <v>700</v>
      </c>
      <c r="E31" s="8">
        <v>1738</v>
      </c>
      <c r="F31" s="8">
        <v>1743.7</v>
      </c>
      <c r="G31" s="35" t="s">
        <v>1295</v>
      </c>
      <c r="H31" s="8">
        <v>1720.4</v>
      </c>
      <c r="I31" s="8">
        <f t="shared" si="4"/>
        <v>12319.9999999999</v>
      </c>
      <c r="J31" s="26"/>
    </row>
    <row r="32" ht="15" spans="1:10">
      <c r="A32" s="7">
        <v>42880</v>
      </c>
      <c r="B32" s="8" t="s">
        <v>431</v>
      </c>
      <c r="C32" s="8" t="s">
        <v>28</v>
      </c>
      <c r="D32" s="8">
        <v>700</v>
      </c>
      <c r="E32" s="8">
        <v>1670</v>
      </c>
      <c r="F32" s="8">
        <v>1675.7</v>
      </c>
      <c r="G32" s="35" t="s">
        <v>1296</v>
      </c>
      <c r="H32" s="8">
        <v>1670</v>
      </c>
      <c r="I32" s="8">
        <f t="shared" si="4"/>
        <v>0</v>
      </c>
      <c r="J32" s="26"/>
    </row>
    <row r="33" ht="15" spans="1:10">
      <c r="A33" s="7">
        <v>42880</v>
      </c>
      <c r="B33" s="8" t="s">
        <v>337</v>
      </c>
      <c r="C33" s="8" t="s">
        <v>9</v>
      </c>
      <c r="D33" s="8">
        <v>500</v>
      </c>
      <c r="E33" s="8">
        <v>1718</v>
      </c>
      <c r="F33" s="8">
        <v>1711.7</v>
      </c>
      <c r="G33" s="35" t="s">
        <v>1297</v>
      </c>
      <c r="H33" s="8">
        <v>1736.5</v>
      </c>
      <c r="I33" s="8">
        <f t="shared" ref="I33:I37" si="5">(H33-E33)*D33</f>
        <v>9250</v>
      </c>
      <c r="J33" s="26"/>
    </row>
    <row r="34" ht="15" spans="1:10">
      <c r="A34" s="7">
        <v>42881</v>
      </c>
      <c r="B34" s="8" t="s">
        <v>164</v>
      </c>
      <c r="C34" s="8" t="s">
        <v>9</v>
      </c>
      <c r="D34" s="8">
        <v>1100</v>
      </c>
      <c r="E34" s="8">
        <v>900</v>
      </c>
      <c r="F34" s="8">
        <v>896.7</v>
      </c>
      <c r="G34" s="35" t="s">
        <v>1298</v>
      </c>
      <c r="H34" s="8">
        <v>905</v>
      </c>
      <c r="I34" s="8">
        <f t="shared" si="5"/>
        <v>5500</v>
      </c>
      <c r="J34" s="26"/>
    </row>
    <row r="35" ht="15" spans="1:10">
      <c r="A35" s="7">
        <v>42884</v>
      </c>
      <c r="B35" s="8" t="s">
        <v>275</v>
      </c>
      <c r="C35" s="8" t="s">
        <v>28</v>
      </c>
      <c r="D35" s="8">
        <v>550</v>
      </c>
      <c r="E35" s="8">
        <v>1032</v>
      </c>
      <c r="F35" s="8">
        <v>1038.7</v>
      </c>
      <c r="G35" s="35" t="s">
        <v>1299</v>
      </c>
      <c r="H35" s="8">
        <v>1011</v>
      </c>
      <c r="I35" s="8">
        <f>(E35-H35)*D35</f>
        <v>11550</v>
      </c>
      <c r="J35" s="26"/>
    </row>
    <row r="36" ht="15" spans="1:10">
      <c r="A36" s="7">
        <v>42885</v>
      </c>
      <c r="B36" s="8" t="s">
        <v>275</v>
      </c>
      <c r="C36" s="8" t="s">
        <v>9</v>
      </c>
      <c r="D36" s="8">
        <v>550</v>
      </c>
      <c r="E36" s="8">
        <v>1041</v>
      </c>
      <c r="F36" s="8">
        <v>1034.7</v>
      </c>
      <c r="G36" s="35" t="s">
        <v>1300</v>
      </c>
      <c r="H36" s="8">
        <v>1049</v>
      </c>
      <c r="I36" s="8">
        <f t="shared" si="5"/>
        <v>4400</v>
      </c>
      <c r="J36" s="26"/>
    </row>
    <row r="37" ht="15" spans="1:10">
      <c r="A37" s="7">
        <v>42886</v>
      </c>
      <c r="B37" s="8" t="s">
        <v>431</v>
      </c>
      <c r="C37" s="8" t="s">
        <v>9</v>
      </c>
      <c r="D37" s="8">
        <v>700</v>
      </c>
      <c r="E37" s="8">
        <v>1695</v>
      </c>
      <c r="F37" s="8">
        <v>1689.7</v>
      </c>
      <c r="G37" s="35" t="s">
        <v>1301</v>
      </c>
      <c r="H37" s="8">
        <v>1695</v>
      </c>
      <c r="I37" s="8">
        <f t="shared" si="5"/>
        <v>0</v>
      </c>
      <c r="J37" s="26"/>
    </row>
    <row r="38" ht="15" spans="1:10">
      <c r="A38" s="7">
        <v>42886</v>
      </c>
      <c r="B38" s="8" t="s">
        <v>337</v>
      </c>
      <c r="C38" s="8" t="s">
        <v>28</v>
      </c>
      <c r="D38" s="8">
        <v>500</v>
      </c>
      <c r="E38" s="8">
        <v>1772</v>
      </c>
      <c r="F38" s="8">
        <v>1779.7</v>
      </c>
      <c r="G38" s="35" t="s">
        <v>1302</v>
      </c>
      <c r="H38" s="8">
        <v>1766</v>
      </c>
      <c r="I38" s="8">
        <f>(E38-H38)*D38</f>
        <v>3000</v>
      </c>
      <c r="J38" s="26"/>
    </row>
    <row r="39" ht="15" spans="1:10">
      <c r="A39" s="7"/>
      <c r="B39" s="8"/>
      <c r="C39" s="8"/>
      <c r="D39" s="8"/>
      <c r="E39" s="8"/>
      <c r="F39" s="8"/>
      <c r="G39" s="35"/>
      <c r="H39" s="8"/>
      <c r="I39" s="8"/>
      <c r="J39" s="26"/>
    </row>
    <row r="40" ht="15" spans="7:9">
      <c r="G40" s="14" t="s">
        <v>33</v>
      </c>
      <c r="H40" s="14"/>
      <c r="I40" s="18">
        <f>SUM(I4:I39)</f>
        <v>163105</v>
      </c>
    </row>
    <row r="41" ht="15" spans="7:9">
      <c r="G41" s="26"/>
      <c r="H41" s="26"/>
      <c r="I41" s="33"/>
    </row>
    <row r="42" ht="15" spans="7:9">
      <c r="G42" s="14" t="s">
        <v>3</v>
      </c>
      <c r="H42" s="14"/>
      <c r="I42" s="20">
        <f>33/35</f>
        <v>0.942857142857143</v>
      </c>
    </row>
  </sheetData>
  <mergeCells count="4">
    <mergeCell ref="A1:I1"/>
    <mergeCell ref="A2:I2"/>
    <mergeCell ref="G40:H40"/>
    <mergeCell ref="G42:H42"/>
  </mergeCells>
  <pageMargins left="0.75" right="0.75" top="1" bottom="1" header="0.511805555555556" footer="0.51180555555555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selection activeCell="L9" sqref="$A1:$XFD1048576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1303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42828</v>
      </c>
      <c r="B4" s="8" t="s">
        <v>337</v>
      </c>
      <c r="C4" s="8" t="s">
        <v>9</v>
      </c>
      <c r="D4" s="8">
        <v>500</v>
      </c>
      <c r="E4" s="8">
        <v>1596</v>
      </c>
      <c r="F4" s="8">
        <v>1588.7</v>
      </c>
      <c r="G4" s="8" t="s">
        <v>1304</v>
      </c>
      <c r="H4" s="8">
        <v>1612.8</v>
      </c>
      <c r="I4" s="8">
        <f t="shared" ref="I4:I6" si="0">(H4-E4)*D4</f>
        <v>8399.99999999998</v>
      </c>
      <c r="J4" s="26"/>
    </row>
    <row r="5" ht="15" spans="1:10">
      <c r="A5" s="7">
        <v>42830</v>
      </c>
      <c r="B5" s="8" t="s">
        <v>1305</v>
      </c>
      <c r="C5" s="8" t="s">
        <v>9</v>
      </c>
      <c r="D5" s="8">
        <v>400</v>
      </c>
      <c r="E5" s="8">
        <v>836</v>
      </c>
      <c r="F5" s="8">
        <v>827.8</v>
      </c>
      <c r="G5" s="8" t="s">
        <v>1306</v>
      </c>
      <c r="H5" s="8">
        <v>844</v>
      </c>
      <c r="I5" s="8">
        <f t="shared" si="0"/>
        <v>3200</v>
      </c>
      <c r="J5" s="26"/>
    </row>
    <row r="6" ht="15" spans="1:10">
      <c r="A6" s="7">
        <v>42830</v>
      </c>
      <c r="B6" s="8" t="s">
        <v>796</v>
      </c>
      <c r="C6" s="8" t="s">
        <v>9</v>
      </c>
      <c r="D6" s="8">
        <v>3000</v>
      </c>
      <c r="E6" s="8">
        <v>295</v>
      </c>
      <c r="F6" s="8">
        <v>293.7</v>
      </c>
      <c r="G6" s="8" t="s">
        <v>1307</v>
      </c>
      <c r="H6" s="8">
        <v>298.7</v>
      </c>
      <c r="I6" s="8">
        <f t="shared" si="0"/>
        <v>11100</v>
      </c>
      <c r="J6" s="26"/>
    </row>
    <row r="7" ht="15" spans="1:10">
      <c r="A7" s="7">
        <v>42831</v>
      </c>
      <c r="B7" s="8" t="s">
        <v>1308</v>
      </c>
      <c r="C7" s="8" t="s">
        <v>28</v>
      </c>
      <c r="D7" s="8">
        <v>1300</v>
      </c>
      <c r="E7" s="8">
        <v>570</v>
      </c>
      <c r="F7" s="8">
        <v>572.9</v>
      </c>
      <c r="G7" s="8" t="s">
        <v>1309</v>
      </c>
      <c r="H7" s="8">
        <v>570</v>
      </c>
      <c r="I7" s="8">
        <f t="shared" ref="I7:I12" si="1">(E7-H7)*D7</f>
        <v>0</v>
      </c>
      <c r="J7" s="26"/>
    </row>
    <row r="8" ht="15" spans="1:10">
      <c r="A8" s="7">
        <v>42831</v>
      </c>
      <c r="B8" s="8" t="s">
        <v>826</v>
      </c>
      <c r="C8" s="8" t="s">
        <v>28</v>
      </c>
      <c r="D8" s="8">
        <v>1000</v>
      </c>
      <c r="E8" s="8">
        <v>766</v>
      </c>
      <c r="F8" s="8">
        <v>769.8</v>
      </c>
      <c r="G8" s="8" t="s">
        <v>1310</v>
      </c>
      <c r="H8" s="8">
        <v>764.2</v>
      </c>
      <c r="I8" s="8">
        <f t="shared" si="1"/>
        <v>1799.99999999995</v>
      </c>
      <c r="J8" s="26"/>
    </row>
    <row r="9" ht="15" spans="1:10">
      <c r="A9" s="7">
        <v>42831</v>
      </c>
      <c r="B9" s="8" t="s">
        <v>51</v>
      </c>
      <c r="C9" s="8" t="s">
        <v>565</v>
      </c>
      <c r="D9" s="8">
        <v>1200</v>
      </c>
      <c r="E9" s="8">
        <v>640.5</v>
      </c>
      <c r="F9" s="8">
        <v>637.9</v>
      </c>
      <c r="G9" s="8" t="s">
        <v>1311</v>
      </c>
      <c r="H9" s="8">
        <v>640.5</v>
      </c>
      <c r="I9" s="8">
        <f t="shared" ref="I9:I11" si="2">(H9-E9)*D9</f>
        <v>0</v>
      </c>
      <c r="J9" s="26"/>
    </row>
    <row r="10" ht="15" spans="1:10">
      <c r="A10" s="7">
        <v>42832</v>
      </c>
      <c r="B10" s="8" t="s">
        <v>337</v>
      </c>
      <c r="C10" s="8" t="s">
        <v>9</v>
      </c>
      <c r="D10" s="8">
        <v>500</v>
      </c>
      <c r="E10" s="8">
        <v>1711</v>
      </c>
      <c r="F10" s="8">
        <v>1703.7</v>
      </c>
      <c r="G10" s="8" t="s">
        <v>1312</v>
      </c>
      <c r="H10" s="8">
        <v>1716.8</v>
      </c>
      <c r="I10" s="8">
        <f t="shared" si="2"/>
        <v>2899.99999999998</v>
      </c>
      <c r="J10" s="26"/>
    </row>
    <row r="11" ht="15" spans="1:10">
      <c r="A11" s="7">
        <v>42835</v>
      </c>
      <c r="B11" s="8" t="s">
        <v>1313</v>
      </c>
      <c r="C11" s="8" t="s">
        <v>9</v>
      </c>
      <c r="D11" s="8">
        <v>1500</v>
      </c>
      <c r="E11" s="8">
        <v>413.5</v>
      </c>
      <c r="F11" s="8">
        <v>411.1</v>
      </c>
      <c r="G11" s="8" t="s">
        <v>1314</v>
      </c>
      <c r="H11" s="8">
        <v>413.5</v>
      </c>
      <c r="I11" s="8">
        <f t="shared" si="2"/>
        <v>0</v>
      </c>
      <c r="J11" s="26"/>
    </row>
    <row r="12" ht="15" spans="1:10">
      <c r="A12" s="7">
        <v>42835</v>
      </c>
      <c r="B12" s="8" t="s">
        <v>337</v>
      </c>
      <c r="C12" s="8" t="s">
        <v>28</v>
      </c>
      <c r="D12" s="8">
        <v>500</v>
      </c>
      <c r="E12" s="8">
        <v>1673</v>
      </c>
      <c r="F12" s="8">
        <v>1679.9</v>
      </c>
      <c r="G12" s="8" t="s">
        <v>1315</v>
      </c>
      <c r="H12" s="8">
        <v>1665.25</v>
      </c>
      <c r="I12" s="8">
        <f t="shared" si="1"/>
        <v>3875</v>
      </c>
      <c r="J12" s="26"/>
    </row>
    <row r="13" ht="15" spans="1:10">
      <c r="A13" s="7">
        <v>42836</v>
      </c>
      <c r="B13" s="8" t="s">
        <v>1316</v>
      </c>
      <c r="C13" s="8" t="s">
        <v>9</v>
      </c>
      <c r="D13" s="8">
        <v>2000</v>
      </c>
      <c r="E13" s="8">
        <v>481</v>
      </c>
      <c r="F13" s="8">
        <v>479.4</v>
      </c>
      <c r="G13" s="8" t="s">
        <v>1317</v>
      </c>
      <c r="H13" s="8">
        <v>483</v>
      </c>
      <c r="I13" s="8">
        <f t="shared" ref="I13:I21" si="3">(H13-E13)*D13</f>
        <v>4000</v>
      </c>
      <c r="J13" s="26"/>
    </row>
    <row r="14" ht="15" spans="1:10">
      <c r="A14" s="7">
        <v>42837</v>
      </c>
      <c r="B14" s="8" t="s">
        <v>275</v>
      </c>
      <c r="C14" s="8" t="s">
        <v>9</v>
      </c>
      <c r="D14" s="8">
        <v>1100</v>
      </c>
      <c r="E14" s="8">
        <v>1030</v>
      </c>
      <c r="F14" s="8">
        <v>1026.8</v>
      </c>
      <c r="G14" s="8" t="s">
        <v>1318</v>
      </c>
      <c r="H14" s="8">
        <v>1037</v>
      </c>
      <c r="I14" s="8">
        <f t="shared" si="3"/>
        <v>7700</v>
      </c>
      <c r="J14" s="26"/>
    </row>
    <row r="15" ht="15" spans="1:10">
      <c r="A15" s="7">
        <v>42838</v>
      </c>
      <c r="B15" s="8" t="s">
        <v>816</v>
      </c>
      <c r="C15" s="8" t="s">
        <v>28</v>
      </c>
      <c r="D15" s="8">
        <v>500</v>
      </c>
      <c r="E15" s="8">
        <v>1015</v>
      </c>
      <c r="F15" s="8">
        <v>1022.7</v>
      </c>
      <c r="G15" s="8" t="s">
        <v>1319</v>
      </c>
      <c r="H15" s="8">
        <v>1015</v>
      </c>
      <c r="I15" s="8">
        <f t="shared" ref="I15:I17" si="4">(E15-H15)*D15</f>
        <v>0</v>
      </c>
      <c r="J15" s="26"/>
    </row>
    <row r="16" ht="15" spans="1:10">
      <c r="A16" s="7">
        <v>42838</v>
      </c>
      <c r="B16" s="8" t="s">
        <v>38</v>
      </c>
      <c r="C16" s="8" t="s">
        <v>28</v>
      </c>
      <c r="D16" s="8">
        <v>600</v>
      </c>
      <c r="E16" s="8">
        <v>650</v>
      </c>
      <c r="F16" s="8">
        <v>657.7</v>
      </c>
      <c r="G16" s="8" t="s">
        <v>1320</v>
      </c>
      <c r="H16" s="8">
        <v>650</v>
      </c>
      <c r="I16" s="8">
        <f t="shared" si="4"/>
        <v>0</v>
      </c>
      <c r="J16" s="26"/>
    </row>
    <row r="17" ht="15" spans="1:10">
      <c r="A17" s="7">
        <v>42842</v>
      </c>
      <c r="B17" s="8" t="s">
        <v>76</v>
      </c>
      <c r="C17" s="8" t="s">
        <v>28</v>
      </c>
      <c r="D17" s="8">
        <v>300</v>
      </c>
      <c r="E17" s="8">
        <v>2245</v>
      </c>
      <c r="F17" s="8">
        <v>2258</v>
      </c>
      <c r="G17" s="8" t="s">
        <v>1321</v>
      </c>
      <c r="H17" s="8">
        <v>2200</v>
      </c>
      <c r="I17" s="8">
        <f t="shared" si="4"/>
        <v>13500</v>
      </c>
      <c r="J17" s="26"/>
    </row>
    <row r="18" ht="15" spans="1:10">
      <c r="A18" s="7">
        <v>42843</v>
      </c>
      <c r="B18" s="8" t="s">
        <v>796</v>
      </c>
      <c r="C18" s="8" t="s">
        <v>9</v>
      </c>
      <c r="D18" s="8">
        <v>3000</v>
      </c>
      <c r="E18" s="8">
        <v>295</v>
      </c>
      <c r="F18" s="8">
        <v>293.7</v>
      </c>
      <c r="G18" s="8" t="s">
        <v>1307</v>
      </c>
      <c r="H18" s="8">
        <v>296.9</v>
      </c>
      <c r="I18" s="8">
        <f t="shared" si="3"/>
        <v>5699.99999999993</v>
      </c>
      <c r="J18" s="26"/>
    </row>
    <row r="19" ht="15" spans="1:10">
      <c r="A19" s="7">
        <v>42844</v>
      </c>
      <c r="B19" s="8" t="s">
        <v>164</v>
      </c>
      <c r="C19" s="8" t="s">
        <v>9</v>
      </c>
      <c r="D19" s="8">
        <v>1100</v>
      </c>
      <c r="E19" s="8">
        <v>892</v>
      </c>
      <c r="F19" s="8">
        <v>888.7</v>
      </c>
      <c r="G19" s="8" t="s">
        <v>1322</v>
      </c>
      <c r="H19" s="8">
        <v>894</v>
      </c>
      <c r="I19" s="8">
        <f t="shared" si="3"/>
        <v>2200</v>
      </c>
      <c r="J19" s="26"/>
    </row>
    <row r="20" ht="15" spans="1:10">
      <c r="A20" s="7">
        <v>42844</v>
      </c>
      <c r="B20" s="8" t="s">
        <v>44</v>
      </c>
      <c r="C20" s="8" t="s">
        <v>9</v>
      </c>
      <c r="D20" s="8">
        <v>1200</v>
      </c>
      <c r="E20" s="8">
        <v>783</v>
      </c>
      <c r="F20" s="8">
        <v>780.2</v>
      </c>
      <c r="G20" s="8" t="s">
        <v>1323</v>
      </c>
      <c r="H20" s="8">
        <v>783</v>
      </c>
      <c r="I20" s="8">
        <f t="shared" si="3"/>
        <v>0</v>
      </c>
      <c r="J20" s="26"/>
    </row>
    <row r="21" ht="15" spans="1:10">
      <c r="A21" s="9">
        <v>42844</v>
      </c>
      <c r="B21" s="10" t="s">
        <v>1324</v>
      </c>
      <c r="C21" s="10" t="s">
        <v>9</v>
      </c>
      <c r="D21" s="10">
        <v>1600</v>
      </c>
      <c r="E21" s="10">
        <v>345.8</v>
      </c>
      <c r="F21" s="10">
        <v>343.6</v>
      </c>
      <c r="G21" s="10" t="s">
        <v>1325</v>
      </c>
      <c r="H21" s="10">
        <v>343.6</v>
      </c>
      <c r="I21" s="10">
        <f t="shared" si="3"/>
        <v>-3519.99999999998</v>
      </c>
      <c r="J21" s="26"/>
    </row>
    <row r="22" ht="15" spans="1:10">
      <c r="A22" s="7">
        <v>42845</v>
      </c>
      <c r="B22" s="8" t="s">
        <v>766</v>
      </c>
      <c r="C22" s="8" t="s">
        <v>28</v>
      </c>
      <c r="D22" s="8">
        <v>700</v>
      </c>
      <c r="E22" s="8">
        <v>1539</v>
      </c>
      <c r="F22" s="8">
        <v>1545.4</v>
      </c>
      <c r="G22" s="8" t="s">
        <v>1326</v>
      </c>
      <c r="H22" s="8">
        <v>1539</v>
      </c>
      <c r="I22" s="8">
        <f>(E22-H22)*D22</f>
        <v>0</v>
      </c>
      <c r="J22" s="26"/>
    </row>
    <row r="23" ht="15" spans="1:10">
      <c r="A23" s="7">
        <v>42845</v>
      </c>
      <c r="B23" s="8" t="s">
        <v>275</v>
      </c>
      <c r="C23" s="8" t="s">
        <v>9</v>
      </c>
      <c r="D23" s="8">
        <v>1100</v>
      </c>
      <c r="E23" s="8">
        <v>1077</v>
      </c>
      <c r="F23" s="8">
        <v>1073.7</v>
      </c>
      <c r="G23" s="8" t="s">
        <v>1327</v>
      </c>
      <c r="H23" s="8">
        <v>1083.4</v>
      </c>
      <c r="I23" s="8">
        <f t="shared" ref="I23:I30" si="5">(H23-E23)*D23</f>
        <v>7040.0000000001</v>
      </c>
      <c r="J23" s="26"/>
    </row>
    <row r="24" ht="15" spans="1:10">
      <c r="A24" s="7">
        <v>42846</v>
      </c>
      <c r="B24" s="8" t="s">
        <v>164</v>
      </c>
      <c r="C24" s="8" t="s">
        <v>9</v>
      </c>
      <c r="D24" s="8">
        <v>1100</v>
      </c>
      <c r="E24" s="8">
        <v>912</v>
      </c>
      <c r="F24" s="8">
        <v>908.7</v>
      </c>
      <c r="G24" s="8" t="s">
        <v>1328</v>
      </c>
      <c r="H24" s="8">
        <v>916.6</v>
      </c>
      <c r="I24" s="8">
        <f t="shared" si="5"/>
        <v>5060.00000000003</v>
      </c>
      <c r="J24" s="26"/>
    </row>
    <row r="25" ht="15" spans="1:10">
      <c r="A25" s="7">
        <v>42849</v>
      </c>
      <c r="B25" s="8" t="s">
        <v>1158</v>
      </c>
      <c r="C25" s="8" t="s">
        <v>9</v>
      </c>
      <c r="D25" s="8">
        <v>400</v>
      </c>
      <c r="E25" s="8">
        <v>1570</v>
      </c>
      <c r="F25" s="8">
        <v>1571.7</v>
      </c>
      <c r="G25" s="8" t="s">
        <v>1329</v>
      </c>
      <c r="H25" s="8">
        <v>1589.7</v>
      </c>
      <c r="I25" s="8">
        <f t="shared" si="5"/>
        <v>7880.00000000002</v>
      </c>
      <c r="J25" s="26"/>
    </row>
    <row r="26" ht="15" spans="1:10">
      <c r="A26" s="7">
        <v>42850</v>
      </c>
      <c r="B26" s="8" t="s">
        <v>1330</v>
      </c>
      <c r="C26" s="8" t="s">
        <v>9</v>
      </c>
      <c r="D26" s="8">
        <v>400</v>
      </c>
      <c r="E26" s="8">
        <v>1625</v>
      </c>
      <c r="F26" s="8">
        <v>1615.7</v>
      </c>
      <c r="G26" s="8" t="s">
        <v>1331</v>
      </c>
      <c r="H26" s="8">
        <v>1631.7</v>
      </c>
      <c r="I26" s="8">
        <f t="shared" si="5"/>
        <v>2680.00000000002</v>
      </c>
      <c r="J26" s="26"/>
    </row>
    <row r="27" ht="15" spans="1:10">
      <c r="A27" s="7">
        <v>42851</v>
      </c>
      <c r="B27" s="8" t="s">
        <v>275</v>
      </c>
      <c r="C27" s="8" t="s">
        <v>9</v>
      </c>
      <c r="D27" s="8">
        <v>1100</v>
      </c>
      <c r="E27" s="8">
        <v>1076</v>
      </c>
      <c r="F27" s="8">
        <v>1072.7</v>
      </c>
      <c r="G27" s="8" t="s">
        <v>1332</v>
      </c>
      <c r="H27" s="8">
        <v>1078.8</v>
      </c>
      <c r="I27" s="8">
        <f t="shared" si="5"/>
        <v>3079.99999999995</v>
      </c>
      <c r="J27" s="26"/>
    </row>
    <row r="28" ht="15" spans="1:10">
      <c r="A28" s="7">
        <v>42852</v>
      </c>
      <c r="B28" s="8" t="s">
        <v>1094</v>
      </c>
      <c r="C28" s="8" t="s">
        <v>9</v>
      </c>
      <c r="D28" s="8">
        <v>1200</v>
      </c>
      <c r="E28" s="8">
        <v>514</v>
      </c>
      <c r="F28" s="8">
        <v>510.9</v>
      </c>
      <c r="G28" s="8" t="s">
        <v>1333</v>
      </c>
      <c r="H28" s="8">
        <v>514</v>
      </c>
      <c r="I28" s="8">
        <f t="shared" si="5"/>
        <v>0</v>
      </c>
      <c r="J28" s="26"/>
    </row>
    <row r="29" ht="15" spans="1:10">
      <c r="A29" s="7">
        <v>42853</v>
      </c>
      <c r="B29" s="8" t="s">
        <v>164</v>
      </c>
      <c r="C29" s="8" t="s">
        <v>9</v>
      </c>
      <c r="D29" s="8">
        <v>1100</v>
      </c>
      <c r="E29" s="8">
        <v>938</v>
      </c>
      <c r="F29" s="8">
        <v>934.7</v>
      </c>
      <c r="G29" s="8" t="s">
        <v>1334</v>
      </c>
      <c r="H29" s="8">
        <v>940.2</v>
      </c>
      <c r="I29" s="8">
        <f t="shared" si="5"/>
        <v>2420.00000000005</v>
      </c>
      <c r="J29" s="26"/>
    </row>
    <row r="30" ht="15" spans="1:10">
      <c r="A30" s="7">
        <v>42853</v>
      </c>
      <c r="B30" s="8" t="s">
        <v>404</v>
      </c>
      <c r="C30" s="8" t="s">
        <v>9</v>
      </c>
      <c r="D30" s="8">
        <v>500</v>
      </c>
      <c r="E30" s="8">
        <v>1045</v>
      </c>
      <c r="F30" s="8">
        <v>1036.7</v>
      </c>
      <c r="G30" s="8" t="s">
        <v>1335</v>
      </c>
      <c r="H30" s="8">
        <v>1045</v>
      </c>
      <c r="I30" s="8">
        <f t="shared" si="5"/>
        <v>0</v>
      </c>
      <c r="J30" s="26"/>
    </row>
    <row r="31" ht="15" spans="1:10">
      <c r="A31" s="7"/>
      <c r="B31" s="8"/>
      <c r="C31" s="8"/>
      <c r="D31" s="8"/>
      <c r="E31" s="8"/>
      <c r="F31" s="8"/>
      <c r="G31" s="8"/>
      <c r="H31" s="8"/>
      <c r="I31" s="8"/>
      <c r="J31" s="26"/>
    </row>
    <row r="32" ht="15" spans="7:9">
      <c r="G32" s="14" t="s">
        <v>33</v>
      </c>
      <c r="H32" s="14"/>
      <c r="I32" s="18">
        <f>SUM(I4:I31)</f>
        <v>89015</v>
      </c>
    </row>
    <row r="33" ht="15" spans="7:9">
      <c r="G33" s="26"/>
      <c r="H33" s="26"/>
      <c r="I33" s="33"/>
    </row>
    <row r="34" ht="15" spans="7:9">
      <c r="G34" s="14" t="s">
        <v>3</v>
      </c>
      <c r="H34" s="14"/>
      <c r="I34" s="20">
        <f>26/27</f>
        <v>0.962962962962963</v>
      </c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selection activeCell="C44" sqref="C44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1336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42797</v>
      </c>
      <c r="B4" s="8" t="s">
        <v>164</v>
      </c>
      <c r="C4" s="8" t="s">
        <v>565</v>
      </c>
      <c r="D4" s="8">
        <v>1100</v>
      </c>
      <c r="E4" s="8">
        <v>825.5</v>
      </c>
      <c r="F4" s="8">
        <v>821.2</v>
      </c>
      <c r="G4" s="8" t="s">
        <v>1337</v>
      </c>
      <c r="H4" s="8">
        <v>828.4</v>
      </c>
      <c r="I4" s="8">
        <f t="shared" ref="I4:I6" si="0">(H4-E4)*D4</f>
        <v>3189.99999999997</v>
      </c>
      <c r="J4" s="26"/>
    </row>
    <row r="5" ht="15" spans="1:10">
      <c r="A5" s="7">
        <v>42800</v>
      </c>
      <c r="B5" s="8" t="s">
        <v>1338</v>
      </c>
      <c r="C5" s="8" t="s">
        <v>9</v>
      </c>
      <c r="D5" s="8">
        <v>1500</v>
      </c>
      <c r="E5" s="8">
        <v>502</v>
      </c>
      <c r="F5" s="8">
        <v>499.6</v>
      </c>
      <c r="G5" s="8" t="s">
        <v>1339</v>
      </c>
      <c r="H5" s="8">
        <v>504</v>
      </c>
      <c r="I5" s="8">
        <f t="shared" si="0"/>
        <v>3000</v>
      </c>
      <c r="J5" s="26"/>
    </row>
    <row r="6" ht="15" spans="1:10">
      <c r="A6" s="9">
        <v>42801</v>
      </c>
      <c r="B6" s="10" t="s">
        <v>1338</v>
      </c>
      <c r="C6" s="10" t="s">
        <v>9</v>
      </c>
      <c r="D6" s="10">
        <v>1500</v>
      </c>
      <c r="E6" s="10">
        <v>507</v>
      </c>
      <c r="F6" s="10">
        <v>504.7</v>
      </c>
      <c r="G6" s="10" t="s">
        <v>1340</v>
      </c>
      <c r="H6" s="10">
        <v>504.7</v>
      </c>
      <c r="I6" s="10">
        <f t="shared" si="0"/>
        <v>-3450.00000000002</v>
      </c>
      <c r="J6" s="26"/>
    </row>
    <row r="7" ht="15" spans="1:10">
      <c r="A7" s="7">
        <v>42801</v>
      </c>
      <c r="B7" s="8" t="s">
        <v>726</v>
      </c>
      <c r="C7" s="8" t="s">
        <v>450</v>
      </c>
      <c r="D7" s="8">
        <v>400</v>
      </c>
      <c r="E7" s="8">
        <v>1460</v>
      </c>
      <c r="F7" s="8">
        <v>1468.4</v>
      </c>
      <c r="G7" s="8" t="s">
        <v>1341</v>
      </c>
      <c r="H7" s="8">
        <v>1460</v>
      </c>
      <c r="I7" s="8">
        <f t="shared" ref="I7:I9" si="1">(E7-H7)*D7</f>
        <v>0</v>
      </c>
      <c r="J7" s="26"/>
    </row>
    <row r="8" ht="15" spans="1:10">
      <c r="A8" s="7">
        <v>42802</v>
      </c>
      <c r="B8" s="8" t="s">
        <v>594</v>
      </c>
      <c r="C8" s="8" t="s">
        <v>28</v>
      </c>
      <c r="D8" s="8">
        <v>1200</v>
      </c>
      <c r="E8" s="8">
        <v>469</v>
      </c>
      <c r="F8" s="8">
        <v>472.1</v>
      </c>
      <c r="G8" s="8" t="s">
        <v>1342</v>
      </c>
      <c r="H8" s="8">
        <v>467.2</v>
      </c>
      <c r="I8" s="8">
        <f t="shared" si="1"/>
        <v>2160.00000000001</v>
      </c>
      <c r="J8" s="26"/>
    </row>
    <row r="9" ht="15" spans="1:10">
      <c r="A9" s="7">
        <v>42802</v>
      </c>
      <c r="B9" s="8" t="s">
        <v>1343</v>
      </c>
      <c r="C9" s="8" t="s">
        <v>28</v>
      </c>
      <c r="D9" s="8">
        <v>3000</v>
      </c>
      <c r="E9" s="8">
        <v>177.7</v>
      </c>
      <c r="F9" s="8">
        <v>178.9</v>
      </c>
      <c r="G9" s="8" t="s">
        <v>1344</v>
      </c>
      <c r="H9" s="8">
        <v>177.15</v>
      </c>
      <c r="I9" s="8">
        <f t="shared" si="1"/>
        <v>1649.99999999995</v>
      </c>
      <c r="J9" s="26"/>
    </row>
    <row r="10" ht="15" spans="1:10">
      <c r="A10" s="7">
        <v>42803</v>
      </c>
      <c r="B10" s="8" t="s">
        <v>44</v>
      </c>
      <c r="C10" s="8" t="s">
        <v>9</v>
      </c>
      <c r="D10" s="8">
        <v>1200</v>
      </c>
      <c r="E10" s="8">
        <v>719</v>
      </c>
      <c r="F10" s="8">
        <v>716.2</v>
      </c>
      <c r="G10" s="8" t="s">
        <v>1345</v>
      </c>
      <c r="H10" s="8">
        <v>719</v>
      </c>
      <c r="I10" s="8">
        <f t="shared" ref="I10:I16" si="2">(H10-E10)*D10</f>
        <v>0</v>
      </c>
      <c r="J10" s="26"/>
    </row>
    <row r="11" ht="15" spans="1:10">
      <c r="A11" s="7">
        <v>42803</v>
      </c>
      <c r="B11" s="8" t="s">
        <v>1346</v>
      </c>
      <c r="C11" s="8" t="s">
        <v>9</v>
      </c>
      <c r="D11" s="8">
        <v>1200</v>
      </c>
      <c r="E11" s="8">
        <v>284</v>
      </c>
      <c r="F11" s="8">
        <v>281.1</v>
      </c>
      <c r="G11" s="8" t="s">
        <v>1347</v>
      </c>
      <c r="H11" s="8">
        <v>289.3</v>
      </c>
      <c r="I11" s="8">
        <f t="shared" si="2"/>
        <v>6360.00000000001</v>
      </c>
      <c r="J11" s="26"/>
    </row>
    <row r="12" ht="15" spans="1:10">
      <c r="A12" s="7">
        <v>42804</v>
      </c>
      <c r="B12" s="8" t="s">
        <v>856</v>
      </c>
      <c r="C12" s="8" t="s">
        <v>450</v>
      </c>
      <c r="D12" s="8">
        <v>2500</v>
      </c>
      <c r="E12" s="8">
        <v>279.5</v>
      </c>
      <c r="F12" s="8">
        <v>282.1</v>
      </c>
      <c r="G12" s="8" t="s">
        <v>1348</v>
      </c>
      <c r="H12" s="8">
        <v>278.2</v>
      </c>
      <c r="I12" s="8">
        <f>(E12-H12)*D12</f>
        <v>3250.00000000003</v>
      </c>
      <c r="J12" s="26"/>
    </row>
    <row r="13" ht="15" spans="1:10">
      <c r="A13" s="7">
        <v>42808</v>
      </c>
      <c r="B13" s="8" t="s">
        <v>164</v>
      </c>
      <c r="C13" s="8" t="s">
        <v>9</v>
      </c>
      <c r="D13" s="8">
        <v>1100</v>
      </c>
      <c r="E13" s="8">
        <v>807</v>
      </c>
      <c r="F13" s="8">
        <v>803.9</v>
      </c>
      <c r="G13" s="8" t="s">
        <v>1349</v>
      </c>
      <c r="H13" s="8">
        <v>807</v>
      </c>
      <c r="I13" s="8">
        <f t="shared" si="2"/>
        <v>0</v>
      </c>
      <c r="J13" s="26"/>
    </row>
    <row r="14" ht="15" spans="1:10">
      <c r="A14" s="7">
        <v>42808</v>
      </c>
      <c r="B14" s="8" t="s">
        <v>1350</v>
      </c>
      <c r="C14" s="8" t="s">
        <v>9</v>
      </c>
      <c r="D14" s="8">
        <v>3000</v>
      </c>
      <c r="E14" s="8">
        <v>339</v>
      </c>
      <c r="F14" s="8">
        <v>337.8</v>
      </c>
      <c r="G14" s="8" t="s">
        <v>1351</v>
      </c>
      <c r="H14" s="8">
        <v>343</v>
      </c>
      <c r="I14" s="8">
        <f t="shared" si="2"/>
        <v>12000</v>
      </c>
      <c r="J14" s="26"/>
    </row>
    <row r="15" ht="15" spans="1:10">
      <c r="A15" s="9">
        <v>42810</v>
      </c>
      <c r="B15" s="10" t="s">
        <v>746</v>
      </c>
      <c r="C15" s="10" t="s">
        <v>9</v>
      </c>
      <c r="D15" s="10">
        <v>800</v>
      </c>
      <c r="E15" s="10">
        <v>856.1</v>
      </c>
      <c r="F15" s="10">
        <v>851.8</v>
      </c>
      <c r="G15" s="10" t="s">
        <v>1352</v>
      </c>
      <c r="H15" s="10">
        <v>854</v>
      </c>
      <c r="I15" s="10">
        <f t="shared" si="2"/>
        <v>-1680.00000000002</v>
      </c>
      <c r="J15" s="26"/>
    </row>
    <row r="16" ht="15" spans="1:10">
      <c r="A16" s="7">
        <v>42810</v>
      </c>
      <c r="B16" s="8" t="s">
        <v>237</v>
      </c>
      <c r="C16" s="8" t="s">
        <v>9</v>
      </c>
      <c r="D16" s="8">
        <v>3000</v>
      </c>
      <c r="E16" s="8">
        <v>357</v>
      </c>
      <c r="F16" s="8">
        <v>355.8</v>
      </c>
      <c r="G16" s="8" t="s">
        <v>1353</v>
      </c>
      <c r="H16" s="8">
        <v>357</v>
      </c>
      <c r="I16" s="8">
        <f t="shared" si="2"/>
        <v>0</v>
      </c>
      <c r="J16" s="26"/>
    </row>
    <row r="17" ht="15" spans="1:10">
      <c r="A17" s="7">
        <v>42811</v>
      </c>
      <c r="B17" s="8" t="s">
        <v>859</v>
      </c>
      <c r="C17" s="8" t="s">
        <v>450</v>
      </c>
      <c r="D17" s="8">
        <v>3000</v>
      </c>
      <c r="E17" s="8">
        <v>375</v>
      </c>
      <c r="F17" s="8">
        <v>376.2</v>
      </c>
      <c r="G17" s="8" t="s">
        <v>1354</v>
      </c>
      <c r="H17" s="8">
        <v>375</v>
      </c>
      <c r="I17" s="8">
        <f t="shared" ref="I17:I21" si="3">(E17-H17)*D17</f>
        <v>0</v>
      </c>
      <c r="J17" s="26"/>
    </row>
    <row r="18" ht="15" spans="1:10">
      <c r="A18" s="7">
        <v>42811</v>
      </c>
      <c r="B18" s="8" t="s">
        <v>44</v>
      </c>
      <c r="C18" s="8" t="s">
        <v>565</v>
      </c>
      <c r="D18" s="8">
        <v>1200</v>
      </c>
      <c r="E18" s="8">
        <v>720.6</v>
      </c>
      <c r="F18" s="8">
        <v>717.8</v>
      </c>
      <c r="G18" s="8" t="s">
        <v>1355</v>
      </c>
      <c r="H18" s="8">
        <v>726</v>
      </c>
      <c r="I18" s="8">
        <f>(H18-E18)*D18</f>
        <v>6479.99999999997</v>
      </c>
      <c r="J18" s="26"/>
    </row>
    <row r="19" ht="15" spans="1:10">
      <c r="A19" s="7">
        <v>42814</v>
      </c>
      <c r="B19" s="8" t="s">
        <v>164</v>
      </c>
      <c r="C19" s="8" t="s">
        <v>28</v>
      </c>
      <c r="D19" s="8">
        <v>1100</v>
      </c>
      <c r="E19" s="8">
        <v>822.4</v>
      </c>
      <c r="F19" s="8">
        <v>826.1</v>
      </c>
      <c r="G19" s="8" t="s">
        <v>1356</v>
      </c>
      <c r="H19" s="8">
        <v>822.4</v>
      </c>
      <c r="I19" s="8">
        <f t="shared" si="3"/>
        <v>0</v>
      </c>
      <c r="J19" s="26"/>
    </row>
    <row r="20" ht="15" spans="1:10">
      <c r="A20" s="7">
        <v>42814</v>
      </c>
      <c r="B20" s="8" t="s">
        <v>1357</v>
      </c>
      <c r="C20" s="8" t="s">
        <v>28</v>
      </c>
      <c r="D20" s="8">
        <v>1200</v>
      </c>
      <c r="E20" s="8">
        <v>190.5</v>
      </c>
      <c r="F20" s="8">
        <v>191.4</v>
      </c>
      <c r="G20" s="8" t="s">
        <v>1358</v>
      </c>
      <c r="H20" s="8">
        <v>190.5</v>
      </c>
      <c r="I20" s="8">
        <f t="shared" si="3"/>
        <v>0</v>
      </c>
      <c r="J20" s="26"/>
    </row>
    <row r="21" ht="15" spans="1:10">
      <c r="A21" s="7">
        <v>42815</v>
      </c>
      <c r="B21" s="8" t="s">
        <v>404</v>
      </c>
      <c r="C21" s="8" t="s">
        <v>28</v>
      </c>
      <c r="D21" s="8">
        <v>500</v>
      </c>
      <c r="E21" s="8">
        <v>1100</v>
      </c>
      <c r="F21" s="8">
        <v>1106.7</v>
      </c>
      <c r="G21" s="8" t="s">
        <v>1359</v>
      </c>
      <c r="H21" s="8">
        <v>1095.2</v>
      </c>
      <c r="I21" s="8">
        <f t="shared" si="3"/>
        <v>2399.99999999998</v>
      </c>
      <c r="J21" s="26"/>
    </row>
    <row r="22" ht="15" spans="1:10">
      <c r="A22" s="7">
        <v>42816</v>
      </c>
      <c r="B22" s="8" t="s">
        <v>946</v>
      </c>
      <c r="C22" s="8" t="s">
        <v>9</v>
      </c>
      <c r="D22" s="8">
        <v>1700</v>
      </c>
      <c r="E22" s="8">
        <v>340.7</v>
      </c>
      <c r="F22" s="8">
        <v>338.4</v>
      </c>
      <c r="G22" s="8" t="s">
        <v>1360</v>
      </c>
      <c r="H22" s="8">
        <v>340.7</v>
      </c>
      <c r="I22" s="8">
        <f t="shared" ref="I22:I24" si="4">(H22-E22)*D22</f>
        <v>0</v>
      </c>
      <c r="J22" s="26"/>
    </row>
    <row r="23" ht="15" spans="1:10">
      <c r="A23" s="7">
        <v>42816</v>
      </c>
      <c r="B23" s="8" t="s">
        <v>1361</v>
      </c>
      <c r="C23" s="8" t="s">
        <v>28</v>
      </c>
      <c r="D23" s="8">
        <v>1500</v>
      </c>
      <c r="E23" s="8">
        <v>449</v>
      </c>
      <c r="F23" s="8">
        <v>451.4</v>
      </c>
      <c r="G23" s="8" t="s">
        <v>1362</v>
      </c>
      <c r="H23" s="8">
        <v>447.1</v>
      </c>
      <c r="I23" s="8">
        <f t="shared" ref="I23:I28" si="5">(E23-H23)*D23</f>
        <v>2849.99999999997</v>
      </c>
      <c r="J23" s="26"/>
    </row>
    <row r="24" ht="15" spans="1:10">
      <c r="A24" s="7">
        <v>42817</v>
      </c>
      <c r="B24" s="8" t="s">
        <v>44</v>
      </c>
      <c r="C24" s="8" t="s">
        <v>9</v>
      </c>
      <c r="D24" s="8">
        <v>1200</v>
      </c>
      <c r="E24" s="8">
        <v>719.6</v>
      </c>
      <c r="F24" s="8">
        <v>716.9</v>
      </c>
      <c r="G24" s="8" t="s">
        <v>1363</v>
      </c>
      <c r="H24" s="8">
        <v>720.9</v>
      </c>
      <c r="I24" s="8">
        <f t="shared" si="4"/>
        <v>1559.99999999995</v>
      </c>
      <c r="J24" s="26"/>
    </row>
    <row r="25" ht="15" spans="1:10">
      <c r="A25" s="9">
        <v>42818</v>
      </c>
      <c r="B25" s="10" t="s">
        <v>1208</v>
      </c>
      <c r="C25" s="10" t="s">
        <v>450</v>
      </c>
      <c r="D25" s="10">
        <v>1100</v>
      </c>
      <c r="E25" s="10">
        <v>1012</v>
      </c>
      <c r="F25" s="10">
        <v>1015.2</v>
      </c>
      <c r="G25" s="10" t="s">
        <v>1364</v>
      </c>
      <c r="H25" s="10">
        <v>1015.2</v>
      </c>
      <c r="I25" s="10">
        <f t="shared" si="5"/>
        <v>-3520.00000000005</v>
      </c>
      <c r="J25" s="26"/>
    </row>
    <row r="26" ht="15" spans="1:10">
      <c r="A26" s="7">
        <v>42818</v>
      </c>
      <c r="B26" s="8" t="s">
        <v>1365</v>
      </c>
      <c r="C26" s="8" t="s">
        <v>9</v>
      </c>
      <c r="D26" s="8">
        <v>1100</v>
      </c>
      <c r="E26" s="8">
        <v>373</v>
      </c>
      <c r="F26" s="8">
        <v>369.6</v>
      </c>
      <c r="G26" s="8" t="s">
        <v>1366</v>
      </c>
      <c r="H26" s="8">
        <v>373</v>
      </c>
      <c r="I26" s="8">
        <f t="shared" ref="I26:I32" si="6">(H26-E26)*D26</f>
        <v>0</v>
      </c>
      <c r="J26" s="26"/>
    </row>
    <row r="27" ht="15" spans="1:10">
      <c r="A27" s="7">
        <v>42821</v>
      </c>
      <c r="B27" s="8" t="s">
        <v>830</v>
      </c>
      <c r="C27" s="8" t="s">
        <v>9</v>
      </c>
      <c r="D27" s="8">
        <v>3000</v>
      </c>
      <c r="E27" s="8">
        <v>211</v>
      </c>
      <c r="F27" s="8">
        <v>209.9</v>
      </c>
      <c r="G27" s="8" t="s">
        <v>1367</v>
      </c>
      <c r="H27" s="8">
        <v>211.85</v>
      </c>
      <c r="I27" s="8">
        <f t="shared" si="6"/>
        <v>2549.99999999998</v>
      </c>
      <c r="J27" s="26"/>
    </row>
    <row r="28" ht="15" spans="1:10">
      <c r="A28" s="7">
        <v>42822</v>
      </c>
      <c r="B28" s="8" t="s">
        <v>404</v>
      </c>
      <c r="C28" s="8" t="s">
        <v>28</v>
      </c>
      <c r="D28" s="8">
        <v>500</v>
      </c>
      <c r="E28" s="8">
        <v>1104</v>
      </c>
      <c r="F28" s="8">
        <v>1111.2</v>
      </c>
      <c r="G28" s="8" t="s">
        <v>1368</v>
      </c>
      <c r="H28" s="8">
        <v>1099.3</v>
      </c>
      <c r="I28" s="8">
        <f t="shared" si="5"/>
        <v>2350.00000000002</v>
      </c>
      <c r="J28" s="26"/>
    </row>
    <row r="29" ht="15" spans="1:10">
      <c r="A29" s="7">
        <v>42823</v>
      </c>
      <c r="B29" s="8" t="s">
        <v>1369</v>
      </c>
      <c r="C29" s="8" t="s">
        <v>9</v>
      </c>
      <c r="D29" s="8">
        <v>1100</v>
      </c>
      <c r="E29" s="8">
        <v>324.2</v>
      </c>
      <c r="F29" s="8">
        <v>320.9</v>
      </c>
      <c r="G29" s="8" t="s">
        <v>1370</v>
      </c>
      <c r="H29" s="8">
        <v>324.2</v>
      </c>
      <c r="I29" s="8">
        <f t="shared" si="6"/>
        <v>0</v>
      </c>
      <c r="J29" s="26"/>
    </row>
    <row r="30" ht="15" spans="1:10">
      <c r="A30" s="7">
        <v>42823</v>
      </c>
      <c r="B30" s="8" t="s">
        <v>796</v>
      </c>
      <c r="C30" s="8" t="s">
        <v>9</v>
      </c>
      <c r="D30" s="8">
        <v>3000</v>
      </c>
      <c r="E30" s="8">
        <v>286</v>
      </c>
      <c r="F30" s="8">
        <v>284.8</v>
      </c>
      <c r="G30" s="8" t="s">
        <v>1371</v>
      </c>
      <c r="H30" s="8">
        <v>289.9</v>
      </c>
      <c r="I30" s="8">
        <f t="shared" si="6"/>
        <v>11699.9999999999</v>
      </c>
      <c r="J30" s="26"/>
    </row>
    <row r="31" ht="15" spans="1:10">
      <c r="A31" s="7">
        <v>42824</v>
      </c>
      <c r="B31" s="8" t="s">
        <v>164</v>
      </c>
      <c r="C31" s="8" t="s">
        <v>565</v>
      </c>
      <c r="D31" s="8">
        <v>1100</v>
      </c>
      <c r="E31" s="8">
        <v>835.5</v>
      </c>
      <c r="F31" s="8">
        <v>832.4</v>
      </c>
      <c r="G31" s="8" t="s">
        <v>1372</v>
      </c>
      <c r="H31" s="8">
        <v>835.5</v>
      </c>
      <c r="I31" s="8">
        <f t="shared" si="6"/>
        <v>0</v>
      </c>
      <c r="J31" s="26"/>
    </row>
    <row r="32" ht="15" spans="1:10">
      <c r="A32" s="7">
        <v>42825</v>
      </c>
      <c r="B32" s="8" t="s">
        <v>1373</v>
      </c>
      <c r="C32" s="8" t="s">
        <v>565</v>
      </c>
      <c r="D32" s="8">
        <v>1200</v>
      </c>
      <c r="E32" s="8">
        <v>729.7</v>
      </c>
      <c r="F32" s="8">
        <v>726.9</v>
      </c>
      <c r="G32" s="8" t="s">
        <v>1374</v>
      </c>
      <c r="H32" s="8">
        <v>732</v>
      </c>
      <c r="I32" s="8">
        <f t="shared" si="6"/>
        <v>2759.99999999995</v>
      </c>
      <c r="J32" s="26"/>
    </row>
    <row r="33" ht="15" spans="1:10">
      <c r="A33" s="7"/>
      <c r="B33" s="8"/>
      <c r="C33" s="8"/>
      <c r="D33" s="8"/>
      <c r="E33" s="8"/>
      <c r="F33" s="8"/>
      <c r="G33" s="8"/>
      <c r="H33" s="8"/>
      <c r="I33" s="8"/>
      <c r="J33" s="26"/>
    </row>
    <row r="34" ht="15" spans="7:9">
      <c r="G34" s="14" t="s">
        <v>33</v>
      </c>
      <c r="H34" s="14"/>
      <c r="I34" s="18">
        <f>SUM(I4:I33)</f>
        <v>55609.9999999996</v>
      </c>
    </row>
    <row r="35" ht="15" spans="7:9">
      <c r="G35" s="26"/>
      <c r="H35" s="26"/>
      <c r="I35" s="33"/>
    </row>
    <row r="36" ht="15" spans="7:9">
      <c r="G36" s="14" t="s">
        <v>3</v>
      </c>
      <c r="H36" s="14"/>
      <c r="I36" s="20">
        <f>26/29</f>
        <v>0.896551724137931</v>
      </c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opLeftCell="A3" workbookViewId="0">
      <selection activeCell="D16" sqref="D16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2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1375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42767</v>
      </c>
      <c r="B4" s="8" t="s">
        <v>470</v>
      </c>
      <c r="C4" s="8" t="s">
        <v>565</v>
      </c>
      <c r="D4" s="8">
        <v>300</v>
      </c>
      <c r="E4" s="8">
        <v>1000</v>
      </c>
      <c r="F4" s="8">
        <v>988.2</v>
      </c>
      <c r="G4" s="8" t="s">
        <v>1376</v>
      </c>
      <c r="H4" s="8">
        <v>1011</v>
      </c>
      <c r="I4" s="8">
        <f t="shared" ref="I4:I13" si="0">(H4-E4)*D4</f>
        <v>3300</v>
      </c>
      <c r="J4" s="26"/>
    </row>
    <row r="5" ht="15" spans="1:10">
      <c r="A5" s="7">
        <v>42767</v>
      </c>
      <c r="B5" s="8" t="s">
        <v>470</v>
      </c>
      <c r="C5" s="8" t="s">
        <v>565</v>
      </c>
      <c r="D5" s="8">
        <v>300</v>
      </c>
      <c r="E5" s="8">
        <v>1020</v>
      </c>
      <c r="F5" s="8">
        <v>1008.9</v>
      </c>
      <c r="G5" s="8" t="s">
        <v>1377</v>
      </c>
      <c r="H5" s="8">
        <v>1047</v>
      </c>
      <c r="I5" s="8">
        <f t="shared" si="0"/>
        <v>8100</v>
      </c>
      <c r="J5" s="26"/>
    </row>
    <row r="6" ht="15" spans="1:10">
      <c r="A6" s="7">
        <v>42768</v>
      </c>
      <c r="B6" s="8" t="s">
        <v>245</v>
      </c>
      <c r="C6" s="8" t="s">
        <v>9</v>
      </c>
      <c r="D6" s="8">
        <v>600</v>
      </c>
      <c r="E6" s="8">
        <v>1035</v>
      </c>
      <c r="F6" s="8">
        <v>1029.2</v>
      </c>
      <c r="G6" s="8">
        <v>1047</v>
      </c>
      <c r="H6" s="8">
        <v>1045.5</v>
      </c>
      <c r="I6" s="8">
        <f t="shared" si="0"/>
        <v>6300</v>
      </c>
      <c r="J6" s="26"/>
    </row>
    <row r="7" ht="15" spans="1:10">
      <c r="A7" s="7">
        <v>42769</v>
      </c>
      <c r="B7" s="8" t="s">
        <v>275</v>
      </c>
      <c r="C7" s="8" t="s">
        <v>9</v>
      </c>
      <c r="D7" s="8">
        <v>1100</v>
      </c>
      <c r="E7" s="8">
        <v>975.3</v>
      </c>
      <c r="F7" s="8">
        <v>971.9</v>
      </c>
      <c r="G7" s="8" t="s">
        <v>1378</v>
      </c>
      <c r="H7" s="8">
        <v>982</v>
      </c>
      <c r="I7" s="8">
        <f t="shared" si="0"/>
        <v>7370.00000000005</v>
      </c>
      <c r="J7" s="26"/>
    </row>
    <row r="8" ht="15" spans="1:10">
      <c r="A8" s="7">
        <v>42772</v>
      </c>
      <c r="B8" s="8" t="s">
        <v>1379</v>
      </c>
      <c r="C8" s="8" t="s">
        <v>9</v>
      </c>
      <c r="D8" s="8">
        <v>2100</v>
      </c>
      <c r="E8" s="8">
        <v>550</v>
      </c>
      <c r="F8" s="8">
        <v>548.2</v>
      </c>
      <c r="G8" s="8">
        <v>551.6</v>
      </c>
      <c r="H8" s="8">
        <v>554.5</v>
      </c>
      <c r="I8" s="8">
        <f t="shared" si="0"/>
        <v>9450</v>
      </c>
      <c r="J8" s="26"/>
    </row>
    <row r="9" ht="15" spans="1:10">
      <c r="A9" s="7">
        <v>42773</v>
      </c>
      <c r="B9" s="8" t="s">
        <v>245</v>
      </c>
      <c r="C9" s="8" t="s">
        <v>9</v>
      </c>
      <c r="D9" s="8">
        <v>600</v>
      </c>
      <c r="E9" s="8">
        <v>1101</v>
      </c>
      <c r="F9" s="8">
        <v>1096.2</v>
      </c>
      <c r="G9" s="8" t="s">
        <v>1380</v>
      </c>
      <c r="H9" s="8">
        <v>1114.9</v>
      </c>
      <c r="I9" s="8">
        <f t="shared" si="0"/>
        <v>8340.00000000005</v>
      </c>
      <c r="J9" s="26"/>
    </row>
    <row r="10" ht="15" spans="1:10">
      <c r="A10" s="7">
        <v>42774</v>
      </c>
      <c r="B10" s="8" t="s">
        <v>164</v>
      </c>
      <c r="C10" s="8" t="s">
        <v>9</v>
      </c>
      <c r="D10" s="8">
        <v>1100</v>
      </c>
      <c r="E10" s="8">
        <v>814</v>
      </c>
      <c r="F10" s="8">
        <v>810.4</v>
      </c>
      <c r="G10" s="8">
        <v>816.9</v>
      </c>
      <c r="H10" s="8">
        <v>816.9</v>
      </c>
      <c r="I10" s="8">
        <f t="shared" si="0"/>
        <v>3189.99999999997</v>
      </c>
      <c r="J10" s="26"/>
    </row>
    <row r="11" ht="15" spans="1:10">
      <c r="A11" s="9">
        <v>42775</v>
      </c>
      <c r="B11" s="10" t="s">
        <v>275</v>
      </c>
      <c r="C11" s="10" t="s">
        <v>9</v>
      </c>
      <c r="D11" s="10">
        <v>1100</v>
      </c>
      <c r="E11" s="10">
        <v>1057.4</v>
      </c>
      <c r="F11" s="10">
        <v>1053.2</v>
      </c>
      <c r="G11" s="10" t="s">
        <v>1381</v>
      </c>
      <c r="H11" s="10">
        <v>1053.2</v>
      </c>
      <c r="I11" s="10">
        <f t="shared" si="0"/>
        <v>-4620.00000000005</v>
      </c>
      <c r="J11" s="26"/>
    </row>
    <row r="12" ht="15" spans="1:10">
      <c r="A12" s="7">
        <v>42775</v>
      </c>
      <c r="B12" s="8" t="s">
        <v>1382</v>
      </c>
      <c r="C12" s="8" t="s">
        <v>9</v>
      </c>
      <c r="D12" s="8">
        <v>400</v>
      </c>
      <c r="E12" s="8">
        <v>1825</v>
      </c>
      <c r="F12" s="8">
        <v>1816.2</v>
      </c>
      <c r="G12" s="8" t="s">
        <v>1383</v>
      </c>
      <c r="H12" s="8">
        <v>1832</v>
      </c>
      <c r="I12" s="8">
        <f t="shared" si="0"/>
        <v>2800</v>
      </c>
      <c r="J12" s="26"/>
    </row>
    <row r="13" ht="15" spans="1:10">
      <c r="A13" s="7">
        <v>42776</v>
      </c>
      <c r="B13" s="8" t="s">
        <v>1384</v>
      </c>
      <c r="C13" s="8" t="s">
        <v>9</v>
      </c>
      <c r="D13" s="8">
        <v>800</v>
      </c>
      <c r="E13" s="8">
        <v>343.3</v>
      </c>
      <c r="F13" s="8">
        <v>338.9</v>
      </c>
      <c r="G13" s="8" t="s">
        <v>1385</v>
      </c>
      <c r="H13" s="8">
        <v>347.2</v>
      </c>
      <c r="I13" s="8">
        <f t="shared" si="0"/>
        <v>3119.99999999998</v>
      </c>
      <c r="J13" s="26"/>
    </row>
    <row r="14" ht="15" spans="1:10">
      <c r="A14" s="7">
        <v>42776</v>
      </c>
      <c r="B14" s="8" t="s">
        <v>1386</v>
      </c>
      <c r="C14" s="8" t="s">
        <v>450</v>
      </c>
      <c r="D14" s="8">
        <v>700</v>
      </c>
      <c r="E14" s="8">
        <v>679.5</v>
      </c>
      <c r="F14" s="8">
        <v>682.5</v>
      </c>
      <c r="G14" s="8">
        <v>674.7</v>
      </c>
      <c r="H14" s="8">
        <v>677</v>
      </c>
      <c r="I14" s="8">
        <f t="shared" ref="I14:I17" si="1">(E14-H14)*D14</f>
        <v>1750</v>
      </c>
      <c r="J14" s="26"/>
    </row>
    <row r="15" ht="15" spans="1:10">
      <c r="A15" s="7">
        <v>42779</v>
      </c>
      <c r="B15" s="8" t="s">
        <v>431</v>
      </c>
      <c r="C15" s="8" t="s">
        <v>28</v>
      </c>
      <c r="D15" s="8">
        <v>700</v>
      </c>
      <c r="E15" s="8">
        <v>1139.9</v>
      </c>
      <c r="F15" s="8">
        <v>1145.2</v>
      </c>
      <c r="G15" s="8" t="s">
        <v>1387</v>
      </c>
      <c r="H15" s="8">
        <v>1128</v>
      </c>
      <c r="I15" s="8">
        <f t="shared" si="1"/>
        <v>8330.00000000006</v>
      </c>
      <c r="J15" s="26"/>
    </row>
    <row r="16" ht="15" spans="1:10">
      <c r="A16" s="7">
        <v>42780</v>
      </c>
      <c r="B16" s="8" t="s">
        <v>1388</v>
      </c>
      <c r="C16" s="8" t="s">
        <v>565</v>
      </c>
      <c r="D16" s="8">
        <v>600</v>
      </c>
      <c r="E16" s="8">
        <v>842.1</v>
      </c>
      <c r="F16" s="8">
        <v>836.4</v>
      </c>
      <c r="G16" s="8" t="s">
        <v>1389</v>
      </c>
      <c r="H16" s="8">
        <v>847.5</v>
      </c>
      <c r="I16" s="8">
        <f t="shared" ref="I16:I22" si="2">(H16-E16)*D16</f>
        <v>3239.99999999999</v>
      </c>
      <c r="J16" s="26"/>
    </row>
    <row r="17" ht="15" spans="1:10">
      <c r="A17" s="7">
        <v>42781</v>
      </c>
      <c r="B17" s="8" t="s">
        <v>1390</v>
      </c>
      <c r="C17" s="8" t="s">
        <v>28</v>
      </c>
      <c r="D17" s="8">
        <v>400</v>
      </c>
      <c r="E17" s="8">
        <v>1097.9</v>
      </c>
      <c r="F17" s="8">
        <v>1108.7</v>
      </c>
      <c r="G17" s="8" t="s">
        <v>1391</v>
      </c>
      <c r="H17" s="8">
        <v>1097.9</v>
      </c>
      <c r="I17" s="8">
        <f t="shared" si="1"/>
        <v>0</v>
      </c>
      <c r="J17" s="26"/>
    </row>
    <row r="18" ht="15" spans="1:10">
      <c r="A18" s="7">
        <v>42782</v>
      </c>
      <c r="B18" s="8" t="s">
        <v>90</v>
      </c>
      <c r="C18" s="8" t="s">
        <v>565</v>
      </c>
      <c r="D18" s="8">
        <v>2000</v>
      </c>
      <c r="E18" s="8">
        <v>720.1</v>
      </c>
      <c r="F18" s="8">
        <v>718</v>
      </c>
      <c r="G18" s="8" t="s">
        <v>1392</v>
      </c>
      <c r="H18" s="8">
        <v>721.5</v>
      </c>
      <c r="I18" s="8">
        <f t="shared" si="2"/>
        <v>2799.99999999995</v>
      </c>
      <c r="J18" s="26"/>
    </row>
    <row r="19" ht="15" spans="1:10">
      <c r="A19" s="7">
        <v>42782</v>
      </c>
      <c r="B19" s="8" t="s">
        <v>1393</v>
      </c>
      <c r="C19" s="8" t="s">
        <v>9</v>
      </c>
      <c r="D19" s="8">
        <v>1000</v>
      </c>
      <c r="E19" s="8">
        <v>298.1</v>
      </c>
      <c r="F19" s="8">
        <v>294.7</v>
      </c>
      <c r="G19" s="8" t="s">
        <v>1394</v>
      </c>
      <c r="H19" s="8">
        <v>306</v>
      </c>
      <c r="I19" s="8">
        <f t="shared" si="2"/>
        <v>7899.99999999998</v>
      </c>
      <c r="J19" s="26"/>
    </row>
    <row r="20" ht="15" spans="1:10">
      <c r="A20" s="7">
        <v>42783</v>
      </c>
      <c r="B20" s="8" t="s">
        <v>53</v>
      </c>
      <c r="C20" s="8" t="s">
        <v>9</v>
      </c>
      <c r="D20" s="8">
        <v>800</v>
      </c>
      <c r="E20" s="8">
        <v>440.1</v>
      </c>
      <c r="F20" s="8">
        <v>435.7</v>
      </c>
      <c r="G20" s="8" t="s">
        <v>1395</v>
      </c>
      <c r="H20" s="8">
        <v>447</v>
      </c>
      <c r="I20" s="8">
        <f t="shared" si="2"/>
        <v>5519.99999999998</v>
      </c>
      <c r="J20" s="26"/>
    </row>
    <row r="21" ht="15" spans="1:10">
      <c r="A21" s="7">
        <v>42786</v>
      </c>
      <c r="B21" s="8" t="s">
        <v>1396</v>
      </c>
      <c r="C21" s="8" t="s">
        <v>9</v>
      </c>
      <c r="D21" s="8">
        <v>1200</v>
      </c>
      <c r="E21" s="8">
        <v>280.1</v>
      </c>
      <c r="F21" s="8">
        <v>277.1</v>
      </c>
      <c r="G21" s="8" t="s">
        <v>1397</v>
      </c>
      <c r="H21" s="8">
        <v>283.4</v>
      </c>
      <c r="I21" s="8">
        <f t="shared" si="2"/>
        <v>3959.99999999995</v>
      </c>
      <c r="J21" s="26"/>
    </row>
    <row r="22" ht="15" spans="1:10">
      <c r="A22" s="9">
        <v>42787</v>
      </c>
      <c r="B22" s="10" t="s">
        <v>738</v>
      </c>
      <c r="C22" s="10" t="s">
        <v>9</v>
      </c>
      <c r="D22" s="10">
        <v>1200</v>
      </c>
      <c r="E22" s="10">
        <v>501.6</v>
      </c>
      <c r="F22" s="10">
        <v>498.4</v>
      </c>
      <c r="G22" s="10" t="s">
        <v>1398</v>
      </c>
      <c r="H22" s="10">
        <v>498.4</v>
      </c>
      <c r="I22" s="10">
        <f t="shared" si="2"/>
        <v>-3840.00000000005</v>
      </c>
      <c r="J22" s="26"/>
    </row>
    <row r="23" ht="15" spans="1:10">
      <c r="A23" s="7">
        <v>42787</v>
      </c>
      <c r="B23" s="8" t="s">
        <v>1399</v>
      </c>
      <c r="C23" s="8" t="s">
        <v>450</v>
      </c>
      <c r="D23" s="8">
        <v>1600</v>
      </c>
      <c r="E23" s="8">
        <v>297.4</v>
      </c>
      <c r="F23" s="8">
        <v>299.1</v>
      </c>
      <c r="G23" s="8" t="s">
        <v>1400</v>
      </c>
      <c r="H23" s="8">
        <v>294.3</v>
      </c>
      <c r="I23" s="8">
        <f>(E23-H23)*D23</f>
        <v>4959.99999999995</v>
      </c>
      <c r="J23" s="26"/>
    </row>
    <row r="24" ht="15" spans="1:10">
      <c r="A24" s="7">
        <v>42788</v>
      </c>
      <c r="B24" s="8" t="s">
        <v>1401</v>
      </c>
      <c r="C24" s="8" t="s">
        <v>9</v>
      </c>
      <c r="D24" s="8">
        <v>1200</v>
      </c>
      <c r="E24" s="8">
        <v>307.1</v>
      </c>
      <c r="F24" s="8">
        <v>303.9</v>
      </c>
      <c r="G24" s="8" t="s">
        <v>1402</v>
      </c>
      <c r="H24" s="8">
        <v>307.1</v>
      </c>
      <c r="I24" s="8">
        <f t="shared" ref="I24:I29" si="3">(H24-E24)*D24</f>
        <v>0</v>
      </c>
      <c r="J24" s="26"/>
    </row>
    <row r="25" ht="15" spans="1:10">
      <c r="A25" s="7">
        <v>42789</v>
      </c>
      <c r="B25" s="8" t="s">
        <v>1140</v>
      </c>
      <c r="C25" s="8" t="s">
        <v>565</v>
      </c>
      <c r="D25" s="8">
        <v>600</v>
      </c>
      <c r="E25" s="8">
        <v>681.1</v>
      </c>
      <c r="F25" s="8">
        <v>675.9</v>
      </c>
      <c r="G25" s="8" t="s">
        <v>1403</v>
      </c>
      <c r="H25" s="8">
        <v>681.1</v>
      </c>
      <c r="I25" s="8">
        <f t="shared" si="3"/>
        <v>0</v>
      </c>
      <c r="J25" s="26"/>
    </row>
    <row r="26" ht="15" spans="1:10">
      <c r="A26" s="7">
        <v>42789</v>
      </c>
      <c r="B26" s="8" t="s">
        <v>44</v>
      </c>
      <c r="C26" s="8" t="s">
        <v>565</v>
      </c>
      <c r="D26" s="8">
        <v>1200</v>
      </c>
      <c r="E26" s="8">
        <v>717.1</v>
      </c>
      <c r="F26" s="8">
        <v>714.2</v>
      </c>
      <c r="G26" s="8" t="s">
        <v>1404</v>
      </c>
      <c r="H26" s="8">
        <v>719.5</v>
      </c>
      <c r="I26" s="8">
        <f t="shared" si="3"/>
        <v>2879.99999999997</v>
      </c>
      <c r="J26" s="26"/>
    </row>
    <row r="27" ht="15" spans="1:10">
      <c r="A27" s="7">
        <v>42793</v>
      </c>
      <c r="B27" s="8" t="s">
        <v>164</v>
      </c>
      <c r="C27" s="8" t="s">
        <v>9</v>
      </c>
      <c r="D27" s="8">
        <v>1100</v>
      </c>
      <c r="E27" s="8">
        <v>855.1</v>
      </c>
      <c r="F27" s="8">
        <v>851.2</v>
      </c>
      <c r="G27" s="8">
        <v>857.9</v>
      </c>
      <c r="H27" s="8">
        <v>857.9</v>
      </c>
      <c r="I27" s="8">
        <f t="shared" si="3"/>
        <v>3079.99999999995</v>
      </c>
      <c r="J27" s="26"/>
    </row>
    <row r="28" ht="15" spans="1:10">
      <c r="A28" s="7">
        <v>42794</v>
      </c>
      <c r="B28" s="8" t="s">
        <v>1267</v>
      </c>
      <c r="C28" s="8" t="s">
        <v>9</v>
      </c>
      <c r="D28" s="8">
        <v>600</v>
      </c>
      <c r="E28" s="8">
        <v>1139</v>
      </c>
      <c r="F28" s="8">
        <v>1133.8</v>
      </c>
      <c r="G28" s="8" t="s">
        <v>1405</v>
      </c>
      <c r="H28" s="8">
        <v>1139</v>
      </c>
      <c r="I28" s="8">
        <f t="shared" si="3"/>
        <v>0</v>
      </c>
      <c r="J28" s="26"/>
    </row>
    <row r="29" ht="15" spans="1:10">
      <c r="A29" s="7">
        <v>42794</v>
      </c>
      <c r="B29" s="8" t="s">
        <v>1230</v>
      </c>
      <c r="C29" s="8" t="s">
        <v>9</v>
      </c>
      <c r="D29" s="8">
        <v>1100</v>
      </c>
      <c r="E29" s="8">
        <v>1050.1</v>
      </c>
      <c r="F29" s="8">
        <v>1046.8</v>
      </c>
      <c r="G29" s="8" t="s">
        <v>1406</v>
      </c>
      <c r="H29" s="8">
        <v>1056</v>
      </c>
      <c r="I29" s="8">
        <f t="shared" si="3"/>
        <v>6490.0000000001</v>
      </c>
      <c r="J29" s="26"/>
    </row>
    <row r="30" ht="15" spans="1:10">
      <c r="A30" s="7"/>
      <c r="B30" s="8"/>
      <c r="C30" s="8"/>
      <c r="D30" s="8"/>
      <c r="E30" s="8"/>
      <c r="F30" s="8"/>
      <c r="G30" s="8"/>
      <c r="H30" s="8"/>
      <c r="I30" s="8"/>
      <c r="J30" s="26"/>
    </row>
    <row r="31" ht="15" spans="7:9">
      <c r="G31" s="14" t="s">
        <v>33</v>
      </c>
      <c r="H31" s="14"/>
      <c r="I31" s="18">
        <f>SUM(I4:I30)</f>
        <v>94419.9999999998</v>
      </c>
    </row>
    <row r="32" ht="15" spans="7:9">
      <c r="G32" s="26"/>
      <c r="H32" s="26"/>
      <c r="I32" s="33"/>
    </row>
    <row r="33" ht="15" spans="7:9">
      <c r="G33" s="14" t="s">
        <v>3</v>
      </c>
      <c r="H33" s="14"/>
      <c r="I33" s="20">
        <f>24/26</f>
        <v>0.923076923076923</v>
      </c>
    </row>
  </sheetData>
  <mergeCells count="4">
    <mergeCell ref="A1:I1"/>
    <mergeCell ref="A2:I2"/>
    <mergeCell ref="G31:H31"/>
    <mergeCell ref="G33:H33"/>
  </mergeCells>
  <pageMargins left="0.75" right="0.75" top="1" bottom="1" header="0.511805555555556" footer="0.51180555555555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K22" sqref="K22"/>
    </sheetView>
  </sheetViews>
  <sheetFormatPr defaultColWidth="9" defaultRowHeight="15"/>
  <cols>
    <col min="1" max="1" width="10.4285714285714" style="26"/>
    <col min="2" max="2" width="23.7142857142857" style="26" customWidth="1"/>
    <col min="3" max="3" width="9.42857142857143" style="26" customWidth="1"/>
    <col min="4" max="4" width="9" style="26"/>
    <col min="5" max="5" width="12.2857142857143" style="26" customWidth="1"/>
    <col min="6" max="6" width="9" style="26"/>
    <col min="7" max="7" width="17.7142857142857" style="26" customWidth="1"/>
    <col min="8" max="8" width="11" style="26" customWidth="1"/>
    <col min="9" max="9" width="12.5714285714286" style="26" customWidth="1"/>
    <col min="10" max="10" width="21.5714285714286" style="26" customWidth="1"/>
    <col min="11" max="16384" width="9" style="26"/>
  </cols>
  <sheetData>
    <row r="1" ht="22.5" spans="1:9">
      <c r="A1" s="27" t="s">
        <v>5</v>
      </c>
      <c r="B1" s="28"/>
      <c r="C1" s="28"/>
      <c r="D1" s="28"/>
      <c r="E1" s="28"/>
      <c r="F1" s="28"/>
      <c r="G1" s="28"/>
      <c r="H1" s="28"/>
      <c r="I1" s="31"/>
    </row>
    <row r="2" ht="15.75" spans="1:9">
      <c r="A2" s="29" t="s">
        <v>1407</v>
      </c>
      <c r="B2" s="30"/>
      <c r="C2" s="30"/>
      <c r="D2" s="30"/>
      <c r="E2" s="30"/>
      <c r="F2" s="30"/>
      <c r="G2" s="30"/>
      <c r="H2" s="30"/>
      <c r="I2" s="32"/>
    </row>
    <row r="3" spans="1:9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9">
        <v>42737</v>
      </c>
      <c r="B4" s="10" t="s">
        <v>1408</v>
      </c>
      <c r="C4" s="10" t="s">
        <v>9</v>
      </c>
      <c r="D4" s="10">
        <v>1600</v>
      </c>
      <c r="E4" s="10">
        <v>360.5</v>
      </c>
      <c r="F4" s="10">
        <v>357.75</v>
      </c>
      <c r="G4" s="10" t="s">
        <v>1409</v>
      </c>
      <c r="H4" s="10">
        <v>357.75</v>
      </c>
      <c r="I4" s="10">
        <f t="shared" ref="I4:I7" si="0">(H4-E4)*D4</f>
        <v>-4400</v>
      </c>
    </row>
    <row r="5" spans="1:9">
      <c r="A5" s="7">
        <v>42738</v>
      </c>
      <c r="B5" s="8" t="s">
        <v>1410</v>
      </c>
      <c r="C5" s="8" t="s">
        <v>9</v>
      </c>
      <c r="D5" s="8">
        <v>2000</v>
      </c>
      <c r="E5" s="8">
        <v>335.7</v>
      </c>
      <c r="F5" s="8">
        <v>333.7</v>
      </c>
      <c r="G5" s="8" t="s">
        <v>1411</v>
      </c>
      <c r="H5" s="8">
        <v>340.7</v>
      </c>
      <c r="I5" s="8">
        <f t="shared" si="0"/>
        <v>10000</v>
      </c>
    </row>
    <row r="6" spans="1:9">
      <c r="A6" s="9">
        <v>42739</v>
      </c>
      <c r="B6" s="10" t="s">
        <v>802</v>
      </c>
      <c r="C6" s="10" t="s">
        <v>9</v>
      </c>
      <c r="D6" s="10">
        <v>2000</v>
      </c>
      <c r="E6" s="10">
        <v>537</v>
      </c>
      <c r="F6" s="10">
        <v>535</v>
      </c>
      <c r="G6" s="10" t="s">
        <v>1412</v>
      </c>
      <c r="H6" s="10">
        <v>536</v>
      </c>
      <c r="I6" s="10">
        <f t="shared" si="0"/>
        <v>-2000</v>
      </c>
    </row>
    <row r="7" spans="1:9">
      <c r="A7" s="7">
        <v>42740</v>
      </c>
      <c r="B7" s="8" t="s">
        <v>1413</v>
      </c>
      <c r="C7" s="8" t="s">
        <v>9</v>
      </c>
      <c r="D7" s="8">
        <v>200</v>
      </c>
      <c r="E7" s="8">
        <v>3360</v>
      </c>
      <c r="F7" s="8">
        <v>3340</v>
      </c>
      <c r="G7" s="8" t="s">
        <v>1414</v>
      </c>
      <c r="H7" s="8">
        <v>3389</v>
      </c>
      <c r="I7" s="8">
        <f t="shared" si="0"/>
        <v>5800</v>
      </c>
    </row>
    <row r="8" spans="1:9">
      <c r="A8" s="7">
        <v>42741</v>
      </c>
      <c r="B8" s="8" t="s">
        <v>145</v>
      </c>
      <c r="C8" s="8" t="s">
        <v>450</v>
      </c>
      <c r="D8" s="8">
        <v>150</v>
      </c>
      <c r="E8" s="8">
        <v>5600</v>
      </c>
      <c r="F8" s="8">
        <v>5628</v>
      </c>
      <c r="G8" s="8" t="s">
        <v>1415</v>
      </c>
      <c r="H8" s="8">
        <v>5600</v>
      </c>
      <c r="I8" s="8">
        <f>(E8-H8)*D8</f>
        <v>0</v>
      </c>
    </row>
    <row r="9" spans="1:9">
      <c r="A9" s="7">
        <v>42741</v>
      </c>
      <c r="B9" s="8" t="s">
        <v>38</v>
      </c>
      <c r="C9" s="8" t="s">
        <v>28</v>
      </c>
      <c r="D9" s="8">
        <v>600</v>
      </c>
      <c r="E9" s="8">
        <v>743.5</v>
      </c>
      <c r="F9" s="8">
        <v>750.5</v>
      </c>
      <c r="G9" s="8" t="s">
        <v>1416</v>
      </c>
      <c r="H9" s="8">
        <v>736</v>
      </c>
      <c r="I9" s="8">
        <f>(E9-H9)*D9</f>
        <v>4500</v>
      </c>
    </row>
    <row r="10" spans="1:9">
      <c r="A10" s="7">
        <v>42744</v>
      </c>
      <c r="B10" s="8" t="s">
        <v>1417</v>
      </c>
      <c r="C10" s="8" t="s">
        <v>9</v>
      </c>
      <c r="D10" s="8">
        <v>600</v>
      </c>
      <c r="E10" s="8">
        <v>1155</v>
      </c>
      <c r="F10" s="8">
        <v>1148</v>
      </c>
      <c r="G10" s="8" t="s">
        <v>1418</v>
      </c>
      <c r="H10" s="8">
        <v>1159</v>
      </c>
      <c r="I10" s="8">
        <f t="shared" ref="I10:I13" si="1">(H10-E10)*D10</f>
        <v>2400</v>
      </c>
    </row>
    <row r="11" spans="1:9">
      <c r="A11" s="7">
        <v>42745</v>
      </c>
      <c r="B11" s="8" t="s">
        <v>964</v>
      </c>
      <c r="C11" s="8" t="s">
        <v>9</v>
      </c>
      <c r="D11" s="8">
        <v>2500</v>
      </c>
      <c r="E11" s="8">
        <v>290</v>
      </c>
      <c r="F11" s="8">
        <v>288.4</v>
      </c>
      <c r="G11" s="8" t="s">
        <v>1419</v>
      </c>
      <c r="H11" s="8">
        <v>292.5</v>
      </c>
      <c r="I11" s="8">
        <f t="shared" si="1"/>
        <v>6250</v>
      </c>
    </row>
    <row r="12" spans="1:9">
      <c r="A12" s="7">
        <v>42746</v>
      </c>
      <c r="B12" s="8" t="s">
        <v>1420</v>
      </c>
      <c r="C12" s="8" t="s">
        <v>9</v>
      </c>
      <c r="D12" s="8">
        <v>150</v>
      </c>
      <c r="E12" s="8">
        <v>5742</v>
      </c>
      <c r="F12" s="8">
        <v>5715</v>
      </c>
      <c r="G12" s="8" t="s">
        <v>1421</v>
      </c>
      <c r="H12" s="8">
        <v>5763</v>
      </c>
      <c r="I12" s="8">
        <f t="shared" si="1"/>
        <v>3150</v>
      </c>
    </row>
    <row r="13" spans="1:9">
      <c r="A13" s="7">
        <v>42747</v>
      </c>
      <c r="B13" s="8" t="s">
        <v>245</v>
      </c>
      <c r="C13" s="8" t="s">
        <v>9</v>
      </c>
      <c r="D13" s="8">
        <v>600</v>
      </c>
      <c r="E13" s="8">
        <v>1040</v>
      </c>
      <c r="F13" s="8">
        <v>1033</v>
      </c>
      <c r="G13" s="8" t="s">
        <v>1422</v>
      </c>
      <c r="H13" s="8">
        <v>1045</v>
      </c>
      <c r="I13" s="8">
        <f t="shared" si="1"/>
        <v>3000</v>
      </c>
    </row>
    <row r="14" spans="1:9">
      <c r="A14" s="9">
        <v>42748</v>
      </c>
      <c r="B14" s="10" t="s">
        <v>237</v>
      </c>
      <c r="C14" s="10" t="s">
        <v>28</v>
      </c>
      <c r="D14" s="10">
        <v>3000</v>
      </c>
      <c r="E14" s="10">
        <v>265</v>
      </c>
      <c r="F14" s="10">
        <v>267</v>
      </c>
      <c r="G14" s="10" t="s">
        <v>1423</v>
      </c>
      <c r="H14" s="10">
        <v>265.5</v>
      </c>
      <c r="I14" s="10">
        <f>(E14-H14)*D14</f>
        <v>-1500</v>
      </c>
    </row>
    <row r="15" spans="1:9">
      <c r="A15" s="7">
        <v>42748</v>
      </c>
      <c r="B15" s="8" t="s">
        <v>1424</v>
      </c>
      <c r="C15" s="8" t="s">
        <v>9</v>
      </c>
      <c r="D15" s="8">
        <v>1100</v>
      </c>
      <c r="E15" s="8">
        <v>811.5</v>
      </c>
      <c r="F15" s="8">
        <v>807.9</v>
      </c>
      <c r="G15" s="8" t="s">
        <v>1425</v>
      </c>
      <c r="H15" s="8">
        <v>811.7</v>
      </c>
      <c r="I15" s="8">
        <f t="shared" ref="I15:I22" si="2">(H15-E15)*D15</f>
        <v>220.00000000005</v>
      </c>
    </row>
    <row r="16" spans="1:9">
      <c r="A16" s="7">
        <v>42751</v>
      </c>
      <c r="B16" s="8" t="s">
        <v>1426</v>
      </c>
      <c r="C16" s="8" t="s">
        <v>9</v>
      </c>
      <c r="D16" s="8">
        <v>1500</v>
      </c>
      <c r="E16" s="8">
        <v>402</v>
      </c>
      <c r="F16" s="8">
        <v>399.25</v>
      </c>
      <c r="G16" s="8" t="s">
        <v>1427</v>
      </c>
      <c r="H16" s="8">
        <v>402</v>
      </c>
      <c r="I16" s="8">
        <f t="shared" si="2"/>
        <v>0</v>
      </c>
    </row>
    <row r="17" spans="1:9">
      <c r="A17" s="7">
        <v>42751</v>
      </c>
      <c r="B17" s="8" t="s">
        <v>826</v>
      </c>
      <c r="C17" s="8" t="s">
        <v>565</v>
      </c>
      <c r="D17" s="8">
        <v>1000</v>
      </c>
      <c r="E17" s="8">
        <v>671</v>
      </c>
      <c r="F17" s="8">
        <v>667</v>
      </c>
      <c r="G17" s="8" t="s">
        <v>1428</v>
      </c>
      <c r="H17" s="8">
        <v>675</v>
      </c>
      <c r="I17" s="8">
        <f t="shared" si="2"/>
        <v>4000</v>
      </c>
    </row>
    <row r="18" spans="1:9">
      <c r="A18" s="9">
        <v>42751</v>
      </c>
      <c r="B18" s="10" t="s">
        <v>915</v>
      </c>
      <c r="C18" s="10" t="s">
        <v>565</v>
      </c>
      <c r="D18" s="10">
        <v>2000</v>
      </c>
      <c r="E18" s="10">
        <v>458.5</v>
      </c>
      <c r="F18" s="10">
        <v>456.5</v>
      </c>
      <c r="G18" s="10" t="s">
        <v>1429</v>
      </c>
      <c r="H18" s="10">
        <v>457.5</v>
      </c>
      <c r="I18" s="10">
        <f t="shared" si="2"/>
        <v>-2000</v>
      </c>
    </row>
    <row r="19" spans="1:9">
      <c r="A19" s="7">
        <v>42752</v>
      </c>
      <c r="B19" s="8" t="s">
        <v>1430</v>
      </c>
      <c r="C19" s="8" t="s">
        <v>565</v>
      </c>
      <c r="D19" s="8">
        <v>400</v>
      </c>
      <c r="E19" s="8">
        <v>1212</v>
      </c>
      <c r="F19" s="8">
        <v>1202</v>
      </c>
      <c r="G19" s="8" t="s">
        <v>1431</v>
      </c>
      <c r="H19" s="8">
        <v>1212</v>
      </c>
      <c r="I19" s="8">
        <f t="shared" si="2"/>
        <v>0</v>
      </c>
    </row>
    <row r="20" spans="1:9">
      <c r="A20" s="7">
        <v>42753</v>
      </c>
      <c r="B20" s="8" t="s">
        <v>802</v>
      </c>
      <c r="C20" s="8" t="s">
        <v>9</v>
      </c>
      <c r="D20" s="8">
        <v>2000</v>
      </c>
      <c r="E20" s="8">
        <v>526.35</v>
      </c>
      <c r="F20" s="8">
        <v>524.35</v>
      </c>
      <c r="G20" s="8" t="s">
        <v>1432</v>
      </c>
      <c r="H20" s="8">
        <v>527</v>
      </c>
      <c r="I20" s="8">
        <f t="shared" si="2"/>
        <v>1299.99999999995</v>
      </c>
    </row>
    <row r="21" spans="1:9">
      <c r="A21" s="7">
        <v>42754</v>
      </c>
      <c r="B21" s="8" t="s">
        <v>556</v>
      </c>
      <c r="C21" s="8" t="s">
        <v>9</v>
      </c>
      <c r="D21" s="8">
        <v>400</v>
      </c>
      <c r="E21" s="8">
        <v>1220</v>
      </c>
      <c r="F21" s="8">
        <v>1210</v>
      </c>
      <c r="G21" s="8" t="s">
        <v>1433</v>
      </c>
      <c r="H21" s="8">
        <v>1220</v>
      </c>
      <c r="I21" s="8">
        <f t="shared" si="2"/>
        <v>0</v>
      </c>
    </row>
    <row r="22" spans="1:9">
      <c r="A22" s="9">
        <v>42754</v>
      </c>
      <c r="B22" s="10" t="s">
        <v>1434</v>
      </c>
      <c r="C22" s="10" t="s">
        <v>565</v>
      </c>
      <c r="D22" s="10">
        <v>250</v>
      </c>
      <c r="E22" s="10">
        <v>195</v>
      </c>
      <c r="F22" s="10">
        <v>193.5</v>
      </c>
      <c r="G22" s="10" t="s">
        <v>1435</v>
      </c>
      <c r="H22" s="10">
        <v>193.5</v>
      </c>
      <c r="I22" s="10">
        <f t="shared" si="2"/>
        <v>-375</v>
      </c>
    </row>
    <row r="23" spans="1:9">
      <c r="A23" s="7">
        <v>42755</v>
      </c>
      <c r="B23" s="8" t="s">
        <v>441</v>
      </c>
      <c r="C23" s="8" t="s">
        <v>28</v>
      </c>
      <c r="D23" s="8">
        <v>600</v>
      </c>
      <c r="E23" s="8">
        <v>920</v>
      </c>
      <c r="F23" s="8">
        <v>927</v>
      </c>
      <c r="G23" s="8" t="s">
        <v>1436</v>
      </c>
      <c r="H23" s="8">
        <v>914.25</v>
      </c>
      <c r="I23" s="8">
        <f>(E23-H23)*D23</f>
        <v>3450</v>
      </c>
    </row>
    <row r="24" spans="1:9">
      <c r="A24" s="7">
        <v>42758</v>
      </c>
      <c r="B24" s="8" t="s">
        <v>1379</v>
      </c>
      <c r="C24" s="8" t="s">
        <v>9</v>
      </c>
      <c r="D24" s="8">
        <v>2100</v>
      </c>
      <c r="E24" s="8">
        <v>502</v>
      </c>
      <c r="F24" s="8">
        <v>500.1</v>
      </c>
      <c r="G24" s="8" t="s">
        <v>1437</v>
      </c>
      <c r="H24" s="8">
        <v>507</v>
      </c>
      <c r="I24" s="8">
        <f t="shared" ref="I24:I29" si="3">(H24-E24)*D24</f>
        <v>10500</v>
      </c>
    </row>
    <row r="25" spans="1:9">
      <c r="A25" s="7">
        <v>42759</v>
      </c>
      <c r="B25" s="8" t="s">
        <v>1438</v>
      </c>
      <c r="C25" s="8" t="s">
        <v>28</v>
      </c>
      <c r="D25" s="8">
        <v>400</v>
      </c>
      <c r="E25" s="8">
        <v>1705</v>
      </c>
      <c r="F25" s="8">
        <v>1716.4</v>
      </c>
      <c r="G25" s="8" t="s">
        <v>1439</v>
      </c>
      <c r="H25" s="8">
        <v>1694</v>
      </c>
      <c r="I25" s="8">
        <f>(E25-H25)*D25</f>
        <v>4400</v>
      </c>
    </row>
    <row r="26" spans="1:9">
      <c r="A26" s="7">
        <v>42759</v>
      </c>
      <c r="B26" s="8" t="s">
        <v>1440</v>
      </c>
      <c r="C26" s="8" t="s">
        <v>9</v>
      </c>
      <c r="D26" s="8">
        <v>1200</v>
      </c>
      <c r="E26" s="8">
        <v>297</v>
      </c>
      <c r="F26" s="8">
        <v>293.2</v>
      </c>
      <c r="G26" s="8" t="s">
        <v>1441</v>
      </c>
      <c r="H26" s="8">
        <v>297</v>
      </c>
      <c r="I26" s="8">
        <f t="shared" si="3"/>
        <v>0</v>
      </c>
    </row>
    <row r="27" spans="1:9">
      <c r="A27" s="7">
        <v>42759</v>
      </c>
      <c r="B27" s="8" t="s">
        <v>1069</v>
      </c>
      <c r="C27" s="8" t="s">
        <v>565</v>
      </c>
      <c r="D27" s="8">
        <v>3500</v>
      </c>
      <c r="E27" s="8">
        <v>250</v>
      </c>
      <c r="F27" s="8">
        <v>248.9</v>
      </c>
      <c r="G27" s="8" t="s">
        <v>1442</v>
      </c>
      <c r="H27" s="8">
        <v>252.85</v>
      </c>
      <c r="I27" s="8">
        <f t="shared" si="3"/>
        <v>9974.99999999998</v>
      </c>
    </row>
    <row r="28" spans="1:9">
      <c r="A28" s="9">
        <v>42760</v>
      </c>
      <c r="B28" s="10" t="s">
        <v>1069</v>
      </c>
      <c r="C28" s="10" t="s">
        <v>565</v>
      </c>
      <c r="D28" s="10">
        <v>3500</v>
      </c>
      <c r="E28" s="10">
        <v>257</v>
      </c>
      <c r="F28" s="10">
        <v>255.9</v>
      </c>
      <c r="G28" s="10" t="s">
        <v>1443</v>
      </c>
      <c r="H28" s="10">
        <v>255.9</v>
      </c>
      <c r="I28" s="10">
        <f t="shared" si="3"/>
        <v>-3849.99999999998</v>
      </c>
    </row>
    <row r="29" spans="1:9">
      <c r="A29" s="7">
        <v>42760</v>
      </c>
      <c r="B29" s="8" t="s">
        <v>1165</v>
      </c>
      <c r="C29" s="8" t="s">
        <v>9</v>
      </c>
      <c r="D29" s="8">
        <v>2100</v>
      </c>
      <c r="E29" s="8">
        <v>522</v>
      </c>
      <c r="F29" s="8">
        <v>520.1</v>
      </c>
      <c r="G29" s="8" t="s">
        <v>1444</v>
      </c>
      <c r="H29" s="8">
        <v>523.7</v>
      </c>
      <c r="I29" s="8">
        <f t="shared" si="3"/>
        <v>3570.0000000001</v>
      </c>
    </row>
    <row r="30" spans="1:9">
      <c r="A30" s="7">
        <v>42760</v>
      </c>
      <c r="B30" s="8" t="s">
        <v>1445</v>
      </c>
      <c r="C30" s="8" t="s">
        <v>28</v>
      </c>
      <c r="D30" s="8">
        <v>600</v>
      </c>
      <c r="E30" s="8">
        <v>940</v>
      </c>
      <c r="F30" s="8">
        <v>946.2</v>
      </c>
      <c r="G30" s="8" t="s">
        <v>1446</v>
      </c>
      <c r="H30" s="8">
        <v>936.7</v>
      </c>
      <c r="I30" s="8">
        <f>(E30-H30)*D30</f>
        <v>1979.99999999997</v>
      </c>
    </row>
    <row r="31" spans="1:9">
      <c r="A31" s="9">
        <v>42760</v>
      </c>
      <c r="B31" s="10" t="s">
        <v>1447</v>
      </c>
      <c r="C31" s="10" t="s">
        <v>9</v>
      </c>
      <c r="D31" s="10">
        <v>3000</v>
      </c>
      <c r="E31" s="10">
        <v>375.2</v>
      </c>
      <c r="F31" s="10">
        <v>373.9</v>
      </c>
      <c r="G31" s="10" t="s">
        <v>1448</v>
      </c>
      <c r="H31" s="10">
        <v>374.65</v>
      </c>
      <c r="I31" s="10">
        <f t="shared" ref="I31:I35" si="4">(H31-E31)*D31</f>
        <v>-1650.00000000003</v>
      </c>
    </row>
    <row r="32" spans="1:9">
      <c r="A32" s="7">
        <v>42760</v>
      </c>
      <c r="B32" s="8" t="s">
        <v>1449</v>
      </c>
      <c r="C32" s="8" t="s">
        <v>9</v>
      </c>
      <c r="D32" s="8">
        <v>500</v>
      </c>
      <c r="E32" s="8">
        <v>1323</v>
      </c>
      <c r="F32" s="8">
        <v>1314.7</v>
      </c>
      <c r="G32" s="8" t="s">
        <v>1450</v>
      </c>
      <c r="H32" s="8">
        <v>1336.5</v>
      </c>
      <c r="I32" s="8">
        <f t="shared" si="4"/>
        <v>6750</v>
      </c>
    </row>
    <row r="33" spans="1:9">
      <c r="A33" s="7">
        <v>42762</v>
      </c>
      <c r="B33" s="8" t="s">
        <v>149</v>
      </c>
      <c r="C33" s="8" t="s">
        <v>9</v>
      </c>
      <c r="D33" s="8">
        <v>500</v>
      </c>
      <c r="E33" s="8">
        <v>1365</v>
      </c>
      <c r="F33" s="8">
        <v>1357.9</v>
      </c>
      <c r="G33" s="8" t="s">
        <v>1451</v>
      </c>
      <c r="H33" s="8">
        <v>1370.7</v>
      </c>
      <c r="I33" s="8">
        <f t="shared" si="4"/>
        <v>2850.00000000002</v>
      </c>
    </row>
    <row r="34" spans="1:9">
      <c r="A34" s="7">
        <v>42762</v>
      </c>
      <c r="B34" s="8" t="s">
        <v>1408</v>
      </c>
      <c r="C34" s="8" t="s">
        <v>9</v>
      </c>
      <c r="D34" s="8">
        <v>1600</v>
      </c>
      <c r="E34" s="8">
        <v>366</v>
      </c>
      <c r="F34" s="8">
        <v>363.7</v>
      </c>
      <c r="G34" s="8" t="s">
        <v>1452</v>
      </c>
      <c r="H34" s="8">
        <v>368</v>
      </c>
      <c r="I34" s="8">
        <f t="shared" si="4"/>
        <v>3200</v>
      </c>
    </row>
    <row r="35" spans="1:9">
      <c r="A35" s="9">
        <v>42765</v>
      </c>
      <c r="B35" s="10" t="s">
        <v>553</v>
      </c>
      <c r="C35" s="10" t="s">
        <v>9</v>
      </c>
      <c r="D35" s="10">
        <v>2000</v>
      </c>
      <c r="E35" s="10">
        <v>380.2</v>
      </c>
      <c r="F35" s="10">
        <v>378.7</v>
      </c>
      <c r="G35" s="10" t="s">
        <v>1453</v>
      </c>
      <c r="H35" s="10">
        <v>378.7</v>
      </c>
      <c r="I35" s="10">
        <f t="shared" si="4"/>
        <v>-3000</v>
      </c>
    </row>
    <row r="36" spans="1:9">
      <c r="A36" s="7">
        <v>42765</v>
      </c>
      <c r="B36" s="8" t="s">
        <v>90</v>
      </c>
      <c r="C36" s="8" t="s">
        <v>28</v>
      </c>
      <c r="D36" s="8">
        <v>2000</v>
      </c>
      <c r="E36" s="8">
        <v>535</v>
      </c>
      <c r="F36" s="8">
        <v>536.9</v>
      </c>
      <c r="G36" s="8" t="s">
        <v>1454</v>
      </c>
      <c r="H36" s="8">
        <v>533.3</v>
      </c>
      <c r="I36" s="8">
        <f>(E36-H36)*D36</f>
        <v>3400.00000000009</v>
      </c>
    </row>
    <row r="37" spans="1:9">
      <c r="A37" s="7">
        <v>42766</v>
      </c>
      <c r="B37" s="8" t="s">
        <v>1208</v>
      </c>
      <c r="C37" s="8" t="s">
        <v>9</v>
      </c>
      <c r="D37" s="8">
        <v>1100</v>
      </c>
      <c r="E37" s="8">
        <v>866</v>
      </c>
      <c r="F37" s="8">
        <v>861.7</v>
      </c>
      <c r="G37" s="8" t="s">
        <v>1455</v>
      </c>
      <c r="H37" s="8">
        <v>870</v>
      </c>
      <c r="I37" s="8">
        <f>(H37-E37)*D37</f>
        <v>4400</v>
      </c>
    </row>
    <row r="38" spans="1:9">
      <c r="A38" s="7">
        <v>42766</v>
      </c>
      <c r="B38" s="8" t="s">
        <v>1456</v>
      </c>
      <c r="C38" s="8" t="s">
        <v>9</v>
      </c>
      <c r="D38" s="8">
        <v>7000</v>
      </c>
      <c r="E38" s="8">
        <v>112.5</v>
      </c>
      <c r="F38" s="8">
        <v>111.9</v>
      </c>
      <c r="G38" s="8" t="s">
        <v>1457</v>
      </c>
      <c r="H38" s="8">
        <v>112.5</v>
      </c>
      <c r="I38" s="8">
        <f>(H38-E38)*D38</f>
        <v>0</v>
      </c>
    </row>
    <row r="39" spans="1:9">
      <c r="A39" s="9"/>
      <c r="B39" s="10"/>
      <c r="C39" s="10"/>
      <c r="D39" s="10"/>
      <c r="E39" s="10"/>
      <c r="F39" s="10"/>
      <c r="G39" s="10"/>
      <c r="H39" s="10"/>
      <c r="I39" s="10"/>
    </row>
    <row r="40" spans="7:9">
      <c r="G40" s="14" t="s">
        <v>33</v>
      </c>
      <c r="H40" s="14"/>
      <c r="I40" s="18">
        <f>SUM(I4:I39)</f>
        <v>76320.0000000001</v>
      </c>
    </row>
    <row r="41" spans="9:9">
      <c r="I41" s="33"/>
    </row>
    <row r="42" spans="7:9">
      <c r="G42" s="14" t="s">
        <v>3</v>
      </c>
      <c r="H42" s="14"/>
      <c r="I42" s="20">
        <f>27/35</f>
        <v>0.771428571428571</v>
      </c>
    </row>
  </sheetData>
  <mergeCells count="4">
    <mergeCell ref="A1:I1"/>
    <mergeCell ref="A2:I2"/>
    <mergeCell ref="G40:H40"/>
    <mergeCell ref="G42:H42"/>
  </mergeCells>
  <pageMargins left="0.75" right="0.75" top="1" bottom="1" header="0.511805555555556" footer="0.51180555555555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J18" sqref="J18"/>
    </sheetView>
  </sheetViews>
  <sheetFormatPr defaultColWidth="9" defaultRowHeight="15"/>
  <cols>
    <col min="1" max="1" width="10.4285714285714"/>
    <col min="2" max="2" width="17.8571428571429" customWidth="1"/>
    <col min="3" max="3" width="9.42857142857143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  <col min="10" max="10" width="21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1458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>
        <v>42706</v>
      </c>
      <c r="B4" s="8" t="s">
        <v>802</v>
      </c>
      <c r="C4" s="8" t="s">
        <v>28</v>
      </c>
      <c r="D4" s="8">
        <v>2000</v>
      </c>
      <c r="E4" s="8">
        <v>440</v>
      </c>
      <c r="F4" s="8">
        <v>442</v>
      </c>
      <c r="G4" s="8" t="s">
        <v>1459</v>
      </c>
      <c r="H4" s="8">
        <v>440</v>
      </c>
      <c r="I4" s="8">
        <f>(E4-H4)*D4</f>
        <v>0</v>
      </c>
    </row>
    <row r="5" spans="1:9">
      <c r="A5" s="7">
        <v>42709</v>
      </c>
      <c r="B5" s="8" t="s">
        <v>1460</v>
      </c>
      <c r="C5" s="8" t="s">
        <v>9</v>
      </c>
      <c r="D5" s="8">
        <v>800</v>
      </c>
      <c r="E5" s="8">
        <v>750</v>
      </c>
      <c r="F5" s="8">
        <v>745</v>
      </c>
      <c r="G5" s="8" t="s">
        <v>1461</v>
      </c>
      <c r="H5" s="8">
        <v>750.2</v>
      </c>
      <c r="I5" s="8">
        <f t="shared" ref="I5:I8" si="0">(H5-E5)*D5</f>
        <v>160.000000000036</v>
      </c>
    </row>
    <row r="6" spans="1:9">
      <c r="A6" s="7">
        <v>42709</v>
      </c>
      <c r="B6" s="8" t="s">
        <v>438</v>
      </c>
      <c r="C6" s="8" t="s">
        <v>9</v>
      </c>
      <c r="D6" s="8">
        <v>250</v>
      </c>
      <c r="E6" s="8">
        <v>1928</v>
      </c>
      <c r="F6" s="8">
        <v>1912</v>
      </c>
      <c r="G6" s="8" t="s">
        <v>1462</v>
      </c>
      <c r="H6" s="8">
        <v>1944</v>
      </c>
      <c r="I6" s="8">
        <f t="shared" si="0"/>
        <v>4000</v>
      </c>
    </row>
    <row r="7" spans="1:9">
      <c r="A7" s="7">
        <v>42710</v>
      </c>
      <c r="B7" s="8" t="s">
        <v>1069</v>
      </c>
      <c r="C7" s="8" t="s">
        <v>9</v>
      </c>
      <c r="D7" s="8">
        <v>6000</v>
      </c>
      <c r="E7" s="8">
        <v>230</v>
      </c>
      <c r="F7" s="8">
        <v>229.3</v>
      </c>
      <c r="G7" s="8" t="s">
        <v>1463</v>
      </c>
      <c r="H7" s="8">
        <v>230</v>
      </c>
      <c r="I7" s="8">
        <v>0</v>
      </c>
    </row>
    <row r="8" spans="1:9">
      <c r="A8" s="9">
        <v>42711</v>
      </c>
      <c r="B8" s="10" t="s">
        <v>802</v>
      </c>
      <c r="C8" s="10" t="s">
        <v>28</v>
      </c>
      <c r="D8" s="10">
        <v>2000</v>
      </c>
      <c r="E8" s="10">
        <v>482.8</v>
      </c>
      <c r="F8" s="10">
        <v>480.8</v>
      </c>
      <c r="G8" s="10" t="s">
        <v>1464</v>
      </c>
      <c r="H8" s="10">
        <v>480.8</v>
      </c>
      <c r="I8" s="10">
        <f t="shared" si="0"/>
        <v>-4000</v>
      </c>
    </row>
    <row r="9" spans="1:9">
      <c r="A9" s="7">
        <v>42711</v>
      </c>
      <c r="B9" s="8" t="s">
        <v>226</v>
      </c>
      <c r="C9" s="8" t="s">
        <v>9</v>
      </c>
      <c r="D9" s="8">
        <v>750</v>
      </c>
      <c r="E9" s="8">
        <v>880</v>
      </c>
      <c r="F9" s="8">
        <v>875</v>
      </c>
      <c r="G9" s="8" t="s">
        <v>1465</v>
      </c>
      <c r="H9" s="8">
        <v>880</v>
      </c>
      <c r="I9" s="8">
        <v>0</v>
      </c>
    </row>
    <row r="10" spans="1:9">
      <c r="A10" s="7">
        <v>42712</v>
      </c>
      <c r="B10" s="8" t="s">
        <v>1424</v>
      </c>
      <c r="C10" s="8" t="s">
        <v>9</v>
      </c>
      <c r="D10" s="8">
        <v>1100</v>
      </c>
      <c r="E10" s="8">
        <v>804.35</v>
      </c>
      <c r="F10" s="8">
        <v>801</v>
      </c>
      <c r="G10" s="8" t="s">
        <v>1466</v>
      </c>
      <c r="H10" s="8">
        <v>810</v>
      </c>
      <c r="I10" s="8">
        <f t="shared" ref="I10:I15" si="1">(H10-E10)*D10</f>
        <v>6214.99999999997</v>
      </c>
    </row>
    <row r="11" spans="1:9">
      <c r="A11" s="7">
        <v>42713</v>
      </c>
      <c r="B11" s="8" t="s">
        <v>766</v>
      </c>
      <c r="C11" s="8" t="s">
        <v>9</v>
      </c>
      <c r="D11" s="8">
        <v>700</v>
      </c>
      <c r="E11" s="8">
        <v>1220</v>
      </c>
      <c r="F11" s="8">
        <v>1214</v>
      </c>
      <c r="G11" s="8" t="s">
        <v>1467</v>
      </c>
      <c r="H11" s="8">
        <v>1225</v>
      </c>
      <c r="I11" s="8">
        <f t="shared" si="1"/>
        <v>3500</v>
      </c>
    </row>
    <row r="12" spans="1:9">
      <c r="A12" s="9">
        <v>42716</v>
      </c>
      <c r="B12" s="10" t="s">
        <v>1460</v>
      </c>
      <c r="C12" s="10" t="s">
        <v>28</v>
      </c>
      <c r="D12" s="10">
        <v>800</v>
      </c>
      <c r="E12" s="10">
        <v>690.75</v>
      </c>
      <c r="F12" s="10">
        <v>695.75</v>
      </c>
      <c r="G12" s="10" t="s">
        <v>1468</v>
      </c>
      <c r="H12" s="10">
        <v>691.2</v>
      </c>
      <c r="I12" s="10">
        <f t="shared" ref="I12:I16" si="2">(E12-H12)*D12</f>
        <v>-360.000000000036</v>
      </c>
    </row>
    <row r="13" spans="1:9">
      <c r="A13" s="7">
        <v>42716</v>
      </c>
      <c r="B13" s="8" t="s">
        <v>87</v>
      </c>
      <c r="C13" s="8" t="s">
        <v>28</v>
      </c>
      <c r="D13" s="8">
        <v>1300</v>
      </c>
      <c r="E13" s="8">
        <v>455</v>
      </c>
      <c r="F13" s="8">
        <v>458.1</v>
      </c>
      <c r="G13" s="8" t="s">
        <v>1469</v>
      </c>
      <c r="H13" s="8">
        <v>452.7</v>
      </c>
      <c r="I13" s="8">
        <f t="shared" si="2"/>
        <v>2990.00000000001</v>
      </c>
    </row>
    <row r="14" spans="1:9">
      <c r="A14" s="7">
        <v>42717</v>
      </c>
      <c r="B14" s="8" t="s">
        <v>145</v>
      </c>
      <c r="C14" s="8" t="s">
        <v>9</v>
      </c>
      <c r="D14" s="8">
        <v>150</v>
      </c>
      <c r="E14" s="8">
        <v>5200</v>
      </c>
      <c r="F14" s="8">
        <v>5170</v>
      </c>
      <c r="G14" s="8" t="s">
        <v>1470</v>
      </c>
      <c r="H14" s="8">
        <v>5202</v>
      </c>
      <c r="I14" s="8">
        <f t="shared" si="1"/>
        <v>300</v>
      </c>
    </row>
    <row r="15" spans="1:9">
      <c r="A15" s="7">
        <v>42717</v>
      </c>
      <c r="B15" s="8" t="s">
        <v>826</v>
      </c>
      <c r="C15" s="8" t="s">
        <v>9</v>
      </c>
      <c r="D15" s="8">
        <v>1000</v>
      </c>
      <c r="E15" s="8">
        <v>680</v>
      </c>
      <c r="F15" s="8">
        <v>676</v>
      </c>
      <c r="G15" s="8" t="s">
        <v>1471</v>
      </c>
      <c r="H15" s="8">
        <v>681</v>
      </c>
      <c r="I15" s="8">
        <f t="shared" si="1"/>
        <v>1000</v>
      </c>
    </row>
    <row r="16" spans="1:9">
      <c r="A16" s="9">
        <v>42718</v>
      </c>
      <c r="B16" s="10" t="s">
        <v>1472</v>
      </c>
      <c r="C16" s="10" t="s">
        <v>28</v>
      </c>
      <c r="D16" s="10">
        <v>1100</v>
      </c>
      <c r="E16" s="10">
        <v>549.6</v>
      </c>
      <c r="F16" s="10">
        <v>553.15</v>
      </c>
      <c r="G16" s="10" t="s">
        <v>1473</v>
      </c>
      <c r="H16" s="10">
        <v>550</v>
      </c>
      <c r="I16" s="10">
        <f t="shared" si="2"/>
        <v>-439.999999999975</v>
      </c>
    </row>
    <row r="17" spans="1:9">
      <c r="A17" s="7">
        <v>42719</v>
      </c>
      <c r="B17" s="8" t="s">
        <v>1417</v>
      </c>
      <c r="C17" s="8" t="s">
        <v>9</v>
      </c>
      <c r="D17" s="8">
        <v>600</v>
      </c>
      <c r="E17" s="8">
        <v>1080</v>
      </c>
      <c r="F17" s="8">
        <v>1073</v>
      </c>
      <c r="G17" s="8" t="s">
        <v>1474</v>
      </c>
      <c r="H17" s="8">
        <v>1090</v>
      </c>
      <c r="I17" s="8">
        <f t="shared" ref="I17:I21" si="3">(H17-E17)*D17</f>
        <v>6000</v>
      </c>
    </row>
    <row r="18" spans="1:9">
      <c r="A18" s="7">
        <v>42720</v>
      </c>
      <c r="B18" s="8" t="s">
        <v>275</v>
      </c>
      <c r="C18" s="8" t="s">
        <v>9</v>
      </c>
      <c r="D18" s="8">
        <v>1100</v>
      </c>
      <c r="E18" s="8">
        <v>919.5</v>
      </c>
      <c r="F18" s="8">
        <v>915.9</v>
      </c>
      <c r="G18" s="8" t="s">
        <v>1475</v>
      </c>
      <c r="H18" s="8">
        <v>919.5</v>
      </c>
      <c r="I18" s="8">
        <f t="shared" si="3"/>
        <v>0</v>
      </c>
    </row>
    <row r="19" spans="1:9">
      <c r="A19" s="7">
        <v>42720</v>
      </c>
      <c r="B19" s="8" t="s">
        <v>1476</v>
      </c>
      <c r="C19" s="8" t="s">
        <v>9</v>
      </c>
      <c r="D19" s="8">
        <v>3500</v>
      </c>
      <c r="E19" s="8">
        <v>129.1</v>
      </c>
      <c r="F19" s="8">
        <v>127.85</v>
      </c>
      <c r="G19" s="8" t="s">
        <v>1477</v>
      </c>
      <c r="H19" s="8">
        <v>129.95</v>
      </c>
      <c r="I19" s="8">
        <f t="shared" si="3"/>
        <v>2974.99999999998</v>
      </c>
    </row>
    <row r="20" spans="1:9">
      <c r="A20" s="7">
        <v>42720</v>
      </c>
      <c r="B20" s="8" t="s">
        <v>1478</v>
      </c>
      <c r="C20" s="8" t="s">
        <v>9</v>
      </c>
      <c r="D20" s="8">
        <v>1500</v>
      </c>
      <c r="E20" s="8">
        <v>375</v>
      </c>
      <c r="F20" s="8">
        <v>372.25</v>
      </c>
      <c r="G20" s="8" t="s">
        <v>1479</v>
      </c>
      <c r="H20" s="8">
        <v>380</v>
      </c>
      <c r="I20" s="8">
        <f t="shared" si="3"/>
        <v>7500</v>
      </c>
    </row>
    <row r="21" spans="1:9">
      <c r="A21" s="7">
        <v>42723</v>
      </c>
      <c r="B21" s="8" t="s">
        <v>1480</v>
      </c>
      <c r="C21" s="8" t="s">
        <v>9</v>
      </c>
      <c r="D21" s="8">
        <v>700</v>
      </c>
      <c r="E21" s="8">
        <v>710</v>
      </c>
      <c r="F21" s="8">
        <v>700</v>
      </c>
      <c r="G21" s="8" t="s">
        <v>1481</v>
      </c>
      <c r="H21" s="8">
        <v>710</v>
      </c>
      <c r="I21" s="8">
        <f t="shared" si="3"/>
        <v>0</v>
      </c>
    </row>
    <row r="22" spans="1:9">
      <c r="A22" s="9">
        <v>42724</v>
      </c>
      <c r="B22" s="10" t="s">
        <v>1460</v>
      </c>
      <c r="C22" s="10" t="s">
        <v>28</v>
      </c>
      <c r="D22" s="10">
        <v>800</v>
      </c>
      <c r="E22" s="10">
        <v>644.25</v>
      </c>
      <c r="F22" s="10">
        <v>649.25</v>
      </c>
      <c r="G22" s="10" t="s">
        <v>1482</v>
      </c>
      <c r="H22" s="10">
        <v>644.65</v>
      </c>
      <c r="I22" s="10">
        <f t="shared" ref="I22:I25" si="4">(E22-H22)*D22</f>
        <v>-319.999999999982</v>
      </c>
    </row>
    <row r="23" spans="1:9">
      <c r="A23" s="7">
        <v>42724</v>
      </c>
      <c r="B23" s="8" t="s">
        <v>190</v>
      </c>
      <c r="C23" s="8" t="s">
        <v>450</v>
      </c>
      <c r="D23" s="8">
        <v>500</v>
      </c>
      <c r="E23" s="8">
        <v>1480</v>
      </c>
      <c r="F23" s="8">
        <v>1488</v>
      </c>
      <c r="G23" s="8" t="s">
        <v>1483</v>
      </c>
      <c r="H23" s="8">
        <v>1476</v>
      </c>
      <c r="I23" s="8">
        <f t="shared" si="4"/>
        <v>2000</v>
      </c>
    </row>
    <row r="24" spans="1:9">
      <c r="A24" s="7">
        <v>42724</v>
      </c>
      <c r="B24" s="8" t="s">
        <v>757</v>
      </c>
      <c r="C24" s="8" t="s">
        <v>28</v>
      </c>
      <c r="D24" s="8">
        <v>600</v>
      </c>
      <c r="E24" s="8">
        <v>868</v>
      </c>
      <c r="F24" s="8">
        <v>875</v>
      </c>
      <c r="G24" s="8" t="s">
        <v>1484</v>
      </c>
      <c r="H24" s="8">
        <v>860.5</v>
      </c>
      <c r="I24" s="8">
        <f t="shared" si="4"/>
        <v>4500</v>
      </c>
    </row>
    <row r="25" spans="1:9">
      <c r="A25" s="9">
        <v>42725</v>
      </c>
      <c r="B25" s="10" t="s">
        <v>353</v>
      </c>
      <c r="C25" s="10" t="s">
        <v>28</v>
      </c>
      <c r="D25" s="10">
        <v>600</v>
      </c>
      <c r="E25" s="10">
        <v>932</v>
      </c>
      <c r="F25" s="10">
        <v>939</v>
      </c>
      <c r="G25" s="10" t="s">
        <v>1485</v>
      </c>
      <c r="H25" s="10">
        <v>932.65</v>
      </c>
      <c r="I25" s="10">
        <f t="shared" si="4"/>
        <v>-389.999999999986</v>
      </c>
    </row>
    <row r="26" spans="1:9">
      <c r="A26" s="7">
        <v>42725</v>
      </c>
      <c r="B26" s="8" t="s">
        <v>1486</v>
      </c>
      <c r="C26" s="8" t="s">
        <v>9</v>
      </c>
      <c r="D26" s="8">
        <v>500</v>
      </c>
      <c r="E26" s="8">
        <v>1018</v>
      </c>
      <c r="F26" s="8">
        <v>1010</v>
      </c>
      <c r="G26" s="8" t="s">
        <v>1487</v>
      </c>
      <c r="H26" s="8">
        <v>1021</v>
      </c>
      <c r="I26" s="8">
        <f t="shared" ref="I26:I31" si="5">(H26-E26)*D26</f>
        <v>1500</v>
      </c>
    </row>
    <row r="27" spans="1:9">
      <c r="A27" s="7">
        <v>42726</v>
      </c>
      <c r="B27" s="8" t="s">
        <v>1052</v>
      </c>
      <c r="C27" s="8" t="s">
        <v>28</v>
      </c>
      <c r="D27" s="8">
        <v>450</v>
      </c>
      <c r="E27" s="8">
        <v>1400</v>
      </c>
      <c r="F27" s="8">
        <v>1409</v>
      </c>
      <c r="G27" s="8" t="s">
        <v>1488</v>
      </c>
      <c r="H27" s="8">
        <v>1389</v>
      </c>
      <c r="I27" s="8">
        <f>(E27-H27)*D27</f>
        <v>4950</v>
      </c>
    </row>
    <row r="28" spans="1:9">
      <c r="A28" s="7">
        <v>42727</v>
      </c>
      <c r="B28" s="8" t="s">
        <v>1222</v>
      </c>
      <c r="C28" s="8" t="s">
        <v>9</v>
      </c>
      <c r="D28" s="8">
        <v>700</v>
      </c>
      <c r="E28" s="8">
        <v>1148</v>
      </c>
      <c r="F28" s="8">
        <v>1142</v>
      </c>
      <c r="G28" s="8" t="s">
        <v>1489</v>
      </c>
      <c r="H28" s="8">
        <v>1152.5</v>
      </c>
      <c r="I28" s="8">
        <f t="shared" si="5"/>
        <v>3150</v>
      </c>
    </row>
    <row r="29" spans="1:9">
      <c r="A29" s="7">
        <v>42730</v>
      </c>
      <c r="B29" s="8" t="s">
        <v>1490</v>
      </c>
      <c r="C29" s="8" t="s">
        <v>9</v>
      </c>
      <c r="D29" s="8">
        <v>1000</v>
      </c>
      <c r="E29" s="8">
        <v>506</v>
      </c>
      <c r="F29" s="8">
        <v>502</v>
      </c>
      <c r="G29" s="8" t="s">
        <v>1491</v>
      </c>
      <c r="H29" s="8">
        <v>509</v>
      </c>
      <c r="I29" s="8">
        <f t="shared" si="5"/>
        <v>3000</v>
      </c>
    </row>
    <row r="30" spans="1:9">
      <c r="A30" s="7">
        <v>42731</v>
      </c>
      <c r="B30" s="8" t="s">
        <v>431</v>
      </c>
      <c r="C30" s="8" t="s">
        <v>565</v>
      </c>
      <c r="D30" s="8">
        <v>700</v>
      </c>
      <c r="E30" s="8">
        <v>1098</v>
      </c>
      <c r="F30" s="8">
        <v>1092</v>
      </c>
      <c r="G30" s="8" t="s">
        <v>1492</v>
      </c>
      <c r="H30" s="8">
        <v>1113</v>
      </c>
      <c r="I30" s="8">
        <f t="shared" si="5"/>
        <v>10500</v>
      </c>
    </row>
    <row r="31" spans="1:9">
      <c r="A31" s="7">
        <v>42732</v>
      </c>
      <c r="B31" s="8" t="s">
        <v>826</v>
      </c>
      <c r="C31" s="8" t="s">
        <v>9</v>
      </c>
      <c r="D31" s="8">
        <v>1000</v>
      </c>
      <c r="E31" s="8">
        <v>560</v>
      </c>
      <c r="F31" s="8">
        <v>556</v>
      </c>
      <c r="G31" s="8" t="s">
        <v>1493</v>
      </c>
      <c r="H31" s="8">
        <v>565</v>
      </c>
      <c r="I31" s="8">
        <f t="shared" si="5"/>
        <v>5000</v>
      </c>
    </row>
    <row r="32" spans="1:9">
      <c r="A32" s="7">
        <v>42734</v>
      </c>
      <c r="B32" s="8" t="s">
        <v>190</v>
      </c>
      <c r="C32" s="8" t="s">
        <v>28</v>
      </c>
      <c r="D32" s="8">
        <v>600</v>
      </c>
      <c r="E32" s="8">
        <v>1535</v>
      </c>
      <c r="F32" s="8">
        <v>1543</v>
      </c>
      <c r="G32" s="8" t="s">
        <v>1494</v>
      </c>
      <c r="H32" s="8">
        <v>1531</v>
      </c>
      <c r="I32" s="8">
        <f>(E32-H32)*D32</f>
        <v>2400</v>
      </c>
    </row>
    <row r="33" spans="1:9">
      <c r="A33" s="9"/>
      <c r="B33" s="10"/>
      <c r="C33" s="10"/>
      <c r="D33" s="10"/>
      <c r="E33" s="10"/>
      <c r="F33" s="10"/>
      <c r="G33" s="10"/>
      <c r="H33" s="10"/>
      <c r="I33" s="10"/>
    </row>
    <row r="34" spans="7:9">
      <c r="G34" s="14" t="s">
        <v>33</v>
      </c>
      <c r="H34" s="14"/>
      <c r="I34" s="18">
        <f>SUM(I4:I33)</f>
        <v>66130</v>
      </c>
    </row>
    <row r="35" spans="9:9">
      <c r="I35" s="19"/>
    </row>
    <row r="36" spans="7:9">
      <c r="G36" s="14" t="s">
        <v>3</v>
      </c>
      <c r="H36" s="14"/>
      <c r="I36" s="20">
        <f>24/29</f>
        <v>0.827586206896552</v>
      </c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selection activeCell="C37" sqref="C37"/>
    </sheetView>
  </sheetViews>
  <sheetFormatPr defaultColWidth="9" defaultRowHeight="15"/>
  <cols>
    <col min="1" max="1" width="10.4285714285714"/>
    <col min="2" max="2" width="17.8571428571429" customWidth="1"/>
    <col min="3" max="3" width="9.42857142857143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1495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>
        <v>42675</v>
      </c>
      <c r="B4" s="8" t="s">
        <v>431</v>
      </c>
      <c r="C4" s="8" t="s">
        <v>9</v>
      </c>
      <c r="D4" s="8">
        <v>700</v>
      </c>
      <c r="E4" s="8">
        <v>1231.5</v>
      </c>
      <c r="F4" s="8">
        <v>1225.5</v>
      </c>
      <c r="G4" s="8" t="s">
        <v>1496</v>
      </c>
      <c r="H4" s="8">
        <v>1243</v>
      </c>
      <c r="I4" s="8">
        <f t="shared" ref="I4:I10" si="0">(H4-E4)*D4</f>
        <v>8050</v>
      </c>
    </row>
    <row r="5" spans="1:9">
      <c r="A5" s="9">
        <v>42676</v>
      </c>
      <c r="B5" s="10" t="s">
        <v>353</v>
      </c>
      <c r="C5" s="10" t="s">
        <v>28</v>
      </c>
      <c r="D5" s="10">
        <v>600</v>
      </c>
      <c r="E5" s="10">
        <v>853</v>
      </c>
      <c r="F5" s="10">
        <v>856.5</v>
      </c>
      <c r="G5" s="10" t="s">
        <v>1497</v>
      </c>
      <c r="H5" s="10">
        <v>854.5</v>
      </c>
      <c r="I5" s="10">
        <f>(E5-H5)*D5</f>
        <v>-900</v>
      </c>
    </row>
    <row r="6" spans="1:9">
      <c r="A6" s="7">
        <v>42676</v>
      </c>
      <c r="B6" s="8" t="s">
        <v>441</v>
      </c>
      <c r="C6" s="8" t="s">
        <v>9</v>
      </c>
      <c r="D6" s="8">
        <v>600</v>
      </c>
      <c r="E6" s="8">
        <v>1060</v>
      </c>
      <c r="F6" s="8">
        <v>1043</v>
      </c>
      <c r="G6" s="8" t="s">
        <v>1498</v>
      </c>
      <c r="H6" s="8">
        <v>1065</v>
      </c>
      <c r="I6" s="8">
        <f t="shared" si="0"/>
        <v>3000</v>
      </c>
    </row>
    <row r="7" spans="1:9">
      <c r="A7" s="7">
        <v>42677</v>
      </c>
      <c r="B7" s="8" t="s">
        <v>556</v>
      </c>
      <c r="C7" s="8" t="s">
        <v>565</v>
      </c>
      <c r="D7" s="8">
        <v>400</v>
      </c>
      <c r="E7" s="8">
        <v>1323</v>
      </c>
      <c r="F7" s="8">
        <v>1313</v>
      </c>
      <c r="G7" s="8" t="s">
        <v>1499</v>
      </c>
      <c r="H7" s="8">
        <v>1345</v>
      </c>
      <c r="I7" s="8">
        <f t="shared" si="0"/>
        <v>8800</v>
      </c>
    </row>
    <row r="8" spans="1:9">
      <c r="A8" s="7">
        <v>42678</v>
      </c>
      <c r="B8" s="8" t="s">
        <v>1382</v>
      </c>
      <c r="C8" s="8" t="s">
        <v>9</v>
      </c>
      <c r="D8" s="8">
        <v>400</v>
      </c>
      <c r="E8" s="8">
        <v>1900</v>
      </c>
      <c r="F8" s="8">
        <v>1890</v>
      </c>
      <c r="G8" s="8" t="s">
        <v>1500</v>
      </c>
      <c r="H8" s="8">
        <v>1907.5</v>
      </c>
      <c r="I8" s="8">
        <f t="shared" si="0"/>
        <v>3000</v>
      </c>
    </row>
    <row r="9" spans="1:9">
      <c r="A9" s="9">
        <v>42681</v>
      </c>
      <c r="B9" s="10" t="s">
        <v>245</v>
      </c>
      <c r="C9" s="10" t="s">
        <v>565</v>
      </c>
      <c r="D9" s="10">
        <v>1100</v>
      </c>
      <c r="E9" s="10">
        <v>900</v>
      </c>
      <c r="F9" s="10">
        <v>896.25</v>
      </c>
      <c r="G9" s="10" t="s">
        <v>1501</v>
      </c>
      <c r="H9" s="10">
        <v>896.25</v>
      </c>
      <c r="I9" s="10">
        <f t="shared" si="0"/>
        <v>-4125</v>
      </c>
    </row>
    <row r="10" spans="1:9">
      <c r="A10" s="9">
        <v>42681</v>
      </c>
      <c r="B10" s="10" t="s">
        <v>1502</v>
      </c>
      <c r="C10" s="10" t="s">
        <v>9</v>
      </c>
      <c r="D10" s="10">
        <v>1500</v>
      </c>
      <c r="E10" s="10">
        <v>281</v>
      </c>
      <c r="F10" s="10">
        <v>278.25</v>
      </c>
      <c r="G10" s="10" t="s">
        <v>1503</v>
      </c>
      <c r="H10" s="10">
        <v>278.25</v>
      </c>
      <c r="I10" s="10">
        <f t="shared" si="0"/>
        <v>-4125</v>
      </c>
    </row>
    <row r="11" spans="1:9">
      <c r="A11" s="7">
        <v>42682</v>
      </c>
      <c r="B11" s="8" t="s">
        <v>1382</v>
      </c>
      <c r="C11" s="8" t="s">
        <v>28</v>
      </c>
      <c r="D11" s="8">
        <v>400</v>
      </c>
      <c r="E11" s="8">
        <v>1900</v>
      </c>
      <c r="F11" s="8">
        <v>1910</v>
      </c>
      <c r="G11" s="8" t="s">
        <v>1504</v>
      </c>
      <c r="H11" s="8">
        <v>1899</v>
      </c>
      <c r="I11" s="8">
        <f>(E11-H11)*D11</f>
        <v>400</v>
      </c>
    </row>
    <row r="12" spans="1:9">
      <c r="A12" s="7">
        <v>42683</v>
      </c>
      <c r="B12" s="8" t="s">
        <v>103</v>
      </c>
      <c r="C12" s="8" t="s">
        <v>9</v>
      </c>
      <c r="D12" s="8">
        <v>2000</v>
      </c>
      <c r="E12" s="8">
        <v>340</v>
      </c>
      <c r="F12" s="8">
        <v>338</v>
      </c>
      <c r="G12" s="8" t="s">
        <v>1505</v>
      </c>
      <c r="H12" s="8">
        <v>340</v>
      </c>
      <c r="I12" s="8">
        <f t="shared" ref="I12:I16" si="1">(H12-E12)*D12</f>
        <v>0</v>
      </c>
    </row>
    <row r="13" spans="1:9">
      <c r="A13" s="7">
        <v>42683</v>
      </c>
      <c r="B13" s="8" t="s">
        <v>1460</v>
      </c>
      <c r="C13" s="8" t="s">
        <v>9</v>
      </c>
      <c r="D13" s="8">
        <v>800</v>
      </c>
      <c r="E13" s="8">
        <v>735</v>
      </c>
      <c r="F13" s="8">
        <v>630</v>
      </c>
      <c r="G13" s="8" t="s">
        <v>1506</v>
      </c>
      <c r="H13" s="8">
        <v>739</v>
      </c>
      <c r="I13" s="8">
        <f t="shared" si="1"/>
        <v>3200</v>
      </c>
    </row>
    <row r="14" spans="1:9">
      <c r="A14" s="7">
        <v>42684</v>
      </c>
      <c r="B14" s="8" t="s">
        <v>100</v>
      </c>
      <c r="C14" s="8" t="s">
        <v>9</v>
      </c>
      <c r="D14" s="8">
        <v>500</v>
      </c>
      <c r="E14" s="8">
        <v>1101.5</v>
      </c>
      <c r="F14" s="8">
        <v>1093.5</v>
      </c>
      <c r="G14" s="8" t="s">
        <v>1507</v>
      </c>
      <c r="H14" s="8">
        <v>1119</v>
      </c>
      <c r="I14" s="8">
        <f t="shared" si="1"/>
        <v>8750</v>
      </c>
    </row>
    <row r="15" spans="1:9">
      <c r="A15" s="7">
        <v>42684</v>
      </c>
      <c r="B15" s="8" t="s">
        <v>16</v>
      </c>
      <c r="C15" s="8" t="s">
        <v>9</v>
      </c>
      <c r="D15" s="8">
        <v>800</v>
      </c>
      <c r="E15" s="8">
        <v>705</v>
      </c>
      <c r="F15" s="8">
        <v>699.9</v>
      </c>
      <c r="G15" s="8" t="s">
        <v>1508</v>
      </c>
      <c r="H15" s="8">
        <v>718</v>
      </c>
      <c r="I15" s="8">
        <f t="shared" si="1"/>
        <v>10400</v>
      </c>
    </row>
    <row r="16" spans="1:9">
      <c r="A16" s="9">
        <v>42685</v>
      </c>
      <c r="B16" s="10" t="s">
        <v>1509</v>
      </c>
      <c r="C16" s="10" t="s">
        <v>9</v>
      </c>
      <c r="D16" s="10">
        <v>2000</v>
      </c>
      <c r="E16" s="10">
        <v>360</v>
      </c>
      <c r="F16" s="10">
        <v>358</v>
      </c>
      <c r="G16" s="10" t="s">
        <v>1510</v>
      </c>
      <c r="H16" s="10">
        <v>359.55</v>
      </c>
      <c r="I16" s="10">
        <f t="shared" si="1"/>
        <v>-899.999999999977</v>
      </c>
    </row>
    <row r="17" spans="1:9">
      <c r="A17" s="7">
        <v>42689</v>
      </c>
      <c r="B17" s="8" t="s">
        <v>237</v>
      </c>
      <c r="C17" s="8" t="s">
        <v>28</v>
      </c>
      <c r="D17" s="8">
        <v>3000</v>
      </c>
      <c r="E17" s="8">
        <v>235.3</v>
      </c>
      <c r="F17" s="8">
        <v>236.6</v>
      </c>
      <c r="G17" s="8" t="s">
        <v>1511</v>
      </c>
      <c r="H17" s="8">
        <v>232</v>
      </c>
      <c r="I17" s="8">
        <f t="shared" ref="I17:I21" si="2">(E17-H17)*D17</f>
        <v>9900.00000000003</v>
      </c>
    </row>
    <row r="18" spans="1:9">
      <c r="A18" s="7">
        <v>42690</v>
      </c>
      <c r="B18" s="8" t="s">
        <v>1512</v>
      </c>
      <c r="C18" s="8" t="s">
        <v>28</v>
      </c>
      <c r="D18" s="8">
        <v>400</v>
      </c>
      <c r="E18" s="8">
        <v>1241</v>
      </c>
      <c r="F18" s="8">
        <v>1251</v>
      </c>
      <c r="G18" s="8" t="s">
        <v>1513</v>
      </c>
      <c r="H18" s="8">
        <v>1233</v>
      </c>
      <c r="I18" s="8">
        <f t="shared" si="2"/>
        <v>3200</v>
      </c>
    </row>
    <row r="19" spans="1:9">
      <c r="A19" s="7">
        <v>42691</v>
      </c>
      <c r="B19" s="8" t="s">
        <v>103</v>
      </c>
      <c r="C19" s="8" t="s">
        <v>28</v>
      </c>
      <c r="D19" s="8">
        <v>2000</v>
      </c>
      <c r="E19" s="8">
        <v>311</v>
      </c>
      <c r="F19" s="8">
        <v>313</v>
      </c>
      <c r="G19" s="8" t="s">
        <v>1514</v>
      </c>
      <c r="H19" s="8">
        <v>306</v>
      </c>
      <c r="I19" s="8">
        <f t="shared" si="2"/>
        <v>10000</v>
      </c>
    </row>
    <row r="20" spans="1:9">
      <c r="A20" s="7">
        <v>42692</v>
      </c>
      <c r="B20" s="8" t="s">
        <v>103</v>
      </c>
      <c r="C20" s="8" t="s">
        <v>28</v>
      </c>
      <c r="D20" s="8">
        <v>2000</v>
      </c>
      <c r="E20" s="8">
        <v>297</v>
      </c>
      <c r="F20" s="8">
        <v>299</v>
      </c>
      <c r="G20" s="8" t="s">
        <v>1515</v>
      </c>
      <c r="H20" s="8">
        <v>295.5</v>
      </c>
      <c r="I20" s="8">
        <f t="shared" si="2"/>
        <v>3000</v>
      </c>
    </row>
    <row r="21" spans="1:9">
      <c r="A21" s="7">
        <v>42695</v>
      </c>
      <c r="B21" s="8" t="s">
        <v>1516</v>
      </c>
      <c r="C21" s="8" t="s">
        <v>28</v>
      </c>
      <c r="D21" s="8">
        <v>1500</v>
      </c>
      <c r="E21" s="8">
        <v>429.5</v>
      </c>
      <c r="F21" s="8">
        <v>432.5</v>
      </c>
      <c r="G21" s="8" t="s">
        <v>1517</v>
      </c>
      <c r="H21" s="8">
        <v>429.5</v>
      </c>
      <c r="I21" s="8">
        <f t="shared" si="2"/>
        <v>0</v>
      </c>
    </row>
    <row r="22" spans="1:9">
      <c r="A22" s="9">
        <v>42695</v>
      </c>
      <c r="B22" s="10" t="s">
        <v>1518</v>
      </c>
      <c r="C22" s="10" t="s">
        <v>9</v>
      </c>
      <c r="D22" s="10">
        <v>7375</v>
      </c>
      <c r="E22" s="10">
        <v>107</v>
      </c>
      <c r="F22" s="10">
        <v>106.5</v>
      </c>
      <c r="G22" s="10" t="s">
        <v>1519</v>
      </c>
      <c r="H22" s="10">
        <v>106.5</v>
      </c>
      <c r="I22" s="10">
        <f>(H22-E22)*D22</f>
        <v>-3687.5</v>
      </c>
    </row>
    <row r="23" spans="1:9">
      <c r="A23" s="7">
        <v>42695</v>
      </c>
      <c r="B23" s="8" t="s">
        <v>1520</v>
      </c>
      <c r="C23" s="8" t="s">
        <v>28</v>
      </c>
      <c r="D23" s="8">
        <v>7375</v>
      </c>
      <c r="E23" s="8">
        <v>105</v>
      </c>
      <c r="F23" s="8">
        <v>105.5</v>
      </c>
      <c r="G23" s="8" t="s">
        <v>1521</v>
      </c>
      <c r="H23" s="8">
        <v>104</v>
      </c>
      <c r="I23" s="8">
        <f t="shared" ref="I23:I26" si="3">(E23-H23)*D23</f>
        <v>7375</v>
      </c>
    </row>
    <row r="24" spans="1:9">
      <c r="A24" s="7">
        <v>42696</v>
      </c>
      <c r="B24" s="8" t="s">
        <v>264</v>
      </c>
      <c r="C24" s="8" t="s">
        <v>28</v>
      </c>
      <c r="D24" s="8">
        <v>500</v>
      </c>
      <c r="E24" s="8">
        <v>800</v>
      </c>
      <c r="F24" s="8">
        <v>808</v>
      </c>
      <c r="G24" s="8" t="s">
        <v>1522</v>
      </c>
      <c r="H24" s="8">
        <v>798</v>
      </c>
      <c r="I24" s="8">
        <f t="shared" si="3"/>
        <v>1000</v>
      </c>
    </row>
    <row r="25" spans="1:9">
      <c r="A25" s="7">
        <v>42696</v>
      </c>
      <c r="B25" s="8" t="s">
        <v>22</v>
      </c>
      <c r="C25" s="8" t="s">
        <v>28</v>
      </c>
      <c r="D25" s="8">
        <v>200</v>
      </c>
      <c r="E25" s="8">
        <v>2870</v>
      </c>
      <c r="F25" s="8">
        <v>2890</v>
      </c>
      <c r="G25" s="8" t="s">
        <v>1523</v>
      </c>
      <c r="H25" s="8">
        <v>2855</v>
      </c>
      <c r="I25" s="8">
        <f t="shared" si="3"/>
        <v>3000</v>
      </c>
    </row>
    <row r="26" spans="1:9">
      <c r="A26" s="9">
        <v>42697</v>
      </c>
      <c r="B26" s="10" t="s">
        <v>87</v>
      </c>
      <c r="C26" s="10" t="s">
        <v>28</v>
      </c>
      <c r="D26" s="10">
        <v>1300</v>
      </c>
      <c r="E26" s="10">
        <v>440</v>
      </c>
      <c r="F26" s="10">
        <v>443.15</v>
      </c>
      <c r="G26" s="10" t="s">
        <v>1524</v>
      </c>
      <c r="H26" s="10">
        <v>443.15</v>
      </c>
      <c r="I26" s="10">
        <f t="shared" si="3"/>
        <v>-4094.99999999997</v>
      </c>
    </row>
    <row r="27" spans="1:9">
      <c r="A27" s="7">
        <v>42698</v>
      </c>
      <c r="B27" s="8" t="s">
        <v>1382</v>
      </c>
      <c r="C27" s="8" t="s">
        <v>9</v>
      </c>
      <c r="D27" s="8">
        <v>400</v>
      </c>
      <c r="E27" s="8">
        <v>1800</v>
      </c>
      <c r="F27" s="8">
        <v>1790</v>
      </c>
      <c r="G27" s="8" t="s">
        <v>1525</v>
      </c>
      <c r="H27" s="8">
        <v>1800</v>
      </c>
      <c r="I27" s="8">
        <f t="shared" ref="I27:I34" si="4">(H27-E27)*D27</f>
        <v>0</v>
      </c>
    </row>
    <row r="28" spans="1:9">
      <c r="A28" s="7">
        <v>42698</v>
      </c>
      <c r="B28" s="8" t="s">
        <v>1069</v>
      </c>
      <c r="C28" s="8" t="s">
        <v>9</v>
      </c>
      <c r="D28" s="8">
        <v>6000</v>
      </c>
      <c r="E28" s="8">
        <v>220</v>
      </c>
      <c r="F28" s="8">
        <v>219.3</v>
      </c>
      <c r="G28" s="8" t="s">
        <v>1526</v>
      </c>
      <c r="H28" s="8">
        <v>220.6</v>
      </c>
      <c r="I28" s="8">
        <f t="shared" si="4"/>
        <v>3599.99999999997</v>
      </c>
    </row>
    <row r="29" spans="1:9">
      <c r="A29" s="7">
        <v>42699</v>
      </c>
      <c r="B29" s="8" t="s">
        <v>1527</v>
      </c>
      <c r="C29" s="8" t="s">
        <v>9</v>
      </c>
      <c r="D29" s="8">
        <v>1500</v>
      </c>
      <c r="E29" s="8">
        <v>327</v>
      </c>
      <c r="F29" s="8">
        <v>324</v>
      </c>
      <c r="G29" s="8" t="s">
        <v>1528</v>
      </c>
      <c r="H29" s="8">
        <v>327</v>
      </c>
      <c r="I29" s="8">
        <f t="shared" si="4"/>
        <v>0</v>
      </c>
    </row>
    <row r="30" spans="1:9">
      <c r="A30" s="9">
        <v>42699</v>
      </c>
      <c r="B30" s="10" t="s">
        <v>1529</v>
      </c>
      <c r="C30" s="10" t="s">
        <v>9</v>
      </c>
      <c r="D30" s="10">
        <v>1000</v>
      </c>
      <c r="E30" s="10">
        <v>535</v>
      </c>
      <c r="F30" s="10">
        <v>531</v>
      </c>
      <c r="G30" s="10" t="s">
        <v>1530</v>
      </c>
      <c r="H30" s="10">
        <v>534.5</v>
      </c>
      <c r="I30" s="10">
        <f t="shared" si="4"/>
        <v>-500</v>
      </c>
    </row>
    <row r="31" spans="1:9">
      <c r="A31" s="7">
        <v>42702</v>
      </c>
      <c r="B31" s="8" t="s">
        <v>237</v>
      </c>
      <c r="C31" s="8" t="s">
        <v>9</v>
      </c>
      <c r="D31" s="8">
        <v>3000</v>
      </c>
      <c r="E31" s="8">
        <v>240</v>
      </c>
      <c r="F31" s="8">
        <v>238.6</v>
      </c>
      <c r="G31" s="8" t="s">
        <v>1531</v>
      </c>
      <c r="H31" s="8">
        <v>241</v>
      </c>
      <c r="I31" s="8">
        <f t="shared" si="4"/>
        <v>3000</v>
      </c>
    </row>
    <row r="32" spans="1:9">
      <c r="A32" s="7">
        <v>42703</v>
      </c>
      <c r="B32" s="8" t="s">
        <v>1518</v>
      </c>
      <c r="C32" s="8" t="s">
        <v>9</v>
      </c>
      <c r="D32" s="8">
        <v>7375</v>
      </c>
      <c r="E32" s="8">
        <v>105</v>
      </c>
      <c r="F32" s="8">
        <v>104.45</v>
      </c>
      <c r="G32" s="8" t="s">
        <v>1532</v>
      </c>
      <c r="H32" s="8">
        <v>105.2</v>
      </c>
      <c r="I32" s="8">
        <f t="shared" si="4"/>
        <v>1475.00000000002</v>
      </c>
    </row>
    <row r="33" spans="1:9">
      <c r="A33" s="7">
        <v>42703</v>
      </c>
      <c r="B33" s="8" t="s">
        <v>1533</v>
      </c>
      <c r="C33" s="8" t="s">
        <v>9</v>
      </c>
      <c r="D33" s="8">
        <v>2000</v>
      </c>
      <c r="E33" s="8">
        <v>326</v>
      </c>
      <c r="F33" s="8">
        <v>324</v>
      </c>
      <c r="G33" s="8" t="s">
        <v>1534</v>
      </c>
      <c r="H33" s="8">
        <v>326</v>
      </c>
      <c r="I33" s="8">
        <f t="shared" si="4"/>
        <v>0</v>
      </c>
    </row>
    <row r="34" spans="1:9">
      <c r="A34" s="7">
        <v>42704</v>
      </c>
      <c r="B34" s="8" t="s">
        <v>1509</v>
      </c>
      <c r="C34" s="8" t="s">
        <v>565</v>
      </c>
      <c r="D34" s="8">
        <v>2000</v>
      </c>
      <c r="E34" s="8">
        <v>364</v>
      </c>
      <c r="F34" s="8">
        <v>362</v>
      </c>
      <c r="G34" s="8" t="s">
        <v>1535</v>
      </c>
      <c r="H34" s="8">
        <v>365.5</v>
      </c>
      <c r="I34" s="8">
        <f t="shared" si="4"/>
        <v>3000</v>
      </c>
    </row>
    <row r="35" spans="1:9">
      <c r="A35" s="12"/>
      <c r="B35" s="13"/>
      <c r="C35" s="13"/>
      <c r="D35" s="13"/>
      <c r="E35" s="13"/>
      <c r="F35" s="13"/>
      <c r="G35" s="8"/>
      <c r="H35" s="8"/>
      <c r="I35" s="8"/>
    </row>
    <row r="36" spans="7:9">
      <c r="G36" s="14" t="s">
        <v>33</v>
      </c>
      <c r="H36" s="14"/>
      <c r="I36" s="18">
        <f>SUM(I4:I34)</f>
        <v>75817.5000000001</v>
      </c>
    </row>
    <row r="37" spans="9:9">
      <c r="I37" s="19"/>
    </row>
    <row r="38" spans="7:9">
      <c r="G38" s="14" t="s">
        <v>3</v>
      </c>
      <c r="H38" s="14"/>
      <c r="I38" s="20">
        <v>0.71</v>
      </c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31" sqref="D31"/>
    </sheetView>
  </sheetViews>
  <sheetFormatPr defaultColWidth="9" defaultRowHeight="15"/>
  <cols>
    <col min="1" max="1" width="10.4285714285714"/>
    <col min="2" max="2" width="17.8571428571429" customWidth="1"/>
    <col min="3" max="3" width="9.42857142857143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1536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>
        <v>42646</v>
      </c>
      <c r="B4" s="8" t="s">
        <v>1537</v>
      </c>
      <c r="C4" s="8" t="s">
        <v>9</v>
      </c>
      <c r="D4" s="8">
        <v>700</v>
      </c>
      <c r="E4" s="8">
        <v>1362</v>
      </c>
      <c r="F4" s="8">
        <v>1356</v>
      </c>
      <c r="G4" s="8" t="s">
        <v>1538</v>
      </c>
      <c r="H4" s="8">
        <v>1375</v>
      </c>
      <c r="I4" s="8">
        <f t="shared" ref="I4:I13" si="0">(H4-E4)*D4</f>
        <v>9100</v>
      </c>
    </row>
    <row r="5" spans="1:9">
      <c r="A5" s="7">
        <v>42647</v>
      </c>
      <c r="B5" s="8" t="s">
        <v>1313</v>
      </c>
      <c r="C5" s="8" t="s">
        <v>9</v>
      </c>
      <c r="D5" s="8">
        <v>3000</v>
      </c>
      <c r="E5" s="8">
        <v>366.8</v>
      </c>
      <c r="F5" s="8">
        <v>365.5</v>
      </c>
      <c r="G5" s="8" t="s">
        <v>1539</v>
      </c>
      <c r="H5" s="8">
        <v>368</v>
      </c>
      <c r="I5" s="8">
        <f t="shared" si="0"/>
        <v>3599.99999999997</v>
      </c>
    </row>
    <row r="6" spans="1:9">
      <c r="A6" s="7">
        <v>42648</v>
      </c>
      <c r="B6" s="8" t="s">
        <v>190</v>
      </c>
      <c r="C6" s="8" t="s">
        <v>28</v>
      </c>
      <c r="D6" s="8">
        <v>500</v>
      </c>
      <c r="E6" s="8">
        <v>1932</v>
      </c>
      <c r="F6" s="8">
        <v>1940</v>
      </c>
      <c r="G6" s="8" t="s">
        <v>1540</v>
      </c>
      <c r="H6" s="8">
        <v>1919</v>
      </c>
      <c r="I6" s="8">
        <f>(E6-H6)*D6</f>
        <v>6500</v>
      </c>
    </row>
    <row r="7" spans="1:9">
      <c r="A7" s="9">
        <v>42648</v>
      </c>
      <c r="B7" s="10" t="s">
        <v>431</v>
      </c>
      <c r="C7" s="10" t="s">
        <v>9</v>
      </c>
      <c r="D7" s="10">
        <v>700</v>
      </c>
      <c r="E7" s="10">
        <v>1399</v>
      </c>
      <c r="F7" s="10">
        <v>1393</v>
      </c>
      <c r="G7" s="10" t="s">
        <v>1541</v>
      </c>
      <c r="H7" s="10">
        <v>1396.5</v>
      </c>
      <c r="I7" s="10">
        <f t="shared" si="0"/>
        <v>-1750</v>
      </c>
    </row>
    <row r="8" spans="1:9">
      <c r="A8" s="9">
        <v>42649</v>
      </c>
      <c r="B8" s="10" t="s">
        <v>1542</v>
      </c>
      <c r="C8" s="10" t="s">
        <v>9</v>
      </c>
      <c r="D8" s="10">
        <v>1500</v>
      </c>
      <c r="E8" s="10">
        <v>322</v>
      </c>
      <c r="F8" s="10">
        <v>319.25</v>
      </c>
      <c r="G8" s="10" t="s">
        <v>1543</v>
      </c>
      <c r="H8" s="10">
        <v>319.25</v>
      </c>
      <c r="I8" s="10">
        <f t="shared" si="0"/>
        <v>-4125</v>
      </c>
    </row>
    <row r="9" spans="1:9">
      <c r="A9" s="7">
        <v>42649</v>
      </c>
      <c r="B9" s="8" t="s">
        <v>1544</v>
      </c>
      <c r="C9" s="8" t="s">
        <v>565</v>
      </c>
      <c r="D9" s="8">
        <v>2000</v>
      </c>
      <c r="E9" s="8">
        <v>386.5</v>
      </c>
      <c r="F9" s="8">
        <v>384.5</v>
      </c>
      <c r="G9" s="8" t="s">
        <v>1545</v>
      </c>
      <c r="H9" s="8">
        <v>386.5</v>
      </c>
      <c r="I9" s="8">
        <f t="shared" si="0"/>
        <v>0</v>
      </c>
    </row>
    <row r="10" spans="1:9">
      <c r="A10" s="7">
        <v>42650</v>
      </c>
      <c r="B10" s="8" t="s">
        <v>87</v>
      </c>
      <c r="C10" s="8" t="s">
        <v>9</v>
      </c>
      <c r="D10" s="8">
        <v>1300</v>
      </c>
      <c r="E10" s="8">
        <v>565.85</v>
      </c>
      <c r="F10" s="8">
        <v>562.75</v>
      </c>
      <c r="G10" s="8" t="s">
        <v>1546</v>
      </c>
      <c r="H10" s="8">
        <v>571.5</v>
      </c>
      <c r="I10" s="8">
        <f t="shared" si="0"/>
        <v>7344.99999999997</v>
      </c>
    </row>
    <row r="11" spans="1:9">
      <c r="A11" s="7">
        <v>42650</v>
      </c>
      <c r="B11" s="8" t="s">
        <v>1547</v>
      </c>
      <c r="C11" s="8" t="s">
        <v>565</v>
      </c>
      <c r="D11" s="8">
        <v>2100</v>
      </c>
      <c r="E11" s="8">
        <v>363.9</v>
      </c>
      <c r="F11" s="8">
        <v>362.15</v>
      </c>
      <c r="G11" s="8" t="s">
        <v>1548</v>
      </c>
      <c r="H11" s="8">
        <v>367.3</v>
      </c>
      <c r="I11" s="8">
        <f t="shared" si="0"/>
        <v>7140.00000000007</v>
      </c>
    </row>
    <row r="12" spans="1:9">
      <c r="A12" s="9">
        <v>42653</v>
      </c>
      <c r="B12" s="10" t="s">
        <v>1069</v>
      </c>
      <c r="C12" s="10" t="s">
        <v>9</v>
      </c>
      <c r="D12" s="10">
        <v>6000</v>
      </c>
      <c r="E12" s="10">
        <v>201.4</v>
      </c>
      <c r="F12" s="10">
        <v>200.7</v>
      </c>
      <c r="G12" s="10" t="s">
        <v>1549</v>
      </c>
      <c r="H12" s="10">
        <v>200.7</v>
      </c>
      <c r="I12" s="10">
        <f t="shared" si="0"/>
        <v>-4200.0000000001</v>
      </c>
    </row>
    <row r="13" spans="1:9">
      <c r="A13" s="7">
        <v>42653</v>
      </c>
      <c r="B13" s="8" t="s">
        <v>1550</v>
      </c>
      <c r="C13" s="8" t="s">
        <v>9</v>
      </c>
      <c r="D13" s="8">
        <v>400</v>
      </c>
      <c r="E13" s="8">
        <v>1324</v>
      </c>
      <c r="F13" s="8">
        <v>1314</v>
      </c>
      <c r="G13" s="8" t="s">
        <v>1551</v>
      </c>
      <c r="H13" s="8">
        <v>1332</v>
      </c>
      <c r="I13" s="8">
        <f t="shared" si="0"/>
        <v>3200</v>
      </c>
    </row>
    <row r="14" spans="1:9">
      <c r="A14" s="7">
        <v>42656</v>
      </c>
      <c r="B14" s="8" t="s">
        <v>1552</v>
      </c>
      <c r="C14" s="8" t="s">
        <v>28</v>
      </c>
      <c r="D14" s="8">
        <v>1500</v>
      </c>
      <c r="E14" s="8">
        <v>400</v>
      </c>
      <c r="F14" s="8">
        <v>402.75</v>
      </c>
      <c r="G14" s="8" t="s">
        <v>1553</v>
      </c>
      <c r="H14" s="8">
        <v>400</v>
      </c>
      <c r="I14" s="8">
        <f>(E14-H14)*D14</f>
        <v>0</v>
      </c>
    </row>
    <row r="15" spans="1:9">
      <c r="A15" s="7">
        <v>42657</v>
      </c>
      <c r="B15" s="8" t="s">
        <v>473</v>
      </c>
      <c r="C15" s="8" t="s">
        <v>9</v>
      </c>
      <c r="D15" s="8">
        <v>1500</v>
      </c>
      <c r="E15" s="8">
        <v>419.4</v>
      </c>
      <c r="F15" s="8">
        <v>416.5</v>
      </c>
      <c r="G15" s="8" t="s">
        <v>1554</v>
      </c>
      <c r="H15" s="8">
        <v>419.4</v>
      </c>
      <c r="I15" s="8">
        <f t="shared" ref="I15:I18" si="1">(H15-E15)*D15</f>
        <v>0</v>
      </c>
    </row>
    <row r="16" spans="1:9">
      <c r="A16" s="9">
        <v>42657</v>
      </c>
      <c r="B16" s="10" t="s">
        <v>1379</v>
      </c>
      <c r="C16" s="10" t="s">
        <v>9</v>
      </c>
      <c r="D16" s="10">
        <v>2100</v>
      </c>
      <c r="E16" s="10">
        <v>440.15</v>
      </c>
      <c r="F16" s="10">
        <v>438.25</v>
      </c>
      <c r="G16" s="10" t="s">
        <v>1555</v>
      </c>
      <c r="H16" s="10">
        <v>438.25</v>
      </c>
      <c r="I16" s="10">
        <f t="shared" si="1"/>
        <v>-3989.99999999995</v>
      </c>
    </row>
    <row r="17" spans="1:9">
      <c r="A17" s="7">
        <v>42657</v>
      </c>
      <c r="B17" s="8" t="s">
        <v>1542</v>
      </c>
      <c r="C17" s="8" t="s">
        <v>9</v>
      </c>
      <c r="D17" s="8">
        <v>1500</v>
      </c>
      <c r="E17" s="8">
        <v>380</v>
      </c>
      <c r="F17" s="8">
        <v>377.25</v>
      </c>
      <c r="G17" s="8" t="s">
        <v>1556</v>
      </c>
      <c r="H17" s="8">
        <v>387</v>
      </c>
      <c r="I17" s="8">
        <f t="shared" si="1"/>
        <v>10500</v>
      </c>
    </row>
    <row r="18" spans="1:9">
      <c r="A18" s="7">
        <v>42660</v>
      </c>
      <c r="B18" s="8" t="s">
        <v>1557</v>
      </c>
      <c r="C18" s="8" t="s">
        <v>9</v>
      </c>
      <c r="D18" s="8">
        <v>250</v>
      </c>
      <c r="E18" s="8">
        <v>2130</v>
      </c>
      <c r="F18" s="8">
        <v>2113</v>
      </c>
      <c r="G18" s="8" t="s">
        <v>1558</v>
      </c>
      <c r="H18" s="8">
        <v>2145</v>
      </c>
      <c r="I18" s="8">
        <f t="shared" si="1"/>
        <v>3750</v>
      </c>
    </row>
    <row r="19" spans="1:9">
      <c r="A19" s="7">
        <v>42661</v>
      </c>
      <c r="B19" s="8" t="s">
        <v>1559</v>
      </c>
      <c r="C19" s="8" t="s">
        <v>28</v>
      </c>
      <c r="D19" s="8">
        <v>3000</v>
      </c>
      <c r="E19" s="8">
        <v>399.2</v>
      </c>
      <c r="F19" s="8">
        <v>400.5</v>
      </c>
      <c r="G19" s="8" t="s">
        <v>1560</v>
      </c>
      <c r="H19" s="8">
        <v>398</v>
      </c>
      <c r="I19" s="8">
        <f>(E19-H19)*D19</f>
        <v>3599.99999999997</v>
      </c>
    </row>
    <row r="20" spans="1:9">
      <c r="A20" s="7">
        <v>42662</v>
      </c>
      <c r="B20" s="8" t="s">
        <v>431</v>
      </c>
      <c r="C20" s="8" t="s">
        <v>9</v>
      </c>
      <c r="D20" s="8">
        <v>700</v>
      </c>
      <c r="E20" s="8">
        <v>1301</v>
      </c>
      <c r="F20" s="8">
        <v>1295</v>
      </c>
      <c r="G20" s="8" t="s">
        <v>1561</v>
      </c>
      <c r="H20" s="8">
        <v>1306</v>
      </c>
      <c r="I20" s="8">
        <f t="shared" ref="I20:I24" si="2">(H20-E20)*D20</f>
        <v>3500</v>
      </c>
    </row>
    <row r="21" spans="1:9">
      <c r="A21" s="7">
        <v>42663</v>
      </c>
      <c r="B21" s="8" t="s">
        <v>1562</v>
      </c>
      <c r="C21" s="8" t="s">
        <v>9</v>
      </c>
      <c r="D21" s="8">
        <v>1600</v>
      </c>
      <c r="E21" s="8">
        <v>245</v>
      </c>
      <c r="F21" s="8">
        <v>242.5</v>
      </c>
      <c r="G21" s="8" t="s">
        <v>1563</v>
      </c>
      <c r="H21" s="8">
        <v>247</v>
      </c>
      <c r="I21" s="8">
        <f t="shared" si="2"/>
        <v>3200</v>
      </c>
    </row>
    <row r="22" spans="1:9">
      <c r="A22" s="7">
        <v>42664</v>
      </c>
      <c r="B22" s="8" t="s">
        <v>1069</v>
      </c>
      <c r="C22" s="8" t="s">
        <v>9</v>
      </c>
      <c r="D22" s="8">
        <v>6000</v>
      </c>
      <c r="E22" s="8">
        <v>204</v>
      </c>
      <c r="F22" s="8">
        <v>202.75</v>
      </c>
      <c r="G22" s="8" t="s">
        <v>1564</v>
      </c>
      <c r="H22" s="8">
        <v>204</v>
      </c>
      <c r="I22" s="8">
        <f t="shared" si="2"/>
        <v>0</v>
      </c>
    </row>
    <row r="23" spans="1:9">
      <c r="A23" s="7">
        <v>42667</v>
      </c>
      <c r="B23" s="8" t="s">
        <v>1565</v>
      </c>
      <c r="C23" s="8" t="s">
        <v>9</v>
      </c>
      <c r="D23" s="8">
        <v>3000</v>
      </c>
      <c r="E23" s="8">
        <v>325</v>
      </c>
      <c r="F23" s="8">
        <v>323.85</v>
      </c>
      <c r="G23" s="8" t="s">
        <v>1566</v>
      </c>
      <c r="H23" s="8">
        <v>327.25</v>
      </c>
      <c r="I23" s="8">
        <f t="shared" si="2"/>
        <v>6750</v>
      </c>
    </row>
    <row r="24" spans="1:9">
      <c r="A24" s="7">
        <v>42668</v>
      </c>
      <c r="B24" s="8" t="s">
        <v>1509</v>
      </c>
      <c r="C24" s="8" t="s">
        <v>9</v>
      </c>
      <c r="D24" s="8">
        <v>2000</v>
      </c>
      <c r="E24" s="8">
        <v>404</v>
      </c>
      <c r="F24" s="8">
        <v>402</v>
      </c>
      <c r="G24" s="8" t="s">
        <v>1567</v>
      </c>
      <c r="H24" s="8">
        <v>407.5</v>
      </c>
      <c r="I24" s="8">
        <f t="shared" si="2"/>
        <v>7000</v>
      </c>
    </row>
    <row r="25" spans="1:9">
      <c r="A25" s="9">
        <v>42669</v>
      </c>
      <c r="B25" s="10" t="s">
        <v>431</v>
      </c>
      <c r="C25" s="10" t="s">
        <v>28</v>
      </c>
      <c r="D25" s="10">
        <v>700</v>
      </c>
      <c r="E25" s="10">
        <v>1246.65</v>
      </c>
      <c r="F25" s="10">
        <v>1253</v>
      </c>
      <c r="G25" s="10" t="s">
        <v>1568</v>
      </c>
      <c r="H25" s="10">
        <v>1253</v>
      </c>
      <c r="I25" s="10">
        <f>(E25-H25)*D25</f>
        <v>-4444.99999999994</v>
      </c>
    </row>
    <row r="26" spans="1:9">
      <c r="A26" s="7">
        <v>42670</v>
      </c>
      <c r="B26" s="8" t="s">
        <v>190</v>
      </c>
      <c r="C26" s="8" t="s">
        <v>9</v>
      </c>
      <c r="D26" s="8">
        <v>500</v>
      </c>
      <c r="E26" s="8">
        <v>1820</v>
      </c>
      <c r="F26" s="8">
        <v>1812</v>
      </c>
      <c r="G26" s="8" t="s">
        <v>1569</v>
      </c>
      <c r="H26" s="8">
        <v>1825</v>
      </c>
      <c r="I26" s="8">
        <f>(H26-E26)*D26</f>
        <v>2500</v>
      </c>
    </row>
    <row r="27" spans="8:9">
      <c r="H27" s="23"/>
      <c r="I27" s="25"/>
    </row>
    <row r="28" spans="7:9">
      <c r="G28" s="14" t="s">
        <v>33</v>
      </c>
      <c r="H28" s="14"/>
      <c r="I28" s="18">
        <f>SUM(I4:I27)</f>
        <v>59175</v>
      </c>
    </row>
    <row r="29" spans="9:9">
      <c r="I29" s="19"/>
    </row>
    <row r="30" spans="7:9">
      <c r="G30" s="14" t="s">
        <v>3</v>
      </c>
      <c r="H30" s="14"/>
      <c r="I30" s="20">
        <f>18/23</f>
        <v>0.782608695652174</v>
      </c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E27" sqref="E27"/>
    </sheetView>
  </sheetViews>
  <sheetFormatPr defaultColWidth="9" defaultRowHeight="15"/>
  <cols>
    <col min="1" max="1" width="10.4285714285714"/>
    <col min="2" max="2" width="17.8571428571429" customWidth="1"/>
    <col min="3" max="3" width="9.42857142857143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1570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/>
      <c r="B4" s="8"/>
      <c r="C4" s="8"/>
      <c r="D4" s="8"/>
      <c r="E4" s="8"/>
      <c r="F4" s="8"/>
      <c r="G4" s="8"/>
      <c r="H4" s="8"/>
      <c r="I4" s="8"/>
    </row>
    <row r="5" spans="1:9">
      <c r="A5" s="7">
        <v>42620</v>
      </c>
      <c r="B5" s="8" t="s">
        <v>1478</v>
      </c>
      <c r="C5" s="8" t="s">
        <v>9</v>
      </c>
      <c r="D5" s="8">
        <v>1500</v>
      </c>
      <c r="E5" s="8">
        <v>480</v>
      </c>
      <c r="F5" s="8">
        <v>477.25</v>
      </c>
      <c r="G5" s="8" t="s">
        <v>1571</v>
      </c>
      <c r="H5" s="8">
        <v>482.5</v>
      </c>
      <c r="I5" s="8">
        <f t="shared" ref="I5:I8" si="0">(H5-E5)*D5</f>
        <v>3750</v>
      </c>
    </row>
    <row r="6" spans="1:9">
      <c r="A6" s="7">
        <v>42621</v>
      </c>
      <c r="B6" s="8" t="s">
        <v>190</v>
      </c>
      <c r="C6" s="8" t="s">
        <v>9</v>
      </c>
      <c r="D6" s="8">
        <v>500</v>
      </c>
      <c r="E6" s="8">
        <v>1750</v>
      </c>
      <c r="F6" s="8">
        <v>1742</v>
      </c>
      <c r="G6" s="8" t="s">
        <v>1572</v>
      </c>
      <c r="H6" s="8">
        <v>1750</v>
      </c>
      <c r="I6" s="8">
        <f t="shared" si="0"/>
        <v>0</v>
      </c>
    </row>
    <row r="7" spans="1:9">
      <c r="A7" s="7">
        <v>42621</v>
      </c>
      <c r="B7" s="8" t="s">
        <v>830</v>
      </c>
      <c r="C7" s="8" t="s">
        <v>9</v>
      </c>
      <c r="D7" s="8">
        <v>3000</v>
      </c>
      <c r="E7" s="8">
        <v>207.7</v>
      </c>
      <c r="F7" s="8">
        <v>206.4</v>
      </c>
      <c r="G7" s="8" t="s">
        <v>1573</v>
      </c>
      <c r="H7" s="8">
        <v>210</v>
      </c>
      <c r="I7" s="8">
        <f t="shared" si="0"/>
        <v>6900.00000000003</v>
      </c>
    </row>
    <row r="8" spans="1:9">
      <c r="A8" s="7">
        <v>42622</v>
      </c>
      <c r="B8" s="8" t="s">
        <v>100</v>
      </c>
      <c r="C8" s="8" t="s">
        <v>9</v>
      </c>
      <c r="D8" s="8">
        <v>500</v>
      </c>
      <c r="E8" s="8">
        <v>988</v>
      </c>
      <c r="F8" s="8">
        <v>980</v>
      </c>
      <c r="G8" s="8" t="s">
        <v>1574</v>
      </c>
      <c r="H8" s="8">
        <v>1000</v>
      </c>
      <c r="I8" s="8">
        <f t="shared" si="0"/>
        <v>6000</v>
      </c>
    </row>
    <row r="9" spans="1:9">
      <c r="A9" s="7">
        <v>42625</v>
      </c>
      <c r="B9" s="8" t="s">
        <v>1565</v>
      </c>
      <c r="C9" s="8" t="s">
        <v>28</v>
      </c>
      <c r="D9" s="8">
        <v>3000</v>
      </c>
      <c r="E9" s="8">
        <v>301.8</v>
      </c>
      <c r="F9" s="8">
        <v>303.2</v>
      </c>
      <c r="G9" s="8" t="s">
        <v>1575</v>
      </c>
      <c r="H9" s="8">
        <v>298.75</v>
      </c>
      <c r="I9" s="8">
        <f t="shared" ref="I9:I13" si="1">(E9-H9)*D9</f>
        <v>9150.00000000003</v>
      </c>
    </row>
    <row r="10" spans="1:9">
      <c r="A10" s="7">
        <v>42627</v>
      </c>
      <c r="B10" s="8" t="s">
        <v>431</v>
      </c>
      <c r="C10" s="8" t="s">
        <v>9</v>
      </c>
      <c r="D10" s="8">
        <v>700</v>
      </c>
      <c r="E10" s="8">
        <v>1023.8</v>
      </c>
      <c r="F10" s="8">
        <v>1017.75</v>
      </c>
      <c r="G10" s="8" t="s">
        <v>1576</v>
      </c>
      <c r="H10" s="8">
        <v>1034</v>
      </c>
      <c r="I10" s="8">
        <f t="shared" ref="I10:I17" si="2">(H10-E10)*D10</f>
        <v>7140.00000000003</v>
      </c>
    </row>
    <row r="11" spans="1:9">
      <c r="A11" s="7">
        <v>42628</v>
      </c>
      <c r="B11" s="8" t="s">
        <v>1478</v>
      </c>
      <c r="C11" s="8" t="s">
        <v>28</v>
      </c>
      <c r="D11" s="8">
        <v>1500</v>
      </c>
      <c r="E11" s="8">
        <v>512</v>
      </c>
      <c r="F11" s="8">
        <v>514.75</v>
      </c>
      <c r="G11" s="8" t="s">
        <v>1577</v>
      </c>
      <c r="H11" s="8">
        <v>505.1</v>
      </c>
      <c r="I11" s="8">
        <f t="shared" si="1"/>
        <v>10350</v>
      </c>
    </row>
    <row r="12" spans="1:9">
      <c r="A12" s="7">
        <v>42629</v>
      </c>
      <c r="B12" s="8" t="s">
        <v>1578</v>
      </c>
      <c r="C12" s="8" t="s">
        <v>9</v>
      </c>
      <c r="D12" s="8">
        <v>1000</v>
      </c>
      <c r="E12" s="8">
        <v>580.5</v>
      </c>
      <c r="F12" s="8">
        <v>576.5</v>
      </c>
      <c r="G12" s="8" t="s">
        <v>1579</v>
      </c>
      <c r="H12" s="8">
        <v>584.5</v>
      </c>
      <c r="I12" s="8">
        <f t="shared" si="2"/>
        <v>4000</v>
      </c>
    </row>
    <row r="13" spans="1:9">
      <c r="A13" s="7">
        <v>42632</v>
      </c>
      <c r="B13" s="8" t="s">
        <v>1580</v>
      </c>
      <c r="C13" s="8" t="s">
        <v>28</v>
      </c>
      <c r="D13" s="8">
        <v>500</v>
      </c>
      <c r="E13" s="8">
        <v>1028.6</v>
      </c>
      <c r="F13" s="8">
        <v>1037</v>
      </c>
      <c r="G13" s="8" t="s">
        <v>1581</v>
      </c>
      <c r="H13" s="8">
        <v>1013</v>
      </c>
      <c r="I13" s="8">
        <f t="shared" si="1"/>
        <v>7799.99999999995</v>
      </c>
    </row>
    <row r="14" spans="1:9">
      <c r="A14" s="9">
        <v>42633</v>
      </c>
      <c r="B14" s="10" t="s">
        <v>441</v>
      </c>
      <c r="C14" s="10" t="s">
        <v>9</v>
      </c>
      <c r="D14" s="10">
        <v>600</v>
      </c>
      <c r="E14" s="10">
        <v>1156</v>
      </c>
      <c r="F14" s="10">
        <v>1149</v>
      </c>
      <c r="G14" s="10" t="s">
        <v>1582</v>
      </c>
      <c r="H14" s="10">
        <v>1149</v>
      </c>
      <c r="I14" s="10">
        <f t="shared" si="2"/>
        <v>-4200</v>
      </c>
    </row>
    <row r="15" spans="1:9">
      <c r="A15" s="7">
        <v>42635</v>
      </c>
      <c r="B15" s="8" t="s">
        <v>1583</v>
      </c>
      <c r="C15" s="8" t="s">
        <v>9</v>
      </c>
      <c r="D15" s="8">
        <v>1100</v>
      </c>
      <c r="E15" s="8">
        <v>900</v>
      </c>
      <c r="F15" s="8">
        <v>896.2</v>
      </c>
      <c r="G15" s="8" t="s">
        <v>1584</v>
      </c>
      <c r="H15" s="8">
        <v>900</v>
      </c>
      <c r="I15" s="8">
        <f t="shared" si="2"/>
        <v>0</v>
      </c>
    </row>
    <row r="16" spans="1:9">
      <c r="A16" s="9">
        <v>42636</v>
      </c>
      <c r="B16" s="10" t="s">
        <v>826</v>
      </c>
      <c r="C16" s="10" t="s">
        <v>9</v>
      </c>
      <c r="D16" s="10">
        <v>1000</v>
      </c>
      <c r="E16" s="10">
        <v>840</v>
      </c>
      <c r="F16" s="10">
        <v>836</v>
      </c>
      <c r="G16" s="10" t="s">
        <v>1585</v>
      </c>
      <c r="H16" s="10">
        <v>839.75</v>
      </c>
      <c r="I16" s="10">
        <f t="shared" si="2"/>
        <v>-250</v>
      </c>
    </row>
    <row r="17" spans="1:9">
      <c r="A17" s="7">
        <v>42636</v>
      </c>
      <c r="B17" s="8" t="s">
        <v>1586</v>
      </c>
      <c r="C17" s="8" t="s">
        <v>9</v>
      </c>
      <c r="D17" s="8">
        <v>600</v>
      </c>
      <c r="E17" s="8">
        <v>604</v>
      </c>
      <c r="F17" s="8">
        <v>597.5</v>
      </c>
      <c r="G17" s="8" t="s">
        <v>1587</v>
      </c>
      <c r="H17" s="8">
        <v>620</v>
      </c>
      <c r="I17" s="8">
        <f t="shared" si="2"/>
        <v>9600</v>
      </c>
    </row>
    <row r="18" spans="1:9">
      <c r="A18" s="7">
        <v>42639</v>
      </c>
      <c r="B18" s="8" t="s">
        <v>594</v>
      </c>
      <c r="C18" s="8" t="s">
        <v>28</v>
      </c>
      <c r="D18" s="8">
        <v>800</v>
      </c>
      <c r="E18" s="8">
        <v>500</v>
      </c>
      <c r="F18" s="8">
        <v>505.1</v>
      </c>
      <c r="G18" s="8" t="s">
        <v>1588</v>
      </c>
      <c r="H18" s="8">
        <v>499.85</v>
      </c>
      <c r="I18" s="8">
        <f t="shared" ref="I18:I23" si="3">(E18-H18)*D18</f>
        <v>119.999999999982</v>
      </c>
    </row>
    <row r="19" spans="1:9">
      <c r="A19" s="7">
        <v>42639</v>
      </c>
      <c r="B19" s="8" t="s">
        <v>1589</v>
      </c>
      <c r="C19" s="8" t="s">
        <v>9</v>
      </c>
      <c r="D19" s="8">
        <v>800</v>
      </c>
      <c r="E19" s="8">
        <v>475</v>
      </c>
      <c r="F19" s="8">
        <v>469.9</v>
      </c>
      <c r="G19" s="8" t="s">
        <v>1590</v>
      </c>
      <c r="H19" s="8">
        <v>479.5</v>
      </c>
      <c r="I19" s="8">
        <f t="shared" ref="I19:I22" si="4">(H19-E19)*D19</f>
        <v>3600</v>
      </c>
    </row>
    <row r="20" spans="1:9">
      <c r="A20" s="7">
        <v>42640</v>
      </c>
      <c r="B20" s="8" t="s">
        <v>1591</v>
      </c>
      <c r="C20" s="8" t="s">
        <v>9</v>
      </c>
      <c r="D20" s="8">
        <v>2500</v>
      </c>
      <c r="E20" s="8">
        <v>118.7</v>
      </c>
      <c r="F20" s="8">
        <v>117</v>
      </c>
      <c r="G20" s="8" t="s">
        <v>1592</v>
      </c>
      <c r="H20" s="8">
        <v>119.75</v>
      </c>
      <c r="I20" s="8">
        <f t="shared" si="4"/>
        <v>2624.99999999999</v>
      </c>
    </row>
    <row r="21" spans="1:9">
      <c r="A21" s="9">
        <v>42641</v>
      </c>
      <c r="B21" s="10" t="s">
        <v>1593</v>
      </c>
      <c r="C21" s="10" t="s">
        <v>28</v>
      </c>
      <c r="D21" s="10">
        <v>1000</v>
      </c>
      <c r="E21" s="10">
        <v>315</v>
      </c>
      <c r="F21" s="10">
        <v>318.5</v>
      </c>
      <c r="G21" s="10" t="s">
        <v>1594</v>
      </c>
      <c r="H21" s="10">
        <v>318.5</v>
      </c>
      <c r="I21" s="10">
        <f t="shared" si="3"/>
        <v>-3500</v>
      </c>
    </row>
    <row r="22" spans="1:9">
      <c r="A22" s="7">
        <v>42643</v>
      </c>
      <c r="B22" s="8" t="s">
        <v>1595</v>
      </c>
      <c r="C22" s="8" t="s">
        <v>9</v>
      </c>
      <c r="D22" s="8">
        <v>1000</v>
      </c>
      <c r="E22" s="8">
        <v>400</v>
      </c>
      <c r="F22" s="8">
        <v>396</v>
      </c>
      <c r="G22" s="8" t="s">
        <v>1596</v>
      </c>
      <c r="H22" s="8">
        <v>403</v>
      </c>
      <c r="I22" s="8">
        <f t="shared" si="4"/>
        <v>3000</v>
      </c>
    </row>
    <row r="23" spans="1:9">
      <c r="A23" s="7">
        <v>42643</v>
      </c>
      <c r="B23" s="8" t="s">
        <v>145</v>
      </c>
      <c r="C23" s="8" t="s">
        <v>28</v>
      </c>
      <c r="D23" s="8">
        <v>150</v>
      </c>
      <c r="E23" s="8">
        <v>5400</v>
      </c>
      <c r="F23" s="8">
        <v>5426</v>
      </c>
      <c r="G23" s="8" t="s">
        <v>1597</v>
      </c>
      <c r="H23" s="8">
        <v>5385</v>
      </c>
      <c r="I23" s="8">
        <f t="shared" si="3"/>
        <v>2250</v>
      </c>
    </row>
    <row r="24" spans="1:9">
      <c r="A24" s="7"/>
      <c r="B24" s="8"/>
      <c r="C24" s="8"/>
      <c r="D24" s="8"/>
      <c r="E24" s="8"/>
      <c r="F24" s="8"/>
      <c r="G24" s="8"/>
      <c r="H24" s="8"/>
      <c r="I24" s="8"/>
    </row>
    <row r="25" spans="8:9">
      <c r="H25" s="23"/>
      <c r="I25" s="25"/>
    </row>
    <row r="26" spans="7:9">
      <c r="G26" s="14" t="s">
        <v>33</v>
      </c>
      <c r="H26" s="14"/>
      <c r="I26" s="18">
        <f>SUM(I4:I25)</f>
        <v>68335</v>
      </c>
    </row>
    <row r="27" spans="9:9">
      <c r="I27" s="19"/>
    </row>
    <row r="28" spans="7:9">
      <c r="G28" s="14" t="s">
        <v>3</v>
      </c>
      <c r="H28" s="14"/>
      <c r="I28" s="20">
        <f>16/19</f>
        <v>0.842105263157895</v>
      </c>
    </row>
  </sheetData>
  <mergeCells count="4">
    <mergeCell ref="A1:I1"/>
    <mergeCell ref="A2:I2"/>
    <mergeCell ref="G26:H26"/>
    <mergeCell ref="G28:H28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L8" sqref="L8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102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43473</v>
      </c>
      <c r="B4" s="8" t="s">
        <v>103</v>
      </c>
      <c r="C4" s="8" t="s">
        <v>9</v>
      </c>
      <c r="D4" s="8">
        <v>500</v>
      </c>
      <c r="E4" s="8">
        <v>608</v>
      </c>
      <c r="F4" s="8">
        <v>601</v>
      </c>
      <c r="G4" s="11" t="s">
        <v>104</v>
      </c>
      <c r="H4" s="8">
        <v>614.6</v>
      </c>
      <c r="I4" s="8">
        <f t="shared" ref="I4:I9" si="0">(H4-E4)*D4</f>
        <v>3300.00000000001</v>
      </c>
      <c r="J4" s="26"/>
    </row>
    <row r="5" ht="15" spans="1:10">
      <c r="A5" s="7">
        <v>43593</v>
      </c>
      <c r="B5" s="8" t="s">
        <v>105</v>
      </c>
      <c r="C5" s="8" t="s">
        <v>9</v>
      </c>
      <c r="D5" s="8">
        <v>250</v>
      </c>
      <c r="E5" s="8">
        <v>2243</v>
      </c>
      <c r="F5" s="8">
        <v>2229</v>
      </c>
      <c r="G5" s="8" t="s">
        <v>106</v>
      </c>
      <c r="H5" s="8">
        <v>2250</v>
      </c>
      <c r="I5" s="8">
        <f t="shared" si="0"/>
        <v>1750</v>
      </c>
      <c r="J5" s="26"/>
    </row>
    <row r="6" ht="15" spans="1:10">
      <c r="A6" s="7">
        <v>43593</v>
      </c>
      <c r="B6" s="8" t="s">
        <v>107</v>
      </c>
      <c r="C6" s="8" t="s">
        <v>9</v>
      </c>
      <c r="D6" s="8">
        <v>750</v>
      </c>
      <c r="E6" s="8">
        <v>1210</v>
      </c>
      <c r="F6" s="8">
        <v>1205.95</v>
      </c>
      <c r="G6" s="11" t="s">
        <v>108</v>
      </c>
      <c r="H6" s="8">
        <v>1210.1</v>
      </c>
      <c r="I6" s="8">
        <f t="shared" si="0"/>
        <v>74.9999999999318</v>
      </c>
      <c r="J6" s="26"/>
    </row>
    <row r="7" ht="15" spans="1:10">
      <c r="A7" s="7">
        <v>43624</v>
      </c>
      <c r="B7" s="8" t="s">
        <v>87</v>
      </c>
      <c r="C7" s="8" t="s">
        <v>28</v>
      </c>
      <c r="D7" s="8">
        <v>1300</v>
      </c>
      <c r="E7" s="8">
        <v>322</v>
      </c>
      <c r="F7" s="8">
        <v>325.3</v>
      </c>
      <c r="G7" s="11" t="s">
        <v>109</v>
      </c>
      <c r="H7" s="8">
        <v>320.1</v>
      </c>
      <c r="I7" s="8">
        <f>(E7-H7)*D7</f>
        <v>2469.99999999997</v>
      </c>
      <c r="J7" s="26"/>
    </row>
    <row r="8" ht="15" spans="1:10">
      <c r="A8" s="7">
        <v>43624</v>
      </c>
      <c r="B8" s="8" t="s">
        <v>110</v>
      </c>
      <c r="C8" s="8" t="s">
        <v>9</v>
      </c>
      <c r="D8" s="8">
        <v>500</v>
      </c>
      <c r="E8" s="8">
        <v>360.5</v>
      </c>
      <c r="F8" s="8">
        <v>354.5</v>
      </c>
      <c r="G8" s="11" t="s">
        <v>111</v>
      </c>
      <c r="H8" s="8">
        <v>366.7</v>
      </c>
      <c r="I8" s="8">
        <f t="shared" si="0"/>
        <v>3099.99999999999</v>
      </c>
      <c r="J8" s="26"/>
    </row>
    <row r="9" ht="15" spans="1:10">
      <c r="A9" s="9">
        <v>43654</v>
      </c>
      <c r="B9" s="10" t="s">
        <v>110</v>
      </c>
      <c r="C9" s="10" t="s">
        <v>9</v>
      </c>
      <c r="D9" s="10">
        <v>500</v>
      </c>
      <c r="E9" s="10">
        <v>372</v>
      </c>
      <c r="F9" s="10">
        <v>365.95</v>
      </c>
      <c r="G9" s="39" t="s">
        <v>112</v>
      </c>
      <c r="H9" s="10">
        <v>365.95</v>
      </c>
      <c r="I9" s="10">
        <f t="shared" si="0"/>
        <v>-3025.00000000001</v>
      </c>
      <c r="J9" s="26"/>
    </row>
    <row r="10" ht="15" spans="1:10">
      <c r="A10" s="9">
        <v>43685</v>
      </c>
      <c r="B10" s="10" t="s">
        <v>44</v>
      </c>
      <c r="C10" s="10" t="s">
        <v>28</v>
      </c>
      <c r="D10" s="10">
        <v>600</v>
      </c>
      <c r="E10" s="10">
        <v>525.8</v>
      </c>
      <c r="F10" s="10">
        <v>531.5</v>
      </c>
      <c r="G10" s="39" t="s">
        <v>113</v>
      </c>
      <c r="H10" s="10">
        <v>531.5</v>
      </c>
      <c r="I10" s="10">
        <f>(E10-H10)*D10</f>
        <v>-3420.00000000003</v>
      </c>
      <c r="J10" s="26"/>
    </row>
    <row r="11" ht="15" spans="1:10">
      <c r="A11" s="7">
        <v>43685</v>
      </c>
      <c r="B11" s="8" t="s">
        <v>114</v>
      </c>
      <c r="C11" s="8" t="s">
        <v>9</v>
      </c>
      <c r="D11" s="8">
        <v>300</v>
      </c>
      <c r="E11" s="8">
        <v>739</v>
      </c>
      <c r="F11" s="8">
        <v>725.95</v>
      </c>
      <c r="G11" s="11" t="s">
        <v>115</v>
      </c>
      <c r="H11" s="8">
        <v>745</v>
      </c>
      <c r="I11" s="8">
        <f t="shared" ref="I11:I15" si="1">(H11-E11)*D11</f>
        <v>1800</v>
      </c>
      <c r="J11" s="26"/>
    </row>
    <row r="12" ht="15" spans="1:10">
      <c r="A12" s="7">
        <v>43685</v>
      </c>
      <c r="B12" s="8" t="s">
        <v>110</v>
      </c>
      <c r="C12" s="8" t="s">
        <v>9</v>
      </c>
      <c r="D12" s="8">
        <v>1000</v>
      </c>
      <c r="E12" s="8">
        <v>376</v>
      </c>
      <c r="F12" s="8">
        <v>372.65</v>
      </c>
      <c r="G12" s="11" t="s">
        <v>116</v>
      </c>
      <c r="H12" s="8">
        <v>378.75</v>
      </c>
      <c r="I12" s="8">
        <f t="shared" si="1"/>
        <v>2750</v>
      </c>
      <c r="J12" s="26"/>
    </row>
    <row r="13" ht="15" spans="1:10">
      <c r="A13" s="7">
        <v>43716</v>
      </c>
      <c r="B13" s="8" t="s">
        <v>68</v>
      </c>
      <c r="C13" s="8" t="s">
        <v>9</v>
      </c>
      <c r="D13" s="8">
        <v>300</v>
      </c>
      <c r="E13" s="8">
        <v>1219</v>
      </c>
      <c r="F13" s="8">
        <v>1207</v>
      </c>
      <c r="G13" s="11" t="s">
        <v>117</v>
      </c>
      <c r="H13" s="8">
        <v>1229</v>
      </c>
      <c r="I13" s="8">
        <f t="shared" si="1"/>
        <v>3000</v>
      </c>
      <c r="J13" s="26"/>
    </row>
    <row r="14" ht="15" spans="1:10">
      <c r="A14" s="7">
        <v>43716</v>
      </c>
      <c r="B14" s="8" t="s">
        <v>36</v>
      </c>
      <c r="C14" s="8" t="s">
        <v>9</v>
      </c>
      <c r="D14" s="8">
        <v>300</v>
      </c>
      <c r="E14" s="8">
        <v>1054</v>
      </c>
      <c r="F14" s="8">
        <v>1042.45</v>
      </c>
      <c r="G14" s="11" t="s">
        <v>118</v>
      </c>
      <c r="H14" s="8">
        <v>1061</v>
      </c>
      <c r="I14" s="8">
        <f t="shared" si="1"/>
        <v>2100</v>
      </c>
      <c r="J14" s="26"/>
    </row>
    <row r="15" ht="15" spans="1:10">
      <c r="A15" s="7" t="s">
        <v>119</v>
      </c>
      <c r="B15" s="8" t="s">
        <v>120</v>
      </c>
      <c r="C15" s="8" t="s">
        <v>9</v>
      </c>
      <c r="D15" s="8">
        <v>300</v>
      </c>
      <c r="E15" s="8">
        <v>1264</v>
      </c>
      <c r="F15" s="8">
        <v>1254</v>
      </c>
      <c r="G15" s="11" t="s">
        <v>121</v>
      </c>
      <c r="H15" s="8">
        <v>1281.6</v>
      </c>
      <c r="I15" s="8">
        <f t="shared" si="1"/>
        <v>5279.99999999997</v>
      </c>
      <c r="J15" s="26"/>
    </row>
    <row r="16" ht="15" spans="1:10">
      <c r="A16" s="9" t="s">
        <v>122</v>
      </c>
      <c r="B16" s="10" t="s">
        <v>123</v>
      </c>
      <c r="C16" s="10" t="s">
        <v>28</v>
      </c>
      <c r="D16" s="10">
        <v>500</v>
      </c>
      <c r="E16" s="10">
        <v>413</v>
      </c>
      <c r="F16" s="10">
        <v>419</v>
      </c>
      <c r="G16" s="39" t="s">
        <v>124</v>
      </c>
      <c r="H16" s="10">
        <v>419</v>
      </c>
      <c r="I16" s="10">
        <f t="shared" ref="I16:I19" si="2">(E16-H16)*D16</f>
        <v>-3000</v>
      </c>
      <c r="J16" s="26"/>
    </row>
    <row r="17" ht="15" spans="1:10">
      <c r="A17" s="7" t="s">
        <v>125</v>
      </c>
      <c r="B17" s="8" t="s">
        <v>126</v>
      </c>
      <c r="C17" s="8" t="s">
        <v>9</v>
      </c>
      <c r="D17" s="8">
        <v>250</v>
      </c>
      <c r="E17" s="8">
        <v>1420</v>
      </c>
      <c r="F17" s="8">
        <v>1404.95</v>
      </c>
      <c r="G17" s="11" t="s">
        <v>127</v>
      </c>
      <c r="H17" s="8">
        <v>1441</v>
      </c>
      <c r="I17" s="8">
        <f t="shared" ref="I17:I23" si="3">(H17-E17)*D17</f>
        <v>5250</v>
      </c>
      <c r="J17" s="26"/>
    </row>
    <row r="18" ht="15" spans="1:10">
      <c r="A18" s="9" t="s">
        <v>128</v>
      </c>
      <c r="B18" s="10" t="s">
        <v>56</v>
      </c>
      <c r="C18" s="10" t="s">
        <v>28</v>
      </c>
      <c r="D18" s="10">
        <v>300</v>
      </c>
      <c r="E18" s="10">
        <v>1476.5</v>
      </c>
      <c r="F18" s="10">
        <v>1479.25</v>
      </c>
      <c r="G18" s="39" t="s">
        <v>129</v>
      </c>
      <c r="H18" s="10">
        <v>1479.25</v>
      </c>
      <c r="I18" s="10">
        <f t="shared" si="2"/>
        <v>-825</v>
      </c>
      <c r="J18" s="26"/>
    </row>
    <row r="19" ht="15" spans="1:10">
      <c r="A19" s="7" t="s">
        <v>130</v>
      </c>
      <c r="B19" s="8" t="s">
        <v>131</v>
      </c>
      <c r="C19" s="8" t="s">
        <v>28</v>
      </c>
      <c r="D19" s="8">
        <v>1100</v>
      </c>
      <c r="E19" s="8">
        <v>457.55</v>
      </c>
      <c r="F19" s="8">
        <v>462.05</v>
      </c>
      <c r="G19" s="11" t="s">
        <v>132</v>
      </c>
      <c r="H19" s="8">
        <v>457</v>
      </c>
      <c r="I19" s="8">
        <f t="shared" si="2"/>
        <v>605.000000000013</v>
      </c>
      <c r="J19" s="26"/>
    </row>
    <row r="20" ht="15" spans="1:10">
      <c r="A20" s="7" t="s">
        <v>133</v>
      </c>
      <c r="B20" s="8" t="s">
        <v>107</v>
      </c>
      <c r="C20" s="8" t="s">
        <v>9</v>
      </c>
      <c r="D20" s="8">
        <v>300</v>
      </c>
      <c r="E20" s="8">
        <v>1375.1</v>
      </c>
      <c r="F20" s="8">
        <v>1363.95</v>
      </c>
      <c r="G20" s="8" t="s">
        <v>134</v>
      </c>
      <c r="H20" s="8">
        <v>1381</v>
      </c>
      <c r="I20" s="8">
        <f t="shared" si="3"/>
        <v>1770.00000000003</v>
      </c>
      <c r="J20" s="26"/>
    </row>
    <row r="21" ht="15" spans="1:10">
      <c r="A21" s="9" t="s">
        <v>133</v>
      </c>
      <c r="B21" s="10" t="s">
        <v>135</v>
      </c>
      <c r="C21" s="10" t="s">
        <v>9</v>
      </c>
      <c r="D21" s="10">
        <v>200</v>
      </c>
      <c r="E21" s="10">
        <v>1854.2</v>
      </c>
      <c r="F21" s="10">
        <v>1835</v>
      </c>
      <c r="G21" s="10" t="s">
        <v>136</v>
      </c>
      <c r="H21" s="10">
        <v>1850.1</v>
      </c>
      <c r="I21" s="10">
        <f t="shared" si="3"/>
        <v>-820.000000000027</v>
      </c>
      <c r="J21" s="26"/>
    </row>
    <row r="22" ht="15" spans="1:10">
      <c r="A22" s="9" t="s">
        <v>137</v>
      </c>
      <c r="B22" s="10" t="s">
        <v>138</v>
      </c>
      <c r="C22" s="10" t="s">
        <v>9</v>
      </c>
      <c r="D22" s="10">
        <v>1000</v>
      </c>
      <c r="E22" s="10">
        <v>245.6</v>
      </c>
      <c r="F22" s="10">
        <v>242</v>
      </c>
      <c r="G22" s="10" t="s">
        <v>139</v>
      </c>
      <c r="H22" s="10">
        <v>242</v>
      </c>
      <c r="I22" s="10">
        <f t="shared" si="3"/>
        <v>-3599.99999999999</v>
      </c>
      <c r="J22" s="26"/>
    </row>
    <row r="23" ht="15" spans="1:10">
      <c r="A23" s="7" t="s">
        <v>137</v>
      </c>
      <c r="B23" s="8" t="s">
        <v>140</v>
      </c>
      <c r="C23" s="8" t="s">
        <v>9</v>
      </c>
      <c r="D23" s="8">
        <v>150</v>
      </c>
      <c r="E23" s="8">
        <v>2555</v>
      </c>
      <c r="F23" s="8">
        <v>2531</v>
      </c>
      <c r="G23" s="8" t="s">
        <v>141</v>
      </c>
      <c r="H23" s="8">
        <v>2555</v>
      </c>
      <c r="I23" s="8">
        <f t="shared" si="3"/>
        <v>0</v>
      </c>
      <c r="J23" s="26"/>
    </row>
    <row r="24" ht="15" spans="1:10">
      <c r="A24" s="9" t="s">
        <v>142</v>
      </c>
      <c r="B24" s="10" t="s">
        <v>143</v>
      </c>
      <c r="C24" s="10" t="s">
        <v>28</v>
      </c>
      <c r="D24" s="10">
        <v>1500</v>
      </c>
      <c r="E24" s="10">
        <v>164.3</v>
      </c>
      <c r="F24" s="10">
        <v>167.05</v>
      </c>
      <c r="G24" s="10" t="s">
        <v>144</v>
      </c>
      <c r="H24" s="10">
        <v>167.05</v>
      </c>
      <c r="I24" s="10">
        <f>(E24-H24)*D24</f>
        <v>-4125</v>
      </c>
      <c r="J24" s="26"/>
    </row>
    <row r="25" ht="15" spans="1:10">
      <c r="A25" s="7" t="s">
        <v>142</v>
      </c>
      <c r="B25" s="8" t="s">
        <v>145</v>
      </c>
      <c r="C25" s="8" t="s">
        <v>9</v>
      </c>
      <c r="D25" s="8">
        <v>75</v>
      </c>
      <c r="E25" s="8">
        <v>6160</v>
      </c>
      <c r="F25" s="8">
        <v>6115</v>
      </c>
      <c r="G25" s="8" t="s">
        <v>146</v>
      </c>
      <c r="H25" s="8">
        <v>6224</v>
      </c>
      <c r="I25" s="8">
        <f t="shared" ref="I25:I30" si="4">(H25-E25)*D25</f>
        <v>4800</v>
      </c>
      <c r="J25" s="26"/>
    </row>
    <row r="26" ht="15" spans="1:10">
      <c r="A26" s="7" t="s">
        <v>147</v>
      </c>
      <c r="B26" s="8" t="s">
        <v>87</v>
      </c>
      <c r="C26" s="8" t="s">
        <v>9</v>
      </c>
      <c r="D26" s="8">
        <v>500</v>
      </c>
      <c r="E26" s="8">
        <v>360</v>
      </c>
      <c r="F26" s="8">
        <v>352.85</v>
      </c>
      <c r="G26" s="8" t="s">
        <v>148</v>
      </c>
      <c r="H26" s="8">
        <v>360.1</v>
      </c>
      <c r="I26" s="8">
        <f t="shared" si="4"/>
        <v>50.0000000000114</v>
      </c>
      <c r="J26" s="26"/>
    </row>
    <row r="27" ht="15" spans="1:10">
      <c r="A27" s="7" t="s">
        <v>147</v>
      </c>
      <c r="B27" s="8" t="s">
        <v>149</v>
      </c>
      <c r="C27" s="8" t="s">
        <v>9</v>
      </c>
      <c r="D27" s="8">
        <v>500</v>
      </c>
      <c r="E27" s="8">
        <v>2100</v>
      </c>
      <c r="F27" s="8">
        <v>2092</v>
      </c>
      <c r="G27" s="8" t="s">
        <v>150</v>
      </c>
      <c r="H27" s="8">
        <v>2106</v>
      </c>
      <c r="I27" s="8">
        <f t="shared" si="4"/>
        <v>3000</v>
      </c>
      <c r="J27" s="26"/>
    </row>
    <row r="28" ht="15" spans="1:10">
      <c r="A28" s="7" t="s">
        <v>151</v>
      </c>
      <c r="B28" s="8" t="s">
        <v>44</v>
      </c>
      <c r="C28" s="8" t="s">
        <v>9</v>
      </c>
      <c r="D28" s="8">
        <v>750</v>
      </c>
      <c r="E28" s="8">
        <v>570</v>
      </c>
      <c r="F28" s="8">
        <v>564.45</v>
      </c>
      <c r="G28" s="8" t="s">
        <v>152</v>
      </c>
      <c r="H28" s="8">
        <v>573.15</v>
      </c>
      <c r="I28" s="8">
        <f t="shared" si="4"/>
        <v>2362.49999999998</v>
      </c>
      <c r="J28" s="26"/>
    </row>
    <row r="29" ht="15" spans="1:10">
      <c r="A29" s="7" t="s">
        <v>153</v>
      </c>
      <c r="B29" s="8" t="s">
        <v>126</v>
      </c>
      <c r="C29" s="8" t="s">
        <v>9</v>
      </c>
      <c r="D29" s="8">
        <v>500</v>
      </c>
      <c r="E29" s="8">
        <v>1495.5</v>
      </c>
      <c r="F29" s="8">
        <v>1488</v>
      </c>
      <c r="G29" s="8" t="s">
        <v>154</v>
      </c>
      <c r="H29" s="8">
        <v>1510</v>
      </c>
      <c r="I29" s="8">
        <f t="shared" si="4"/>
        <v>7250</v>
      </c>
      <c r="J29" s="26"/>
    </row>
    <row r="30" ht="15" spans="1:10">
      <c r="A30" s="7" t="s">
        <v>153</v>
      </c>
      <c r="B30" s="8" t="s">
        <v>107</v>
      </c>
      <c r="C30" s="8" t="s">
        <v>9</v>
      </c>
      <c r="D30" s="8">
        <v>750</v>
      </c>
      <c r="E30" s="8">
        <v>1477</v>
      </c>
      <c r="F30" s="8">
        <v>1471.85</v>
      </c>
      <c r="G30" s="8" t="s">
        <v>155</v>
      </c>
      <c r="H30" s="8">
        <v>1477</v>
      </c>
      <c r="I30" s="8">
        <f t="shared" si="4"/>
        <v>0</v>
      </c>
      <c r="J30" s="26"/>
    </row>
    <row r="31" ht="15" spans="1:10">
      <c r="A31" s="7" t="s">
        <v>156</v>
      </c>
      <c r="B31" s="8" t="s">
        <v>100</v>
      </c>
      <c r="C31" s="8" t="s">
        <v>28</v>
      </c>
      <c r="D31" s="8">
        <v>1200</v>
      </c>
      <c r="E31" s="8">
        <v>370.25</v>
      </c>
      <c r="F31" s="8">
        <v>373.25</v>
      </c>
      <c r="G31" s="8" t="s">
        <v>157</v>
      </c>
      <c r="H31" s="8">
        <v>365.65</v>
      </c>
      <c r="I31" s="8">
        <f>(E31-H31)*D31</f>
        <v>5520.00000000003</v>
      </c>
      <c r="J31" s="26"/>
    </row>
    <row r="32" ht="15" spans="1:10">
      <c r="A32" s="9" t="s">
        <v>158</v>
      </c>
      <c r="B32" s="10" t="s">
        <v>159</v>
      </c>
      <c r="C32" s="10" t="s">
        <v>9</v>
      </c>
      <c r="D32" s="10">
        <v>600</v>
      </c>
      <c r="E32" s="10">
        <v>345</v>
      </c>
      <c r="F32" s="10">
        <v>339</v>
      </c>
      <c r="G32" s="10" t="s">
        <v>160</v>
      </c>
      <c r="H32" s="10">
        <v>339</v>
      </c>
      <c r="I32" s="10">
        <f t="shared" ref="I32:I34" si="5">(H32-E32)*D32</f>
        <v>-3600</v>
      </c>
      <c r="J32" s="26"/>
    </row>
    <row r="33" ht="15" spans="1:10">
      <c r="A33" s="7" t="s">
        <v>158</v>
      </c>
      <c r="B33" s="8" t="s">
        <v>107</v>
      </c>
      <c r="C33" s="8" t="s">
        <v>9</v>
      </c>
      <c r="D33" s="8">
        <v>750</v>
      </c>
      <c r="E33" s="8">
        <v>1485</v>
      </c>
      <c r="F33" s="8">
        <v>1479.95</v>
      </c>
      <c r="G33" s="8" t="s">
        <v>161</v>
      </c>
      <c r="H33" s="8">
        <v>1488.7</v>
      </c>
      <c r="I33" s="8">
        <f t="shared" si="5"/>
        <v>2775.00000000003</v>
      </c>
      <c r="J33" s="26"/>
    </row>
    <row r="34" ht="15" spans="1:10">
      <c r="A34" s="7" t="s">
        <v>158</v>
      </c>
      <c r="B34" s="8" t="s">
        <v>56</v>
      </c>
      <c r="C34" s="8" t="s">
        <v>9</v>
      </c>
      <c r="D34" s="8">
        <v>550</v>
      </c>
      <c r="E34" s="8">
        <v>1531.5</v>
      </c>
      <c r="F34" s="8">
        <v>1523.85</v>
      </c>
      <c r="G34" s="8" t="s">
        <v>162</v>
      </c>
      <c r="H34" s="8">
        <v>1534.65</v>
      </c>
      <c r="I34" s="8">
        <f t="shared" si="5"/>
        <v>1732.50000000005</v>
      </c>
      <c r="J34" s="26"/>
    </row>
    <row r="35" ht="15" spans="1:10">
      <c r="A35" s="7"/>
      <c r="B35" s="8"/>
      <c r="C35" s="8"/>
      <c r="D35" s="8"/>
      <c r="E35" s="8"/>
      <c r="F35" s="8"/>
      <c r="G35" s="8"/>
      <c r="H35" s="8"/>
      <c r="I35" s="8"/>
      <c r="J35" s="26"/>
    </row>
    <row r="36" ht="15" spans="7:9">
      <c r="G36" s="14" t="s">
        <v>33</v>
      </c>
      <c r="H36" s="14"/>
      <c r="I36" s="18">
        <f>SUM(I4:I35)</f>
        <v>38325</v>
      </c>
    </row>
    <row r="37" ht="15" spans="7:9">
      <c r="G37" s="26"/>
      <c r="H37" s="26"/>
      <c r="I37" s="33"/>
    </row>
    <row r="38" ht="15" spans="7:9">
      <c r="G38" s="14" t="s">
        <v>3</v>
      </c>
      <c r="H38" s="14"/>
      <c r="I38" s="20">
        <f>23/31</f>
        <v>0.741935483870968</v>
      </c>
    </row>
    <row r="39" spans="6:6">
      <c r="F39" s="43"/>
    </row>
    <row r="40" ht="15" spans="9:9">
      <c r="I40" s="37"/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I9" sqref="I9"/>
    </sheetView>
  </sheetViews>
  <sheetFormatPr defaultColWidth="9" defaultRowHeight="15"/>
  <cols>
    <col min="1" max="1" width="10.4285714285714"/>
    <col min="2" max="2" width="17.8571428571429" customWidth="1"/>
    <col min="3" max="3" width="9.42857142857143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1598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/>
      <c r="B4" s="8"/>
      <c r="C4" s="8"/>
      <c r="D4" s="8"/>
      <c r="E4" s="8"/>
      <c r="F4" s="8"/>
      <c r="G4" s="8"/>
      <c r="H4" s="8"/>
      <c r="I4" s="8"/>
    </row>
    <row r="5" spans="1:9">
      <c r="A5" s="7">
        <v>42583</v>
      </c>
      <c r="B5" s="8" t="s">
        <v>1559</v>
      </c>
      <c r="C5" s="8" t="s">
        <v>9</v>
      </c>
      <c r="D5" s="8">
        <v>3000</v>
      </c>
      <c r="E5" s="8">
        <v>305</v>
      </c>
      <c r="F5" s="8">
        <v>303.75</v>
      </c>
      <c r="G5" s="8" t="s">
        <v>1599</v>
      </c>
      <c r="H5" s="8">
        <v>308</v>
      </c>
      <c r="I5" s="8">
        <f t="shared" ref="I5" si="0">(H5-E5)*D5</f>
        <v>9000</v>
      </c>
    </row>
    <row r="6" spans="1:9">
      <c r="A6" s="7">
        <v>42584</v>
      </c>
      <c r="B6" s="8" t="s">
        <v>766</v>
      </c>
      <c r="C6" s="8" t="s">
        <v>9</v>
      </c>
      <c r="D6" s="8">
        <v>700</v>
      </c>
      <c r="E6" s="8">
        <v>1235</v>
      </c>
      <c r="F6" s="8">
        <v>1230</v>
      </c>
      <c r="G6" s="8" t="s">
        <v>1600</v>
      </c>
      <c r="H6" s="8">
        <v>1241</v>
      </c>
      <c r="I6" s="8">
        <f t="shared" ref="I6" si="1">(H6-E6)*D6</f>
        <v>4200</v>
      </c>
    </row>
    <row r="7" spans="1:9">
      <c r="A7" s="7">
        <v>42584</v>
      </c>
      <c r="B7" s="8" t="s">
        <v>1529</v>
      </c>
      <c r="C7" s="8" t="s">
        <v>28</v>
      </c>
      <c r="D7" s="8">
        <v>750</v>
      </c>
      <c r="E7" s="8">
        <v>590</v>
      </c>
      <c r="F7" s="8">
        <v>595</v>
      </c>
      <c r="G7" s="8" t="s">
        <v>1601</v>
      </c>
      <c r="H7" s="8">
        <v>585</v>
      </c>
      <c r="I7" s="8">
        <f t="shared" ref="I7:I9" si="2">(E7-H7)*D7</f>
        <v>3750</v>
      </c>
    </row>
    <row r="8" spans="1:9">
      <c r="A8" s="7">
        <v>42585</v>
      </c>
      <c r="B8" s="8" t="s">
        <v>438</v>
      </c>
      <c r="C8" s="8" t="s">
        <v>28</v>
      </c>
      <c r="D8" s="8">
        <v>250</v>
      </c>
      <c r="E8" s="8">
        <v>2365</v>
      </c>
      <c r="F8" s="8">
        <v>2379</v>
      </c>
      <c r="G8" s="8" t="s">
        <v>1602</v>
      </c>
      <c r="H8" s="8">
        <v>2330</v>
      </c>
      <c r="I8" s="8">
        <f t="shared" si="2"/>
        <v>8750</v>
      </c>
    </row>
    <row r="9" spans="1:9">
      <c r="A9" s="9">
        <v>42586</v>
      </c>
      <c r="B9" s="10" t="s">
        <v>438</v>
      </c>
      <c r="C9" s="10" t="s">
        <v>28</v>
      </c>
      <c r="D9" s="10">
        <v>250</v>
      </c>
      <c r="E9" s="10">
        <v>2265</v>
      </c>
      <c r="F9" s="10">
        <v>2279</v>
      </c>
      <c r="G9" s="10" t="s">
        <v>1603</v>
      </c>
      <c r="H9" s="10">
        <v>2269</v>
      </c>
      <c r="I9" s="10">
        <f t="shared" si="2"/>
        <v>-1000</v>
      </c>
    </row>
    <row r="10" spans="1:9">
      <c r="A10" s="7">
        <v>42586</v>
      </c>
      <c r="B10" s="8" t="s">
        <v>1604</v>
      </c>
      <c r="C10" s="8" t="s">
        <v>9</v>
      </c>
      <c r="D10" s="8">
        <v>500</v>
      </c>
      <c r="E10" s="8">
        <v>988</v>
      </c>
      <c r="F10" s="8">
        <v>981</v>
      </c>
      <c r="G10" s="8" t="s">
        <v>1605</v>
      </c>
      <c r="H10" s="8">
        <v>996</v>
      </c>
      <c r="I10" s="8">
        <f t="shared" ref="I10:I13" si="3">(H10-E10)*D10</f>
        <v>4000</v>
      </c>
    </row>
    <row r="11" spans="1:9">
      <c r="A11" s="7">
        <v>42587</v>
      </c>
      <c r="B11" s="8" t="s">
        <v>1606</v>
      </c>
      <c r="C11" s="8" t="s">
        <v>9</v>
      </c>
      <c r="D11" s="8">
        <v>1000</v>
      </c>
      <c r="E11" s="8">
        <v>300</v>
      </c>
      <c r="F11" s="8">
        <v>296.5</v>
      </c>
      <c r="G11" s="8" t="s">
        <v>1607</v>
      </c>
      <c r="H11" s="8">
        <v>310</v>
      </c>
      <c r="I11" s="8">
        <f t="shared" si="3"/>
        <v>10000</v>
      </c>
    </row>
    <row r="12" spans="1:9">
      <c r="A12" s="7">
        <v>42590</v>
      </c>
      <c r="B12" s="8" t="s">
        <v>830</v>
      </c>
      <c r="C12" s="8" t="s">
        <v>9</v>
      </c>
      <c r="D12" s="8">
        <v>3000</v>
      </c>
      <c r="E12" s="8">
        <v>178.65</v>
      </c>
      <c r="F12" s="8">
        <v>178</v>
      </c>
      <c r="G12" s="8" t="s">
        <v>1608</v>
      </c>
      <c r="H12" s="8">
        <v>182</v>
      </c>
      <c r="I12" s="8">
        <f t="shared" si="3"/>
        <v>10050</v>
      </c>
    </row>
    <row r="13" spans="1:9">
      <c r="A13" s="7">
        <v>42591</v>
      </c>
      <c r="B13" s="8" t="s">
        <v>1478</v>
      </c>
      <c r="C13" s="8" t="s">
        <v>9</v>
      </c>
      <c r="D13" s="8">
        <v>800</v>
      </c>
      <c r="E13" s="8">
        <v>430</v>
      </c>
      <c r="F13" s="8">
        <v>425.5</v>
      </c>
      <c r="G13" s="8" t="s">
        <v>1609</v>
      </c>
      <c r="H13" s="8">
        <v>435</v>
      </c>
      <c r="I13" s="8">
        <f t="shared" si="3"/>
        <v>4000</v>
      </c>
    </row>
    <row r="14" spans="1:9">
      <c r="A14" s="7">
        <v>42592</v>
      </c>
      <c r="B14" s="8" t="s">
        <v>594</v>
      </c>
      <c r="C14" s="8" t="s">
        <v>28</v>
      </c>
      <c r="D14" s="8">
        <v>800</v>
      </c>
      <c r="E14" s="8">
        <v>588</v>
      </c>
      <c r="F14" s="8">
        <v>592.5</v>
      </c>
      <c r="G14" s="8" t="s">
        <v>1610</v>
      </c>
      <c r="H14" s="8">
        <v>583.5</v>
      </c>
      <c r="I14" s="8">
        <f t="shared" ref="I14" si="4">(E14-H14)*D14</f>
        <v>3600</v>
      </c>
    </row>
    <row r="15" spans="1:9">
      <c r="A15" s="7">
        <v>42593</v>
      </c>
      <c r="B15" s="8" t="s">
        <v>1611</v>
      </c>
      <c r="C15" s="8" t="s">
        <v>9</v>
      </c>
      <c r="D15" s="8">
        <v>800</v>
      </c>
      <c r="E15" s="8">
        <v>675</v>
      </c>
      <c r="F15" s="8">
        <v>670.5</v>
      </c>
      <c r="G15" s="8" t="s">
        <v>1612</v>
      </c>
      <c r="H15" s="8">
        <v>680</v>
      </c>
      <c r="I15" s="8">
        <f t="shared" ref="I15" si="5">(H15-E15)*D15</f>
        <v>4000</v>
      </c>
    </row>
    <row r="16" spans="1:9">
      <c r="A16" s="7">
        <v>42598</v>
      </c>
      <c r="B16" s="8" t="s">
        <v>404</v>
      </c>
      <c r="C16" s="8" t="s">
        <v>565</v>
      </c>
      <c r="D16" s="8">
        <v>500</v>
      </c>
      <c r="E16" s="8">
        <v>1220</v>
      </c>
      <c r="F16" s="8">
        <v>1213</v>
      </c>
      <c r="G16" s="8" t="s">
        <v>1613</v>
      </c>
      <c r="H16" s="8">
        <v>1227</v>
      </c>
      <c r="I16" s="8">
        <f t="shared" ref="I16:I19" si="6">(H16-E16)*D16</f>
        <v>3500</v>
      </c>
    </row>
    <row r="17" spans="1:9">
      <c r="A17" s="7">
        <v>42598</v>
      </c>
      <c r="B17" s="8" t="s">
        <v>36</v>
      </c>
      <c r="C17" s="8" t="s">
        <v>28</v>
      </c>
      <c r="D17" s="8">
        <v>1500</v>
      </c>
      <c r="E17" s="8">
        <v>395.3</v>
      </c>
      <c r="F17" s="8">
        <v>398</v>
      </c>
      <c r="G17" s="8" t="s">
        <v>1614</v>
      </c>
      <c r="H17" s="8">
        <v>393</v>
      </c>
      <c r="I17" s="8">
        <f>(E17-H17)*D17</f>
        <v>3450.00000000002</v>
      </c>
    </row>
    <row r="18" spans="1:9">
      <c r="A18" s="7">
        <v>42599</v>
      </c>
      <c r="B18" s="8" t="s">
        <v>22</v>
      </c>
      <c r="C18" s="8" t="s">
        <v>565</v>
      </c>
      <c r="D18" s="8">
        <v>200</v>
      </c>
      <c r="E18" s="8">
        <v>3300</v>
      </c>
      <c r="F18" s="8">
        <v>3282</v>
      </c>
      <c r="G18" s="8" t="s">
        <v>1615</v>
      </c>
      <c r="H18" s="8">
        <v>3350</v>
      </c>
      <c r="I18" s="8">
        <f t="shared" si="6"/>
        <v>10000</v>
      </c>
    </row>
    <row r="19" spans="1:9">
      <c r="A19" s="9">
        <v>42600</v>
      </c>
      <c r="B19" s="10" t="s">
        <v>1616</v>
      </c>
      <c r="C19" s="10" t="s">
        <v>9</v>
      </c>
      <c r="D19" s="10">
        <v>600</v>
      </c>
      <c r="E19" s="10">
        <v>791.3</v>
      </c>
      <c r="F19" s="10">
        <v>785.25</v>
      </c>
      <c r="G19" s="10" t="s">
        <v>1617</v>
      </c>
      <c r="H19" s="10">
        <v>789.6</v>
      </c>
      <c r="I19" s="10">
        <f t="shared" si="6"/>
        <v>-1019.99999999996</v>
      </c>
    </row>
    <row r="20" spans="1:9">
      <c r="A20" s="7">
        <v>42600</v>
      </c>
      <c r="B20" s="8" t="s">
        <v>1618</v>
      </c>
      <c r="C20" s="8" t="s">
        <v>28</v>
      </c>
      <c r="D20" s="8">
        <v>500</v>
      </c>
      <c r="E20" s="8">
        <v>1020</v>
      </c>
      <c r="F20" s="8">
        <v>1027</v>
      </c>
      <c r="G20" s="8" t="s">
        <v>1619</v>
      </c>
      <c r="H20" s="8">
        <v>1013</v>
      </c>
      <c r="I20" s="8">
        <f t="shared" ref="I20:I21" si="7">(E20-H20)*D20</f>
        <v>3500</v>
      </c>
    </row>
    <row r="21" spans="1:9">
      <c r="A21" s="7">
        <v>42601</v>
      </c>
      <c r="B21" s="8" t="s">
        <v>285</v>
      </c>
      <c r="C21" s="8" t="s">
        <v>28</v>
      </c>
      <c r="D21" s="8">
        <v>1400</v>
      </c>
      <c r="E21" s="8">
        <v>342.1</v>
      </c>
      <c r="F21" s="8">
        <v>344.65</v>
      </c>
      <c r="G21" s="8" t="s">
        <v>1620</v>
      </c>
      <c r="H21" s="8">
        <v>339.55</v>
      </c>
      <c r="I21" s="8">
        <f t="shared" si="7"/>
        <v>3570.00000000002</v>
      </c>
    </row>
    <row r="22" spans="1:9">
      <c r="A22" s="7">
        <v>42605</v>
      </c>
      <c r="B22" s="8" t="s">
        <v>100</v>
      </c>
      <c r="C22" s="8" t="s">
        <v>28</v>
      </c>
      <c r="D22" s="8">
        <v>500</v>
      </c>
      <c r="E22" s="8">
        <v>954.5</v>
      </c>
      <c r="F22" s="8">
        <v>961.5</v>
      </c>
      <c r="G22" s="8" t="s">
        <v>1621</v>
      </c>
      <c r="H22" s="8">
        <v>947</v>
      </c>
      <c r="I22" s="8">
        <f t="shared" ref="I22:I24" si="8">(E22-H22)*D22</f>
        <v>3750</v>
      </c>
    </row>
    <row r="23" spans="1:9">
      <c r="A23" s="7">
        <v>42606</v>
      </c>
      <c r="B23" s="8" t="s">
        <v>103</v>
      </c>
      <c r="C23" s="8" t="s">
        <v>9</v>
      </c>
      <c r="D23" s="8">
        <v>2000</v>
      </c>
      <c r="E23" s="8">
        <v>377.75</v>
      </c>
      <c r="F23" s="8">
        <v>376</v>
      </c>
      <c r="G23" s="8" t="s">
        <v>1622</v>
      </c>
      <c r="H23" s="8">
        <v>383</v>
      </c>
      <c r="I23" s="8">
        <f t="shared" ref="I23:I25" si="9">(H23-E23)*D23</f>
        <v>10500</v>
      </c>
    </row>
    <row r="24" spans="1:9">
      <c r="A24" s="7">
        <v>42607</v>
      </c>
      <c r="B24" s="8" t="s">
        <v>1069</v>
      </c>
      <c r="C24" s="8" t="s">
        <v>28</v>
      </c>
      <c r="D24" s="8">
        <v>6000</v>
      </c>
      <c r="E24" s="8">
        <v>175</v>
      </c>
      <c r="F24" s="8">
        <v>175.6</v>
      </c>
      <c r="G24" s="8" t="s">
        <v>1623</v>
      </c>
      <c r="H24" s="8">
        <v>173</v>
      </c>
      <c r="I24" s="8">
        <f t="shared" si="8"/>
        <v>12000</v>
      </c>
    </row>
    <row r="25" spans="1:9">
      <c r="A25" s="7">
        <v>42608</v>
      </c>
      <c r="B25" s="8" t="s">
        <v>103</v>
      </c>
      <c r="C25" s="8" t="s">
        <v>9</v>
      </c>
      <c r="D25" s="8">
        <v>2000</v>
      </c>
      <c r="E25" s="8">
        <v>383.9</v>
      </c>
      <c r="F25" s="8">
        <v>382.3</v>
      </c>
      <c r="G25" s="8" t="s">
        <v>1624</v>
      </c>
      <c r="H25" s="8">
        <v>389</v>
      </c>
      <c r="I25" s="8">
        <f t="shared" si="9"/>
        <v>10200</v>
      </c>
    </row>
    <row r="26" spans="1:9">
      <c r="A26" s="9">
        <v>42608</v>
      </c>
      <c r="B26" s="10" t="s">
        <v>809</v>
      </c>
      <c r="C26" s="10" t="s">
        <v>28</v>
      </c>
      <c r="D26" s="10">
        <v>600</v>
      </c>
      <c r="E26" s="10">
        <v>758.1</v>
      </c>
      <c r="F26" s="10">
        <v>764.1</v>
      </c>
      <c r="G26" s="10" t="s">
        <v>1625</v>
      </c>
      <c r="H26" s="10">
        <v>759</v>
      </c>
      <c r="I26" s="10">
        <f>(E26-H26)*D26</f>
        <v>-539.999999999986</v>
      </c>
    </row>
    <row r="27" spans="8:9">
      <c r="H27" s="23"/>
      <c r="I27" s="25"/>
    </row>
    <row r="28" spans="7:9">
      <c r="G28" s="14" t="s">
        <v>33</v>
      </c>
      <c r="H28" s="14"/>
      <c r="I28" s="18">
        <f>SUM(I4:I27)</f>
        <v>119260</v>
      </c>
    </row>
    <row r="29" spans="9:9">
      <c r="I29" s="19"/>
    </row>
    <row r="30" spans="7:9">
      <c r="G30" s="14" t="s">
        <v>3</v>
      </c>
      <c r="H30" s="14"/>
      <c r="I30" s="20">
        <f>19/22</f>
        <v>0.863636363636364</v>
      </c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I24" sqref="I24"/>
    </sheetView>
  </sheetViews>
  <sheetFormatPr defaultColWidth="9" defaultRowHeight="15"/>
  <cols>
    <col min="1" max="1" width="10.4285714285714"/>
    <col min="2" max="2" width="17.1428571428571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1626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1016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/>
      <c r="B4" s="8"/>
      <c r="C4" s="8"/>
      <c r="D4" s="8"/>
      <c r="E4" s="8"/>
      <c r="F4" s="8"/>
      <c r="G4" s="8"/>
      <c r="H4" s="8"/>
      <c r="I4" s="8"/>
    </row>
    <row r="5" spans="1:9">
      <c r="A5" s="7">
        <v>42555</v>
      </c>
      <c r="B5" s="8" t="s">
        <v>1069</v>
      </c>
      <c r="C5" s="8" t="s">
        <v>9</v>
      </c>
      <c r="D5" s="8">
        <v>6000</v>
      </c>
      <c r="E5" s="8">
        <v>137.5</v>
      </c>
      <c r="F5" s="8">
        <v>138</v>
      </c>
      <c r="G5" s="8" t="s">
        <v>1627</v>
      </c>
      <c r="H5" s="8">
        <v>139.4</v>
      </c>
      <c r="I5" s="8">
        <f t="shared" ref="I5:I13" si="0">(H5-E5)*D5</f>
        <v>11400</v>
      </c>
    </row>
    <row r="6" spans="1:9">
      <c r="A6" s="7">
        <v>42555</v>
      </c>
      <c r="B6" s="8" t="s">
        <v>1628</v>
      </c>
      <c r="C6" s="8" t="s">
        <v>9</v>
      </c>
      <c r="D6" s="8">
        <v>600</v>
      </c>
      <c r="E6" s="8">
        <v>470</v>
      </c>
      <c r="F6" s="8">
        <v>464.5</v>
      </c>
      <c r="G6" s="8" t="s">
        <v>1629</v>
      </c>
      <c r="H6" s="8">
        <v>488</v>
      </c>
      <c r="I6" s="8">
        <f t="shared" si="0"/>
        <v>10800</v>
      </c>
    </row>
    <row r="7" spans="1:9">
      <c r="A7" s="7">
        <v>42558</v>
      </c>
      <c r="B7" s="8" t="s">
        <v>1630</v>
      </c>
      <c r="C7" s="8" t="s">
        <v>9</v>
      </c>
      <c r="D7" s="8">
        <v>500</v>
      </c>
      <c r="E7" s="8">
        <v>449</v>
      </c>
      <c r="F7" s="8">
        <v>444</v>
      </c>
      <c r="G7" s="8">
        <v>464.25</v>
      </c>
      <c r="H7" s="8">
        <v>464.25</v>
      </c>
      <c r="I7" s="8">
        <f t="shared" si="0"/>
        <v>7625</v>
      </c>
    </row>
    <row r="8" spans="1:9">
      <c r="A8" s="7">
        <v>42559</v>
      </c>
      <c r="B8" s="8" t="s">
        <v>448</v>
      </c>
      <c r="C8" s="8" t="s">
        <v>9</v>
      </c>
      <c r="D8" s="8">
        <v>400</v>
      </c>
      <c r="E8" s="8">
        <v>1621</v>
      </c>
      <c r="F8" s="8">
        <v>1612</v>
      </c>
      <c r="G8" s="8" t="s">
        <v>1631</v>
      </c>
      <c r="H8" s="8">
        <v>1631</v>
      </c>
      <c r="I8" s="8">
        <f t="shared" si="0"/>
        <v>4000</v>
      </c>
    </row>
    <row r="9" spans="1:9">
      <c r="A9" s="7">
        <v>42562</v>
      </c>
      <c r="B9" s="8" t="s">
        <v>696</v>
      </c>
      <c r="C9" s="8" t="s">
        <v>9</v>
      </c>
      <c r="D9" s="8">
        <v>600</v>
      </c>
      <c r="E9" s="8">
        <v>970</v>
      </c>
      <c r="F9" s="8">
        <v>965</v>
      </c>
      <c r="G9" s="8" t="s">
        <v>1632</v>
      </c>
      <c r="H9" s="8">
        <v>977</v>
      </c>
      <c r="I9" s="8">
        <f t="shared" si="0"/>
        <v>4200</v>
      </c>
    </row>
    <row r="10" spans="1:9">
      <c r="A10" s="7">
        <v>42562</v>
      </c>
      <c r="B10" s="8" t="s">
        <v>100</v>
      </c>
      <c r="C10" s="8" t="s">
        <v>9</v>
      </c>
      <c r="D10" s="8">
        <v>500</v>
      </c>
      <c r="E10" s="8">
        <v>1188</v>
      </c>
      <c r="F10" s="8">
        <v>1181</v>
      </c>
      <c r="G10" s="8" t="s">
        <v>1633</v>
      </c>
      <c r="H10" s="8">
        <v>1195</v>
      </c>
      <c r="I10" s="8">
        <f t="shared" si="0"/>
        <v>3500</v>
      </c>
    </row>
    <row r="11" spans="1:9">
      <c r="A11" s="7">
        <v>42563</v>
      </c>
      <c r="B11" s="8" t="s">
        <v>1634</v>
      </c>
      <c r="C11" s="8" t="s">
        <v>9</v>
      </c>
      <c r="D11" s="8">
        <v>1000</v>
      </c>
      <c r="E11" s="8">
        <v>360</v>
      </c>
      <c r="F11" s="8">
        <v>356.5</v>
      </c>
      <c r="G11" s="8">
        <v>367</v>
      </c>
      <c r="H11" s="8">
        <v>367</v>
      </c>
      <c r="I11" s="8">
        <f t="shared" si="0"/>
        <v>7000</v>
      </c>
    </row>
    <row r="12" spans="1:9">
      <c r="A12" s="9">
        <v>42565</v>
      </c>
      <c r="B12" s="10" t="s">
        <v>1635</v>
      </c>
      <c r="C12" s="10" t="s">
        <v>9</v>
      </c>
      <c r="D12" s="10">
        <v>1500</v>
      </c>
      <c r="E12" s="10">
        <v>487.1</v>
      </c>
      <c r="F12" s="10">
        <v>484.5</v>
      </c>
      <c r="G12" s="10" t="s">
        <v>1636</v>
      </c>
      <c r="H12" s="10">
        <v>486.6</v>
      </c>
      <c r="I12" s="10">
        <f t="shared" si="0"/>
        <v>-750</v>
      </c>
    </row>
    <row r="13" spans="1:9">
      <c r="A13" s="7">
        <v>42565</v>
      </c>
      <c r="B13" s="8" t="s">
        <v>1580</v>
      </c>
      <c r="C13" s="8" t="s">
        <v>9</v>
      </c>
      <c r="D13" s="8">
        <v>500</v>
      </c>
      <c r="E13" s="8">
        <v>1186.5</v>
      </c>
      <c r="F13" s="8">
        <v>1179.5</v>
      </c>
      <c r="G13" s="8" t="s">
        <v>1637</v>
      </c>
      <c r="H13" s="8">
        <v>1205</v>
      </c>
      <c r="I13" s="8">
        <f t="shared" si="0"/>
        <v>9250</v>
      </c>
    </row>
    <row r="14" spans="1:9">
      <c r="A14" s="9">
        <v>42566</v>
      </c>
      <c r="B14" s="10" t="s">
        <v>1638</v>
      </c>
      <c r="C14" s="10" t="s">
        <v>9</v>
      </c>
      <c r="D14" s="10">
        <v>600</v>
      </c>
      <c r="E14" s="10">
        <v>950</v>
      </c>
      <c r="F14" s="10">
        <v>948.5</v>
      </c>
      <c r="G14" s="10" t="s">
        <v>1639</v>
      </c>
      <c r="H14" s="10">
        <v>948.5</v>
      </c>
      <c r="I14" s="10">
        <f t="shared" ref="I14:I20" si="1">(H14-E14)*D14</f>
        <v>-900</v>
      </c>
    </row>
    <row r="15" spans="1:9">
      <c r="A15" s="7">
        <v>42566</v>
      </c>
      <c r="B15" s="8" t="s">
        <v>1630</v>
      </c>
      <c r="C15" s="8" t="s">
        <v>28</v>
      </c>
      <c r="D15" s="8">
        <v>500</v>
      </c>
      <c r="E15" s="8">
        <v>463.5</v>
      </c>
      <c r="F15" s="8">
        <v>468</v>
      </c>
      <c r="G15" s="8" t="s">
        <v>1640</v>
      </c>
      <c r="H15" s="8">
        <v>455</v>
      </c>
      <c r="I15" s="8">
        <f t="shared" ref="I15" si="2">(E15-H15)*D15</f>
        <v>4250</v>
      </c>
    </row>
    <row r="16" spans="1:9">
      <c r="A16" s="7">
        <v>42569</v>
      </c>
      <c r="B16" s="8" t="s">
        <v>448</v>
      </c>
      <c r="C16" s="8" t="s">
        <v>9</v>
      </c>
      <c r="D16" s="8">
        <v>400</v>
      </c>
      <c r="E16" s="8">
        <v>1630</v>
      </c>
      <c r="F16" s="8">
        <v>1621.5</v>
      </c>
      <c r="G16" s="8" t="s">
        <v>1641</v>
      </c>
      <c r="H16" s="8">
        <v>1640</v>
      </c>
      <c r="I16" s="8">
        <f t="shared" si="1"/>
        <v>4000</v>
      </c>
    </row>
    <row r="17" spans="1:9">
      <c r="A17" s="7">
        <v>42570</v>
      </c>
      <c r="B17" s="8" t="s">
        <v>594</v>
      </c>
      <c r="C17" s="8" t="s">
        <v>9</v>
      </c>
      <c r="D17" s="8">
        <v>800</v>
      </c>
      <c r="E17" s="8">
        <v>578.75</v>
      </c>
      <c r="F17" s="8">
        <v>574.25</v>
      </c>
      <c r="G17" s="8" t="s">
        <v>1642</v>
      </c>
      <c r="H17" s="8">
        <v>583.25</v>
      </c>
      <c r="I17" s="8">
        <f t="shared" si="1"/>
        <v>3600</v>
      </c>
    </row>
    <row r="18" spans="1:9">
      <c r="A18" s="7">
        <v>42570</v>
      </c>
      <c r="B18" s="8" t="s">
        <v>1069</v>
      </c>
      <c r="C18" s="8" t="s">
        <v>9</v>
      </c>
      <c r="D18" s="8">
        <v>6000</v>
      </c>
      <c r="E18" s="8">
        <v>160</v>
      </c>
      <c r="F18" s="8">
        <v>159.3</v>
      </c>
      <c r="G18" s="8" t="s">
        <v>1643</v>
      </c>
      <c r="H18" s="8">
        <v>160.75</v>
      </c>
      <c r="I18" s="8">
        <f t="shared" si="1"/>
        <v>4500</v>
      </c>
    </row>
    <row r="19" spans="1:9">
      <c r="A19" s="7">
        <v>42571</v>
      </c>
      <c r="B19" s="8" t="s">
        <v>1644</v>
      </c>
      <c r="C19" s="8" t="s">
        <v>9</v>
      </c>
      <c r="D19" s="8">
        <v>1000</v>
      </c>
      <c r="E19" s="8">
        <v>391.5</v>
      </c>
      <c r="F19" s="8">
        <v>387.9</v>
      </c>
      <c r="G19" s="8" t="s">
        <v>1645</v>
      </c>
      <c r="H19" s="8">
        <v>402</v>
      </c>
      <c r="I19" s="8">
        <f t="shared" si="1"/>
        <v>10500</v>
      </c>
    </row>
    <row r="20" spans="1:9">
      <c r="A20" s="7">
        <v>42572</v>
      </c>
      <c r="B20" s="8" t="s">
        <v>1644</v>
      </c>
      <c r="C20" s="8" t="s">
        <v>9</v>
      </c>
      <c r="D20" s="8">
        <v>1000</v>
      </c>
      <c r="E20" s="8">
        <v>477.8</v>
      </c>
      <c r="F20" s="8">
        <v>472.8</v>
      </c>
      <c r="G20" s="8" t="s">
        <v>1646</v>
      </c>
      <c r="H20" s="8">
        <v>488</v>
      </c>
      <c r="I20" s="8">
        <f t="shared" si="1"/>
        <v>10200</v>
      </c>
    </row>
    <row r="21" spans="1:9">
      <c r="A21" s="7">
        <v>42576</v>
      </c>
      <c r="B21" s="8" t="s">
        <v>1069</v>
      </c>
      <c r="C21" s="8" t="s">
        <v>9</v>
      </c>
      <c r="D21" s="8">
        <v>6000</v>
      </c>
      <c r="E21" s="8">
        <v>170</v>
      </c>
      <c r="F21" s="8">
        <v>169.35</v>
      </c>
      <c r="G21" s="8" t="s">
        <v>1647</v>
      </c>
      <c r="H21" s="8">
        <v>172</v>
      </c>
      <c r="I21" s="8">
        <f t="shared" ref="I21:I22" si="3">(H21-E21)*D21</f>
        <v>12000</v>
      </c>
    </row>
    <row r="22" spans="1:9">
      <c r="A22" s="7">
        <v>42577</v>
      </c>
      <c r="B22" s="8" t="s">
        <v>264</v>
      </c>
      <c r="C22" s="8" t="s">
        <v>9</v>
      </c>
      <c r="D22" s="8">
        <v>500</v>
      </c>
      <c r="E22" s="8">
        <v>990</v>
      </c>
      <c r="F22" s="8">
        <v>983</v>
      </c>
      <c r="G22" s="8" t="s">
        <v>1648</v>
      </c>
      <c r="H22" s="8">
        <v>997</v>
      </c>
      <c r="I22" s="8">
        <f t="shared" si="3"/>
        <v>3500</v>
      </c>
    </row>
    <row r="23" spans="1:9">
      <c r="A23" s="7">
        <v>42577</v>
      </c>
      <c r="B23" s="8" t="s">
        <v>1649</v>
      </c>
      <c r="C23" s="8" t="s">
        <v>28</v>
      </c>
      <c r="D23" s="8">
        <v>1500</v>
      </c>
      <c r="E23" s="8">
        <v>420</v>
      </c>
      <c r="F23" s="8">
        <v>422.5</v>
      </c>
      <c r="G23" s="8" t="s">
        <v>1650</v>
      </c>
      <c r="H23" s="8">
        <v>414</v>
      </c>
      <c r="I23" s="8">
        <f t="shared" ref="I23:I24" si="4">(E23-H23)*D23</f>
        <v>9000</v>
      </c>
    </row>
    <row r="24" spans="1:9">
      <c r="A24" s="9">
        <v>42578</v>
      </c>
      <c r="B24" s="10" t="s">
        <v>44</v>
      </c>
      <c r="C24" s="10" t="s">
        <v>28</v>
      </c>
      <c r="D24" s="10">
        <v>1200</v>
      </c>
      <c r="E24" s="10">
        <v>600</v>
      </c>
      <c r="F24" s="10">
        <v>603</v>
      </c>
      <c r="G24" s="10" t="s">
        <v>1651</v>
      </c>
      <c r="H24" s="10">
        <v>603</v>
      </c>
      <c r="I24" s="10">
        <f t="shared" si="4"/>
        <v>-3600</v>
      </c>
    </row>
    <row r="25" spans="1:9">
      <c r="A25" s="7">
        <v>42578</v>
      </c>
      <c r="B25" s="8" t="s">
        <v>1343</v>
      </c>
      <c r="C25" s="8" t="s">
        <v>9</v>
      </c>
      <c r="D25" s="8">
        <v>600</v>
      </c>
      <c r="E25" s="8">
        <v>1690</v>
      </c>
      <c r="F25" s="8">
        <v>1684</v>
      </c>
      <c r="G25" s="8" t="s">
        <v>1652</v>
      </c>
      <c r="H25" s="8">
        <v>1696</v>
      </c>
      <c r="I25" s="8">
        <f t="shared" ref="I25:I29" si="5">(H25-E25)*D25</f>
        <v>3600</v>
      </c>
    </row>
    <row r="26" spans="1:9">
      <c r="A26" s="7">
        <v>42579</v>
      </c>
      <c r="B26" s="8" t="s">
        <v>245</v>
      </c>
      <c r="C26" s="8" t="s">
        <v>9</v>
      </c>
      <c r="D26" s="8">
        <v>1100</v>
      </c>
      <c r="E26" s="8">
        <v>826.9</v>
      </c>
      <c r="F26" s="8">
        <v>823.6</v>
      </c>
      <c r="G26" s="8" t="s">
        <v>1653</v>
      </c>
      <c r="H26" s="8">
        <v>831</v>
      </c>
      <c r="I26" s="8">
        <f t="shared" si="5"/>
        <v>4510.00000000003</v>
      </c>
    </row>
    <row r="27" spans="1:9">
      <c r="A27" s="7">
        <v>42579</v>
      </c>
      <c r="B27" s="8" t="s">
        <v>473</v>
      </c>
      <c r="C27" s="8" t="s">
        <v>9</v>
      </c>
      <c r="D27" s="8">
        <v>1500</v>
      </c>
      <c r="E27" s="8">
        <v>390</v>
      </c>
      <c r="F27" s="8">
        <v>387.5</v>
      </c>
      <c r="G27" s="8" t="s">
        <v>1654</v>
      </c>
      <c r="H27" s="8">
        <v>397</v>
      </c>
      <c r="I27" s="8">
        <f t="shared" si="5"/>
        <v>10500</v>
      </c>
    </row>
    <row r="28" spans="1:9">
      <c r="A28" s="7">
        <v>42580</v>
      </c>
      <c r="B28" s="8" t="s">
        <v>696</v>
      </c>
      <c r="C28" s="8" t="s">
        <v>9</v>
      </c>
      <c r="D28" s="8">
        <v>600</v>
      </c>
      <c r="E28" s="8">
        <v>1012.5</v>
      </c>
      <c r="F28" s="8">
        <v>1006.5</v>
      </c>
      <c r="G28" s="8" t="s">
        <v>1655</v>
      </c>
      <c r="H28" s="8">
        <v>1030</v>
      </c>
      <c r="I28" s="8">
        <f t="shared" si="5"/>
        <v>10500</v>
      </c>
    </row>
    <row r="29" spans="1:9">
      <c r="A29" s="7">
        <v>42580</v>
      </c>
      <c r="B29" s="8" t="s">
        <v>1656</v>
      </c>
      <c r="C29" s="8" t="s">
        <v>9</v>
      </c>
      <c r="D29" s="8">
        <v>1100</v>
      </c>
      <c r="E29" s="8">
        <v>702</v>
      </c>
      <c r="F29" s="8">
        <v>698.75</v>
      </c>
      <c r="G29" s="8" t="s">
        <v>1657</v>
      </c>
      <c r="H29" s="8">
        <v>710</v>
      </c>
      <c r="I29" s="8">
        <f t="shared" si="5"/>
        <v>8800</v>
      </c>
    </row>
    <row r="30" spans="1:9">
      <c r="A30" s="7">
        <v>42580</v>
      </c>
      <c r="B30" s="8" t="s">
        <v>1658</v>
      </c>
      <c r="C30" s="8" t="s">
        <v>28</v>
      </c>
      <c r="D30" s="8">
        <v>1000</v>
      </c>
      <c r="E30" s="8">
        <v>440</v>
      </c>
      <c r="F30" s="8">
        <v>443.5</v>
      </c>
      <c r="G30" s="8" t="s">
        <v>1659</v>
      </c>
      <c r="H30" s="8">
        <v>430</v>
      </c>
      <c r="I30" s="8">
        <f>(E30-H30)*D30</f>
        <v>10000</v>
      </c>
    </row>
    <row r="31" spans="8:9">
      <c r="H31" s="23"/>
      <c r="I31" s="25"/>
    </row>
    <row r="32" spans="7:9">
      <c r="G32" s="14" t="s">
        <v>33</v>
      </c>
      <c r="H32" s="14"/>
      <c r="I32" s="18">
        <f>SUM(I4:I31)</f>
        <v>161985</v>
      </c>
    </row>
    <row r="33" spans="9:9">
      <c r="I33" s="19"/>
    </row>
    <row r="34" spans="7:9">
      <c r="G34" s="14" t="s">
        <v>3</v>
      </c>
      <c r="H34" s="14"/>
      <c r="I34" s="20">
        <f>23/26</f>
        <v>0.884615384615385</v>
      </c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F25" sqref="F25"/>
    </sheetView>
  </sheetViews>
  <sheetFormatPr defaultColWidth="9" defaultRowHeight="15"/>
  <cols>
    <col min="1" max="1" width="10.4285714285714"/>
    <col min="2" max="2" width="17.1428571428571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1660</v>
      </c>
      <c r="B2" s="4"/>
      <c r="C2" s="4"/>
      <c r="D2" s="4"/>
      <c r="E2" s="4"/>
      <c r="F2" s="4"/>
      <c r="G2" s="4"/>
      <c r="H2" s="4"/>
      <c r="I2" s="16"/>
    </row>
    <row r="3" ht="15.75" spans="1:9">
      <c r="A3" s="5" t="s">
        <v>7</v>
      </c>
      <c r="B3" s="6" t="s">
        <v>8</v>
      </c>
      <c r="C3" s="6" t="s">
        <v>1016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17" t="s">
        <v>15</v>
      </c>
    </row>
    <row r="4" spans="1:9">
      <c r="A4" s="7">
        <v>42522</v>
      </c>
      <c r="B4" s="8" t="s">
        <v>1661</v>
      </c>
      <c r="C4" s="8" t="s">
        <v>9</v>
      </c>
      <c r="D4" s="8">
        <v>800</v>
      </c>
      <c r="E4" s="8">
        <v>609.4</v>
      </c>
      <c r="F4" s="8">
        <v>604.4</v>
      </c>
      <c r="G4" s="8" t="s">
        <v>1662</v>
      </c>
      <c r="H4" s="8">
        <v>614.4</v>
      </c>
      <c r="I4" s="8">
        <f t="shared" ref="I4" si="0">(H4-E4)*D4</f>
        <v>4000</v>
      </c>
    </row>
    <row r="5" spans="1:9">
      <c r="A5" s="9">
        <v>42524</v>
      </c>
      <c r="B5" s="10" t="s">
        <v>245</v>
      </c>
      <c r="C5" s="10" t="s">
        <v>28</v>
      </c>
      <c r="D5" s="10">
        <v>1100</v>
      </c>
      <c r="E5" s="10">
        <v>704</v>
      </c>
      <c r="F5" s="10">
        <v>707.25</v>
      </c>
      <c r="G5" s="10" t="s">
        <v>1663</v>
      </c>
      <c r="H5" s="10">
        <v>705</v>
      </c>
      <c r="I5" s="10">
        <f t="shared" ref="I5:I9" si="1">(E5-H5)*D5</f>
        <v>-1100</v>
      </c>
    </row>
    <row r="6" spans="1:9">
      <c r="A6" s="7">
        <v>42535</v>
      </c>
      <c r="B6" s="8" t="s">
        <v>1635</v>
      </c>
      <c r="C6" s="8" t="s">
        <v>9</v>
      </c>
      <c r="D6" s="8">
        <v>1500</v>
      </c>
      <c r="E6" s="8">
        <v>450.6</v>
      </c>
      <c r="F6" s="8">
        <v>448.85</v>
      </c>
      <c r="G6" s="11" t="s">
        <v>1664</v>
      </c>
      <c r="H6" s="8">
        <v>453</v>
      </c>
      <c r="I6" s="8">
        <f t="shared" ref="I6:I7" si="2">(H6-E6)*D6</f>
        <v>3599.99999999997</v>
      </c>
    </row>
    <row r="7" spans="1:9">
      <c r="A7" s="7">
        <v>42536</v>
      </c>
      <c r="B7" s="8" t="s">
        <v>1069</v>
      </c>
      <c r="C7" s="8" t="s">
        <v>9</v>
      </c>
      <c r="D7" s="8">
        <v>4000</v>
      </c>
      <c r="E7" s="8">
        <v>117.65</v>
      </c>
      <c r="F7" s="8">
        <v>116.9</v>
      </c>
      <c r="G7" s="8" t="s">
        <v>1665</v>
      </c>
      <c r="H7" s="8">
        <v>120</v>
      </c>
      <c r="I7" s="8">
        <f t="shared" si="2"/>
        <v>9399.99999999998</v>
      </c>
    </row>
    <row r="8" spans="1:9">
      <c r="A8" s="7">
        <v>42537</v>
      </c>
      <c r="B8" s="8" t="s">
        <v>1666</v>
      </c>
      <c r="C8" s="8" t="s">
        <v>28</v>
      </c>
      <c r="D8" s="8">
        <v>2100</v>
      </c>
      <c r="E8" s="8">
        <v>304</v>
      </c>
      <c r="F8" s="8">
        <v>305.75</v>
      </c>
      <c r="G8" s="8" t="s">
        <v>1667</v>
      </c>
      <c r="H8" s="8">
        <v>302</v>
      </c>
      <c r="I8" s="8">
        <f t="shared" si="1"/>
        <v>4200</v>
      </c>
    </row>
    <row r="9" spans="1:9">
      <c r="A9" s="7">
        <v>42538</v>
      </c>
      <c r="B9" s="8" t="s">
        <v>431</v>
      </c>
      <c r="C9" s="8" t="s">
        <v>28</v>
      </c>
      <c r="D9" s="8">
        <v>700</v>
      </c>
      <c r="E9" s="8">
        <v>850</v>
      </c>
      <c r="F9" s="8">
        <v>855.25</v>
      </c>
      <c r="G9" s="8" t="s">
        <v>1668</v>
      </c>
      <c r="H9" s="8">
        <v>835</v>
      </c>
      <c r="I9" s="8">
        <f t="shared" si="1"/>
        <v>10500</v>
      </c>
    </row>
    <row r="10" spans="1:9">
      <c r="A10" s="7">
        <v>42541</v>
      </c>
      <c r="B10" s="8" t="s">
        <v>1069</v>
      </c>
      <c r="C10" s="8" t="s">
        <v>9</v>
      </c>
      <c r="D10" s="8">
        <v>4000</v>
      </c>
      <c r="E10" s="8">
        <v>123.75</v>
      </c>
      <c r="F10" s="8">
        <v>122.9</v>
      </c>
      <c r="G10" s="8" t="s">
        <v>1669</v>
      </c>
      <c r="H10" s="8">
        <v>126.5</v>
      </c>
      <c r="I10" s="8">
        <f t="shared" ref="I10" si="3">(H10-E10)*D10</f>
        <v>11000</v>
      </c>
    </row>
    <row r="11" spans="1:9">
      <c r="A11" s="7">
        <v>42541</v>
      </c>
      <c r="B11" s="8" t="s">
        <v>190</v>
      </c>
      <c r="C11" s="8" t="s">
        <v>28</v>
      </c>
      <c r="D11" s="8">
        <v>400</v>
      </c>
      <c r="E11" s="8">
        <v>1246</v>
      </c>
      <c r="F11" s="8">
        <v>1252</v>
      </c>
      <c r="G11" s="8" t="s">
        <v>1670</v>
      </c>
      <c r="H11" s="8">
        <v>1246</v>
      </c>
      <c r="I11" s="8">
        <f>(E11-H11)*D11</f>
        <v>0</v>
      </c>
    </row>
    <row r="12" spans="1:9">
      <c r="A12" s="9">
        <v>42542</v>
      </c>
      <c r="B12" s="10" t="s">
        <v>1661</v>
      </c>
      <c r="C12" s="10" t="s">
        <v>9</v>
      </c>
      <c r="D12" s="10">
        <v>800</v>
      </c>
      <c r="E12" s="10">
        <v>656</v>
      </c>
      <c r="F12" s="10">
        <v>651</v>
      </c>
      <c r="G12" s="10" t="s">
        <v>1671</v>
      </c>
      <c r="H12" s="10">
        <v>655</v>
      </c>
      <c r="I12" s="10">
        <f t="shared" ref="I12:I19" si="4">(H12-E12)*D12</f>
        <v>-800</v>
      </c>
    </row>
    <row r="13" spans="1:9">
      <c r="A13" s="7">
        <v>42543</v>
      </c>
      <c r="B13" s="8" t="s">
        <v>1672</v>
      </c>
      <c r="C13" s="8" t="s">
        <v>9</v>
      </c>
      <c r="D13" s="8">
        <v>500</v>
      </c>
      <c r="E13" s="8">
        <v>970</v>
      </c>
      <c r="F13" s="8">
        <v>965</v>
      </c>
      <c r="G13" s="8" t="s">
        <v>1673</v>
      </c>
      <c r="H13" s="8">
        <v>978</v>
      </c>
      <c r="I13" s="8">
        <f t="shared" si="4"/>
        <v>4000</v>
      </c>
    </row>
    <row r="14" spans="1:9">
      <c r="A14" s="7">
        <v>42543</v>
      </c>
      <c r="B14" s="8" t="s">
        <v>1674</v>
      </c>
      <c r="C14" s="8" t="s">
        <v>9</v>
      </c>
      <c r="D14" s="8">
        <v>200</v>
      </c>
      <c r="E14" s="8">
        <v>2590</v>
      </c>
      <c r="F14" s="8">
        <v>2572</v>
      </c>
      <c r="G14" s="8" t="s">
        <v>1675</v>
      </c>
      <c r="H14" s="8">
        <v>2610</v>
      </c>
      <c r="I14" s="8">
        <f t="shared" si="4"/>
        <v>4000</v>
      </c>
    </row>
    <row r="15" spans="1:9">
      <c r="A15" s="7">
        <v>42545</v>
      </c>
      <c r="B15" s="8" t="s">
        <v>285</v>
      </c>
      <c r="C15" s="8" t="s">
        <v>9</v>
      </c>
      <c r="D15" s="8">
        <v>1300</v>
      </c>
      <c r="E15" s="8">
        <v>312.7</v>
      </c>
      <c r="F15" s="8">
        <v>310</v>
      </c>
      <c r="G15" s="8" t="s">
        <v>1676</v>
      </c>
      <c r="H15" s="8">
        <v>320</v>
      </c>
      <c r="I15" s="8">
        <f t="shared" si="4"/>
        <v>9490.00000000001</v>
      </c>
    </row>
    <row r="16" spans="1:9">
      <c r="A16" s="7">
        <v>42548</v>
      </c>
      <c r="B16" s="8" t="s">
        <v>44</v>
      </c>
      <c r="C16" s="8" t="s">
        <v>9</v>
      </c>
      <c r="D16" s="8">
        <v>1000</v>
      </c>
      <c r="E16" s="8">
        <v>542</v>
      </c>
      <c r="F16" s="8">
        <v>538</v>
      </c>
      <c r="G16" s="8" t="s">
        <v>1677</v>
      </c>
      <c r="H16" s="8">
        <v>546</v>
      </c>
      <c r="I16" s="8">
        <f t="shared" si="4"/>
        <v>4000</v>
      </c>
    </row>
    <row r="17" spans="1:9">
      <c r="A17" s="7">
        <v>42548</v>
      </c>
      <c r="B17" s="8" t="s">
        <v>264</v>
      </c>
      <c r="C17" s="8" t="s">
        <v>9</v>
      </c>
      <c r="D17" s="8">
        <v>500</v>
      </c>
      <c r="E17" s="8">
        <v>840</v>
      </c>
      <c r="F17" s="8">
        <v>834</v>
      </c>
      <c r="G17" s="8" t="s">
        <v>1678</v>
      </c>
      <c r="H17" s="8">
        <v>848</v>
      </c>
      <c r="I17" s="8">
        <f t="shared" si="4"/>
        <v>4000</v>
      </c>
    </row>
    <row r="18" spans="1:9">
      <c r="A18" s="9">
        <v>42549</v>
      </c>
      <c r="B18" s="10" t="s">
        <v>1666</v>
      </c>
      <c r="C18" s="10" t="s">
        <v>9</v>
      </c>
      <c r="D18" s="10">
        <v>2100</v>
      </c>
      <c r="E18" s="10">
        <v>290.6</v>
      </c>
      <c r="F18" s="10">
        <v>288.9</v>
      </c>
      <c r="G18" s="10" t="s">
        <v>1679</v>
      </c>
      <c r="H18" s="10">
        <v>289.8</v>
      </c>
      <c r="I18" s="10">
        <f t="shared" si="4"/>
        <v>-1680.00000000002</v>
      </c>
    </row>
    <row r="19" spans="1:9">
      <c r="A19" s="7">
        <v>42551</v>
      </c>
      <c r="B19" s="8" t="s">
        <v>441</v>
      </c>
      <c r="C19" s="8" t="s">
        <v>9</v>
      </c>
      <c r="D19" s="8">
        <v>600</v>
      </c>
      <c r="E19" s="8">
        <v>1184</v>
      </c>
      <c r="F19" s="8">
        <v>1178</v>
      </c>
      <c r="G19" s="8" t="s">
        <v>1680</v>
      </c>
      <c r="H19" s="8">
        <v>1200</v>
      </c>
      <c r="I19" s="8">
        <f t="shared" si="4"/>
        <v>9600</v>
      </c>
    </row>
    <row r="20" spans="1:9">
      <c r="A20" s="12"/>
      <c r="B20" s="13"/>
      <c r="C20" s="13"/>
      <c r="D20" s="13"/>
      <c r="E20" s="13"/>
      <c r="F20" s="13"/>
      <c r="G20" s="8"/>
      <c r="H20" s="8"/>
      <c r="I20" s="8"/>
    </row>
    <row r="21" spans="7:9">
      <c r="G21" s="14" t="s">
        <v>33</v>
      </c>
      <c r="H21" s="14"/>
      <c r="I21" s="18">
        <f>SUM(I4:I19)</f>
        <v>74209.9999999999</v>
      </c>
    </row>
    <row r="22" spans="9:9">
      <c r="I22" s="19"/>
    </row>
    <row r="23" spans="7:9">
      <c r="G23" s="14" t="s">
        <v>3</v>
      </c>
      <c r="H23" s="14"/>
      <c r="I23" s="20">
        <v>0.82</v>
      </c>
    </row>
  </sheetData>
  <mergeCells count="4">
    <mergeCell ref="A1:I1"/>
    <mergeCell ref="A2:I2"/>
    <mergeCell ref="G21:H21"/>
    <mergeCell ref="G23:H23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31" workbookViewId="0">
      <selection activeCell="K40" sqref="K40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163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9">
        <v>43472</v>
      </c>
      <c r="B4" s="10" t="s">
        <v>164</v>
      </c>
      <c r="C4" s="10" t="s">
        <v>9</v>
      </c>
      <c r="D4" s="10">
        <v>800</v>
      </c>
      <c r="E4" s="10">
        <v>797.25</v>
      </c>
      <c r="F4" s="10">
        <v>792.5</v>
      </c>
      <c r="G4" s="39" t="s">
        <v>165</v>
      </c>
      <c r="H4" s="10">
        <v>792.5</v>
      </c>
      <c r="I4" s="10">
        <f t="shared" ref="I4:I13" si="0">(H4-E4)*D4</f>
        <v>-3800</v>
      </c>
      <c r="J4" s="26"/>
    </row>
    <row r="5" ht="15" spans="1:10">
      <c r="A5" s="7">
        <v>43472</v>
      </c>
      <c r="B5" s="8" t="s">
        <v>166</v>
      </c>
      <c r="C5" s="8" t="s">
        <v>28</v>
      </c>
      <c r="D5" s="8">
        <v>400</v>
      </c>
      <c r="E5" s="8">
        <v>1429</v>
      </c>
      <c r="F5" s="8">
        <v>1442.2</v>
      </c>
      <c r="G5" s="8" t="s">
        <v>167</v>
      </c>
      <c r="H5" s="8">
        <v>1429</v>
      </c>
      <c r="I5" s="8">
        <f>(E5-H5)*D5</f>
        <v>0</v>
      </c>
      <c r="J5" s="26"/>
    </row>
    <row r="6" ht="15" spans="1:10">
      <c r="A6" s="7">
        <v>43503</v>
      </c>
      <c r="B6" s="8" t="s">
        <v>168</v>
      </c>
      <c r="C6" s="8" t="s">
        <v>28</v>
      </c>
      <c r="D6" s="8">
        <v>1100</v>
      </c>
      <c r="E6" s="8">
        <v>428.5</v>
      </c>
      <c r="F6" s="8">
        <v>431.65</v>
      </c>
      <c r="G6" s="11" t="s">
        <v>169</v>
      </c>
      <c r="H6" s="8">
        <v>425.5</v>
      </c>
      <c r="I6" s="8">
        <f>(E6-H6)*D6</f>
        <v>3300</v>
      </c>
      <c r="J6" s="26"/>
    </row>
    <row r="7" ht="15" spans="1:10">
      <c r="A7" s="7">
        <v>43531</v>
      </c>
      <c r="B7" s="8" t="s">
        <v>58</v>
      </c>
      <c r="C7" s="8" t="s">
        <v>9</v>
      </c>
      <c r="D7" s="8">
        <v>800</v>
      </c>
      <c r="E7" s="8">
        <v>660</v>
      </c>
      <c r="F7" s="8">
        <v>654.95</v>
      </c>
      <c r="G7" s="11" t="s">
        <v>170</v>
      </c>
      <c r="H7" s="8">
        <v>664</v>
      </c>
      <c r="I7" s="8">
        <f t="shared" si="0"/>
        <v>3200</v>
      </c>
      <c r="J7" s="26"/>
    </row>
    <row r="8" ht="15" spans="1:10">
      <c r="A8" s="9">
        <v>43562</v>
      </c>
      <c r="B8" s="10" t="s">
        <v>171</v>
      </c>
      <c r="C8" s="10" t="s">
        <v>9</v>
      </c>
      <c r="D8" s="10">
        <v>250</v>
      </c>
      <c r="E8" s="10">
        <v>3744</v>
      </c>
      <c r="F8" s="10">
        <v>3729.95</v>
      </c>
      <c r="G8" s="39" t="s">
        <v>172</v>
      </c>
      <c r="H8" s="10">
        <v>3729.95</v>
      </c>
      <c r="I8" s="10">
        <f t="shared" si="0"/>
        <v>-3512.50000000005</v>
      </c>
      <c r="J8" s="26"/>
    </row>
    <row r="9" ht="15" spans="1:10">
      <c r="A9" s="7">
        <v>43592</v>
      </c>
      <c r="B9" s="8" t="s">
        <v>58</v>
      </c>
      <c r="C9" s="8" t="s">
        <v>9</v>
      </c>
      <c r="D9" s="8">
        <v>800</v>
      </c>
      <c r="E9" s="8">
        <v>721</v>
      </c>
      <c r="F9" s="8">
        <v>715.95</v>
      </c>
      <c r="G9" s="11" t="s">
        <v>173</v>
      </c>
      <c r="H9" s="8">
        <v>735</v>
      </c>
      <c r="I9" s="8">
        <f t="shared" si="0"/>
        <v>11200</v>
      </c>
      <c r="J9" s="26"/>
    </row>
    <row r="10" ht="15" spans="1:10">
      <c r="A10" s="7">
        <v>43592</v>
      </c>
      <c r="B10" s="8" t="s">
        <v>36</v>
      </c>
      <c r="C10" s="8" t="s">
        <v>9</v>
      </c>
      <c r="D10" s="8">
        <v>750</v>
      </c>
      <c r="E10" s="8">
        <v>1297</v>
      </c>
      <c r="F10" s="8">
        <v>1291.95</v>
      </c>
      <c r="G10" s="11" t="s">
        <v>174</v>
      </c>
      <c r="H10" s="8">
        <v>1299.9</v>
      </c>
      <c r="I10" s="8">
        <f t="shared" si="0"/>
        <v>2175.00000000007</v>
      </c>
      <c r="J10" s="26"/>
    </row>
    <row r="11" ht="15" spans="1:10">
      <c r="A11" s="9">
        <v>43684</v>
      </c>
      <c r="B11" s="10" t="s">
        <v>175</v>
      </c>
      <c r="C11" s="10" t="s">
        <v>9</v>
      </c>
      <c r="D11" s="10">
        <v>2200</v>
      </c>
      <c r="E11" s="10">
        <v>94.2</v>
      </c>
      <c r="F11" s="10">
        <v>92</v>
      </c>
      <c r="G11" s="39" t="s">
        <v>176</v>
      </c>
      <c r="H11" s="10">
        <v>92</v>
      </c>
      <c r="I11" s="10">
        <f t="shared" si="0"/>
        <v>-4840.00000000001</v>
      </c>
      <c r="J11" s="26"/>
    </row>
    <row r="12" ht="15" spans="1:10">
      <c r="A12" s="7">
        <v>43684</v>
      </c>
      <c r="B12" s="8" t="s">
        <v>177</v>
      </c>
      <c r="C12" s="8" t="s">
        <v>9</v>
      </c>
      <c r="D12" s="8">
        <v>700</v>
      </c>
      <c r="E12" s="8">
        <v>1043</v>
      </c>
      <c r="F12" s="8">
        <v>1037.95</v>
      </c>
      <c r="G12" s="11" t="s">
        <v>178</v>
      </c>
      <c r="H12" s="8">
        <v>1043.5</v>
      </c>
      <c r="I12" s="8">
        <f t="shared" si="0"/>
        <v>350</v>
      </c>
      <c r="J12" s="26"/>
    </row>
    <row r="13" ht="15" spans="1:10">
      <c r="A13" s="7">
        <v>43745</v>
      </c>
      <c r="B13" s="8" t="s">
        <v>168</v>
      </c>
      <c r="C13" s="8" t="s">
        <v>28</v>
      </c>
      <c r="D13" s="8">
        <v>600</v>
      </c>
      <c r="E13" s="8">
        <v>420.6</v>
      </c>
      <c r="F13" s="8">
        <v>426.25</v>
      </c>
      <c r="G13" s="11" t="s">
        <v>179</v>
      </c>
      <c r="H13" s="8">
        <v>414</v>
      </c>
      <c r="I13" s="8">
        <f>(E13-H13)*D13</f>
        <v>3960.00000000001</v>
      </c>
      <c r="J13" s="26"/>
    </row>
    <row r="14" ht="15" spans="1:10">
      <c r="A14" s="7">
        <v>43745</v>
      </c>
      <c r="B14" s="8" t="s">
        <v>180</v>
      </c>
      <c r="C14" s="8" t="s">
        <v>9</v>
      </c>
      <c r="D14" s="8">
        <v>400</v>
      </c>
      <c r="E14" s="8">
        <v>1355</v>
      </c>
      <c r="F14" s="8">
        <v>1346</v>
      </c>
      <c r="G14" s="11" t="s">
        <v>181</v>
      </c>
      <c r="H14" s="8">
        <v>1360</v>
      </c>
      <c r="I14" s="8">
        <f t="shared" ref="I14:I20" si="1">(H14-E14)*D14</f>
        <v>2000</v>
      </c>
      <c r="J14" s="26"/>
    </row>
    <row r="15" ht="15" spans="1:10">
      <c r="A15" s="7">
        <v>43776</v>
      </c>
      <c r="B15" s="8" t="s">
        <v>20</v>
      </c>
      <c r="C15" s="8" t="s">
        <v>9</v>
      </c>
      <c r="D15" s="8">
        <v>600</v>
      </c>
      <c r="E15" s="8">
        <v>1339.5</v>
      </c>
      <c r="F15" s="8">
        <v>1334</v>
      </c>
      <c r="G15" s="11" t="s">
        <v>182</v>
      </c>
      <c r="H15" s="8">
        <v>1352</v>
      </c>
      <c r="I15" s="8">
        <f t="shared" si="1"/>
        <v>7500</v>
      </c>
      <c r="J15" s="26"/>
    </row>
    <row r="16" ht="15" spans="1:10">
      <c r="A16" s="7">
        <v>43806</v>
      </c>
      <c r="B16" s="8" t="s">
        <v>47</v>
      </c>
      <c r="C16" s="8" t="s">
        <v>28</v>
      </c>
      <c r="D16" s="8">
        <v>300</v>
      </c>
      <c r="E16" s="8">
        <v>1041</v>
      </c>
      <c r="F16" s="8">
        <v>1054.05</v>
      </c>
      <c r="G16" s="11" t="s">
        <v>183</v>
      </c>
      <c r="H16" s="8">
        <v>1040.05</v>
      </c>
      <c r="I16" s="8">
        <f>(E16-H16)*D16</f>
        <v>285.000000000014</v>
      </c>
      <c r="J16" s="26"/>
    </row>
    <row r="17" ht="15" spans="1:10">
      <c r="A17" s="7">
        <v>43806</v>
      </c>
      <c r="B17" s="8" t="s">
        <v>90</v>
      </c>
      <c r="C17" s="8" t="s">
        <v>9</v>
      </c>
      <c r="D17" s="8">
        <v>1000</v>
      </c>
      <c r="E17" s="8">
        <v>476</v>
      </c>
      <c r="F17" s="8">
        <v>472.25</v>
      </c>
      <c r="G17" s="11" t="s">
        <v>184</v>
      </c>
      <c r="H17" s="8">
        <v>480.45</v>
      </c>
      <c r="I17" s="8">
        <f t="shared" si="1"/>
        <v>4449.99999999999</v>
      </c>
      <c r="J17" s="26"/>
    </row>
    <row r="18" ht="15" spans="1:10">
      <c r="A18" s="9">
        <v>43806</v>
      </c>
      <c r="B18" s="10" t="s">
        <v>44</v>
      </c>
      <c r="C18" s="10" t="s">
        <v>9</v>
      </c>
      <c r="D18" s="10">
        <v>600</v>
      </c>
      <c r="E18" s="10">
        <v>646</v>
      </c>
      <c r="F18" s="10">
        <v>639.95</v>
      </c>
      <c r="G18" s="39" t="s">
        <v>185</v>
      </c>
      <c r="H18" s="10">
        <v>639.95</v>
      </c>
      <c r="I18" s="10">
        <f t="shared" si="1"/>
        <v>-3629.99999999997</v>
      </c>
      <c r="J18" s="26"/>
    </row>
    <row r="19" ht="15" spans="1:10">
      <c r="A19" s="9" t="s">
        <v>186</v>
      </c>
      <c r="B19" s="10" t="s">
        <v>168</v>
      </c>
      <c r="C19" s="10" t="s">
        <v>9</v>
      </c>
      <c r="D19" s="10">
        <v>600</v>
      </c>
      <c r="E19" s="10">
        <v>432.1</v>
      </c>
      <c r="F19" s="10">
        <v>425.95</v>
      </c>
      <c r="G19" s="39" t="s">
        <v>187</v>
      </c>
      <c r="H19" s="10">
        <v>431.5</v>
      </c>
      <c r="I19" s="10">
        <f t="shared" si="1"/>
        <v>-360.000000000014</v>
      </c>
      <c r="J19" s="26"/>
    </row>
    <row r="20" ht="15" spans="1:10">
      <c r="A20" s="9" t="s">
        <v>186</v>
      </c>
      <c r="B20" s="10" t="s">
        <v>76</v>
      </c>
      <c r="C20" s="10" t="s">
        <v>9</v>
      </c>
      <c r="D20" s="10">
        <v>302</v>
      </c>
      <c r="E20" s="10">
        <v>2080</v>
      </c>
      <c r="F20" s="10">
        <v>2069</v>
      </c>
      <c r="G20" s="10" t="s">
        <v>188</v>
      </c>
      <c r="H20" s="10">
        <v>2069</v>
      </c>
      <c r="I20" s="10">
        <f t="shared" si="1"/>
        <v>-3322</v>
      </c>
      <c r="J20" s="26"/>
    </row>
    <row r="21" ht="15" spans="1:10">
      <c r="A21" s="7" t="s">
        <v>189</v>
      </c>
      <c r="B21" s="8" t="s">
        <v>190</v>
      </c>
      <c r="C21" s="8" t="s">
        <v>28</v>
      </c>
      <c r="D21" s="8">
        <v>150</v>
      </c>
      <c r="E21" s="8">
        <v>2765</v>
      </c>
      <c r="F21" s="8">
        <v>2790.05</v>
      </c>
      <c r="G21" s="8" t="s">
        <v>191</v>
      </c>
      <c r="H21" s="8">
        <v>2765</v>
      </c>
      <c r="I21" s="8">
        <f t="shared" ref="I21:I23" si="2">(E21-H21)*D21</f>
        <v>0</v>
      </c>
      <c r="J21" s="26"/>
    </row>
    <row r="22" ht="15" spans="1:10">
      <c r="A22" s="7" t="s">
        <v>192</v>
      </c>
      <c r="B22" s="8" t="s">
        <v>110</v>
      </c>
      <c r="C22" s="8" t="s">
        <v>28</v>
      </c>
      <c r="D22" s="8">
        <v>1851</v>
      </c>
      <c r="E22" s="8">
        <v>349</v>
      </c>
      <c r="F22" s="8">
        <v>351.45</v>
      </c>
      <c r="G22" s="8" t="s">
        <v>193</v>
      </c>
      <c r="H22" s="8">
        <v>347.85</v>
      </c>
      <c r="I22" s="8">
        <f t="shared" si="2"/>
        <v>2128.64999999996</v>
      </c>
      <c r="J22" s="26"/>
    </row>
    <row r="23" ht="15" spans="1:10">
      <c r="A23" s="7" t="s">
        <v>192</v>
      </c>
      <c r="B23" s="8" t="s">
        <v>171</v>
      </c>
      <c r="C23" s="8" t="s">
        <v>28</v>
      </c>
      <c r="D23" s="8">
        <v>250</v>
      </c>
      <c r="E23" s="8">
        <v>3464</v>
      </c>
      <c r="F23" s="8">
        <v>3482.05</v>
      </c>
      <c r="G23" s="8" t="s">
        <v>194</v>
      </c>
      <c r="H23" s="8">
        <v>3457.5</v>
      </c>
      <c r="I23" s="8">
        <f t="shared" si="2"/>
        <v>1625</v>
      </c>
      <c r="J23" s="26"/>
    </row>
    <row r="24" ht="15" spans="1:10">
      <c r="A24" s="9" t="s">
        <v>192</v>
      </c>
      <c r="B24" s="10" t="s">
        <v>195</v>
      </c>
      <c r="C24" s="10" t="s">
        <v>9</v>
      </c>
      <c r="D24" s="10">
        <v>1200</v>
      </c>
      <c r="E24" s="10">
        <v>429</v>
      </c>
      <c r="F24" s="10">
        <v>425.65</v>
      </c>
      <c r="G24" s="10" t="s">
        <v>196</v>
      </c>
      <c r="H24" s="10">
        <v>428.5</v>
      </c>
      <c r="I24" s="10">
        <f t="shared" ref="I24:I27" si="3">(H24-E24)*D24</f>
        <v>-600</v>
      </c>
      <c r="J24" s="26"/>
    </row>
    <row r="25" ht="15" spans="1:10">
      <c r="A25" s="7" t="s">
        <v>197</v>
      </c>
      <c r="B25" s="8" t="s">
        <v>110</v>
      </c>
      <c r="C25" s="8" t="s">
        <v>28</v>
      </c>
      <c r="D25" s="8">
        <v>1851</v>
      </c>
      <c r="E25" s="8">
        <v>348.5</v>
      </c>
      <c r="F25" s="8">
        <v>350.65</v>
      </c>
      <c r="G25" s="8" t="s">
        <v>198</v>
      </c>
      <c r="H25" s="8">
        <v>345.85</v>
      </c>
      <c r="I25" s="8">
        <f t="shared" ref="I25:I30" si="4">(E25-H25)*D25</f>
        <v>4905.14999999996</v>
      </c>
      <c r="J25" s="26"/>
    </row>
    <row r="26" ht="15" spans="1:10">
      <c r="A26" s="9" t="s">
        <v>199</v>
      </c>
      <c r="B26" s="10" t="s">
        <v>159</v>
      </c>
      <c r="C26" s="10" t="s">
        <v>9</v>
      </c>
      <c r="D26" s="10">
        <v>1061</v>
      </c>
      <c r="E26" s="10">
        <v>467.3</v>
      </c>
      <c r="F26" s="10">
        <v>463.45</v>
      </c>
      <c r="G26" s="10" t="s">
        <v>200</v>
      </c>
      <c r="H26" s="10">
        <v>463.45</v>
      </c>
      <c r="I26" s="10">
        <f t="shared" si="3"/>
        <v>-4084.85000000002</v>
      </c>
      <c r="J26" s="26"/>
    </row>
    <row r="27" ht="15" spans="1:10">
      <c r="A27" s="9" t="s">
        <v>199</v>
      </c>
      <c r="B27" s="10" t="s">
        <v>201</v>
      </c>
      <c r="C27" s="10" t="s">
        <v>9</v>
      </c>
      <c r="D27" s="10">
        <v>3000</v>
      </c>
      <c r="E27" s="10">
        <v>130</v>
      </c>
      <c r="F27" s="10">
        <v>128.5</v>
      </c>
      <c r="G27" s="10" t="s">
        <v>202</v>
      </c>
      <c r="H27" s="10">
        <v>129.15</v>
      </c>
      <c r="I27" s="10">
        <f t="shared" si="3"/>
        <v>-2549.99999999998</v>
      </c>
      <c r="J27" s="26"/>
    </row>
    <row r="28" ht="15" spans="1:10">
      <c r="A28" s="9" t="s">
        <v>203</v>
      </c>
      <c r="B28" s="10" t="s">
        <v>204</v>
      </c>
      <c r="C28" s="10" t="s">
        <v>28</v>
      </c>
      <c r="D28" s="10">
        <v>600</v>
      </c>
      <c r="E28" s="10">
        <v>690.5</v>
      </c>
      <c r="F28" s="10">
        <v>697.05</v>
      </c>
      <c r="G28" s="10" t="s">
        <v>205</v>
      </c>
      <c r="H28" s="10">
        <v>694.7</v>
      </c>
      <c r="I28" s="10">
        <f t="shared" si="4"/>
        <v>-2520.00000000003</v>
      </c>
      <c r="J28" s="26"/>
    </row>
    <row r="29" ht="15" spans="1:10">
      <c r="A29" s="7" t="s">
        <v>203</v>
      </c>
      <c r="B29" s="8" t="s">
        <v>36</v>
      </c>
      <c r="C29" s="8" t="s">
        <v>28</v>
      </c>
      <c r="D29" s="8">
        <v>750</v>
      </c>
      <c r="E29" s="8">
        <v>1079.9</v>
      </c>
      <c r="F29" s="8">
        <v>1085.05</v>
      </c>
      <c r="G29" s="8" t="s">
        <v>206</v>
      </c>
      <c r="H29" s="8">
        <v>1072.35</v>
      </c>
      <c r="I29" s="8">
        <f t="shared" si="4"/>
        <v>5662.50000000014</v>
      </c>
      <c r="J29" s="26"/>
    </row>
    <row r="30" ht="15" spans="1:10">
      <c r="A30" s="9" t="s">
        <v>203</v>
      </c>
      <c r="B30" s="10" t="s">
        <v>110</v>
      </c>
      <c r="C30" s="10" t="s">
        <v>28</v>
      </c>
      <c r="D30" s="10">
        <v>1851</v>
      </c>
      <c r="E30" s="10">
        <v>336.6</v>
      </c>
      <c r="F30" s="10">
        <v>338.65</v>
      </c>
      <c r="G30" s="10" t="s">
        <v>207</v>
      </c>
      <c r="H30" s="10">
        <v>338.65</v>
      </c>
      <c r="I30" s="10">
        <f t="shared" si="4"/>
        <v>-3794.54999999992</v>
      </c>
      <c r="J30" s="26"/>
    </row>
    <row r="31" ht="15" spans="1:10">
      <c r="A31" s="7" t="s">
        <v>208</v>
      </c>
      <c r="B31" s="8" t="s">
        <v>209</v>
      </c>
      <c r="C31" s="8" t="s">
        <v>9</v>
      </c>
      <c r="D31" s="8">
        <v>3000</v>
      </c>
      <c r="E31" s="8">
        <v>310</v>
      </c>
      <c r="F31" s="8">
        <v>308.55</v>
      </c>
      <c r="G31" s="8" t="s">
        <v>210</v>
      </c>
      <c r="H31" s="8">
        <v>310.8</v>
      </c>
      <c r="I31" s="8">
        <f t="shared" ref="I31:I34" si="5">(H31-E31)*D31</f>
        <v>2400.00000000003</v>
      </c>
      <c r="J31" s="26"/>
    </row>
    <row r="32" ht="15" spans="1:10">
      <c r="A32" s="7" t="s">
        <v>211</v>
      </c>
      <c r="B32" s="8" t="s">
        <v>87</v>
      </c>
      <c r="C32" s="8" t="s">
        <v>9</v>
      </c>
      <c r="D32" s="8">
        <v>1300</v>
      </c>
      <c r="E32" s="8">
        <v>364.8</v>
      </c>
      <c r="F32" s="8">
        <v>361.95</v>
      </c>
      <c r="G32" s="8" t="s">
        <v>212</v>
      </c>
      <c r="H32" s="8">
        <v>369.65</v>
      </c>
      <c r="I32" s="8">
        <f t="shared" si="5"/>
        <v>6304.99999999996</v>
      </c>
      <c r="J32" s="26"/>
    </row>
    <row r="33" ht="15" spans="1:10">
      <c r="A33" s="7" t="s">
        <v>213</v>
      </c>
      <c r="B33" s="8" t="s">
        <v>42</v>
      </c>
      <c r="C33" s="8" t="s">
        <v>28</v>
      </c>
      <c r="D33" s="8">
        <v>2000</v>
      </c>
      <c r="E33" s="8">
        <v>245</v>
      </c>
      <c r="F33" s="8">
        <v>246.95</v>
      </c>
      <c r="G33" s="8" t="s">
        <v>214</v>
      </c>
      <c r="H33" s="8">
        <v>244</v>
      </c>
      <c r="I33" s="8">
        <f t="shared" ref="I33:I37" si="6">(E33-H33)*D33</f>
        <v>2000</v>
      </c>
      <c r="J33" s="26"/>
    </row>
    <row r="34" ht="15" spans="1:10">
      <c r="A34" s="7" t="s">
        <v>213</v>
      </c>
      <c r="B34" s="8" t="s">
        <v>90</v>
      </c>
      <c r="C34" s="8" t="s">
        <v>9</v>
      </c>
      <c r="D34" s="8">
        <v>1000</v>
      </c>
      <c r="E34" s="8">
        <v>485</v>
      </c>
      <c r="F34" s="8">
        <v>481.7</v>
      </c>
      <c r="G34" s="8" t="s">
        <v>215</v>
      </c>
      <c r="H34" s="8">
        <v>486.5</v>
      </c>
      <c r="I34" s="8">
        <f t="shared" si="5"/>
        <v>1500</v>
      </c>
      <c r="J34" s="26"/>
    </row>
    <row r="35" ht="15" spans="1:10">
      <c r="A35" s="7" t="s">
        <v>216</v>
      </c>
      <c r="B35" s="8" t="s">
        <v>217</v>
      </c>
      <c r="C35" s="8" t="s">
        <v>28</v>
      </c>
      <c r="D35" s="8">
        <v>1200</v>
      </c>
      <c r="E35" s="8">
        <v>643.5</v>
      </c>
      <c r="F35" s="8">
        <v>647.15</v>
      </c>
      <c r="G35" s="8" t="s">
        <v>218</v>
      </c>
      <c r="H35" s="8">
        <v>643.4</v>
      </c>
      <c r="I35" s="8">
        <f t="shared" si="6"/>
        <v>120.000000000027</v>
      </c>
      <c r="J35" s="26"/>
    </row>
    <row r="36" ht="15" spans="1:10">
      <c r="A36" s="7" t="s">
        <v>216</v>
      </c>
      <c r="B36" s="8" t="s">
        <v>219</v>
      </c>
      <c r="C36" s="8" t="s">
        <v>9</v>
      </c>
      <c r="D36" s="8">
        <v>500</v>
      </c>
      <c r="E36" s="8">
        <v>1663</v>
      </c>
      <c r="F36" s="8">
        <v>1655.5</v>
      </c>
      <c r="G36" s="8" t="s">
        <v>220</v>
      </c>
      <c r="H36" s="8">
        <v>1667.15</v>
      </c>
      <c r="I36" s="8">
        <f t="shared" ref="I36:I40" si="7">(H36-E36)*D36</f>
        <v>2075.00000000005</v>
      </c>
      <c r="J36" s="26"/>
    </row>
    <row r="37" ht="15" spans="1:10">
      <c r="A37" s="7" t="s">
        <v>221</v>
      </c>
      <c r="B37" s="8" t="s">
        <v>222</v>
      </c>
      <c r="C37" s="8" t="s">
        <v>28</v>
      </c>
      <c r="D37" s="8">
        <v>1500</v>
      </c>
      <c r="E37" s="8">
        <v>142.45</v>
      </c>
      <c r="F37" s="8">
        <v>144.65</v>
      </c>
      <c r="G37" s="8" t="s">
        <v>223</v>
      </c>
      <c r="H37" s="8">
        <v>139.4</v>
      </c>
      <c r="I37" s="8">
        <f t="shared" si="6"/>
        <v>4574.99999999997</v>
      </c>
      <c r="J37" s="26"/>
    </row>
    <row r="38" ht="15" spans="1:10">
      <c r="A38" s="7" t="s">
        <v>221</v>
      </c>
      <c r="B38" s="8" t="s">
        <v>180</v>
      </c>
      <c r="C38" s="8" t="s">
        <v>9</v>
      </c>
      <c r="D38" s="8">
        <v>700</v>
      </c>
      <c r="E38" s="8">
        <v>1420</v>
      </c>
      <c r="F38" s="8">
        <v>1414.95</v>
      </c>
      <c r="G38" s="8" t="s">
        <v>224</v>
      </c>
      <c r="H38" s="8">
        <v>1430.5</v>
      </c>
      <c r="I38" s="8">
        <f t="shared" si="7"/>
        <v>7350</v>
      </c>
      <c r="J38" s="26"/>
    </row>
    <row r="39" ht="15" spans="1:10">
      <c r="A39" s="9" t="s">
        <v>225</v>
      </c>
      <c r="B39" s="10" t="s">
        <v>226</v>
      </c>
      <c r="C39" s="10" t="s">
        <v>28</v>
      </c>
      <c r="D39" s="10">
        <v>750</v>
      </c>
      <c r="E39" s="10">
        <v>790.9</v>
      </c>
      <c r="F39" s="10">
        <v>795.85</v>
      </c>
      <c r="G39" s="10" t="s">
        <v>227</v>
      </c>
      <c r="H39" s="10">
        <v>795.85</v>
      </c>
      <c r="I39" s="10">
        <f t="shared" ref="I39:I42" si="8">(E39-H39)*D39</f>
        <v>-3712.50000000003</v>
      </c>
      <c r="J39" s="26"/>
    </row>
    <row r="40" ht="15" spans="1:10">
      <c r="A40" s="7" t="s">
        <v>225</v>
      </c>
      <c r="B40" s="8" t="s">
        <v>228</v>
      </c>
      <c r="C40" s="8" t="s">
        <v>9</v>
      </c>
      <c r="D40" s="8">
        <v>500</v>
      </c>
      <c r="E40" s="8">
        <v>1682</v>
      </c>
      <c r="F40" s="8">
        <v>1674.95</v>
      </c>
      <c r="G40" s="8" t="s">
        <v>229</v>
      </c>
      <c r="H40" s="8">
        <v>1682.1</v>
      </c>
      <c r="I40" s="8">
        <f t="shared" si="7"/>
        <v>49.9999999999545</v>
      </c>
      <c r="J40" s="26"/>
    </row>
    <row r="41" ht="15" spans="1:10">
      <c r="A41" s="7" t="s">
        <v>230</v>
      </c>
      <c r="B41" s="8" t="s">
        <v>140</v>
      </c>
      <c r="C41" s="8" t="s">
        <v>28</v>
      </c>
      <c r="D41" s="8">
        <v>250</v>
      </c>
      <c r="E41" s="8">
        <v>2552</v>
      </c>
      <c r="F41" s="8">
        <v>2566.45</v>
      </c>
      <c r="G41" s="8" t="s">
        <v>231</v>
      </c>
      <c r="H41" s="8">
        <v>2552</v>
      </c>
      <c r="I41" s="8">
        <f t="shared" si="8"/>
        <v>0</v>
      </c>
      <c r="J41" s="26"/>
    </row>
    <row r="42" ht="15" spans="1:10">
      <c r="A42" s="9" t="s">
        <v>230</v>
      </c>
      <c r="B42" s="10" t="s">
        <v>40</v>
      </c>
      <c r="C42" s="10" t="s">
        <v>28</v>
      </c>
      <c r="D42" s="10">
        <v>1200</v>
      </c>
      <c r="E42" s="10">
        <v>782</v>
      </c>
      <c r="F42" s="10">
        <v>785.05</v>
      </c>
      <c r="G42" s="10" t="s">
        <v>232</v>
      </c>
      <c r="H42" s="10">
        <v>785.05</v>
      </c>
      <c r="I42" s="10">
        <f t="shared" si="8"/>
        <v>-3659.99999999995</v>
      </c>
      <c r="J42" s="26"/>
    </row>
    <row r="43" ht="15" spans="1:10">
      <c r="A43" s="7"/>
      <c r="B43" s="8"/>
      <c r="C43" s="8"/>
      <c r="D43" s="8"/>
      <c r="E43" s="8"/>
      <c r="F43" s="8"/>
      <c r="G43" s="8"/>
      <c r="H43" s="8"/>
      <c r="I43" s="8"/>
      <c r="J43" s="26"/>
    </row>
    <row r="44" ht="15" spans="7:9">
      <c r="G44" s="14" t="s">
        <v>33</v>
      </c>
      <c r="H44" s="14"/>
      <c r="I44" s="18">
        <f>SUM(I4:I43)</f>
        <v>38729.9000000002</v>
      </c>
    </row>
    <row r="45" ht="15" spans="7:9">
      <c r="G45" s="26"/>
      <c r="H45" s="26"/>
      <c r="I45" s="33"/>
    </row>
    <row r="46" ht="15" spans="7:9">
      <c r="G46" s="14" t="s">
        <v>3</v>
      </c>
      <c r="H46" s="14"/>
      <c r="I46" s="20">
        <f>26/39</f>
        <v>0.666666666666667</v>
      </c>
    </row>
    <row r="47" spans="6:6">
      <c r="F47" s="43"/>
    </row>
    <row r="48" ht="15" spans="9:9">
      <c r="I48" s="37"/>
    </row>
  </sheetData>
  <mergeCells count="4">
    <mergeCell ref="A1:I1"/>
    <mergeCell ref="A2:I2"/>
    <mergeCell ref="G44:H44"/>
    <mergeCell ref="G46:H46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workbookViewId="0">
      <selection activeCell="K8" sqref="K8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233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9">
        <v>43530</v>
      </c>
      <c r="B4" s="10" t="s">
        <v>138</v>
      </c>
      <c r="C4" s="10" t="s">
        <v>28</v>
      </c>
      <c r="D4" s="10">
        <v>2400</v>
      </c>
      <c r="E4" s="10">
        <v>276.2</v>
      </c>
      <c r="F4" s="10">
        <v>277.55</v>
      </c>
      <c r="G4" s="39" t="s">
        <v>234</v>
      </c>
      <c r="H4" s="10">
        <v>277.55</v>
      </c>
      <c r="I4" s="10">
        <f t="shared" ref="I4:I11" si="0">(E4-H4)*D4</f>
        <v>-3240.00000000005</v>
      </c>
      <c r="J4" s="26"/>
    </row>
    <row r="5" ht="15" spans="1:10">
      <c r="A5" s="7">
        <v>43530</v>
      </c>
      <c r="B5" s="8" t="s">
        <v>235</v>
      </c>
      <c r="C5" s="8" t="s">
        <v>9</v>
      </c>
      <c r="D5" s="8">
        <v>600</v>
      </c>
      <c r="E5" s="8">
        <v>1051</v>
      </c>
      <c r="F5" s="8">
        <v>1045.55</v>
      </c>
      <c r="G5" s="8" t="s">
        <v>236</v>
      </c>
      <c r="H5" s="8">
        <v>1056</v>
      </c>
      <c r="I5" s="8">
        <f>(H5-E5)*D5</f>
        <v>3000</v>
      </c>
      <c r="J5" s="26"/>
    </row>
    <row r="6" ht="15" spans="1:10">
      <c r="A6" s="9">
        <v>43561</v>
      </c>
      <c r="B6" s="10" t="s">
        <v>237</v>
      </c>
      <c r="C6" s="10" t="s">
        <v>9</v>
      </c>
      <c r="D6" s="10">
        <v>1500</v>
      </c>
      <c r="E6" s="10">
        <v>115</v>
      </c>
      <c r="F6" s="10">
        <v>112.5</v>
      </c>
      <c r="G6" s="39" t="s">
        <v>238</v>
      </c>
      <c r="H6" s="10">
        <v>112.5</v>
      </c>
      <c r="I6" s="10">
        <f>(H6-E6)*D6</f>
        <v>-3750</v>
      </c>
      <c r="J6" s="26"/>
    </row>
    <row r="7" ht="15" spans="1:10">
      <c r="A7" s="9">
        <v>43561</v>
      </c>
      <c r="B7" s="10" t="s">
        <v>239</v>
      </c>
      <c r="C7" s="10" t="s">
        <v>9</v>
      </c>
      <c r="D7" s="10">
        <v>3000</v>
      </c>
      <c r="E7" s="10">
        <v>130.7</v>
      </c>
      <c r="F7" s="10">
        <v>129.6</v>
      </c>
      <c r="G7" s="10" t="s">
        <v>240</v>
      </c>
      <c r="H7" s="10">
        <v>129.6</v>
      </c>
      <c r="I7" s="10">
        <f>(H7-E7)*D7</f>
        <v>-3299.99999999998</v>
      </c>
      <c r="J7" s="26"/>
    </row>
    <row r="8" ht="15" spans="1:10">
      <c r="A8" s="7">
        <v>43561</v>
      </c>
      <c r="B8" s="8" t="s">
        <v>140</v>
      </c>
      <c r="C8" s="8" t="s">
        <v>28</v>
      </c>
      <c r="D8" s="8">
        <v>250</v>
      </c>
      <c r="E8" s="8">
        <v>2676</v>
      </c>
      <c r="F8" s="8">
        <v>2688</v>
      </c>
      <c r="G8" s="8" t="s">
        <v>241</v>
      </c>
      <c r="H8" s="8">
        <v>2640</v>
      </c>
      <c r="I8" s="8">
        <f t="shared" si="0"/>
        <v>9000</v>
      </c>
      <c r="J8" s="26"/>
    </row>
    <row r="9" ht="15" spans="1:10">
      <c r="A9" s="7">
        <v>43622</v>
      </c>
      <c r="B9" s="8" t="s">
        <v>242</v>
      </c>
      <c r="C9" s="8" t="s">
        <v>28</v>
      </c>
      <c r="D9" s="8">
        <v>1300</v>
      </c>
      <c r="E9" s="8">
        <v>90.6</v>
      </c>
      <c r="F9" s="8">
        <v>93.05</v>
      </c>
      <c r="G9" s="8" t="s">
        <v>243</v>
      </c>
      <c r="H9" s="8">
        <v>86.95</v>
      </c>
      <c r="I9" s="8">
        <f t="shared" si="0"/>
        <v>4744.99999999999</v>
      </c>
      <c r="J9" s="26"/>
    </row>
    <row r="10" ht="15" spans="1:10">
      <c r="A10" s="7">
        <v>43652</v>
      </c>
      <c r="B10" s="8" t="s">
        <v>237</v>
      </c>
      <c r="C10" s="8" t="s">
        <v>28</v>
      </c>
      <c r="D10" s="8">
        <v>1500</v>
      </c>
      <c r="E10" s="8">
        <v>87.55</v>
      </c>
      <c r="F10" s="8">
        <v>89.75</v>
      </c>
      <c r="G10" s="8" t="s">
        <v>244</v>
      </c>
      <c r="H10" s="8">
        <v>83.05</v>
      </c>
      <c r="I10" s="8">
        <f t="shared" si="0"/>
        <v>6750</v>
      </c>
      <c r="J10" s="26"/>
    </row>
    <row r="11" ht="15" spans="1:10">
      <c r="A11" s="7">
        <v>43652</v>
      </c>
      <c r="B11" s="8" t="s">
        <v>245</v>
      </c>
      <c r="C11" s="8" t="s">
        <v>28</v>
      </c>
      <c r="D11" s="8">
        <v>900</v>
      </c>
      <c r="E11" s="8">
        <v>527.75</v>
      </c>
      <c r="F11" s="8">
        <v>531.8</v>
      </c>
      <c r="G11" s="8" t="s">
        <v>246</v>
      </c>
      <c r="H11" s="8">
        <v>527.75</v>
      </c>
      <c r="I11" s="8">
        <f t="shared" si="0"/>
        <v>0</v>
      </c>
      <c r="J11" s="26"/>
    </row>
    <row r="12" ht="15" spans="1:10">
      <c r="A12" s="9">
        <v>43744</v>
      </c>
      <c r="B12" s="10" t="s">
        <v>36</v>
      </c>
      <c r="C12" s="10" t="s">
        <v>9</v>
      </c>
      <c r="D12" s="10">
        <v>750</v>
      </c>
      <c r="E12" s="10">
        <v>1286.6</v>
      </c>
      <c r="F12" s="10">
        <v>1282</v>
      </c>
      <c r="G12" s="10" t="s">
        <v>247</v>
      </c>
      <c r="H12" s="10">
        <v>1282</v>
      </c>
      <c r="I12" s="10">
        <f t="shared" ref="I12:I16" si="1">(H12-E12)*D12</f>
        <v>-3449.99999999993</v>
      </c>
      <c r="J12" s="26"/>
    </row>
    <row r="13" ht="15" spans="1:10">
      <c r="A13" s="9">
        <v>43775</v>
      </c>
      <c r="B13" s="10" t="s">
        <v>248</v>
      </c>
      <c r="C13" s="10" t="s">
        <v>9</v>
      </c>
      <c r="D13" s="10">
        <v>1500</v>
      </c>
      <c r="E13" s="10">
        <v>115.2</v>
      </c>
      <c r="F13" s="10">
        <v>112.95</v>
      </c>
      <c r="G13" s="10" t="s">
        <v>249</v>
      </c>
      <c r="H13" s="10">
        <v>112.95</v>
      </c>
      <c r="I13" s="10">
        <f t="shared" si="1"/>
        <v>-3375</v>
      </c>
      <c r="J13" s="26"/>
    </row>
    <row r="14" ht="15" spans="1:10">
      <c r="A14" s="9">
        <v>43775</v>
      </c>
      <c r="B14" s="10" t="s">
        <v>166</v>
      </c>
      <c r="C14" s="10" t="s">
        <v>9</v>
      </c>
      <c r="D14" s="10">
        <v>300</v>
      </c>
      <c r="E14" s="10">
        <v>1584</v>
      </c>
      <c r="F14" s="10">
        <v>1571.95</v>
      </c>
      <c r="G14" s="10" t="s">
        <v>250</v>
      </c>
      <c r="H14" s="10">
        <v>1571.95</v>
      </c>
      <c r="I14" s="10">
        <f t="shared" si="1"/>
        <v>-3614.99999999999</v>
      </c>
      <c r="J14" s="26"/>
    </row>
    <row r="15" ht="15" spans="1:10">
      <c r="A15" s="9">
        <v>43805</v>
      </c>
      <c r="B15" s="10" t="s">
        <v>175</v>
      </c>
      <c r="C15" s="10" t="s">
        <v>28</v>
      </c>
      <c r="D15" s="10">
        <v>1750</v>
      </c>
      <c r="E15" s="10">
        <v>135.1</v>
      </c>
      <c r="F15" s="10">
        <v>137.1</v>
      </c>
      <c r="G15" s="10" t="s">
        <v>251</v>
      </c>
      <c r="H15" s="10">
        <v>137.1</v>
      </c>
      <c r="I15" s="10">
        <f>(E15-H15)*D15</f>
        <v>-3500</v>
      </c>
      <c r="J15" s="26"/>
    </row>
    <row r="16" ht="15" spans="1:10">
      <c r="A16" s="9">
        <v>43805</v>
      </c>
      <c r="B16" s="10" t="s">
        <v>237</v>
      </c>
      <c r="C16" s="10" t="s">
        <v>9</v>
      </c>
      <c r="D16" s="10">
        <v>1500</v>
      </c>
      <c r="E16" s="10">
        <v>94.6</v>
      </c>
      <c r="F16" s="10">
        <v>92.6</v>
      </c>
      <c r="G16" s="10" t="s">
        <v>252</v>
      </c>
      <c r="H16" s="10">
        <v>92.6</v>
      </c>
      <c r="I16" s="10">
        <f t="shared" si="1"/>
        <v>-3000</v>
      </c>
      <c r="J16" s="26"/>
    </row>
    <row r="17" ht="15" spans="1:10">
      <c r="A17" s="7" t="s">
        <v>253</v>
      </c>
      <c r="B17" s="8" t="s">
        <v>166</v>
      </c>
      <c r="C17" s="8" t="s">
        <v>28</v>
      </c>
      <c r="D17" s="8">
        <v>300</v>
      </c>
      <c r="E17" s="8">
        <v>1456</v>
      </c>
      <c r="F17" s="8">
        <v>1470.05</v>
      </c>
      <c r="G17" s="8" t="s">
        <v>254</v>
      </c>
      <c r="H17" s="8">
        <v>1442</v>
      </c>
      <c r="I17" s="8">
        <f>(E17-H17)*D17</f>
        <v>4200</v>
      </c>
      <c r="J17" s="26"/>
    </row>
    <row r="18" ht="15" spans="1:10">
      <c r="A18" s="7" t="s">
        <v>255</v>
      </c>
      <c r="B18" s="8" t="s">
        <v>256</v>
      </c>
      <c r="C18" s="8" t="s">
        <v>9</v>
      </c>
      <c r="D18" s="8">
        <v>1500</v>
      </c>
      <c r="E18" s="8">
        <v>354</v>
      </c>
      <c r="F18" s="8">
        <v>351.5</v>
      </c>
      <c r="G18" s="8" t="s">
        <v>257</v>
      </c>
      <c r="H18" s="8">
        <v>356.8</v>
      </c>
      <c r="I18" s="8">
        <f t="shared" ref="I18:I20" si="2">(H18-E18)*D18</f>
        <v>4200.00000000002</v>
      </c>
      <c r="J18" s="26"/>
    </row>
    <row r="19" ht="15" spans="1:10">
      <c r="A19" s="7" t="s">
        <v>258</v>
      </c>
      <c r="B19" s="8" t="s">
        <v>47</v>
      </c>
      <c r="C19" s="8" t="s">
        <v>9</v>
      </c>
      <c r="D19" s="8">
        <v>600</v>
      </c>
      <c r="E19" s="8">
        <v>1042</v>
      </c>
      <c r="F19" s="8">
        <v>1028.95</v>
      </c>
      <c r="G19" s="8" t="s">
        <v>259</v>
      </c>
      <c r="H19" s="8">
        <v>1054</v>
      </c>
      <c r="I19" s="8">
        <f t="shared" si="2"/>
        <v>7200</v>
      </c>
      <c r="J19" s="26"/>
    </row>
    <row r="20" ht="15" spans="1:10">
      <c r="A20" s="7" t="s">
        <v>258</v>
      </c>
      <c r="B20" s="8" t="s">
        <v>190</v>
      </c>
      <c r="C20" s="8" t="s">
        <v>9</v>
      </c>
      <c r="D20" s="8">
        <v>250</v>
      </c>
      <c r="E20" s="8">
        <v>2993</v>
      </c>
      <c r="F20" s="8">
        <v>2977</v>
      </c>
      <c r="G20" s="8" t="s">
        <v>260</v>
      </c>
      <c r="H20" s="8">
        <v>2999</v>
      </c>
      <c r="I20" s="8">
        <f t="shared" si="2"/>
        <v>1500</v>
      </c>
      <c r="J20" s="26"/>
    </row>
    <row r="21" ht="15" spans="1:10">
      <c r="A21" s="7" t="s">
        <v>261</v>
      </c>
      <c r="B21" s="8" t="s">
        <v>44</v>
      </c>
      <c r="C21" s="8" t="s">
        <v>28</v>
      </c>
      <c r="D21" s="8">
        <v>600</v>
      </c>
      <c r="E21" s="8">
        <v>920</v>
      </c>
      <c r="F21" s="8">
        <v>926.05</v>
      </c>
      <c r="G21" s="8" t="s">
        <v>262</v>
      </c>
      <c r="H21" s="8">
        <v>904</v>
      </c>
      <c r="I21" s="8">
        <f>(E21-H21)*D21</f>
        <v>9600</v>
      </c>
      <c r="J21" s="26"/>
    </row>
    <row r="22" ht="15" spans="1:10">
      <c r="A22" s="7" t="s">
        <v>263</v>
      </c>
      <c r="B22" s="8" t="s">
        <v>264</v>
      </c>
      <c r="C22" s="8" t="s">
        <v>9</v>
      </c>
      <c r="D22" s="8">
        <v>700</v>
      </c>
      <c r="E22" s="8">
        <v>829</v>
      </c>
      <c r="F22" s="8">
        <v>823.95</v>
      </c>
      <c r="G22" s="8" t="s">
        <v>265</v>
      </c>
      <c r="H22" s="8">
        <v>839.95</v>
      </c>
      <c r="I22" s="8">
        <f t="shared" ref="I22:I28" si="3">(H22-E22)*D22</f>
        <v>7665.00000000003</v>
      </c>
      <c r="J22" s="26"/>
    </row>
    <row r="23" ht="15" spans="1:10">
      <c r="A23" s="7" t="s">
        <v>266</v>
      </c>
      <c r="B23" s="8" t="s">
        <v>44</v>
      </c>
      <c r="C23" s="8" t="s">
        <v>9</v>
      </c>
      <c r="D23" s="8">
        <v>600</v>
      </c>
      <c r="E23" s="8">
        <v>915</v>
      </c>
      <c r="F23" s="8">
        <v>909.15</v>
      </c>
      <c r="G23" s="8" t="s">
        <v>267</v>
      </c>
      <c r="H23" s="8">
        <v>927</v>
      </c>
      <c r="I23" s="8">
        <f t="shared" si="3"/>
        <v>7200</v>
      </c>
      <c r="J23" s="26"/>
    </row>
    <row r="24" ht="15" spans="1:10">
      <c r="A24" s="9" t="s">
        <v>268</v>
      </c>
      <c r="B24" s="10" t="s">
        <v>264</v>
      </c>
      <c r="C24" s="10" t="s">
        <v>9</v>
      </c>
      <c r="D24" s="10">
        <v>700</v>
      </c>
      <c r="E24" s="10">
        <v>842</v>
      </c>
      <c r="F24" s="10">
        <v>835.95</v>
      </c>
      <c r="G24" s="10" t="s">
        <v>269</v>
      </c>
      <c r="H24" s="10">
        <v>835.95</v>
      </c>
      <c r="I24" s="10">
        <f t="shared" si="3"/>
        <v>-4234.99999999997</v>
      </c>
      <c r="J24" s="26"/>
    </row>
    <row r="25" ht="15" spans="1:10">
      <c r="A25" s="7" t="s">
        <v>268</v>
      </c>
      <c r="B25" s="8" t="s">
        <v>264</v>
      </c>
      <c r="C25" s="8" t="s">
        <v>9</v>
      </c>
      <c r="D25" s="8">
        <v>700</v>
      </c>
      <c r="E25" s="8">
        <v>846</v>
      </c>
      <c r="F25" s="8">
        <v>840.95</v>
      </c>
      <c r="G25" s="8" t="s">
        <v>270</v>
      </c>
      <c r="H25" s="8">
        <v>846</v>
      </c>
      <c r="I25" s="8">
        <f t="shared" si="3"/>
        <v>0</v>
      </c>
      <c r="J25" s="26"/>
    </row>
    <row r="26" ht="15" spans="1:10">
      <c r="A26" s="7" t="s">
        <v>268</v>
      </c>
      <c r="B26" s="8" t="s">
        <v>44</v>
      </c>
      <c r="C26" s="8" t="s">
        <v>9</v>
      </c>
      <c r="D26" s="8">
        <v>600</v>
      </c>
      <c r="E26" s="8">
        <v>935</v>
      </c>
      <c r="F26" s="8">
        <v>929.95</v>
      </c>
      <c r="G26" s="8" t="s">
        <v>271</v>
      </c>
      <c r="H26" s="8">
        <v>939.45</v>
      </c>
      <c r="I26" s="8">
        <f t="shared" si="3"/>
        <v>2670.00000000003</v>
      </c>
      <c r="J26" s="26"/>
    </row>
    <row r="27" ht="15" spans="1:10">
      <c r="A27" s="9" t="s">
        <v>272</v>
      </c>
      <c r="B27" s="10" t="s">
        <v>44</v>
      </c>
      <c r="C27" s="10" t="s">
        <v>9</v>
      </c>
      <c r="D27" s="10">
        <v>600</v>
      </c>
      <c r="E27" s="10">
        <v>940</v>
      </c>
      <c r="F27" s="10">
        <v>934.15</v>
      </c>
      <c r="G27" s="10" t="s">
        <v>273</v>
      </c>
      <c r="H27" s="10">
        <v>934.15</v>
      </c>
      <c r="I27" s="10">
        <f t="shared" si="3"/>
        <v>-3510.00000000001</v>
      </c>
      <c r="J27" s="26"/>
    </row>
    <row r="28" ht="15" spans="1:10">
      <c r="A28" s="7" t="s">
        <v>272</v>
      </c>
      <c r="B28" s="8" t="s">
        <v>56</v>
      </c>
      <c r="C28" s="8" t="s">
        <v>9</v>
      </c>
      <c r="D28" s="8">
        <v>550</v>
      </c>
      <c r="E28" s="8">
        <v>1431</v>
      </c>
      <c r="F28" s="8">
        <v>1424.95</v>
      </c>
      <c r="G28" s="8" t="s">
        <v>274</v>
      </c>
      <c r="H28" s="8">
        <v>1435.65</v>
      </c>
      <c r="I28" s="8">
        <f t="shared" si="3"/>
        <v>2557.50000000005</v>
      </c>
      <c r="J28" s="26"/>
    </row>
    <row r="29" ht="15" spans="1:10">
      <c r="A29" s="7" t="s">
        <v>272</v>
      </c>
      <c r="B29" s="8" t="s">
        <v>275</v>
      </c>
      <c r="C29" s="8" t="s">
        <v>9</v>
      </c>
      <c r="D29" s="8">
        <v>1500</v>
      </c>
      <c r="E29" s="8">
        <v>314.75</v>
      </c>
      <c r="F29" s="8">
        <v>312.45</v>
      </c>
      <c r="G29" s="8" t="s">
        <v>276</v>
      </c>
      <c r="H29" s="8">
        <v>314.75</v>
      </c>
      <c r="I29" s="8">
        <f t="shared" ref="I29:I32" si="4">(H29-E29)*D29</f>
        <v>0</v>
      </c>
      <c r="J29" s="26"/>
    </row>
    <row r="30" ht="15" spans="1:10">
      <c r="A30" s="7" t="s">
        <v>272</v>
      </c>
      <c r="B30" s="8" t="s">
        <v>177</v>
      </c>
      <c r="C30" s="8" t="s">
        <v>9</v>
      </c>
      <c r="D30" s="8">
        <v>700</v>
      </c>
      <c r="E30" s="8">
        <v>1088</v>
      </c>
      <c r="F30" s="8">
        <v>1082.45</v>
      </c>
      <c r="G30" s="8" t="s">
        <v>277</v>
      </c>
      <c r="H30" s="8">
        <v>1092.65</v>
      </c>
      <c r="I30" s="8">
        <f t="shared" si="4"/>
        <v>3255.00000000006</v>
      </c>
      <c r="J30" s="26"/>
    </row>
    <row r="31" ht="15" spans="1:10">
      <c r="A31" s="7" t="s">
        <v>278</v>
      </c>
      <c r="B31" s="8" t="s">
        <v>58</v>
      </c>
      <c r="C31" s="8" t="s">
        <v>9</v>
      </c>
      <c r="D31" s="8">
        <v>500</v>
      </c>
      <c r="E31" s="8">
        <v>624.5</v>
      </c>
      <c r="F31" s="8">
        <v>617</v>
      </c>
      <c r="G31" s="8" t="s">
        <v>279</v>
      </c>
      <c r="H31" s="8">
        <v>639.8</v>
      </c>
      <c r="I31" s="8">
        <f t="shared" si="4"/>
        <v>7649.99999999998</v>
      </c>
      <c r="J31" s="26"/>
    </row>
    <row r="32" ht="15" spans="1:10">
      <c r="A32" s="9" t="s">
        <v>280</v>
      </c>
      <c r="B32" s="10" t="s">
        <v>217</v>
      </c>
      <c r="C32" s="10" t="s">
        <v>9</v>
      </c>
      <c r="D32" s="10">
        <v>1200</v>
      </c>
      <c r="E32" s="10">
        <v>714.5</v>
      </c>
      <c r="F32" s="10">
        <v>710.95</v>
      </c>
      <c r="G32" s="10" t="s">
        <v>281</v>
      </c>
      <c r="H32" s="10">
        <v>710.95</v>
      </c>
      <c r="I32" s="10">
        <f t="shared" si="4"/>
        <v>-4259.99999999995</v>
      </c>
      <c r="J32" s="26"/>
    </row>
    <row r="33" ht="15" spans="1:10">
      <c r="A33" s="9"/>
      <c r="B33" s="10"/>
      <c r="C33" s="10"/>
      <c r="D33" s="10"/>
      <c r="E33" s="10"/>
      <c r="F33" s="10"/>
      <c r="G33" s="10"/>
      <c r="H33" s="10"/>
      <c r="I33" s="10"/>
      <c r="J33" s="26"/>
    </row>
    <row r="34" ht="15" spans="7:9">
      <c r="G34" s="14" t="s">
        <v>33</v>
      </c>
      <c r="H34" s="14"/>
      <c r="I34" s="18">
        <f>SUM(I4:I33)</f>
        <v>41957.5000000003</v>
      </c>
    </row>
    <row r="35" ht="15" spans="7:9">
      <c r="G35" s="26"/>
      <c r="H35" s="26"/>
      <c r="I35" s="33"/>
    </row>
    <row r="36" ht="15" spans="7:9">
      <c r="G36" s="14" t="s">
        <v>3</v>
      </c>
      <c r="H36" s="14"/>
      <c r="I36" s="20">
        <f>18/29</f>
        <v>0.620689655172414</v>
      </c>
    </row>
    <row r="37" spans="6:6">
      <c r="F37" s="43"/>
    </row>
    <row r="38" ht="15" spans="9:9">
      <c r="I38" s="37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opLeftCell="A8" workbookViewId="0">
      <selection activeCell="K13" sqref="K13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282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9">
        <v>43501</v>
      </c>
      <c r="B4" s="10" t="s">
        <v>283</v>
      </c>
      <c r="C4" s="10" t="s">
        <v>9</v>
      </c>
      <c r="D4" s="10">
        <v>1000</v>
      </c>
      <c r="E4" s="10">
        <v>403.1</v>
      </c>
      <c r="F4" s="10">
        <v>399.5</v>
      </c>
      <c r="G4" s="39" t="s">
        <v>284</v>
      </c>
      <c r="H4" s="10">
        <v>399.5</v>
      </c>
      <c r="I4" s="10">
        <f t="shared" ref="I4:I12" si="0">(H4-E4)*D4</f>
        <v>-3600.00000000002</v>
      </c>
      <c r="J4" s="26"/>
    </row>
    <row r="5" ht="15" spans="1:10">
      <c r="A5" s="7">
        <v>43501</v>
      </c>
      <c r="B5" s="8" t="s">
        <v>285</v>
      </c>
      <c r="C5" s="8" t="s">
        <v>9</v>
      </c>
      <c r="D5" s="8">
        <v>2000</v>
      </c>
      <c r="E5" s="8">
        <v>271</v>
      </c>
      <c r="F5" s="8">
        <v>269.4</v>
      </c>
      <c r="G5" s="8" t="s">
        <v>286</v>
      </c>
      <c r="H5" s="8">
        <v>271.25</v>
      </c>
      <c r="I5" s="8">
        <f t="shared" si="0"/>
        <v>500</v>
      </c>
      <c r="J5" s="26"/>
    </row>
    <row r="6" ht="15" spans="1:10">
      <c r="A6" s="9">
        <v>43529</v>
      </c>
      <c r="B6" s="10" t="s">
        <v>49</v>
      </c>
      <c r="C6" s="10" t="s">
        <v>9</v>
      </c>
      <c r="D6" s="10">
        <v>300</v>
      </c>
      <c r="E6" s="10">
        <v>1813</v>
      </c>
      <c r="F6" s="10">
        <v>1801</v>
      </c>
      <c r="G6" s="39" t="s">
        <v>287</v>
      </c>
      <c r="H6" s="10">
        <v>1801</v>
      </c>
      <c r="I6" s="10">
        <f t="shared" si="0"/>
        <v>-3600</v>
      </c>
      <c r="J6" s="26"/>
    </row>
    <row r="7" ht="15" spans="1:10">
      <c r="A7" s="7">
        <v>43529</v>
      </c>
      <c r="B7" s="8" t="s">
        <v>288</v>
      </c>
      <c r="C7" s="8" t="s">
        <v>9</v>
      </c>
      <c r="D7" s="8">
        <v>250</v>
      </c>
      <c r="E7" s="8">
        <v>2367</v>
      </c>
      <c r="F7" s="8">
        <v>2355</v>
      </c>
      <c r="G7" s="8" t="s">
        <v>289</v>
      </c>
      <c r="H7" s="8">
        <v>2376.65</v>
      </c>
      <c r="I7" s="8">
        <f t="shared" si="0"/>
        <v>2412.50000000002</v>
      </c>
      <c r="J7" s="26"/>
    </row>
    <row r="8" ht="15" spans="1:10">
      <c r="A8" s="7">
        <v>43529</v>
      </c>
      <c r="B8" s="8" t="s">
        <v>66</v>
      </c>
      <c r="C8" s="8" t="s">
        <v>9</v>
      </c>
      <c r="D8" s="8">
        <v>250</v>
      </c>
      <c r="E8" s="8">
        <v>3054.5</v>
      </c>
      <c r="F8" s="8">
        <v>3040</v>
      </c>
      <c r="G8" s="8" t="s">
        <v>290</v>
      </c>
      <c r="H8" s="8">
        <v>3066</v>
      </c>
      <c r="I8" s="8">
        <f t="shared" si="0"/>
        <v>2875</v>
      </c>
      <c r="J8" s="26"/>
    </row>
    <row r="9" ht="15" spans="1:10">
      <c r="A9" s="9">
        <v>43529</v>
      </c>
      <c r="B9" s="10" t="s">
        <v>291</v>
      </c>
      <c r="C9" s="10" t="s">
        <v>9</v>
      </c>
      <c r="D9" s="10">
        <v>700</v>
      </c>
      <c r="E9" s="10">
        <v>721</v>
      </c>
      <c r="F9" s="10">
        <v>716.5</v>
      </c>
      <c r="G9" s="10" t="s">
        <v>292</v>
      </c>
      <c r="H9" s="10">
        <v>716.5</v>
      </c>
      <c r="I9" s="10">
        <f t="shared" si="0"/>
        <v>-3150</v>
      </c>
      <c r="J9" s="26"/>
    </row>
    <row r="10" ht="15" spans="1:10">
      <c r="A10" s="7">
        <v>43621</v>
      </c>
      <c r="B10" s="8" t="s">
        <v>195</v>
      </c>
      <c r="C10" s="8" t="s">
        <v>9</v>
      </c>
      <c r="D10" s="8">
        <v>300</v>
      </c>
      <c r="E10" s="8">
        <v>425</v>
      </c>
      <c r="F10" s="8">
        <v>413.95</v>
      </c>
      <c r="G10" s="8" t="s">
        <v>293</v>
      </c>
      <c r="H10" s="8">
        <v>425</v>
      </c>
      <c r="I10" s="8">
        <f t="shared" si="0"/>
        <v>0</v>
      </c>
      <c r="J10" s="26"/>
    </row>
    <row r="11" ht="15" spans="1:10">
      <c r="A11" s="7">
        <v>43621</v>
      </c>
      <c r="B11" s="8" t="s">
        <v>294</v>
      </c>
      <c r="C11" s="8" t="s">
        <v>9</v>
      </c>
      <c r="D11" s="8">
        <v>3000</v>
      </c>
      <c r="E11" s="8">
        <v>118.3</v>
      </c>
      <c r="F11" s="8">
        <v>116.95</v>
      </c>
      <c r="G11" s="8" t="s">
        <v>295</v>
      </c>
      <c r="H11" s="8">
        <v>120.85</v>
      </c>
      <c r="I11" s="8">
        <f t="shared" si="0"/>
        <v>7649.99999999999</v>
      </c>
      <c r="J11" s="26"/>
    </row>
    <row r="12" ht="15" spans="1:10">
      <c r="A12" s="7">
        <v>43682</v>
      </c>
      <c r="B12" s="8" t="s">
        <v>168</v>
      </c>
      <c r="C12" s="8" t="s">
        <v>9</v>
      </c>
      <c r="D12" s="8">
        <v>1000</v>
      </c>
      <c r="E12" s="8">
        <v>492</v>
      </c>
      <c r="F12" s="8">
        <v>488.4</v>
      </c>
      <c r="G12" s="8" t="s">
        <v>296</v>
      </c>
      <c r="H12" s="8">
        <v>499.3</v>
      </c>
      <c r="I12" s="8">
        <f t="shared" si="0"/>
        <v>7300.00000000001</v>
      </c>
      <c r="J12" s="26"/>
    </row>
    <row r="13" ht="15" spans="1:10">
      <c r="A13" s="7">
        <v>43682</v>
      </c>
      <c r="B13" s="8" t="s">
        <v>237</v>
      </c>
      <c r="C13" s="8" t="s">
        <v>28</v>
      </c>
      <c r="D13" s="8">
        <v>1500</v>
      </c>
      <c r="E13" s="8">
        <v>116.75</v>
      </c>
      <c r="F13" s="8">
        <v>119.05</v>
      </c>
      <c r="G13" s="8" t="s">
        <v>297</v>
      </c>
      <c r="H13" s="8">
        <v>114.75</v>
      </c>
      <c r="I13" s="8">
        <f>(E13-H13)*D13</f>
        <v>3000</v>
      </c>
      <c r="J13" s="26"/>
    </row>
    <row r="14" ht="15" spans="1:10">
      <c r="A14" s="7">
        <v>43682</v>
      </c>
      <c r="B14" s="8" t="s">
        <v>56</v>
      </c>
      <c r="C14" s="8" t="s">
        <v>9</v>
      </c>
      <c r="D14" s="8">
        <v>550</v>
      </c>
      <c r="E14" s="8">
        <v>1354</v>
      </c>
      <c r="F14" s="8">
        <v>1348</v>
      </c>
      <c r="G14" s="8" t="s">
        <v>298</v>
      </c>
      <c r="H14" s="8">
        <v>1366</v>
      </c>
      <c r="I14" s="8">
        <f t="shared" ref="I14:I19" si="1">(H14-E14)*D14</f>
        <v>6600</v>
      </c>
      <c r="J14" s="26"/>
    </row>
    <row r="15" ht="15" spans="1:10">
      <c r="A15" s="7">
        <v>43713</v>
      </c>
      <c r="B15" s="8" t="s">
        <v>56</v>
      </c>
      <c r="C15" s="8" t="s">
        <v>9</v>
      </c>
      <c r="D15" s="8">
        <v>550</v>
      </c>
      <c r="E15" s="8">
        <v>1366</v>
      </c>
      <c r="F15" s="8">
        <v>1358.95</v>
      </c>
      <c r="G15" s="8" t="s">
        <v>299</v>
      </c>
      <c r="H15" s="8">
        <v>1372</v>
      </c>
      <c r="I15" s="8">
        <f t="shared" si="1"/>
        <v>3300</v>
      </c>
      <c r="J15" s="26"/>
    </row>
    <row r="16" ht="15" spans="1:10">
      <c r="A16" s="7">
        <v>43743</v>
      </c>
      <c r="B16" s="8" t="s">
        <v>248</v>
      </c>
      <c r="C16" s="8" t="s">
        <v>9</v>
      </c>
      <c r="D16" s="8">
        <v>2200</v>
      </c>
      <c r="E16" s="8">
        <v>155</v>
      </c>
      <c r="F16" s="8">
        <v>153.15</v>
      </c>
      <c r="G16" s="8" t="s">
        <v>300</v>
      </c>
      <c r="H16" s="8">
        <v>156.5</v>
      </c>
      <c r="I16" s="8">
        <f t="shared" si="1"/>
        <v>3300</v>
      </c>
      <c r="J16" s="26"/>
    </row>
    <row r="17" ht="15" spans="1:10">
      <c r="A17" s="7">
        <v>43743</v>
      </c>
      <c r="B17" s="8" t="s">
        <v>245</v>
      </c>
      <c r="C17" s="8" t="s">
        <v>9</v>
      </c>
      <c r="D17" s="8">
        <v>900</v>
      </c>
      <c r="E17" s="8">
        <v>540</v>
      </c>
      <c r="F17" s="8">
        <v>535.8</v>
      </c>
      <c r="G17" s="8" t="s">
        <v>301</v>
      </c>
      <c r="H17" s="8">
        <v>543.2</v>
      </c>
      <c r="I17" s="8">
        <f t="shared" si="1"/>
        <v>2880.00000000004</v>
      </c>
      <c r="J17" s="26"/>
    </row>
    <row r="18" ht="15" spans="1:10">
      <c r="A18" s="9" t="s">
        <v>302</v>
      </c>
      <c r="B18" s="10" t="s">
        <v>303</v>
      </c>
      <c r="C18" s="10" t="s">
        <v>9</v>
      </c>
      <c r="D18" s="10">
        <v>1200</v>
      </c>
      <c r="E18" s="10">
        <v>742</v>
      </c>
      <c r="F18" s="10">
        <v>739</v>
      </c>
      <c r="G18" s="10" t="s">
        <v>304</v>
      </c>
      <c r="H18" s="10">
        <v>739</v>
      </c>
      <c r="I18" s="10">
        <f t="shared" si="1"/>
        <v>-3600</v>
      </c>
      <c r="J18" s="26"/>
    </row>
    <row r="19" ht="15" spans="1:10">
      <c r="A19" s="9" t="s">
        <v>302</v>
      </c>
      <c r="B19" s="10" t="s">
        <v>56</v>
      </c>
      <c r="C19" s="10" t="s">
        <v>9</v>
      </c>
      <c r="D19" s="10">
        <v>550</v>
      </c>
      <c r="E19" s="10">
        <v>1375</v>
      </c>
      <c r="F19" s="10">
        <v>1369</v>
      </c>
      <c r="G19" s="10" t="s">
        <v>305</v>
      </c>
      <c r="H19" s="10">
        <v>1369</v>
      </c>
      <c r="I19" s="10">
        <f t="shared" si="1"/>
        <v>-3300</v>
      </c>
      <c r="J19" s="26"/>
    </row>
    <row r="20" ht="15" spans="1:10">
      <c r="A20" s="7" t="s">
        <v>306</v>
      </c>
      <c r="B20" s="8" t="s">
        <v>159</v>
      </c>
      <c r="C20" s="8" t="s">
        <v>28</v>
      </c>
      <c r="D20" s="8">
        <v>1200</v>
      </c>
      <c r="E20" s="8">
        <v>463</v>
      </c>
      <c r="F20" s="8">
        <v>466.5</v>
      </c>
      <c r="G20" s="8" t="s">
        <v>307</v>
      </c>
      <c r="H20" s="8">
        <v>460</v>
      </c>
      <c r="I20" s="8">
        <f t="shared" ref="I20:I23" si="2">(E20-H20)*D20</f>
        <v>3600</v>
      </c>
      <c r="J20" s="26"/>
    </row>
    <row r="21" ht="15" spans="1:10">
      <c r="A21" s="7" t="s">
        <v>306</v>
      </c>
      <c r="B21" s="8" t="s">
        <v>159</v>
      </c>
      <c r="C21" s="8" t="s">
        <v>28</v>
      </c>
      <c r="D21" s="8">
        <v>1200</v>
      </c>
      <c r="E21" s="8">
        <v>461.8</v>
      </c>
      <c r="F21" s="8">
        <v>465.5</v>
      </c>
      <c r="G21" s="8" t="s">
        <v>308</v>
      </c>
      <c r="H21" s="8">
        <v>456.4</v>
      </c>
      <c r="I21" s="8">
        <f t="shared" si="2"/>
        <v>6480.00000000004</v>
      </c>
      <c r="J21" s="26"/>
    </row>
    <row r="22" ht="15" spans="1:10">
      <c r="A22" s="9" t="s">
        <v>309</v>
      </c>
      <c r="B22" s="10" t="s">
        <v>283</v>
      </c>
      <c r="C22" s="10" t="s">
        <v>28</v>
      </c>
      <c r="D22" s="10">
        <v>1375</v>
      </c>
      <c r="E22" s="10">
        <v>381.25</v>
      </c>
      <c r="F22" s="10">
        <v>384.05</v>
      </c>
      <c r="G22" s="10" t="s">
        <v>310</v>
      </c>
      <c r="H22" s="10">
        <v>384.05</v>
      </c>
      <c r="I22" s="10">
        <f t="shared" si="2"/>
        <v>-3850.00000000002</v>
      </c>
      <c r="J22" s="26"/>
    </row>
    <row r="23" ht="15" spans="1:10">
      <c r="A23" s="7" t="s">
        <v>309</v>
      </c>
      <c r="B23" s="8" t="s">
        <v>237</v>
      </c>
      <c r="C23" s="8" t="s">
        <v>28</v>
      </c>
      <c r="D23" s="8">
        <v>1500</v>
      </c>
      <c r="E23" s="8">
        <v>111.5</v>
      </c>
      <c r="F23" s="8">
        <v>113.85</v>
      </c>
      <c r="G23" s="8" t="s">
        <v>311</v>
      </c>
      <c r="H23" s="8">
        <v>110</v>
      </c>
      <c r="I23" s="8">
        <f t="shared" si="2"/>
        <v>2250</v>
      </c>
      <c r="J23" s="26"/>
    </row>
    <row r="24" ht="15" spans="1:10">
      <c r="A24" s="7" t="s">
        <v>309</v>
      </c>
      <c r="B24" s="8" t="s">
        <v>248</v>
      </c>
      <c r="C24" s="8" t="s">
        <v>9</v>
      </c>
      <c r="D24" s="8">
        <v>1500</v>
      </c>
      <c r="E24" s="8">
        <v>123.5</v>
      </c>
      <c r="F24" s="8">
        <v>121.25</v>
      </c>
      <c r="G24" s="8" t="s">
        <v>312</v>
      </c>
      <c r="H24" s="8">
        <v>129.55</v>
      </c>
      <c r="I24" s="8">
        <f t="shared" ref="I24:I28" si="3">(H24-E24)*D24</f>
        <v>9075.00000000002</v>
      </c>
      <c r="J24" s="26"/>
    </row>
    <row r="25" ht="15" spans="1:10">
      <c r="A25" s="9" t="s">
        <v>309</v>
      </c>
      <c r="B25" s="10" t="s">
        <v>313</v>
      </c>
      <c r="C25" s="10" t="s">
        <v>9</v>
      </c>
      <c r="D25" s="10">
        <v>500</v>
      </c>
      <c r="E25" s="10">
        <v>1294</v>
      </c>
      <c r="F25" s="10">
        <v>1286</v>
      </c>
      <c r="G25" s="10" t="s">
        <v>314</v>
      </c>
      <c r="H25" s="10">
        <v>1286</v>
      </c>
      <c r="I25" s="10">
        <f t="shared" si="3"/>
        <v>-4000</v>
      </c>
      <c r="J25" s="26"/>
    </row>
    <row r="26" ht="15" spans="1:10">
      <c r="A26" s="9" t="s">
        <v>315</v>
      </c>
      <c r="B26" s="10" t="s">
        <v>248</v>
      </c>
      <c r="C26" s="10" t="s">
        <v>9</v>
      </c>
      <c r="D26" s="10">
        <v>1500</v>
      </c>
      <c r="E26" s="10">
        <v>129.6</v>
      </c>
      <c r="F26" s="10">
        <v>127.1</v>
      </c>
      <c r="G26" s="10" t="s">
        <v>316</v>
      </c>
      <c r="H26" s="10">
        <v>127.1</v>
      </c>
      <c r="I26" s="10">
        <f t="shared" si="3"/>
        <v>-3750</v>
      </c>
      <c r="J26" s="26"/>
    </row>
    <row r="27" ht="15" spans="1:10">
      <c r="A27" s="7" t="s">
        <v>315</v>
      </c>
      <c r="B27" s="8" t="s">
        <v>123</v>
      </c>
      <c r="C27" s="8" t="s">
        <v>9</v>
      </c>
      <c r="D27" s="8">
        <v>1100</v>
      </c>
      <c r="E27" s="8">
        <v>401.7</v>
      </c>
      <c r="F27" s="8">
        <v>398.35</v>
      </c>
      <c r="G27" s="8" t="s">
        <v>317</v>
      </c>
      <c r="H27" s="8">
        <v>404.7</v>
      </c>
      <c r="I27" s="8">
        <f t="shared" si="3"/>
        <v>3300</v>
      </c>
      <c r="J27" s="26"/>
    </row>
    <row r="28" ht="15" spans="1:10">
      <c r="A28" s="7" t="s">
        <v>318</v>
      </c>
      <c r="B28" s="8" t="s">
        <v>190</v>
      </c>
      <c r="C28" s="8" t="s">
        <v>9</v>
      </c>
      <c r="D28" s="8">
        <v>250</v>
      </c>
      <c r="E28" s="8">
        <v>2790</v>
      </c>
      <c r="F28" s="8">
        <v>2775</v>
      </c>
      <c r="G28" s="8" t="s">
        <v>319</v>
      </c>
      <c r="H28" s="8">
        <v>2802</v>
      </c>
      <c r="I28" s="8">
        <f t="shared" si="3"/>
        <v>3000</v>
      </c>
      <c r="J28" s="26"/>
    </row>
    <row r="29" ht="15" spans="1:10">
      <c r="A29" s="7" t="s">
        <v>320</v>
      </c>
      <c r="B29" s="8" t="s">
        <v>24</v>
      </c>
      <c r="C29" s="8" t="s">
        <v>28</v>
      </c>
      <c r="D29" s="8">
        <v>1000</v>
      </c>
      <c r="E29" s="8">
        <v>663.8</v>
      </c>
      <c r="F29" s="8">
        <v>667.45</v>
      </c>
      <c r="G29" s="8" t="s">
        <v>321</v>
      </c>
      <c r="H29" s="8">
        <v>660.8</v>
      </c>
      <c r="I29" s="8">
        <f t="shared" ref="I29:I36" si="4">(E29-H29)*D29</f>
        <v>3000</v>
      </c>
      <c r="J29" s="26"/>
    </row>
    <row r="30" ht="15" spans="1:10">
      <c r="A30" s="7" t="s">
        <v>322</v>
      </c>
      <c r="B30" s="8" t="s">
        <v>123</v>
      </c>
      <c r="C30" s="8" t="s">
        <v>9</v>
      </c>
      <c r="D30" s="8">
        <v>1100</v>
      </c>
      <c r="E30" s="8">
        <v>418.5</v>
      </c>
      <c r="F30" s="8">
        <v>414.95</v>
      </c>
      <c r="G30" s="8" t="s">
        <v>323</v>
      </c>
      <c r="H30" s="8">
        <v>421.5</v>
      </c>
      <c r="I30" s="8">
        <f>(H30-E30)*D30</f>
        <v>3300</v>
      </c>
      <c r="J30" s="26"/>
    </row>
    <row r="31" ht="15" spans="1:10">
      <c r="A31" s="7" t="s">
        <v>324</v>
      </c>
      <c r="B31" s="8" t="s">
        <v>248</v>
      </c>
      <c r="C31" s="8" t="s">
        <v>9</v>
      </c>
      <c r="D31" s="8">
        <v>1500</v>
      </c>
      <c r="E31" s="8">
        <v>160</v>
      </c>
      <c r="F31" s="8">
        <v>157.75</v>
      </c>
      <c r="G31" s="8" t="s">
        <v>325</v>
      </c>
      <c r="H31" s="8">
        <v>165</v>
      </c>
      <c r="I31" s="8">
        <f>(H31-E31)*D31</f>
        <v>7500</v>
      </c>
      <c r="J31" s="26"/>
    </row>
    <row r="32" ht="15" spans="1:10">
      <c r="A32" s="7" t="s">
        <v>326</v>
      </c>
      <c r="B32" s="8" t="s">
        <v>24</v>
      </c>
      <c r="C32" s="8" t="s">
        <v>28</v>
      </c>
      <c r="D32" s="8">
        <v>1000</v>
      </c>
      <c r="E32" s="8">
        <v>660</v>
      </c>
      <c r="F32" s="8">
        <v>663.5</v>
      </c>
      <c r="G32" s="8" t="s">
        <v>327</v>
      </c>
      <c r="H32" s="8">
        <v>660</v>
      </c>
      <c r="I32" s="8">
        <f t="shared" si="4"/>
        <v>0</v>
      </c>
      <c r="J32" s="26"/>
    </row>
    <row r="33" ht="15" spans="1:10">
      <c r="A33" s="9" t="s">
        <v>326</v>
      </c>
      <c r="B33" s="10" t="s">
        <v>24</v>
      </c>
      <c r="C33" s="10" t="s">
        <v>28</v>
      </c>
      <c r="D33" s="10">
        <v>1000</v>
      </c>
      <c r="E33" s="10">
        <v>661.9</v>
      </c>
      <c r="F33" s="10">
        <v>665.45</v>
      </c>
      <c r="G33" s="10" t="s">
        <v>328</v>
      </c>
      <c r="H33" s="10">
        <v>665.45</v>
      </c>
      <c r="I33" s="10">
        <f t="shared" si="4"/>
        <v>-3550.00000000007</v>
      </c>
      <c r="J33" s="26"/>
    </row>
    <row r="34" ht="15" spans="1:10">
      <c r="A34" s="9" t="s">
        <v>329</v>
      </c>
      <c r="B34" s="10" t="s">
        <v>79</v>
      </c>
      <c r="C34" s="10" t="s">
        <v>28</v>
      </c>
      <c r="D34" s="10">
        <v>1400</v>
      </c>
      <c r="E34" s="10">
        <v>693.9</v>
      </c>
      <c r="F34" s="10">
        <v>696.55</v>
      </c>
      <c r="G34" s="10" t="s">
        <v>330</v>
      </c>
      <c r="H34" s="10">
        <v>696.55</v>
      </c>
      <c r="I34" s="10">
        <f t="shared" si="4"/>
        <v>-3709.99999999997</v>
      </c>
      <c r="J34" s="26"/>
    </row>
    <row r="35" ht="15" spans="1:10">
      <c r="A35" s="9" t="s">
        <v>329</v>
      </c>
      <c r="B35" s="10" t="s">
        <v>58</v>
      </c>
      <c r="C35" s="10" t="s">
        <v>28</v>
      </c>
      <c r="D35" s="10">
        <v>500</v>
      </c>
      <c r="E35" s="10">
        <v>779.5</v>
      </c>
      <c r="F35" s="10">
        <v>786.05</v>
      </c>
      <c r="G35" s="10" t="s">
        <v>331</v>
      </c>
      <c r="H35" s="10">
        <v>786.05</v>
      </c>
      <c r="I35" s="10">
        <f t="shared" si="4"/>
        <v>-3274.99999999998</v>
      </c>
      <c r="J35" s="26"/>
    </row>
    <row r="36" ht="15" spans="1:10">
      <c r="A36" s="7" t="s">
        <v>329</v>
      </c>
      <c r="B36" s="8" t="s">
        <v>79</v>
      </c>
      <c r="C36" s="8" t="s">
        <v>28</v>
      </c>
      <c r="D36" s="8">
        <v>1400</v>
      </c>
      <c r="E36" s="8">
        <v>681.15</v>
      </c>
      <c r="F36" s="8">
        <v>683.7</v>
      </c>
      <c r="G36" s="8" t="s">
        <v>332</v>
      </c>
      <c r="H36" s="8">
        <v>676.1</v>
      </c>
      <c r="I36" s="8">
        <f t="shared" si="4"/>
        <v>7069.99999999994</v>
      </c>
      <c r="J36" s="26"/>
    </row>
    <row r="37" ht="15" spans="1:10">
      <c r="A37" s="7" t="s">
        <v>333</v>
      </c>
      <c r="B37" s="8" t="s">
        <v>313</v>
      </c>
      <c r="C37" s="8" t="s">
        <v>9</v>
      </c>
      <c r="D37" s="8">
        <v>500</v>
      </c>
      <c r="E37" s="8">
        <v>1510</v>
      </c>
      <c r="F37" s="8">
        <v>1503.85</v>
      </c>
      <c r="G37" s="8" t="s">
        <v>334</v>
      </c>
      <c r="H37" s="8">
        <v>1516</v>
      </c>
      <c r="I37" s="8">
        <f t="shared" ref="I37:I40" si="5">(H37-E37)*D37</f>
        <v>3000</v>
      </c>
      <c r="J37" s="26"/>
    </row>
    <row r="38" ht="15" spans="1:10">
      <c r="A38" s="7" t="s">
        <v>335</v>
      </c>
      <c r="B38" s="8" t="s">
        <v>123</v>
      </c>
      <c r="C38" s="8" t="s">
        <v>9</v>
      </c>
      <c r="D38" s="8">
        <v>1100</v>
      </c>
      <c r="E38" s="8">
        <v>415.25</v>
      </c>
      <c r="F38" s="8">
        <v>411.5</v>
      </c>
      <c r="G38" s="8" t="s">
        <v>336</v>
      </c>
      <c r="H38" s="8">
        <v>418.25</v>
      </c>
      <c r="I38" s="8">
        <f t="shared" si="5"/>
        <v>3300</v>
      </c>
      <c r="J38" s="26"/>
    </row>
    <row r="39" ht="15" spans="1:10">
      <c r="A39" s="7" t="s">
        <v>335</v>
      </c>
      <c r="B39" s="8" t="s">
        <v>337</v>
      </c>
      <c r="C39" s="8" t="s">
        <v>28</v>
      </c>
      <c r="D39" s="8">
        <v>375</v>
      </c>
      <c r="E39" s="8">
        <v>1568</v>
      </c>
      <c r="F39" s="8">
        <v>1578.05</v>
      </c>
      <c r="G39" s="8" t="s">
        <v>338</v>
      </c>
      <c r="H39" s="8">
        <v>1563.5</v>
      </c>
      <c r="I39" s="8">
        <f t="shared" ref="I39:I44" si="6">(E39-H39)*D39</f>
        <v>1687.5</v>
      </c>
      <c r="J39" s="26"/>
    </row>
    <row r="40" ht="15" spans="1:10">
      <c r="A40" s="9" t="s">
        <v>339</v>
      </c>
      <c r="B40" s="10" t="s">
        <v>177</v>
      </c>
      <c r="C40" s="10" t="s">
        <v>9</v>
      </c>
      <c r="D40" s="10">
        <v>700</v>
      </c>
      <c r="E40" s="10">
        <v>1090</v>
      </c>
      <c r="F40" s="10">
        <v>1084.85</v>
      </c>
      <c r="G40" s="10" t="s">
        <v>340</v>
      </c>
      <c r="H40" s="10">
        <v>1084.85</v>
      </c>
      <c r="I40" s="10">
        <f t="shared" si="5"/>
        <v>-3605.00000000006</v>
      </c>
      <c r="J40" s="26"/>
    </row>
    <row r="41" ht="15" spans="1:10">
      <c r="A41" s="7" t="s">
        <v>339</v>
      </c>
      <c r="B41" s="8" t="s">
        <v>242</v>
      </c>
      <c r="C41" s="8" t="s">
        <v>28</v>
      </c>
      <c r="D41" s="8">
        <v>1300</v>
      </c>
      <c r="E41" s="8">
        <v>113</v>
      </c>
      <c r="F41" s="8">
        <v>115.35</v>
      </c>
      <c r="G41" s="8" t="s">
        <v>341</v>
      </c>
      <c r="H41" s="8">
        <v>109.6</v>
      </c>
      <c r="I41" s="8">
        <f t="shared" si="6"/>
        <v>4420.00000000001</v>
      </c>
      <c r="J41" s="26"/>
    </row>
    <row r="42" ht="15" spans="1:10">
      <c r="A42" s="7" t="s">
        <v>342</v>
      </c>
      <c r="B42" s="8" t="s">
        <v>343</v>
      </c>
      <c r="C42" s="8" t="s">
        <v>9</v>
      </c>
      <c r="D42" s="8">
        <v>2000</v>
      </c>
      <c r="E42" s="8">
        <v>277.5</v>
      </c>
      <c r="F42" s="8">
        <v>275.85</v>
      </c>
      <c r="G42" s="8" t="s">
        <v>344</v>
      </c>
      <c r="H42" s="8">
        <v>277.5</v>
      </c>
      <c r="I42" s="8">
        <f t="shared" ref="I42:I45" si="7">(H42-E42)*D42</f>
        <v>0</v>
      </c>
      <c r="J42" s="26"/>
    </row>
    <row r="43" ht="15" spans="1:10">
      <c r="A43" s="7" t="s">
        <v>342</v>
      </c>
      <c r="B43" s="8" t="s">
        <v>79</v>
      </c>
      <c r="C43" s="8" t="s">
        <v>9</v>
      </c>
      <c r="D43" s="8">
        <v>1400</v>
      </c>
      <c r="E43" s="8">
        <v>710</v>
      </c>
      <c r="F43" s="8">
        <v>707.45</v>
      </c>
      <c r="G43" s="8" t="s">
        <v>345</v>
      </c>
      <c r="H43" s="8">
        <v>714.75</v>
      </c>
      <c r="I43" s="8">
        <f t="shared" si="7"/>
        <v>6650</v>
      </c>
      <c r="J43" s="26"/>
    </row>
    <row r="44" ht="15" spans="1:10">
      <c r="A44" s="7" t="s">
        <v>346</v>
      </c>
      <c r="B44" s="8" t="s">
        <v>242</v>
      </c>
      <c r="C44" s="8" t="s">
        <v>28</v>
      </c>
      <c r="D44" s="8">
        <v>1300</v>
      </c>
      <c r="E44" s="8">
        <v>102</v>
      </c>
      <c r="F44" s="8">
        <v>104.75</v>
      </c>
      <c r="G44" s="8" t="s">
        <v>347</v>
      </c>
      <c r="H44" s="8">
        <v>99.7</v>
      </c>
      <c r="I44" s="8">
        <f t="shared" si="6"/>
        <v>2990</v>
      </c>
      <c r="J44" s="26"/>
    </row>
    <row r="45" ht="15" spans="1:10">
      <c r="A45" s="7" t="s">
        <v>346</v>
      </c>
      <c r="B45" s="8" t="s">
        <v>79</v>
      </c>
      <c r="C45" s="8" t="s">
        <v>9</v>
      </c>
      <c r="D45" s="8">
        <v>1400</v>
      </c>
      <c r="E45" s="8">
        <v>770</v>
      </c>
      <c r="F45" s="8">
        <v>767.45</v>
      </c>
      <c r="G45" s="8" t="s">
        <v>348</v>
      </c>
      <c r="H45" s="8">
        <v>777</v>
      </c>
      <c r="I45" s="8">
        <f t="shared" si="7"/>
        <v>9800</v>
      </c>
      <c r="J45" s="26"/>
    </row>
    <row r="46" ht="15" spans="2:10">
      <c r="B46" s="10"/>
      <c r="C46" s="10"/>
      <c r="D46" s="10"/>
      <c r="E46" s="10"/>
      <c r="F46" s="10"/>
      <c r="G46" s="10"/>
      <c r="H46" s="10"/>
      <c r="I46" s="10"/>
      <c r="J46" s="26"/>
    </row>
    <row r="47" ht="15" spans="7:9">
      <c r="G47" s="14" t="s">
        <v>33</v>
      </c>
      <c r="H47" s="14"/>
      <c r="I47" s="18">
        <f>SUM(I4:I46)</f>
        <v>77249.9999999999</v>
      </c>
    </row>
    <row r="48" ht="15" spans="7:9">
      <c r="G48" s="26"/>
      <c r="H48" s="26"/>
      <c r="I48" s="33"/>
    </row>
    <row r="49" ht="15" spans="7:9">
      <c r="G49" s="14" t="s">
        <v>3</v>
      </c>
      <c r="H49" s="14"/>
      <c r="I49" s="20">
        <f>30/42</f>
        <v>0.714285714285714</v>
      </c>
    </row>
    <row r="50" spans="6:6">
      <c r="F50" s="43"/>
    </row>
    <row r="51" ht="15" spans="9:9">
      <c r="I51" s="37"/>
    </row>
  </sheetData>
  <mergeCells count="4">
    <mergeCell ref="A1:I1"/>
    <mergeCell ref="A2:I2"/>
    <mergeCell ref="G47:H47"/>
    <mergeCell ref="G49:H49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opLeftCell="A11" workbookViewId="0">
      <selection activeCell="M20" sqref="M20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349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43500</v>
      </c>
      <c r="B4" s="8" t="s">
        <v>87</v>
      </c>
      <c r="C4" s="8" t="s">
        <v>9</v>
      </c>
      <c r="D4" s="8">
        <v>1300</v>
      </c>
      <c r="E4" s="8">
        <v>416</v>
      </c>
      <c r="F4" s="8">
        <v>413.25</v>
      </c>
      <c r="G4" s="11" t="s">
        <v>350</v>
      </c>
      <c r="H4" s="8">
        <v>421</v>
      </c>
      <c r="I4" s="8">
        <f>(H4-E4)*D4</f>
        <v>6500</v>
      </c>
      <c r="J4" s="26"/>
    </row>
    <row r="5" ht="15" spans="1:10">
      <c r="A5" s="7">
        <v>43528</v>
      </c>
      <c r="B5" s="8" t="s">
        <v>51</v>
      </c>
      <c r="C5" s="8" t="s">
        <v>28</v>
      </c>
      <c r="D5" s="8">
        <v>1800</v>
      </c>
      <c r="E5" s="8">
        <v>368</v>
      </c>
      <c r="F5" s="8">
        <v>370.1</v>
      </c>
      <c r="G5" s="8" t="s">
        <v>351</v>
      </c>
      <c r="H5" s="8">
        <v>366.7</v>
      </c>
      <c r="I5" s="8">
        <f t="shared" ref="I5:I9" si="0">(E5-H5)*D5</f>
        <v>2340.00000000002</v>
      </c>
      <c r="J5" s="26"/>
    </row>
    <row r="6" ht="15" spans="1:10">
      <c r="A6" s="7">
        <v>43559</v>
      </c>
      <c r="B6" s="8" t="s">
        <v>51</v>
      </c>
      <c r="C6" s="8" t="s">
        <v>28</v>
      </c>
      <c r="D6" s="8">
        <v>1800</v>
      </c>
      <c r="E6" s="8">
        <v>356.5</v>
      </c>
      <c r="F6" s="8">
        <v>358.5</v>
      </c>
      <c r="G6" s="11" t="s">
        <v>352</v>
      </c>
      <c r="H6" s="8">
        <v>355.2</v>
      </c>
      <c r="I6" s="8">
        <f t="shared" si="0"/>
        <v>2340.00000000002</v>
      </c>
      <c r="J6" s="26"/>
    </row>
    <row r="7" ht="15" spans="1:10">
      <c r="A7" s="7">
        <v>43559</v>
      </c>
      <c r="B7" s="8" t="s">
        <v>353</v>
      </c>
      <c r="C7" s="8" t="s">
        <v>9</v>
      </c>
      <c r="D7" s="8">
        <v>1200</v>
      </c>
      <c r="E7" s="8">
        <v>506</v>
      </c>
      <c r="F7" s="8">
        <v>503</v>
      </c>
      <c r="G7" s="8" t="s">
        <v>354</v>
      </c>
      <c r="H7" s="8">
        <v>506</v>
      </c>
      <c r="I7" s="8">
        <f t="shared" ref="I7:I15" si="1">(H7-E7)*D7</f>
        <v>0</v>
      </c>
      <c r="J7" s="26"/>
    </row>
    <row r="8" ht="15" spans="1:10">
      <c r="A8" s="7">
        <v>43589</v>
      </c>
      <c r="B8" s="8" t="s">
        <v>82</v>
      </c>
      <c r="C8" s="8" t="s">
        <v>28</v>
      </c>
      <c r="D8" s="8">
        <v>500</v>
      </c>
      <c r="E8" s="8">
        <v>1420</v>
      </c>
      <c r="F8" s="8">
        <v>1427</v>
      </c>
      <c r="G8" s="8" t="s">
        <v>355</v>
      </c>
      <c r="H8" s="8">
        <v>1420</v>
      </c>
      <c r="I8" s="8">
        <f t="shared" si="0"/>
        <v>0</v>
      </c>
      <c r="J8" s="26"/>
    </row>
    <row r="9" ht="15" spans="1:10">
      <c r="A9" s="7">
        <v>43712</v>
      </c>
      <c r="B9" s="8" t="s">
        <v>31</v>
      </c>
      <c r="C9" s="8" t="s">
        <v>28</v>
      </c>
      <c r="D9" s="8">
        <v>200</v>
      </c>
      <c r="E9" s="8">
        <v>4118</v>
      </c>
      <c r="F9" s="8">
        <v>4138</v>
      </c>
      <c r="G9" s="8" t="s">
        <v>356</v>
      </c>
      <c r="H9" s="8">
        <v>4108</v>
      </c>
      <c r="I9" s="8">
        <f t="shared" si="0"/>
        <v>2000</v>
      </c>
      <c r="J9" s="26"/>
    </row>
    <row r="10" ht="15" spans="1:10">
      <c r="A10" s="7">
        <v>43773</v>
      </c>
      <c r="B10" s="8" t="s">
        <v>357</v>
      </c>
      <c r="C10" s="8" t="s">
        <v>9</v>
      </c>
      <c r="D10" s="8">
        <v>3200</v>
      </c>
      <c r="E10" s="8">
        <v>134.65</v>
      </c>
      <c r="F10" s="8">
        <v>133.55</v>
      </c>
      <c r="G10" s="8" t="s">
        <v>358</v>
      </c>
      <c r="H10" s="8">
        <v>136.5</v>
      </c>
      <c r="I10" s="8">
        <f t="shared" si="1"/>
        <v>5919.99999999998</v>
      </c>
      <c r="J10" s="26"/>
    </row>
    <row r="11" ht="15" spans="1:10">
      <c r="A11" s="9">
        <v>43803</v>
      </c>
      <c r="B11" s="10" t="s">
        <v>359</v>
      </c>
      <c r="C11" s="10" t="s">
        <v>28</v>
      </c>
      <c r="D11" s="10">
        <v>3000</v>
      </c>
      <c r="E11" s="10">
        <v>109.3</v>
      </c>
      <c r="F11" s="10">
        <v>110.5</v>
      </c>
      <c r="G11" s="10" t="s">
        <v>360</v>
      </c>
      <c r="H11" s="10">
        <v>110.5</v>
      </c>
      <c r="I11" s="10">
        <f>(E11-H11)*D11</f>
        <v>-3600.00000000001</v>
      </c>
      <c r="J11" s="26"/>
    </row>
    <row r="12" ht="15" spans="1:10">
      <c r="A12" s="9" t="s">
        <v>361</v>
      </c>
      <c r="B12" s="10" t="s">
        <v>145</v>
      </c>
      <c r="C12" s="10" t="s">
        <v>9</v>
      </c>
      <c r="D12" s="10">
        <v>75</v>
      </c>
      <c r="E12" s="10">
        <v>7370</v>
      </c>
      <c r="F12" s="10">
        <v>7320</v>
      </c>
      <c r="G12" s="10" t="s">
        <v>362</v>
      </c>
      <c r="H12" s="10">
        <v>7353</v>
      </c>
      <c r="I12" s="10">
        <f t="shared" si="1"/>
        <v>-1275</v>
      </c>
      <c r="J12" s="26"/>
    </row>
    <row r="13" ht="15" spans="1:10">
      <c r="A13" s="7" t="s">
        <v>363</v>
      </c>
      <c r="B13" s="8" t="s">
        <v>275</v>
      </c>
      <c r="C13" s="8" t="s">
        <v>9</v>
      </c>
      <c r="D13" s="8">
        <v>2750</v>
      </c>
      <c r="E13" s="8">
        <v>323.65</v>
      </c>
      <c r="F13" s="8">
        <v>322.4</v>
      </c>
      <c r="G13" s="8" t="s">
        <v>364</v>
      </c>
      <c r="H13" s="8">
        <v>324.75</v>
      </c>
      <c r="I13" s="8">
        <f t="shared" si="1"/>
        <v>3025.00000000006</v>
      </c>
      <c r="J13" s="26"/>
    </row>
    <row r="14" ht="15" spans="1:10">
      <c r="A14" s="9" t="s">
        <v>365</v>
      </c>
      <c r="B14" s="10" t="s">
        <v>79</v>
      </c>
      <c r="C14" s="10" t="s">
        <v>9</v>
      </c>
      <c r="D14" s="10">
        <v>1400</v>
      </c>
      <c r="E14" s="10">
        <v>577.5</v>
      </c>
      <c r="F14" s="10">
        <v>574.9</v>
      </c>
      <c r="G14" s="10" t="s">
        <v>366</v>
      </c>
      <c r="H14" s="10">
        <v>574.9</v>
      </c>
      <c r="I14" s="10">
        <f t="shared" si="1"/>
        <v>-3640.00000000003</v>
      </c>
      <c r="J14" s="26"/>
    </row>
    <row r="15" ht="15" spans="1:10">
      <c r="A15" s="9" t="s">
        <v>367</v>
      </c>
      <c r="B15" s="10" t="s">
        <v>368</v>
      </c>
      <c r="C15" s="10" t="s">
        <v>9</v>
      </c>
      <c r="D15" s="10">
        <v>2000</v>
      </c>
      <c r="E15" s="10">
        <v>239</v>
      </c>
      <c r="F15" s="10">
        <v>237.25</v>
      </c>
      <c r="G15" s="10" t="s">
        <v>369</v>
      </c>
      <c r="H15" s="10">
        <v>237.25</v>
      </c>
      <c r="I15" s="10">
        <f t="shared" si="1"/>
        <v>-3500</v>
      </c>
      <c r="J15" s="26"/>
    </row>
    <row r="16" ht="15" spans="1:10">
      <c r="A16" s="7" t="s">
        <v>367</v>
      </c>
      <c r="B16" s="8" t="s">
        <v>20</v>
      </c>
      <c r="C16" s="8" t="s">
        <v>28</v>
      </c>
      <c r="D16" s="8">
        <v>600</v>
      </c>
      <c r="E16" s="8">
        <v>1482.5</v>
      </c>
      <c r="F16" s="8">
        <v>1488.5</v>
      </c>
      <c r="G16" s="8" t="s">
        <v>370</v>
      </c>
      <c r="H16" s="8">
        <v>1477.5</v>
      </c>
      <c r="I16" s="8">
        <f>(E16-H16)*D16</f>
        <v>3000</v>
      </c>
      <c r="J16" s="26"/>
    </row>
    <row r="17" ht="15" spans="1:10">
      <c r="A17" s="7" t="s">
        <v>371</v>
      </c>
      <c r="B17" s="8" t="s">
        <v>372</v>
      </c>
      <c r="C17" s="8" t="s">
        <v>28</v>
      </c>
      <c r="D17" s="8">
        <v>500</v>
      </c>
      <c r="E17" s="8">
        <v>1198</v>
      </c>
      <c r="F17" s="8">
        <v>1205.1</v>
      </c>
      <c r="G17" s="8" t="s">
        <v>373</v>
      </c>
      <c r="H17" s="8">
        <v>1198</v>
      </c>
      <c r="I17" s="8">
        <f>(E17-H17)*D17</f>
        <v>0</v>
      </c>
      <c r="J17" s="26"/>
    </row>
    <row r="18" ht="15" spans="1:10">
      <c r="A18" s="9" t="s">
        <v>374</v>
      </c>
      <c r="B18" s="10" t="s">
        <v>264</v>
      </c>
      <c r="C18" s="10" t="s">
        <v>9</v>
      </c>
      <c r="D18" s="10">
        <v>700</v>
      </c>
      <c r="E18" s="10">
        <v>920</v>
      </c>
      <c r="F18" s="10">
        <v>914.9</v>
      </c>
      <c r="G18" s="10" t="s">
        <v>375</v>
      </c>
      <c r="H18" s="10">
        <v>914.9</v>
      </c>
      <c r="I18" s="10">
        <f t="shared" ref="I18:I22" si="2">(H18-E18)*D18</f>
        <v>-3570.00000000002</v>
      </c>
      <c r="J18" s="26"/>
    </row>
    <row r="19" ht="15" spans="1:10">
      <c r="A19" s="7" t="s">
        <v>374</v>
      </c>
      <c r="B19" s="8" t="s">
        <v>51</v>
      </c>
      <c r="C19" s="8" t="s">
        <v>9</v>
      </c>
      <c r="D19" s="8">
        <v>1800</v>
      </c>
      <c r="E19" s="8">
        <v>346</v>
      </c>
      <c r="F19" s="8">
        <v>344</v>
      </c>
      <c r="G19" s="8" t="s">
        <v>376</v>
      </c>
      <c r="H19" s="8">
        <v>346</v>
      </c>
      <c r="I19" s="8">
        <f t="shared" si="2"/>
        <v>0</v>
      </c>
      <c r="J19" s="26"/>
    </row>
    <row r="20" ht="15" spans="1:10">
      <c r="A20" s="9" t="s">
        <v>377</v>
      </c>
      <c r="B20" s="10" t="s">
        <v>264</v>
      </c>
      <c r="C20" s="10" t="s">
        <v>9</v>
      </c>
      <c r="D20" s="10">
        <v>700</v>
      </c>
      <c r="E20" s="10">
        <v>923</v>
      </c>
      <c r="F20" s="10">
        <v>917.9</v>
      </c>
      <c r="G20" s="10" t="s">
        <v>378</v>
      </c>
      <c r="H20" s="10">
        <v>917.9</v>
      </c>
      <c r="I20" s="10">
        <f t="shared" si="2"/>
        <v>-3570.00000000002</v>
      </c>
      <c r="J20" s="26"/>
    </row>
    <row r="21" ht="15" spans="1:10">
      <c r="A21" s="7" t="s">
        <v>377</v>
      </c>
      <c r="B21" s="8" t="s">
        <v>44</v>
      </c>
      <c r="C21" s="8" t="s">
        <v>9</v>
      </c>
      <c r="D21" s="8">
        <v>1200</v>
      </c>
      <c r="E21" s="8">
        <v>970</v>
      </c>
      <c r="F21" s="8">
        <v>967</v>
      </c>
      <c r="G21" s="8" t="s">
        <v>379</v>
      </c>
      <c r="H21" s="8">
        <v>973.75</v>
      </c>
      <c r="I21" s="8">
        <f t="shared" si="2"/>
        <v>4500</v>
      </c>
      <c r="J21" s="26"/>
    </row>
    <row r="22" ht="15" spans="1:10">
      <c r="A22" s="9" t="s">
        <v>380</v>
      </c>
      <c r="B22" s="10" t="s">
        <v>177</v>
      </c>
      <c r="C22" s="10" t="s">
        <v>9</v>
      </c>
      <c r="D22" s="10">
        <v>700</v>
      </c>
      <c r="E22" s="10">
        <v>1152</v>
      </c>
      <c r="F22" s="10">
        <v>1146.95</v>
      </c>
      <c r="G22" s="10" t="s">
        <v>381</v>
      </c>
      <c r="H22" s="10">
        <v>1146.95</v>
      </c>
      <c r="I22" s="10">
        <f t="shared" si="2"/>
        <v>-3534.99999999997</v>
      </c>
      <c r="J22" s="26"/>
    </row>
    <row r="23" ht="15" spans="1:10">
      <c r="A23" s="7" t="s">
        <v>380</v>
      </c>
      <c r="B23" s="8" t="s">
        <v>382</v>
      </c>
      <c r="C23" s="8" t="s">
        <v>28</v>
      </c>
      <c r="D23" s="8">
        <v>750</v>
      </c>
      <c r="E23" s="8">
        <v>579</v>
      </c>
      <c r="F23" s="8">
        <v>583.25</v>
      </c>
      <c r="G23" s="8" t="s">
        <v>383</v>
      </c>
      <c r="H23" s="8">
        <v>579</v>
      </c>
      <c r="I23" s="8">
        <f>(E23-H23)*D23</f>
        <v>0</v>
      </c>
      <c r="J23" s="26"/>
    </row>
    <row r="24" ht="15" spans="1:10">
      <c r="A24" s="7" t="s">
        <v>384</v>
      </c>
      <c r="B24" s="8" t="s">
        <v>283</v>
      </c>
      <c r="C24" s="8" t="s">
        <v>9</v>
      </c>
      <c r="D24" s="8">
        <v>1375</v>
      </c>
      <c r="E24" s="8">
        <v>408</v>
      </c>
      <c r="F24" s="8">
        <v>405</v>
      </c>
      <c r="G24" s="8" t="s">
        <v>385</v>
      </c>
      <c r="H24" s="8">
        <v>408.95</v>
      </c>
      <c r="I24" s="8">
        <f>(H24-E24)*D24</f>
        <v>1306.24999999998</v>
      </c>
      <c r="J24" s="26"/>
    </row>
    <row r="25" ht="15" spans="1:10">
      <c r="A25" s="7" t="s">
        <v>384</v>
      </c>
      <c r="B25" s="8" t="s">
        <v>386</v>
      </c>
      <c r="C25" s="8" t="s">
        <v>9</v>
      </c>
      <c r="D25" s="8">
        <v>500</v>
      </c>
      <c r="E25" s="8">
        <v>1001</v>
      </c>
      <c r="F25" s="8">
        <v>995</v>
      </c>
      <c r="G25" s="8" t="s">
        <v>387</v>
      </c>
      <c r="H25" s="8">
        <v>1008</v>
      </c>
      <c r="I25" s="8">
        <f>(H25-E25)*D25</f>
        <v>3500</v>
      </c>
      <c r="J25" s="26"/>
    </row>
    <row r="26" ht="15" spans="1:10">
      <c r="A26" s="7"/>
      <c r="B26" s="8"/>
      <c r="C26" s="8"/>
      <c r="D26" s="8"/>
      <c r="E26" s="8"/>
      <c r="F26" s="8"/>
      <c r="G26" s="8"/>
      <c r="H26" s="8"/>
      <c r="I26" s="8"/>
      <c r="J26" s="26"/>
    </row>
    <row r="27" ht="15" spans="1:10">
      <c r="A27" s="7"/>
      <c r="B27" s="8"/>
      <c r="C27" s="8"/>
      <c r="D27" s="8"/>
      <c r="E27" s="8"/>
      <c r="F27" s="8"/>
      <c r="G27" s="8"/>
      <c r="H27" s="8"/>
      <c r="I27" s="8"/>
      <c r="J27" s="26"/>
    </row>
    <row r="28" ht="15" spans="1:10">
      <c r="A28" s="7"/>
      <c r="B28" s="8"/>
      <c r="C28" s="8"/>
      <c r="D28" s="8"/>
      <c r="E28" s="8"/>
      <c r="F28" s="8"/>
      <c r="G28" s="8"/>
      <c r="H28" s="8"/>
      <c r="I28" s="8"/>
      <c r="J28" s="26"/>
    </row>
    <row r="29" ht="15" spans="7:9">
      <c r="G29" s="14" t="s">
        <v>33</v>
      </c>
      <c r="H29" s="14"/>
      <c r="I29" s="18">
        <f>SUM(I4:I28)</f>
        <v>11741.25</v>
      </c>
    </row>
    <row r="30" ht="15" spans="7:9">
      <c r="G30" s="26"/>
      <c r="H30" s="26"/>
      <c r="I30" s="33"/>
    </row>
    <row r="31" ht="15" spans="7:9">
      <c r="G31" s="14" t="s">
        <v>3</v>
      </c>
      <c r="H31" s="14"/>
      <c r="I31" s="20">
        <f>15/22</f>
        <v>0.681818181818182</v>
      </c>
    </row>
    <row r="32" spans="6:6">
      <c r="F32" s="43"/>
    </row>
    <row r="33" ht="15" spans="9:9">
      <c r="I33" s="37"/>
    </row>
  </sheetData>
  <mergeCells count="4">
    <mergeCell ref="A1:I1"/>
    <mergeCell ref="A2:I2"/>
    <mergeCell ref="G29:H29"/>
    <mergeCell ref="G31:H31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B22" sqref="B22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388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43588</v>
      </c>
      <c r="B4" s="8" t="s">
        <v>357</v>
      </c>
      <c r="C4" s="8" t="s">
        <v>9</v>
      </c>
      <c r="D4" s="8">
        <v>3200</v>
      </c>
      <c r="E4" s="8">
        <v>145</v>
      </c>
      <c r="F4" s="8">
        <v>143.8</v>
      </c>
      <c r="G4" s="11" t="s">
        <v>389</v>
      </c>
      <c r="H4" s="8">
        <v>147.5</v>
      </c>
      <c r="I4" s="8">
        <f t="shared" ref="I4:I6" si="0">(H4-E4)*D4</f>
        <v>8000</v>
      </c>
      <c r="J4" s="26"/>
    </row>
    <row r="5" ht="15" spans="1:10">
      <c r="A5" s="7">
        <v>43619</v>
      </c>
      <c r="B5" s="8" t="s">
        <v>390</v>
      </c>
      <c r="C5" s="8" t="s">
        <v>9</v>
      </c>
      <c r="D5" s="8">
        <v>1200</v>
      </c>
      <c r="E5" s="8">
        <v>623</v>
      </c>
      <c r="F5" s="8">
        <v>620</v>
      </c>
      <c r="G5" s="8" t="s">
        <v>391</v>
      </c>
      <c r="H5" s="8">
        <v>624.9</v>
      </c>
      <c r="I5" s="8">
        <f t="shared" si="0"/>
        <v>2279.99999999997</v>
      </c>
      <c r="J5" s="26"/>
    </row>
    <row r="6" ht="15" spans="1:10">
      <c r="A6" s="9">
        <v>43649</v>
      </c>
      <c r="B6" s="10" t="s">
        <v>313</v>
      </c>
      <c r="C6" s="10" t="s">
        <v>9</v>
      </c>
      <c r="D6" s="10">
        <v>500</v>
      </c>
      <c r="E6" s="10">
        <v>1320</v>
      </c>
      <c r="F6" s="10">
        <v>1313</v>
      </c>
      <c r="G6" s="39" t="s">
        <v>392</v>
      </c>
      <c r="H6" s="10">
        <v>1313</v>
      </c>
      <c r="I6" s="10">
        <f t="shared" si="0"/>
        <v>-3500</v>
      </c>
      <c r="J6" s="26"/>
    </row>
    <row r="7" ht="15" spans="1:10">
      <c r="A7" s="7">
        <v>43680</v>
      </c>
      <c r="B7" s="8" t="s">
        <v>393</v>
      </c>
      <c r="C7" s="8" t="s">
        <v>28</v>
      </c>
      <c r="D7" s="8">
        <v>3200</v>
      </c>
      <c r="E7" s="8">
        <v>258.25</v>
      </c>
      <c r="F7" s="8">
        <v>259.5</v>
      </c>
      <c r="G7" s="8" t="s">
        <v>394</v>
      </c>
      <c r="H7" s="8">
        <v>257.25</v>
      </c>
      <c r="I7" s="8">
        <f t="shared" ref="I7:I12" si="1">(E7-H7)*D7</f>
        <v>3200</v>
      </c>
      <c r="J7" s="26"/>
    </row>
    <row r="8" ht="15" spans="1:10">
      <c r="A8" s="7">
        <v>43772</v>
      </c>
      <c r="B8" s="8" t="s">
        <v>264</v>
      </c>
      <c r="C8" s="8" t="s">
        <v>9</v>
      </c>
      <c r="D8" s="8">
        <v>700</v>
      </c>
      <c r="E8" s="8">
        <v>914</v>
      </c>
      <c r="F8" s="8">
        <v>909</v>
      </c>
      <c r="G8" s="8" t="s">
        <v>395</v>
      </c>
      <c r="H8" s="8">
        <v>917.6</v>
      </c>
      <c r="I8" s="8">
        <f t="shared" ref="I8:I11" si="2">(H8-E8)*D8</f>
        <v>2520.00000000002</v>
      </c>
      <c r="J8" s="26"/>
    </row>
    <row r="9" ht="15" spans="1:10">
      <c r="A9" s="7">
        <v>43802</v>
      </c>
      <c r="B9" s="8" t="s">
        <v>53</v>
      </c>
      <c r="C9" s="8" t="s">
        <v>9</v>
      </c>
      <c r="D9" s="8">
        <v>1600</v>
      </c>
      <c r="E9" s="8">
        <v>340</v>
      </c>
      <c r="F9" s="8">
        <v>337.75</v>
      </c>
      <c r="G9" s="8" t="s">
        <v>396</v>
      </c>
      <c r="H9" s="8">
        <v>341.85</v>
      </c>
      <c r="I9" s="8">
        <f t="shared" si="2"/>
        <v>2960.00000000004</v>
      </c>
      <c r="J9" s="26"/>
    </row>
    <row r="10" ht="15" spans="1:10">
      <c r="A10" s="7" t="s">
        <v>397</v>
      </c>
      <c r="B10" s="8" t="s">
        <v>390</v>
      </c>
      <c r="C10" s="8" t="s">
        <v>28</v>
      </c>
      <c r="D10" s="8">
        <v>1200</v>
      </c>
      <c r="E10" s="8">
        <v>626.2</v>
      </c>
      <c r="F10" s="8">
        <v>629.2</v>
      </c>
      <c r="G10" s="8" t="s">
        <v>398</v>
      </c>
      <c r="H10" s="8">
        <v>624.2</v>
      </c>
      <c r="I10" s="8">
        <f t="shared" si="1"/>
        <v>2400</v>
      </c>
      <c r="J10" s="26"/>
    </row>
    <row r="11" ht="15" spans="1:10">
      <c r="A11" s="7" t="s">
        <v>399</v>
      </c>
      <c r="B11" s="8" t="s">
        <v>20</v>
      </c>
      <c r="C11" s="8" t="s">
        <v>9</v>
      </c>
      <c r="D11" s="8">
        <v>600</v>
      </c>
      <c r="E11" s="8">
        <v>1321</v>
      </c>
      <c r="F11" s="8">
        <v>1315</v>
      </c>
      <c r="G11" s="8" t="s">
        <v>400</v>
      </c>
      <c r="H11" s="8">
        <v>1326</v>
      </c>
      <c r="I11" s="8">
        <f t="shared" si="2"/>
        <v>3000</v>
      </c>
      <c r="J11" s="26"/>
    </row>
    <row r="12" ht="15" spans="1:10">
      <c r="A12" s="7" t="s">
        <v>401</v>
      </c>
      <c r="B12" s="8" t="s">
        <v>264</v>
      </c>
      <c r="C12" s="8" t="s">
        <v>28</v>
      </c>
      <c r="D12" s="8">
        <v>700</v>
      </c>
      <c r="E12" s="8">
        <v>984</v>
      </c>
      <c r="F12" s="8">
        <v>989</v>
      </c>
      <c r="G12" s="8" t="s">
        <v>402</v>
      </c>
      <c r="H12" s="8">
        <v>984</v>
      </c>
      <c r="I12" s="8">
        <f t="shared" si="1"/>
        <v>0</v>
      </c>
      <c r="J12" s="26"/>
    </row>
    <row r="13" ht="15" spans="1:10">
      <c r="A13" s="7" t="s">
        <v>403</v>
      </c>
      <c r="B13" s="8" t="s">
        <v>404</v>
      </c>
      <c r="C13" s="8" t="s">
        <v>9</v>
      </c>
      <c r="D13" s="8">
        <v>500</v>
      </c>
      <c r="E13" s="8">
        <v>1430</v>
      </c>
      <c r="F13" s="8">
        <v>1423</v>
      </c>
      <c r="G13" s="8" t="s">
        <v>405</v>
      </c>
      <c r="H13" s="8">
        <v>1436</v>
      </c>
      <c r="I13" s="8">
        <f t="shared" ref="I13:I17" si="3">(H13-E13)*D13</f>
        <v>3000</v>
      </c>
      <c r="J13" s="26"/>
    </row>
    <row r="14" ht="15" spans="1:10">
      <c r="A14" s="7" t="s">
        <v>406</v>
      </c>
      <c r="B14" s="8" t="s">
        <v>20</v>
      </c>
      <c r="C14" s="8" t="s">
        <v>9</v>
      </c>
      <c r="D14" s="8">
        <v>600</v>
      </c>
      <c r="E14" s="8">
        <v>1400</v>
      </c>
      <c r="F14" s="8">
        <v>1394</v>
      </c>
      <c r="G14" s="8" t="s">
        <v>407</v>
      </c>
      <c r="H14" s="8">
        <v>1411</v>
      </c>
      <c r="I14" s="8">
        <f t="shared" si="3"/>
        <v>6600</v>
      </c>
      <c r="J14" s="26"/>
    </row>
    <row r="15" ht="15" spans="1:10">
      <c r="A15" s="7" t="s">
        <v>408</v>
      </c>
      <c r="B15" s="8" t="s">
        <v>180</v>
      </c>
      <c r="C15" s="8" t="s">
        <v>28</v>
      </c>
      <c r="D15" s="8">
        <v>700</v>
      </c>
      <c r="E15" s="8">
        <v>1370</v>
      </c>
      <c r="F15" s="8">
        <v>1375.1</v>
      </c>
      <c r="G15" s="8" t="s">
        <v>409</v>
      </c>
      <c r="H15" s="8">
        <v>1361</v>
      </c>
      <c r="I15" s="8">
        <f>(E15-H15)*D15</f>
        <v>6300</v>
      </c>
      <c r="J15" s="26"/>
    </row>
    <row r="16" ht="15" spans="1:10">
      <c r="A16" s="7" t="s">
        <v>410</v>
      </c>
      <c r="B16" s="8" t="s">
        <v>411</v>
      </c>
      <c r="C16" s="8" t="s">
        <v>28</v>
      </c>
      <c r="D16" s="8">
        <v>200</v>
      </c>
      <c r="E16" s="8">
        <v>2525</v>
      </c>
      <c r="F16" s="8">
        <v>2543</v>
      </c>
      <c r="G16" s="8" t="s">
        <v>412</v>
      </c>
      <c r="H16" s="8">
        <v>2525</v>
      </c>
      <c r="I16" s="8">
        <f>(E16-H16)*D16</f>
        <v>0</v>
      </c>
      <c r="J16" s="26"/>
    </row>
    <row r="17" ht="15" spans="1:10">
      <c r="A17" s="7" t="s">
        <v>413</v>
      </c>
      <c r="B17" s="8" t="s">
        <v>177</v>
      </c>
      <c r="C17" s="8" t="s">
        <v>9</v>
      </c>
      <c r="D17" s="8">
        <v>700</v>
      </c>
      <c r="E17" s="8">
        <v>1076</v>
      </c>
      <c r="F17" s="8">
        <v>1071</v>
      </c>
      <c r="G17" s="8" t="s">
        <v>414</v>
      </c>
      <c r="H17" s="8">
        <v>1079.7</v>
      </c>
      <c r="I17" s="8">
        <f t="shared" si="3"/>
        <v>2590.00000000003</v>
      </c>
      <c r="J17" s="26"/>
    </row>
    <row r="18" ht="15" spans="1:10">
      <c r="A18" s="7"/>
      <c r="B18" s="8"/>
      <c r="C18" s="8"/>
      <c r="D18" s="8"/>
      <c r="E18" s="8"/>
      <c r="F18" s="8"/>
      <c r="G18" s="8"/>
      <c r="H18" s="8"/>
      <c r="I18" s="8"/>
      <c r="J18" s="26"/>
    </row>
    <row r="19" ht="15" spans="7:9">
      <c r="G19" s="14" t="s">
        <v>33</v>
      </c>
      <c r="H19" s="14"/>
      <c r="I19" s="18">
        <f>SUM(I4:I18)</f>
        <v>39350.0000000001</v>
      </c>
    </row>
    <row r="20" ht="15" spans="7:9">
      <c r="G20" s="26"/>
      <c r="H20" s="26"/>
      <c r="I20" s="33"/>
    </row>
    <row r="21" ht="15" spans="7:9">
      <c r="G21" s="14" t="s">
        <v>3</v>
      </c>
      <c r="H21" s="14"/>
      <c r="I21" s="20">
        <f>13/14</f>
        <v>0.928571428571429</v>
      </c>
    </row>
    <row r="22" spans="6:6">
      <c r="F22" s="43"/>
    </row>
    <row r="23" ht="15" spans="9:9">
      <c r="I23" s="37"/>
    </row>
  </sheetData>
  <mergeCells count="4">
    <mergeCell ref="A1:I1"/>
    <mergeCell ref="A2:I2"/>
    <mergeCell ref="G19:H19"/>
    <mergeCell ref="G21:H21"/>
  </mergeCells>
  <pageMargins left="0.75" right="0.75" top="1" bottom="1" header="0.511805555555556" footer="0.511805555555556"/>
  <pageSetup paperSize="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42</vt:i4>
      </vt:variant>
    </vt:vector>
  </HeadingPairs>
  <TitlesOfParts>
    <vt:vector size="42" baseType="lpstr">
      <vt:lpstr>P&amp;L</vt:lpstr>
      <vt:lpstr>OCT-19</vt:lpstr>
      <vt:lpstr>SEP-19</vt:lpstr>
      <vt:lpstr>AUG-19</vt:lpstr>
      <vt:lpstr>JULY-19</vt:lpstr>
      <vt:lpstr>JUNE-19</vt:lpstr>
      <vt:lpstr>MAY-19</vt:lpstr>
      <vt:lpstr>APR-19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NOV-2016</vt:lpstr>
      <vt:lpstr>OCT-16</vt:lpstr>
      <vt:lpstr>SEPT-16</vt:lpstr>
      <vt:lpstr>AUG-16</vt:lpstr>
      <vt:lpstr>JULY-16</vt:lpstr>
      <vt:lpstr>JUNE-16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2016-01-27T05:30:00Z</dcterms:created>
  <dcterms:modified xsi:type="dcterms:W3CDTF">2019-10-15T10:17:39Z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