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55" tabRatio="777" activeTab="1"/>
  </bookViews>
  <sheets>
    <sheet name="P&amp;L" sheetId="1" r:id="rId1"/>
    <sheet name="OCT-19" sheetId="42" r:id="rId2"/>
    <sheet name="SEP-19" sheetId="41" r:id="rId3"/>
    <sheet name="AUG-19" sheetId="40" r:id="rId4"/>
    <sheet name="JULY-19" sheetId="39" r:id="rId5"/>
    <sheet name="JUNE-19" sheetId="38" r:id="rId6"/>
    <sheet name="MAY-19" sheetId="37" r:id="rId7"/>
    <sheet name="APR-19" sheetId="36" r:id="rId8"/>
    <sheet name="MAR-19" sheetId="35" r:id="rId9"/>
    <sheet name="FEB-19" sheetId="34" r:id="rId10"/>
    <sheet name="JAN-19" sheetId="2" r:id="rId11"/>
    <sheet name="DEC-18" sheetId="3" r:id="rId12"/>
    <sheet name="NOV-18" sheetId="4" r:id="rId13"/>
    <sheet name="OCT-18" sheetId="5" r:id="rId14"/>
    <sheet name="SEP-18" sheetId="6" r:id="rId15"/>
    <sheet name="AUG-18" sheetId="7" r:id="rId16"/>
    <sheet name="JULY-18" sheetId="8" r:id="rId17"/>
    <sheet name="JUNE-18" sheetId="9" r:id="rId18"/>
    <sheet name="MAY-18" sheetId="10" r:id="rId19"/>
    <sheet name="APR-18" sheetId="11" r:id="rId20"/>
    <sheet name="MAR-18" sheetId="12" r:id="rId21"/>
    <sheet name="FEB-18" sheetId="13" r:id="rId22"/>
    <sheet name="JAN-18" sheetId="14" r:id="rId23"/>
    <sheet name="DEC-17" sheetId="15" r:id="rId24"/>
    <sheet name="NOV-17" sheetId="16" r:id="rId25"/>
    <sheet name="OCT-17" sheetId="17" r:id="rId26"/>
    <sheet name="SEP-17" sheetId="18" r:id="rId27"/>
    <sheet name="AUG-17" sheetId="19" r:id="rId28"/>
    <sheet name="JULY-17" sheetId="20" r:id="rId29"/>
    <sheet name="JUNE-17" sheetId="21" r:id="rId30"/>
    <sheet name="MAY-17" sheetId="22" r:id="rId31"/>
    <sheet name="APR-17" sheetId="23" r:id="rId32"/>
    <sheet name="MAR-17" sheetId="24" r:id="rId33"/>
    <sheet name="FEB-17" sheetId="25" r:id="rId34"/>
    <sheet name="JAN-17" sheetId="26" r:id="rId35"/>
    <sheet name="DEC-16" sheetId="27" r:id="rId36"/>
    <sheet name="NOV-16" sheetId="28" r:id="rId37"/>
    <sheet name="OCT-16" sheetId="29" r:id="rId38"/>
    <sheet name="SEPT-16" sheetId="30" r:id="rId39"/>
    <sheet name="AUG-16" sheetId="31" r:id="rId40"/>
    <sheet name="JULY-16" sheetId="32" r:id="rId41"/>
    <sheet name="JUNE-16" sheetId="33" r:id="rId42"/>
  </sheets>
  <calcPr calcId="144525" iterate="1" iterateCount="100" iterateDelta="0.001"/>
</workbook>
</file>

<file path=xl/sharedStrings.xml><?xml version="1.0" encoding="utf-8"?>
<sst xmlns="http://schemas.openxmlformats.org/spreadsheetml/2006/main" count="3888" uniqueCount="1567">
  <si>
    <t>EP-STOCK FUTURE PREMIUM PERFORMANCE DATA</t>
  </si>
  <si>
    <t>MONTH</t>
  </si>
  <si>
    <t>SEPT-16</t>
  </si>
  <si>
    <t>ACCURACY</t>
  </si>
  <si>
    <t>PROFITS (Rs.)</t>
  </si>
  <si>
    <t>EQUITYPANDIT FINANCIAL SERVICES PVT. LTD.</t>
  </si>
  <si>
    <t>EP-STOCK FUTURE PREMIUM PACKAGE PERFORMANCE  REPORT [OCT-2019]</t>
  </si>
  <si>
    <t>DATE</t>
  </si>
  <si>
    <t>SCRIP</t>
  </si>
  <si>
    <t>TYPE</t>
  </si>
  <si>
    <t>QUANTITY</t>
  </si>
  <si>
    <t>ENTRY PRICE</t>
  </si>
  <si>
    <t>STOPLOSS</t>
  </si>
  <si>
    <t>TARGET</t>
  </si>
  <si>
    <t>BOOKED AT</t>
  </si>
  <si>
    <t>PROFIT/LOSS</t>
  </si>
  <si>
    <t>BPCL</t>
  </si>
  <si>
    <t>SELL</t>
  </si>
  <si>
    <t>492.3-490</t>
  </si>
  <si>
    <t>INDIGO</t>
  </si>
  <si>
    <t>BUY</t>
  </si>
  <si>
    <t>1829-1836</t>
  </si>
  <si>
    <t>BATAINDIA</t>
  </si>
  <si>
    <t>1676.50-1668</t>
  </si>
  <si>
    <t>1775-1768</t>
  </si>
  <si>
    <t>PEL</t>
  </si>
  <si>
    <t>1387-1370</t>
  </si>
  <si>
    <t>STAR</t>
  </si>
  <si>
    <t>311.50-314</t>
  </si>
  <si>
    <t>14/10/2019</t>
  </si>
  <si>
    <t>SIEMENS</t>
  </si>
  <si>
    <t>1602.5-1610</t>
  </si>
  <si>
    <t>15/10/2019</t>
  </si>
  <si>
    <t>ULTRATECH</t>
  </si>
  <si>
    <t>4227-4260</t>
  </si>
  <si>
    <t>16/10/2019</t>
  </si>
  <si>
    <t>ADANIENT</t>
  </si>
  <si>
    <t>160-162</t>
  </si>
  <si>
    <t>ESCORTS</t>
  </si>
  <si>
    <t>630.85-635</t>
  </si>
  <si>
    <t>TOTAL PROFITS</t>
  </si>
  <si>
    <t xml:space="preserve">                    </t>
  </si>
  <si>
    <t>EP-STOCK FUTURE PREMIUM PACKAGE PERFORMANCE  REPORT [SEP-2019]</t>
  </si>
  <si>
    <t>BRITANNIA</t>
  </si>
  <si>
    <t xml:space="preserve"> 2745-2775</t>
  </si>
  <si>
    <t>MUTHOOTFIN</t>
  </si>
  <si>
    <t>594.50-598</t>
  </si>
  <si>
    <t xml:space="preserve">DR REDDY </t>
  </si>
  <si>
    <t>2687-2705</t>
  </si>
  <si>
    <t>1663-1672</t>
  </si>
  <si>
    <t xml:space="preserve"> 1984-2000</t>
  </si>
  <si>
    <t>TECHM</t>
  </si>
  <si>
    <t>702.5-698</t>
  </si>
  <si>
    <t>2010-2025</t>
  </si>
  <si>
    <t>13/09/2019</t>
  </si>
  <si>
    <t>595.4-592</t>
  </si>
  <si>
    <t>16/09/2019</t>
  </si>
  <si>
    <t>1942-1960</t>
  </si>
  <si>
    <t>TITAN</t>
  </si>
  <si>
    <t>1151.50-1156</t>
  </si>
  <si>
    <t>17/09/2019</t>
  </si>
  <si>
    <t xml:space="preserve"> RBL BANK </t>
  </si>
  <si>
    <t xml:space="preserve">353.80-350 </t>
  </si>
  <si>
    <t>18/09/2019</t>
  </si>
  <si>
    <t>1675-1665</t>
  </si>
  <si>
    <t>20/09/2019</t>
  </si>
  <si>
    <t xml:space="preserve"> SUN TV</t>
  </si>
  <si>
    <t>400.75-405</t>
  </si>
  <si>
    <t>JUSTDIAL</t>
  </si>
  <si>
    <t>666.85-672</t>
  </si>
  <si>
    <t>HAVELLS</t>
  </si>
  <si>
    <t>713-718</t>
  </si>
  <si>
    <t>23/09/2019</t>
  </si>
  <si>
    <t>ICICI BANK</t>
  </si>
  <si>
    <t>429.80-425</t>
  </si>
  <si>
    <t>1298-1290</t>
  </si>
  <si>
    <t>24/09/2019</t>
  </si>
  <si>
    <t>684-688</t>
  </si>
  <si>
    <t>MCX</t>
  </si>
  <si>
    <t>1004.3-1010</t>
  </si>
  <si>
    <t>25/09/2019</t>
  </si>
  <si>
    <t>ECSORTS</t>
  </si>
  <si>
    <t>585.55-580</t>
  </si>
  <si>
    <t xml:space="preserve">M AND M </t>
  </si>
  <si>
    <t>336.6-330</t>
  </si>
  <si>
    <t>26/09/2019</t>
  </si>
  <si>
    <t>LT</t>
  </si>
  <si>
    <t xml:space="preserve">1488-1500 </t>
  </si>
  <si>
    <t>27/09/2019</t>
  </si>
  <si>
    <t xml:space="preserve">1523.5-1535 </t>
  </si>
  <si>
    <t>30/09/2019</t>
  </si>
  <si>
    <t xml:space="preserve">307.50-312 </t>
  </si>
  <si>
    <t>EP-STOCK FUTURE PREMIUM PACKAGE PERFORMANCE  REPORT [AUG-2019]</t>
  </si>
  <si>
    <t xml:space="preserve">AXIS BANK </t>
  </si>
  <si>
    <t>668.5-665</t>
  </si>
  <si>
    <t>PVR</t>
  </si>
  <si>
    <t xml:space="preserve">1507.50-1520 </t>
  </si>
  <si>
    <t>SBI</t>
  </si>
  <si>
    <t>321.50-323</t>
  </si>
  <si>
    <t>BATA</t>
  </si>
  <si>
    <t>1409.50-1416</t>
  </si>
  <si>
    <t xml:space="preserve">BATA INDIA </t>
  </si>
  <si>
    <t xml:space="preserve">1434.50-1442 </t>
  </si>
  <si>
    <t>HCLTECH</t>
  </si>
  <si>
    <t>1074.3-1080</t>
  </si>
  <si>
    <t>13/08/2019</t>
  </si>
  <si>
    <t>1440.5-1450</t>
  </si>
  <si>
    <t>14/08/2019</t>
  </si>
  <si>
    <t xml:space="preserve">2448-2430 </t>
  </si>
  <si>
    <t>16/08/2019</t>
  </si>
  <si>
    <t>1179.50-1186</t>
  </si>
  <si>
    <t>19/08/2019</t>
  </si>
  <si>
    <t>1452.50-1465</t>
  </si>
  <si>
    <t>21/08/2019</t>
  </si>
  <si>
    <t>UBL</t>
  </si>
  <si>
    <t>1284.30-1290</t>
  </si>
  <si>
    <t>22/08/2019</t>
  </si>
  <si>
    <t>BAJAJFINSERV</t>
  </si>
  <si>
    <t>6995-7040</t>
  </si>
  <si>
    <t>23/08/2019</t>
  </si>
  <si>
    <t>INDUSIND</t>
  </si>
  <si>
    <t>1317.7-1325</t>
  </si>
  <si>
    <t xml:space="preserve">BAJAJ FINSERV </t>
  </si>
  <si>
    <t>6929-6970</t>
  </si>
  <si>
    <t>26/08/2019</t>
  </si>
  <si>
    <t>1850-1865</t>
  </si>
  <si>
    <t>27/08/2019</t>
  </si>
  <si>
    <t>487.65-492</t>
  </si>
  <si>
    <t>ULTRACEMCO</t>
  </si>
  <si>
    <t>4127-4100</t>
  </si>
  <si>
    <t>28/08/2019</t>
  </si>
  <si>
    <t>1402-1412</t>
  </si>
  <si>
    <t>30/08/2019</t>
  </si>
  <si>
    <t>269-267</t>
  </si>
  <si>
    <t>EP-STOCK FUTURE PREMIUM PACKAGE PERFORMANCE  REPORT [JULY-2019]</t>
  </si>
  <si>
    <t>SRF</t>
  </si>
  <si>
    <t>3092-3125</t>
  </si>
  <si>
    <t xml:space="preserve">BHARAT FORGE </t>
  </si>
  <si>
    <t xml:space="preserve">468-472 </t>
  </si>
  <si>
    <t xml:space="preserve">IB HOUSING </t>
  </si>
  <si>
    <t xml:space="preserve">713.25-706 </t>
  </si>
  <si>
    <t>SRTRANSFIN</t>
  </si>
  <si>
    <t>1072-1065</t>
  </si>
  <si>
    <t>BAJFINANCE</t>
  </si>
  <si>
    <t>3765-3780</t>
  </si>
  <si>
    <t>1034-1025</t>
  </si>
  <si>
    <t>2916-2930</t>
  </si>
  <si>
    <t>1092.5-1086</t>
  </si>
  <si>
    <t>RECL</t>
  </si>
  <si>
    <t>143.80-145</t>
  </si>
  <si>
    <t>1417-1426</t>
  </si>
  <si>
    <t>1338-1346</t>
  </si>
  <si>
    <t>15/07/2019</t>
  </si>
  <si>
    <t>SUNPHARMA</t>
  </si>
  <si>
    <t>427.75-431</t>
  </si>
  <si>
    <t>16/07/2019</t>
  </si>
  <si>
    <t>RBL</t>
  </si>
  <si>
    <t>575-570</t>
  </si>
  <si>
    <t xml:space="preserve">SUN PHARMA </t>
  </si>
  <si>
    <t xml:space="preserve"> 430.40-435</t>
  </si>
  <si>
    <t>17/07/2019</t>
  </si>
  <si>
    <t>UJJIVAN</t>
  </si>
  <si>
    <t>290.90-293</t>
  </si>
  <si>
    <t>19/07/2019</t>
  </si>
  <si>
    <t>NIITTECH</t>
  </si>
  <si>
    <t>1335.50-1340</t>
  </si>
  <si>
    <t>1300.50-1292</t>
  </si>
  <si>
    <t>22/07/2019</t>
  </si>
  <si>
    <t xml:space="preserve">RBL BANK </t>
  </si>
  <si>
    <t>488.50-493</t>
  </si>
  <si>
    <t>23/07/2019</t>
  </si>
  <si>
    <t>M AND M</t>
  </si>
  <si>
    <t>558-554</t>
  </si>
  <si>
    <t>1528-1535</t>
  </si>
  <si>
    <t>24/07/2019</t>
  </si>
  <si>
    <t>460-455</t>
  </si>
  <si>
    <t>25/07/2019</t>
  </si>
  <si>
    <t>SRIRAM TRANSPORT</t>
  </si>
  <si>
    <t xml:space="preserve">967-958 </t>
  </si>
  <si>
    <t>26/07/2019</t>
  </si>
  <si>
    <t xml:space="preserve"> BAJAJ FINSERV </t>
  </si>
  <si>
    <t>6924-6960</t>
  </si>
  <si>
    <t>29/07/2019</t>
  </si>
  <si>
    <t>ZEEL</t>
  </si>
  <si>
    <t xml:space="preserve"> 396-399</t>
  </si>
  <si>
    <t>30/07/2019</t>
  </si>
  <si>
    <t xml:space="preserve">ASIAN PAINTS </t>
  </si>
  <si>
    <t>1507.75-1500</t>
  </si>
  <si>
    <t>31/07/2019</t>
  </si>
  <si>
    <t xml:space="preserve"> 402.5-407</t>
  </si>
  <si>
    <t>EP-STOCK FUTURE PREMIUM PACKAGE PERFORMANCE  REPORT [JUNE-2019]</t>
  </si>
  <si>
    <t>APOLLO HOSPITAL</t>
  </si>
  <si>
    <t xml:space="preserve">1349-1356 </t>
  </si>
  <si>
    <t>DR REDDY</t>
  </si>
  <si>
    <t>2668-2650</t>
  </si>
  <si>
    <t>1080-1086</t>
  </si>
  <si>
    <t>702.3-705</t>
  </si>
  <si>
    <t>JETAIRWAYS</t>
  </si>
  <si>
    <t>92.35-91</t>
  </si>
  <si>
    <t>669-660</t>
  </si>
  <si>
    <t>AUROPHARMA</t>
  </si>
  <si>
    <t>658-662</t>
  </si>
  <si>
    <t>13/06/2019</t>
  </si>
  <si>
    <t>CEAT</t>
  </si>
  <si>
    <t>912.5-900</t>
  </si>
  <si>
    <t>14/06/2019</t>
  </si>
  <si>
    <t>AJANTA PHARMA</t>
  </si>
  <si>
    <t xml:space="preserve">955-963 </t>
  </si>
  <si>
    <t>686-694</t>
  </si>
  <si>
    <t>17/06/2019</t>
  </si>
  <si>
    <t xml:space="preserve">1045-1055 </t>
  </si>
  <si>
    <t>18/06/2019</t>
  </si>
  <si>
    <t>DABUR</t>
  </si>
  <si>
    <t>392-396</t>
  </si>
  <si>
    <t>19/06/2019</t>
  </si>
  <si>
    <t>566-576</t>
  </si>
  <si>
    <t>20/06/2019</t>
  </si>
  <si>
    <t>BHARATFIN</t>
  </si>
  <si>
    <t xml:space="preserve">906-915 </t>
  </si>
  <si>
    <t>21/06/2019</t>
  </si>
  <si>
    <t>HEXAWARE</t>
  </si>
  <si>
    <t xml:space="preserve">389-392 </t>
  </si>
  <si>
    <t>1950-1970</t>
  </si>
  <si>
    <t>24/06/2019</t>
  </si>
  <si>
    <t>GLENMARK</t>
  </si>
  <si>
    <t>465-460</t>
  </si>
  <si>
    <t>27/06/2019</t>
  </si>
  <si>
    <t>LUPIN</t>
  </si>
  <si>
    <t xml:space="preserve">776.3-782 </t>
  </si>
  <si>
    <t>28/06/2019</t>
  </si>
  <si>
    <t>VOLTAS</t>
  </si>
  <si>
    <t xml:space="preserve">637-632 </t>
  </si>
  <si>
    <t>EP-STOCK FUTURE PREMIUM PACKAGE PERFORMANCE  REPORT [MAY-2019]</t>
  </si>
  <si>
    <t>707-715</t>
  </si>
  <si>
    <t>1066-1075</t>
  </si>
  <si>
    <t>1075-1067</t>
  </si>
  <si>
    <t>817.5-814</t>
  </si>
  <si>
    <t>2666-2640</t>
  </si>
  <si>
    <t>4597-4620</t>
  </si>
  <si>
    <t>DHFL</t>
  </si>
  <si>
    <t xml:space="preserve"> 118-115</t>
  </si>
  <si>
    <t>337.7-335</t>
  </si>
  <si>
    <t xml:space="preserve"> SRIRAM TRANSPORT </t>
  </si>
  <si>
    <t>1010.5-1000</t>
  </si>
  <si>
    <t>13/05/2019</t>
  </si>
  <si>
    <t>815.7-810</t>
  </si>
  <si>
    <t>14/05/2019</t>
  </si>
  <si>
    <t>IGL</t>
  </si>
  <si>
    <t>302-304</t>
  </si>
  <si>
    <t>15/05/2019</t>
  </si>
  <si>
    <t xml:space="preserve">TATA STEEL </t>
  </si>
  <si>
    <t xml:space="preserve">482.85-486 </t>
  </si>
  <si>
    <t>16/05/2019</t>
  </si>
  <si>
    <t xml:space="preserve"> 774.3-780</t>
  </si>
  <si>
    <t>17/05/2019</t>
  </si>
  <si>
    <t>675-678</t>
  </si>
  <si>
    <t>20/05/2019</t>
  </si>
  <si>
    <t>659-655</t>
  </si>
  <si>
    <t>8242-8280</t>
  </si>
  <si>
    <t>21/05/2019</t>
  </si>
  <si>
    <t>1443.3-1450</t>
  </si>
  <si>
    <t>22/05/2019</t>
  </si>
  <si>
    <t>383.7-386</t>
  </si>
  <si>
    <t>23/05/2019</t>
  </si>
  <si>
    <t>BEML</t>
  </si>
  <si>
    <t>941.7-935</t>
  </si>
  <si>
    <t>24/05/2019</t>
  </si>
  <si>
    <t>SUN TV</t>
  </si>
  <si>
    <t xml:space="preserve">529-533 </t>
  </si>
  <si>
    <t>27/05/2019</t>
  </si>
  <si>
    <t xml:space="preserve">335.4-334 </t>
  </si>
  <si>
    <t>28/05/2019</t>
  </si>
  <si>
    <t xml:space="preserve">1364.7-1360 </t>
  </si>
  <si>
    <t>29/05/2019</t>
  </si>
  <si>
    <t xml:space="preserve"> 692.2-688</t>
  </si>
  <si>
    <t>31/05/2019</t>
  </si>
  <si>
    <t>1425-1430</t>
  </si>
  <si>
    <t>EP-STOCK FUTURE PREMIUM PACKAGE PERFORMANCE  REPORT [APRIL-2019]</t>
  </si>
  <si>
    <t>IRB</t>
  </si>
  <si>
    <t>158.40-160</t>
  </si>
  <si>
    <t>BHARTI AIRTEL</t>
  </si>
  <si>
    <t>351.2-349</t>
  </si>
  <si>
    <t>BHARAT FORGE</t>
  </si>
  <si>
    <t xml:space="preserve">510-513 </t>
  </si>
  <si>
    <t xml:space="preserve"> ADANI PORT </t>
  </si>
  <si>
    <t>389.2-391</t>
  </si>
  <si>
    <t>333.50-336</t>
  </si>
  <si>
    <t>1395-1387</t>
  </si>
  <si>
    <t xml:space="preserve">4120-4100 </t>
  </si>
  <si>
    <t xml:space="preserve"> HDFC BANK </t>
  </si>
  <si>
    <t>2243-2230</t>
  </si>
  <si>
    <t>WIPRO</t>
  </si>
  <si>
    <t>279.25-278</t>
  </si>
  <si>
    <t>7591-7630</t>
  </si>
  <si>
    <t>15/04/2019</t>
  </si>
  <si>
    <t xml:space="preserve">TATA MOTOR </t>
  </si>
  <si>
    <t>229.25-232</t>
  </si>
  <si>
    <t>16/04/2019</t>
  </si>
  <si>
    <t>RELIANCE CAPITAL</t>
  </si>
  <si>
    <t>169-166</t>
  </si>
  <si>
    <t>18/04/2019</t>
  </si>
  <si>
    <t>1595-1587</t>
  </si>
  <si>
    <t>22/04/2019</t>
  </si>
  <si>
    <t>CANFINHOME</t>
  </si>
  <si>
    <t>323.3-321</t>
  </si>
  <si>
    <t>23/04/2019</t>
  </si>
  <si>
    <t>IBHOUSING</t>
  </si>
  <si>
    <t>760-776</t>
  </si>
  <si>
    <t>24/04/2019</t>
  </si>
  <si>
    <t>863.3-867</t>
  </si>
  <si>
    <t>30/04/2019</t>
  </si>
  <si>
    <t>HEROMOTO</t>
  </si>
  <si>
    <t>2528-2500</t>
  </si>
  <si>
    <t>YESBANK</t>
  </si>
  <si>
    <t>171.55-170</t>
  </si>
  <si>
    <t>EP-STOCK FUTURE PREMIUM PACKAGE PERFORMANCE  REPORT [MARCH-2019]</t>
  </si>
  <si>
    <t>INDIAN BANK</t>
  </si>
  <si>
    <t>231.5-234</t>
  </si>
  <si>
    <t xml:space="preserve">1188-1200 </t>
  </si>
  <si>
    <t>REPCOHOME</t>
  </si>
  <si>
    <t>431.75-436</t>
  </si>
  <si>
    <t xml:space="preserve">558-552 </t>
  </si>
  <si>
    <t>GRASIM</t>
  </si>
  <si>
    <t>830-836</t>
  </si>
  <si>
    <t>1249-1260</t>
  </si>
  <si>
    <t>CENTURY TEXTILE</t>
  </si>
  <si>
    <t>877.5-885</t>
  </si>
  <si>
    <t>ADANI PORTS</t>
  </si>
  <si>
    <t>364.7-367</t>
  </si>
  <si>
    <t>13/03/2019</t>
  </si>
  <si>
    <t xml:space="preserve">ADANI PORT </t>
  </si>
  <si>
    <t>368.2-372</t>
  </si>
  <si>
    <t>14/03/2019</t>
  </si>
  <si>
    <t>1329-1338</t>
  </si>
  <si>
    <t>15/03/2019</t>
  </si>
  <si>
    <t>395-398</t>
  </si>
  <si>
    <t>20/03/2019</t>
  </si>
  <si>
    <t xml:space="preserve">HIND PETRO </t>
  </si>
  <si>
    <t>274.05-270</t>
  </si>
  <si>
    <t>22/03/2019</t>
  </si>
  <si>
    <t xml:space="preserve">801.75-798 </t>
  </si>
  <si>
    <t>26/03/2019</t>
  </si>
  <si>
    <t>1306.3-1315</t>
  </si>
  <si>
    <t>27/03/2019</t>
  </si>
  <si>
    <t>1369.2-1360</t>
  </si>
  <si>
    <t>28/03/2019</t>
  </si>
  <si>
    <t>1084.3-1090</t>
  </si>
  <si>
    <t>29/03/2019</t>
  </si>
  <si>
    <t>2760-2780</t>
  </si>
  <si>
    <t>EP-STOCK FUTURE PREMIUM PACKAGE PERFORMANCE  REPORT [FEBRUARY-2019]</t>
  </si>
  <si>
    <t>118-115</t>
  </si>
  <si>
    <t xml:space="preserve">696-705 </t>
  </si>
  <si>
    <t>114.40-118</t>
  </si>
  <si>
    <t>RELINFRA</t>
  </si>
  <si>
    <t>164.7-160</t>
  </si>
  <si>
    <t>MINDTREE</t>
  </si>
  <si>
    <t>918-925</t>
  </si>
  <si>
    <t>162.2-152</t>
  </si>
  <si>
    <t xml:space="preserve">INDIAN BANK </t>
  </si>
  <si>
    <t>219.5-222</t>
  </si>
  <si>
    <t xml:space="preserve">BAJAJ FINANCE </t>
  </si>
  <si>
    <t xml:space="preserve">2745-2765 </t>
  </si>
  <si>
    <t>AURO PHARMA</t>
  </si>
  <si>
    <t>755-750</t>
  </si>
  <si>
    <t xml:space="preserve"> IB HOUSING </t>
  </si>
  <si>
    <t>573-565</t>
  </si>
  <si>
    <t>1179-1170</t>
  </si>
  <si>
    <t>13/02/2019</t>
  </si>
  <si>
    <t xml:space="preserve">ADANI PORTS </t>
  </si>
  <si>
    <t>341.2-343</t>
  </si>
  <si>
    <t>14/02/2019</t>
  </si>
  <si>
    <t>2246-2260</t>
  </si>
  <si>
    <t>15/02/2019</t>
  </si>
  <si>
    <t>2455-2440</t>
  </si>
  <si>
    <t>18/02/2019</t>
  </si>
  <si>
    <t>440.30-444</t>
  </si>
  <si>
    <t>19/2/2019</t>
  </si>
  <si>
    <t>KSCL</t>
  </si>
  <si>
    <t>434-430</t>
  </si>
  <si>
    <t>20/02/2019</t>
  </si>
  <si>
    <t>117-119</t>
  </si>
  <si>
    <t>21/02/2019</t>
  </si>
  <si>
    <t>1156-1166</t>
  </si>
  <si>
    <t>334.2-337</t>
  </si>
  <si>
    <t>22/02/2019</t>
  </si>
  <si>
    <t xml:space="preserve">NIIT TECH </t>
  </si>
  <si>
    <t>1301-1308</t>
  </si>
  <si>
    <t>25/02/2019</t>
  </si>
  <si>
    <t>BALKRISIND</t>
  </si>
  <si>
    <t>863.75-870</t>
  </si>
  <si>
    <t>26/02/2019</t>
  </si>
  <si>
    <t>UPL</t>
  </si>
  <si>
    <t>853.7-857</t>
  </si>
  <si>
    <t>EP-STOCK FUTURE PREMIUM PACKAGE PERFORMANCE  REPORT [JANUARY-2019]</t>
  </si>
  <si>
    <t>470.70-465</t>
  </si>
  <si>
    <t>GAIL</t>
  </si>
  <si>
    <t>359.15-365</t>
  </si>
  <si>
    <t>HINDZINC</t>
  </si>
  <si>
    <t xml:space="preserve">SELL </t>
  </si>
  <si>
    <t xml:space="preserve">273.50-271 </t>
  </si>
  <si>
    <t>747.50-742</t>
  </si>
  <si>
    <t>2325-2305</t>
  </si>
  <si>
    <t>1972.50-1955</t>
  </si>
  <si>
    <t xml:space="preserve">BUY </t>
  </si>
  <si>
    <t>2015.80-2030</t>
  </si>
  <si>
    <t xml:space="preserve">886.70-878 </t>
  </si>
  <si>
    <t>1399.20-1412</t>
  </si>
  <si>
    <t>BEL</t>
  </si>
  <si>
    <t>89.25-88</t>
  </si>
  <si>
    <t>2357.50-2367.50</t>
  </si>
  <si>
    <t>AXISBANK</t>
  </si>
  <si>
    <t>659.50-650</t>
  </si>
  <si>
    <t>DLF</t>
  </si>
  <si>
    <t>186.35-188.50</t>
  </si>
  <si>
    <t>784.50-790</t>
  </si>
  <si>
    <t>TORRENT PHARMA</t>
  </si>
  <si>
    <t>1909-1918</t>
  </si>
  <si>
    <t>16/01/2019</t>
  </si>
  <si>
    <t xml:space="preserve">1105-1112 </t>
  </si>
  <si>
    <t>1105-1100</t>
  </si>
  <si>
    <t>18/01/2019</t>
  </si>
  <si>
    <t>377.25-374</t>
  </si>
  <si>
    <t>21/01/2019</t>
  </si>
  <si>
    <t>787-791</t>
  </si>
  <si>
    <t>1294-1300</t>
  </si>
  <si>
    <t>22/01/2019</t>
  </si>
  <si>
    <t>509-505</t>
  </si>
  <si>
    <t>24/01/2019</t>
  </si>
  <si>
    <t>1160-1168</t>
  </si>
  <si>
    <t>25/01/2019</t>
  </si>
  <si>
    <t>IBLHOUSING</t>
  </si>
  <si>
    <t xml:space="preserve">787-793 </t>
  </si>
  <si>
    <t>28/01/2019</t>
  </si>
  <si>
    <t>362.3-367</t>
  </si>
  <si>
    <t>MARUTI</t>
  </si>
  <si>
    <t>6660-6720</t>
  </si>
  <si>
    <t>2518-2540</t>
  </si>
  <si>
    <t>30/01/2019</t>
  </si>
  <si>
    <t>390.3-394</t>
  </si>
  <si>
    <t>31/01/2019</t>
  </si>
  <si>
    <t>GODREJCP</t>
  </si>
  <si>
    <t>714-720</t>
  </si>
  <si>
    <t>EP-STOCK FUTURE PREMIUM PACKAGE PERFORMANCE  REPORT [DECEMBER-2018]</t>
  </si>
  <si>
    <t>532-535</t>
  </si>
  <si>
    <t>2238-2255</t>
  </si>
  <si>
    <t>SUNTV</t>
  </si>
  <si>
    <t>606-610</t>
  </si>
  <si>
    <t xml:space="preserve"> M AND M</t>
  </si>
  <si>
    <t xml:space="preserve">742.50-738.50 </t>
  </si>
  <si>
    <t xml:space="preserve">2186-2200 </t>
  </si>
  <si>
    <t>481.85-478</t>
  </si>
  <si>
    <t>RELCAPITAL</t>
  </si>
  <si>
    <t xml:space="preserve">220.50-216 </t>
  </si>
  <si>
    <t>759.90-765</t>
  </si>
  <si>
    <t>CHOLAFIN</t>
  </si>
  <si>
    <t>1244.20-1236</t>
  </si>
  <si>
    <t>RBLBANK</t>
  </si>
  <si>
    <t xml:space="preserve">559.90-564.90 </t>
  </si>
  <si>
    <t xml:space="preserve"> 235.90-230 </t>
  </si>
  <si>
    <t>142.20-141</t>
  </si>
  <si>
    <t xml:space="preserve">253-248 </t>
  </si>
  <si>
    <t>2117-2130</t>
  </si>
  <si>
    <t>573-578</t>
  </si>
  <si>
    <t xml:space="preserve">304.30-307 </t>
  </si>
  <si>
    <t>BHARATFORGE</t>
  </si>
  <si>
    <t xml:space="preserve">515.40-520 </t>
  </si>
  <si>
    <t>JUBLFOOD</t>
  </si>
  <si>
    <t>1281-1290</t>
  </si>
  <si>
    <t xml:space="preserve"> 417.25-414</t>
  </si>
  <si>
    <t>HINDLCO</t>
  </si>
  <si>
    <t>225.80-227.80</t>
  </si>
  <si>
    <t>484-488</t>
  </si>
  <si>
    <t xml:space="preserve">JUSTDIAL </t>
  </si>
  <si>
    <t xml:space="preserve">494.65-502 </t>
  </si>
  <si>
    <t>760.50-755</t>
  </si>
  <si>
    <t>GSFC</t>
  </si>
  <si>
    <t>113.50-115.50</t>
  </si>
  <si>
    <t>299.70-304</t>
  </si>
  <si>
    <t>2316.50-2335</t>
  </si>
  <si>
    <t>2329.90-2345</t>
  </si>
  <si>
    <t>299.70-295</t>
  </si>
  <si>
    <t xml:space="preserve"> 728.50-734.50 </t>
  </si>
  <si>
    <t>2344-2365</t>
  </si>
  <si>
    <t>2409.90-2435</t>
  </si>
  <si>
    <t>EP-STOCK FUTURE PREMIUM PACKAGE PERFORMANCE  REPORT [NOVEMBER-2018]</t>
  </si>
  <si>
    <t>1122.80-1130</t>
  </si>
  <si>
    <t xml:space="preserve">1110.50-1120 </t>
  </si>
  <si>
    <t>1149-1160</t>
  </si>
  <si>
    <t>1180.10-1175</t>
  </si>
  <si>
    <t>617.50-612.50</t>
  </si>
  <si>
    <t>CIPLA</t>
  </si>
  <si>
    <t>545-549</t>
  </si>
  <si>
    <t>544.90-548</t>
  </si>
  <si>
    <t>MCDOWELL</t>
  </si>
  <si>
    <t>642.40-645.40</t>
  </si>
  <si>
    <t>1295.30-1305</t>
  </si>
  <si>
    <t>EQUITAS</t>
  </si>
  <si>
    <t>111.50-113</t>
  </si>
  <si>
    <t>602-595</t>
  </si>
  <si>
    <t>517.20-521</t>
  </si>
  <si>
    <t>SBIN</t>
  </si>
  <si>
    <t>290-292</t>
  </si>
  <si>
    <t>HINDALCO</t>
  </si>
  <si>
    <t>236.50-237.50</t>
  </si>
  <si>
    <t>795.50-801</t>
  </si>
  <si>
    <t>237-240</t>
  </si>
  <si>
    <t>364.80-359</t>
  </si>
  <si>
    <t>IBULHSGFIN</t>
  </si>
  <si>
    <t xml:space="preserve"> 695-687 </t>
  </si>
  <si>
    <t>605-601</t>
  </si>
  <si>
    <t>2247-2230</t>
  </si>
  <si>
    <t xml:space="preserve"> 696-688 </t>
  </si>
  <si>
    <t>736-743</t>
  </si>
  <si>
    <t>606-609</t>
  </si>
  <si>
    <t>2155-2140</t>
  </si>
  <si>
    <t>222.1-224</t>
  </si>
  <si>
    <t>HINDUNILVR</t>
  </si>
  <si>
    <t xml:space="preserve">1757.80-1764.90 </t>
  </si>
  <si>
    <t xml:space="preserve"> 602-598</t>
  </si>
  <si>
    <t>2223-2240</t>
  </si>
  <si>
    <t>EP-STOCK FUTURE PREMIUM PACKAGE PERFORMANCE  REPORT [OCTOBER-2018]</t>
  </si>
  <si>
    <t>2102-2090</t>
  </si>
  <si>
    <t>762.50-766</t>
  </si>
  <si>
    <t>331-340</t>
  </si>
  <si>
    <t xml:space="preserve">1282.10-1275 </t>
  </si>
  <si>
    <t>TCS</t>
  </si>
  <si>
    <t>2091-2080</t>
  </si>
  <si>
    <t>PETRONET</t>
  </si>
  <si>
    <t>215.75-214</t>
  </si>
  <si>
    <t>622.80-618</t>
  </si>
  <si>
    <t>306.30-310</t>
  </si>
  <si>
    <t>1117.50-1110.50</t>
  </si>
  <si>
    <t xml:space="preserve">251-245 </t>
  </si>
  <si>
    <t xml:space="preserve">389.80-386 </t>
  </si>
  <si>
    <t>1187.30-1195</t>
  </si>
  <si>
    <t>269.50-275</t>
  </si>
  <si>
    <t>1005.50-995</t>
  </si>
  <si>
    <t>277.50-281.50</t>
  </si>
  <si>
    <t>598.25-603</t>
  </si>
  <si>
    <t>TORRENTPOWER</t>
  </si>
  <si>
    <t>238-239</t>
  </si>
  <si>
    <t>1238-1249.50</t>
  </si>
  <si>
    <t>JSWSTEEL</t>
  </si>
  <si>
    <t>382.50-384.50</t>
  </si>
  <si>
    <t>370.50-368.50</t>
  </si>
  <si>
    <t>353.90-351.50</t>
  </si>
  <si>
    <t>726-735</t>
  </si>
  <si>
    <t>560.30-556</t>
  </si>
  <si>
    <t>337.80-342</t>
  </si>
  <si>
    <t>689-678</t>
  </si>
  <si>
    <t>ADANIPORTS</t>
  </si>
  <si>
    <t>307.30-305</t>
  </si>
  <si>
    <t>612.50-615</t>
  </si>
  <si>
    <t xml:space="preserve"> 632.50-637 </t>
  </si>
  <si>
    <t>1118-1128</t>
  </si>
  <si>
    <t>205-208</t>
  </si>
  <si>
    <t xml:space="preserve">614.25-620 </t>
  </si>
  <si>
    <t xml:space="preserve">2082-2099 </t>
  </si>
  <si>
    <t>EP-STOCK FUTURE PREMIUM PACKAGE PERFORMANCE  REPORT [SEPTEMBER-2018]</t>
  </si>
  <si>
    <t>RAYMOND</t>
  </si>
  <si>
    <t xml:space="preserve">863.80-868.50 </t>
  </si>
  <si>
    <t>402.95-405</t>
  </si>
  <si>
    <t xml:space="preserve"> 123.80-125 </t>
  </si>
  <si>
    <t xml:space="preserve">1145.20-1149 </t>
  </si>
  <si>
    <t>TORENTPOWER</t>
  </si>
  <si>
    <t>255.10-253</t>
  </si>
  <si>
    <t>COLPAL</t>
  </si>
  <si>
    <t>1135.50-1130</t>
  </si>
  <si>
    <t>DRREDDY</t>
  </si>
  <si>
    <t xml:space="preserve">2617-2635 </t>
  </si>
  <si>
    <t>1158.70-1161.90</t>
  </si>
  <si>
    <t>677.75-684</t>
  </si>
  <si>
    <t xml:space="preserve"> 812.50-816</t>
  </si>
  <si>
    <t>2732-2748</t>
  </si>
  <si>
    <t xml:space="preserve">894.50-888 </t>
  </si>
  <si>
    <t>1336.50-1330</t>
  </si>
  <si>
    <t>682-686</t>
  </si>
  <si>
    <t>700.80-705</t>
  </si>
  <si>
    <t xml:space="preserve"> 2669-2679</t>
  </si>
  <si>
    <t xml:space="preserve">411.85-413.20 </t>
  </si>
  <si>
    <t>411.90-413.20</t>
  </si>
  <si>
    <t>609.20-605</t>
  </si>
  <si>
    <t>2639.80-2649</t>
  </si>
  <si>
    <t>AMARAJBAT</t>
  </si>
  <si>
    <t>775.80-770</t>
  </si>
  <si>
    <t>2647-2659</t>
  </si>
  <si>
    <t>2026-2035</t>
  </si>
  <si>
    <t>KPIT</t>
  </si>
  <si>
    <t>285.80-284.80</t>
  </si>
  <si>
    <t>647.90-644</t>
  </si>
  <si>
    <t xml:space="preserve">941.50-932 </t>
  </si>
  <si>
    <t xml:space="preserve">332-325 </t>
  </si>
  <si>
    <t>DIVISLAB</t>
  </si>
  <si>
    <t>1383.80-1389.80</t>
  </si>
  <si>
    <t>410.50-412.50</t>
  </si>
  <si>
    <t>INDIANB</t>
  </si>
  <si>
    <t>233.50-230.50</t>
  </si>
  <si>
    <t>1443.30-1450</t>
  </si>
  <si>
    <t>EP-STOCK FUTURE PREMIUM PACKAGE PERFORMANCE  REPORT [AUGUST-2018]</t>
  </si>
  <si>
    <t>957.4-962</t>
  </si>
  <si>
    <t xml:space="preserve"> 1203-1208</t>
  </si>
  <si>
    <t xml:space="preserve">1623-1615 </t>
  </si>
  <si>
    <t>TATAELXSI</t>
  </si>
  <si>
    <t>1407.50-1403</t>
  </si>
  <si>
    <t>2885-2905</t>
  </si>
  <si>
    <t xml:space="preserve">968-672 </t>
  </si>
  <si>
    <t>422-425</t>
  </si>
  <si>
    <t xml:space="preserve"> 346-348.50</t>
  </si>
  <si>
    <t>1530-1540</t>
  </si>
  <si>
    <t>687.50-691.50</t>
  </si>
  <si>
    <t>ARVIND</t>
  </si>
  <si>
    <t>399.50-401.50</t>
  </si>
  <si>
    <t>491.50-494</t>
  </si>
  <si>
    <t>1323-1328</t>
  </si>
  <si>
    <t>DALMIABHA</t>
  </si>
  <si>
    <t>2625-2650</t>
  </si>
  <si>
    <t xml:space="preserve"> ICICI BANK</t>
  </si>
  <si>
    <t>340.30-342.20</t>
  </si>
  <si>
    <t>INIDACEM</t>
  </si>
  <si>
    <t>115.20-116.20</t>
  </si>
  <si>
    <t xml:space="preserve">2756-2770 </t>
  </si>
  <si>
    <t xml:space="preserve">1405-1410 </t>
  </si>
  <si>
    <t xml:space="preserve">2908-2920 </t>
  </si>
  <si>
    <t>APOLLOHOSP</t>
  </si>
  <si>
    <t>1198-1206</t>
  </si>
  <si>
    <t>2957-2966</t>
  </si>
  <si>
    <t xml:space="preserve">920-925 </t>
  </si>
  <si>
    <t>1448.40-1453</t>
  </si>
  <si>
    <t>3147-3160</t>
  </si>
  <si>
    <t xml:space="preserve">682.90-685 </t>
  </si>
  <si>
    <t xml:space="preserve">1265-1256 </t>
  </si>
  <si>
    <t>RECLTD</t>
  </si>
  <si>
    <t>121.20-122.20</t>
  </si>
  <si>
    <t xml:space="preserve">925-930 </t>
  </si>
  <si>
    <t>EP-STOCK FUTURE PREMIUM PACKAGE PERFORMANCE  REPORT [JULY-2018]</t>
  </si>
  <si>
    <t>JSW STEEL</t>
  </si>
  <si>
    <t xml:space="preserve">311.5-310 </t>
  </si>
  <si>
    <t>1051-1042</t>
  </si>
  <si>
    <t xml:space="preserve"> AURO PHARMA</t>
  </si>
  <si>
    <t xml:space="preserve">631.5-636 </t>
  </si>
  <si>
    <t>1126-1135</t>
  </si>
  <si>
    <t>MUTHOOT FIN</t>
  </si>
  <si>
    <t xml:space="preserve">412.3-415 </t>
  </si>
  <si>
    <t>378-382</t>
  </si>
  <si>
    <t>620-615</t>
  </si>
  <si>
    <t>1008-1014</t>
  </si>
  <si>
    <t xml:space="preserve"> 1217-1225 </t>
  </si>
  <si>
    <t xml:space="preserve">SUN TV </t>
  </si>
  <si>
    <t xml:space="preserve"> 796.5-791</t>
  </si>
  <si>
    <t xml:space="preserve"> 557-552</t>
  </si>
  <si>
    <t>RELIANCE</t>
  </si>
  <si>
    <t>1103.5-1108</t>
  </si>
  <si>
    <t xml:space="preserve"> 835-828</t>
  </si>
  <si>
    <t xml:space="preserve">1601-1593 </t>
  </si>
  <si>
    <t>765-770</t>
  </si>
  <si>
    <t xml:space="preserve">1098-1105 </t>
  </si>
  <si>
    <t>1592-1585</t>
  </si>
  <si>
    <t>967-963</t>
  </si>
  <si>
    <t>1324-1330</t>
  </si>
  <si>
    <t>BAJAJ FINANCE</t>
  </si>
  <si>
    <t xml:space="preserve">2693-2680 </t>
  </si>
  <si>
    <t>KOTAK BANK</t>
  </si>
  <si>
    <t>1307-1300</t>
  </si>
  <si>
    <t>622-615</t>
  </si>
  <si>
    <t>1316-1328</t>
  </si>
  <si>
    <t xml:space="preserve">994-985 </t>
  </si>
  <si>
    <t>607-612</t>
  </si>
  <si>
    <t>920.75-915</t>
  </si>
  <si>
    <t>907-915</t>
  </si>
  <si>
    <t>305.25-307</t>
  </si>
  <si>
    <t>EP-STOCK FUTURE PREMIUM PACKAGE PERFORMANCE  REPORT [JUNE-2018]</t>
  </si>
  <si>
    <t>1040.5-1034</t>
  </si>
  <si>
    <t>229.3-231.5</t>
  </si>
  <si>
    <t>PC JEWELLER</t>
  </si>
  <si>
    <t xml:space="preserve">132.5-129 </t>
  </si>
  <si>
    <t>ONGC</t>
  </si>
  <si>
    <t>169-167</t>
  </si>
  <si>
    <t>NCC</t>
  </si>
  <si>
    <t>109-108</t>
  </si>
  <si>
    <t>521-525</t>
  </si>
  <si>
    <t>V GAURD</t>
  </si>
  <si>
    <t>189-187</t>
  </si>
  <si>
    <t>TVS MOTOR</t>
  </si>
  <si>
    <t>575.5-580</t>
  </si>
  <si>
    <t>534.2-530</t>
  </si>
  <si>
    <t xml:space="preserve">1940-1956 </t>
  </si>
  <si>
    <t xml:space="preserve">923-930 </t>
  </si>
  <si>
    <t>142-145</t>
  </si>
  <si>
    <t>583.5-588</t>
  </si>
  <si>
    <t xml:space="preserve">1007-1020 </t>
  </si>
  <si>
    <t>113-114</t>
  </si>
  <si>
    <t>TATA ELXSI</t>
  </si>
  <si>
    <t>1276.3-1282</t>
  </si>
  <si>
    <t>PIDILITE</t>
  </si>
  <si>
    <t>1081.5-1087</t>
  </si>
  <si>
    <t xml:space="preserve">156.5-160 </t>
  </si>
  <si>
    <t xml:space="preserve">1093.5-1100 </t>
  </si>
  <si>
    <t>556-552</t>
  </si>
  <si>
    <t>VGAURD</t>
  </si>
  <si>
    <t>203.75-202</t>
  </si>
  <si>
    <t>985-980</t>
  </si>
  <si>
    <t>ASHOK LEYLANDS</t>
  </si>
  <si>
    <t xml:space="preserve"> 139.1-140 </t>
  </si>
  <si>
    <t xml:space="preserve">843.5-828 </t>
  </si>
  <si>
    <t>1149-1140</t>
  </si>
  <si>
    <t>JUBILANT FOOD</t>
  </si>
  <si>
    <t xml:space="preserve">1395-1405 </t>
  </si>
  <si>
    <t>97.4-96.5</t>
  </si>
  <si>
    <t>803.5-809</t>
  </si>
  <si>
    <t xml:space="preserve"> SUN TV </t>
  </si>
  <si>
    <t>824.5-830</t>
  </si>
  <si>
    <t>NBCC</t>
  </si>
  <si>
    <t>72.95.</t>
  </si>
  <si>
    <t xml:space="preserve">71.35-70 </t>
  </si>
  <si>
    <t>996-991</t>
  </si>
  <si>
    <t>1074-1065</t>
  </si>
  <si>
    <t>EP-STOCK FUTURE PREMIUM PACKAGE PERFORMANCE  REPORT [MAY-2018]</t>
  </si>
  <si>
    <t xml:space="preserve">631.75-627 </t>
  </si>
  <si>
    <t xml:space="preserve"> 1166-1155</t>
  </si>
  <si>
    <t>MARICO</t>
  </si>
  <si>
    <t>326.4-329</t>
  </si>
  <si>
    <t>WOCKHARD</t>
  </si>
  <si>
    <t>742.4-750</t>
  </si>
  <si>
    <t xml:space="preserve">218.5-224 </t>
  </si>
  <si>
    <t>1164-1153</t>
  </si>
  <si>
    <t xml:space="preserve">1159-1148 </t>
  </si>
  <si>
    <t xml:space="preserve"> APOLLO HOSPITAL</t>
  </si>
  <si>
    <t>1025-1015</t>
  </si>
  <si>
    <t>1053-1040</t>
  </si>
  <si>
    <t xml:space="preserve">1071-1078 </t>
  </si>
  <si>
    <t xml:space="preserve">1089-1100 </t>
  </si>
  <si>
    <t>1013-1020</t>
  </si>
  <si>
    <t>BATA INDIA</t>
  </si>
  <si>
    <t>757-750</t>
  </si>
  <si>
    <t>335.4-338</t>
  </si>
  <si>
    <t>1003.5-1010</t>
  </si>
  <si>
    <t xml:space="preserve">2050-2070 </t>
  </si>
  <si>
    <t xml:space="preserve">995-985 </t>
  </si>
  <si>
    <t>231.3-229</t>
  </si>
  <si>
    <t>364-372</t>
  </si>
  <si>
    <t>692.9-698</t>
  </si>
  <si>
    <t xml:space="preserve">930-924 </t>
  </si>
  <si>
    <t>713-700</t>
  </si>
  <si>
    <t xml:space="preserve">167.30-170 </t>
  </si>
  <si>
    <t xml:space="preserve">184-188 </t>
  </si>
  <si>
    <t xml:space="preserve"> INDIAN BANK</t>
  </si>
  <si>
    <t>329.75-332</t>
  </si>
  <si>
    <t xml:space="preserve">1259.5-1270 </t>
  </si>
  <si>
    <t>244-246</t>
  </si>
  <si>
    <t>347-349</t>
  </si>
  <si>
    <t>688-693</t>
  </si>
  <si>
    <t>EP-STOCK FUTURE PREMIUM PACKAGE PERFORMANCE  REPORT [APRIL-2018]</t>
  </si>
  <si>
    <t>JETAIR</t>
  </si>
  <si>
    <t>602-596</t>
  </si>
  <si>
    <t xml:space="preserve"> ICICI BANK </t>
  </si>
  <si>
    <t xml:space="preserve">260.4-258.5 </t>
  </si>
  <si>
    <t>TATA STEEL</t>
  </si>
  <si>
    <t>583.90-590</t>
  </si>
  <si>
    <t xml:space="preserve">1379-1390 </t>
  </si>
  <si>
    <t>593.5-588</t>
  </si>
  <si>
    <t>926.3-920</t>
  </si>
  <si>
    <t xml:space="preserve"> SRIRAM TRANSPORT</t>
  </si>
  <si>
    <t xml:space="preserve">1506-1520 </t>
  </si>
  <si>
    <t>MOTHERSON SUMI</t>
  </si>
  <si>
    <t>345.90-350</t>
  </si>
  <si>
    <t>763-770</t>
  </si>
  <si>
    <t>CANARA BANK</t>
  </si>
  <si>
    <t>293-296</t>
  </si>
  <si>
    <t>297-295</t>
  </si>
  <si>
    <t>APOLLO TYRE</t>
  </si>
  <si>
    <t xml:space="preserve">287.8-286 </t>
  </si>
  <si>
    <t>281.5-283.5</t>
  </si>
  <si>
    <t>992.50-996</t>
  </si>
  <si>
    <t>ADANI PORT</t>
  </si>
  <si>
    <t>382.5-385</t>
  </si>
  <si>
    <t>BHARAT FIN</t>
  </si>
  <si>
    <t xml:space="preserve">1160-1165 </t>
  </si>
  <si>
    <t>CAPF</t>
  </si>
  <si>
    <t>661-667</t>
  </si>
  <si>
    <t xml:space="preserve">BALKRISIND </t>
  </si>
  <si>
    <t xml:space="preserve"> 1354-1364</t>
  </si>
  <si>
    <t>426.75-428.75</t>
  </si>
  <si>
    <t>588.50-585</t>
  </si>
  <si>
    <t xml:space="preserve">380.3-377 </t>
  </si>
  <si>
    <t>964.5-970</t>
  </si>
  <si>
    <t xml:space="preserve">968.75-973 </t>
  </si>
  <si>
    <t xml:space="preserve">969-973 </t>
  </si>
  <si>
    <t>VEDL</t>
  </si>
  <si>
    <t>298.5-301</t>
  </si>
  <si>
    <t xml:space="preserve">244.5-247 </t>
  </si>
  <si>
    <t>NIIT TECH</t>
  </si>
  <si>
    <t xml:space="preserve">1135-1143 </t>
  </si>
  <si>
    <t xml:space="preserve">640.5-644 </t>
  </si>
  <si>
    <t>2407-2420</t>
  </si>
  <si>
    <t>EP-STOCK FUTURE PREMIUM PACKAGE PERFORMANCE  REPORT [MARCH-2018]</t>
  </si>
  <si>
    <t>UNIONBANK</t>
  </si>
  <si>
    <t>JET AIR</t>
  </si>
  <si>
    <t>BIOCON</t>
  </si>
  <si>
    <t>EP-STOCK FUTURE PREMIUM PACKAGE PERFORMANCE  REPORT [FEBRUARY-2018]</t>
  </si>
  <si>
    <t>750-740</t>
  </si>
  <si>
    <t>PCJEWELLER</t>
  </si>
  <si>
    <t>293-287</t>
  </si>
  <si>
    <t>724-730</t>
  </si>
  <si>
    <t xml:space="preserve"> INDIAN BANK </t>
  </si>
  <si>
    <t xml:space="preserve">346.50-350 </t>
  </si>
  <si>
    <t>EP-STOCK FUTURE PREMIUM PACKAGE PERFORMANCE  REPORT [JANUARY-2018]</t>
  </si>
  <si>
    <t xml:space="preserve">498.30-495 </t>
  </si>
  <si>
    <t>777.5-782</t>
  </si>
  <si>
    <t>PC JEWELLERS</t>
  </si>
  <si>
    <t xml:space="preserve">479-483 </t>
  </si>
  <si>
    <t>JINDALSTEEL</t>
  </si>
  <si>
    <t>246-248</t>
  </si>
  <si>
    <t>547.2-550</t>
  </si>
  <si>
    <t>1020.35-1027</t>
  </si>
  <si>
    <t xml:space="preserve">502-506 </t>
  </si>
  <si>
    <t xml:space="preserve"> 846-840</t>
  </si>
  <si>
    <t xml:space="preserve">ADANI ENT </t>
  </si>
  <si>
    <t xml:space="preserve">203.25-205 </t>
  </si>
  <si>
    <t xml:space="preserve">INDIACEM </t>
  </si>
  <si>
    <t>188.50-187</t>
  </si>
  <si>
    <t xml:space="preserve">543.5-548 </t>
  </si>
  <si>
    <t>626.3-630</t>
  </si>
  <si>
    <t>15/01/2018</t>
  </si>
  <si>
    <t>294-296.5</t>
  </si>
  <si>
    <t xml:space="preserve"> PC JEWELLER</t>
  </si>
  <si>
    <t xml:space="preserve">580.50-585 </t>
  </si>
  <si>
    <t>16/01/2018</t>
  </si>
  <si>
    <t>RELIANCE INFRA</t>
  </si>
  <si>
    <t>546.7-542</t>
  </si>
  <si>
    <t>18/01/2018</t>
  </si>
  <si>
    <t>1954-1945</t>
  </si>
  <si>
    <t>19/01/2018</t>
  </si>
  <si>
    <t xml:space="preserve">459.65-455 </t>
  </si>
  <si>
    <t>HDFC BANK</t>
  </si>
  <si>
    <t>1958-1966</t>
  </si>
  <si>
    <t>22/01/2018</t>
  </si>
  <si>
    <t xml:space="preserve">465.3-463 </t>
  </si>
  <si>
    <t>23/01/2018</t>
  </si>
  <si>
    <t>617.7-622</t>
  </si>
  <si>
    <t xml:space="preserve">618.45-622 </t>
  </si>
  <si>
    <t>643.45-647</t>
  </si>
  <si>
    <t>24/01/2018</t>
  </si>
  <si>
    <t xml:space="preserve">564-558 </t>
  </si>
  <si>
    <t xml:space="preserve">558-555 </t>
  </si>
  <si>
    <t>25/01/2018</t>
  </si>
  <si>
    <t>3408-3375</t>
  </si>
  <si>
    <t>29/01/2018</t>
  </si>
  <si>
    <t>793-800</t>
  </si>
  <si>
    <t>30/01/2018</t>
  </si>
  <si>
    <t>1826-1832</t>
  </si>
  <si>
    <t>31/01/2018</t>
  </si>
  <si>
    <t>1064.25-1055</t>
  </si>
  <si>
    <t>EP-STOCK FUTURE PREMIUM PACKAGE PERFORMANCE  REPORT [DECEMBER 2017]</t>
  </si>
  <si>
    <t xml:space="preserve"> PC JEWELLERS</t>
  </si>
  <si>
    <t xml:space="preserve"> 413.50-418 </t>
  </si>
  <si>
    <t>1064.5-1070</t>
  </si>
  <si>
    <t xml:space="preserve"> 920-910</t>
  </si>
  <si>
    <t>1548-1560</t>
  </si>
  <si>
    <t>415-420</t>
  </si>
  <si>
    <t xml:space="preserve">433.50-438 </t>
  </si>
  <si>
    <t>439-444</t>
  </si>
  <si>
    <t>13/12/2017</t>
  </si>
  <si>
    <t xml:space="preserve">1352.5-1360 </t>
  </si>
  <si>
    <t xml:space="preserve">1399-1405 </t>
  </si>
  <si>
    <t>14/12/2017</t>
  </si>
  <si>
    <t>UNION BANK</t>
  </si>
  <si>
    <t>144.80-143</t>
  </si>
  <si>
    <t xml:space="preserve">486.10-482 </t>
  </si>
  <si>
    <t>MUTHOOT FINANCE</t>
  </si>
  <si>
    <t>420.75-425</t>
  </si>
  <si>
    <t>15/12/2017</t>
  </si>
  <si>
    <t>387.5-390</t>
  </si>
  <si>
    <t xml:space="preserve">450.5-454 </t>
  </si>
  <si>
    <t>18/12/2017</t>
  </si>
  <si>
    <t>HIND UNILEVER</t>
  </si>
  <si>
    <t xml:space="preserve">1352-1360 </t>
  </si>
  <si>
    <t xml:space="preserve"> 415.70-417 </t>
  </si>
  <si>
    <t>19/12/2017</t>
  </si>
  <si>
    <t>457-463</t>
  </si>
  <si>
    <t>20/12/2017</t>
  </si>
  <si>
    <t>AMARRAJA</t>
  </si>
  <si>
    <t xml:space="preserve">844-855 </t>
  </si>
  <si>
    <t>627-633</t>
  </si>
  <si>
    <t>21/12/2017</t>
  </si>
  <si>
    <t>742.75-746</t>
  </si>
  <si>
    <t>22/12/2017</t>
  </si>
  <si>
    <t>939-944</t>
  </si>
  <si>
    <t>26/12/2017</t>
  </si>
  <si>
    <t>1219-1230</t>
  </si>
  <si>
    <t>810-815</t>
  </si>
  <si>
    <t>27/12/2017</t>
  </si>
  <si>
    <t xml:space="preserve"> 607.5-613 </t>
  </si>
  <si>
    <t xml:space="preserve"> 549.70-552</t>
  </si>
  <si>
    <t>28/12/2017</t>
  </si>
  <si>
    <t>758.7-763</t>
  </si>
  <si>
    <t>29/12/2017</t>
  </si>
  <si>
    <t>INFIBEAM</t>
  </si>
  <si>
    <t>106-100</t>
  </si>
  <si>
    <t>EP-STOCK FUTURE PREMIUM PACKAGE PERFORMANCE  REPORT [NOVEMBER 2017]</t>
  </si>
  <si>
    <t>1266-1273</t>
  </si>
  <si>
    <t>148-152</t>
  </si>
  <si>
    <t>163-167</t>
  </si>
  <si>
    <t xml:space="preserve"> 1053.75-1060 </t>
  </si>
  <si>
    <t>453-456</t>
  </si>
  <si>
    <t>189-191</t>
  </si>
  <si>
    <t xml:space="preserve">JETAIR </t>
  </si>
  <si>
    <t>597.5-590</t>
  </si>
  <si>
    <t>GODREJ</t>
  </si>
  <si>
    <t xml:space="preserve">554.5-550 </t>
  </si>
  <si>
    <t>1085.5-1075</t>
  </si>
  <si>
    <t>1225-1235</t>
  </si>
  <si>
    <t>13/11/2017</t>
  </si>
  <si>
    <t xml:space="preserve"> 996.25-990 </t>
  </si>
  <si>
    <t>14/11/2017</t>
  </si>
  <si>
    <t xml:space="preserve">805-815 </t>
  </si>
  <si>
    <t>15/11/2017</t>
  </si>
  <si>
    <t xml:space="preserve"> 298.3-294</t>
  </si>
  <si>
    <t xml:space="preserve"> 716-720</t>
  </si>
  <si>
    <t>16/11/2017</t>
  </si>
  <si>
    <t>INDIANBANK</t>
  </si>
  <si>
    <t xml:space="preserve"> 386.5-384 </t>
  </si>
  <si>
    <t>17/11/2017</t>
  </si>
  <si>
    <t xml:space="preserve">1305-1315 </t>
  </si>
  <si>
    <t>20/11/2017</t>
  </si>
  <si>
    <t>INFRATEL</t>
  </si>
  <si>
    <t xml:space="preserve"> 391.80-395</t>
  </si>
  <si>
    <t>21/11/2017</t>
  </si>
  <si>
    <t xml:space="preserve">1345.5-1355 </t>
  </si>
  <si>
    <t>22/11/2017</t>
  </si>
  <si>
    <t>347-345</t>
  </si>
  <si>
    <t>23/11/2017</t>
  </si>
  <si>
    <t xml:space="preserve">TVS MOTOR </t>
  </si>
  <si>
    <t>729-736</t>
  </si>
  <si>
    <t>24/11/2017</t>
  </si>
  <si>
    <t>376.65-380</t>
  </si>
  <si>
    <t>25/11/2017</t>
  </si>
  <si>
    <t>394-400</t>
  </si>
  <si>
    <t>28/11/2017</t>
  </si>
  <si>
    <t>1896-1906</t>
  </si>
  <si>
    <t>29/11/2017</t>
  </si>
  <si>
    <t xml:space="preserve"> 398-394</t>
  </si>
  <si>
    <t>30/11/2017</t>
  </si>
  <si>
    <t>438-435</t>
  </si>
  <si>
    <t>EP-STOCK FUTURE PREMIUM PACKAGE PERFORMANCE  REPORT [OCTOBER 2017]</t>
  </si>
  <si>
    <t>1655-1670</t>
  </si>
  <si>
    <t>477.3-475</t>
  </si>
  <si>
    <t>326-328</t>
  </si>
  <si>
    <t>JUST DIAL</t>
  </si>
  <si>
    <t>429-436</t>
  </si>
  <si>
    <t xml:space="preserve">254-252 </t>
  </si>
  <si>
    <t>527.5-530</t>
  </si>
  <si>
    <t xml:space="preserve">536.5-540 </t>
  </si>
  <si>
    <t>321-323</t>
  </si>
  <si>
    <t>13/10/2017</t>
  </si>
  <si>
    <t xml:space="preserve">441-438 </t>
  </si>
  <si>
    <t xml:space="preserve">451.75-456 </t>
  </si>
  <si>
    <t>16/10/2017</t>
  </si>
  <si>
    <t xml:space="preserve">330.5-332 </t>
  </si>
  <si>
    <t>17/10/2017</t>
  </si>
  <si>
    <t xml:space="preserve"> 481.75-485</t>
  </si>
  <si>
    <t>18/10/2017</t>
  </si>
  <si>
    <t>249.25-251</t>
  </si>
  <si>
    <t>483.1-478</t>
  </si>
  <si>
    <t>708.5-705</t>
  </si>
  <si>
    <t>23/10/2017</t>
  </si>
  <si>
    <t xml:space="preserve">352.25-350 </t>
  </si>
  <si>
    <t>24/10/2017</t>
  </si>
  <si>
    <t xml:space="preserve">722-725 </t>
  </si>
  <si>
    <t>25/10/2017</t>
  </si>
  <si>
    <t xml:space="preserve">348-345 </t>
  </si>
  <si>
    <t>26/10/2017</t>
  </si>
  <si>
    <t>339-337</t>
  </si>
  <si>
    <t>ORIENTAL BANK</t>
  </si>
  <si>
    <t xml:space="preserve">148-150 </t>
  </si>
  <si>
    <t>27/10/2017</t>
  </si>
  <si>
    <t>ORIENT BANK</t>
  </si>
  <si>
    <t>139-138</t>
  </si>
  <si>
    <t>30/10/2017</t>
  </si>
  <si>
    <t>720.5-725</t>
  </si>
  <si>
    <t>31/10/2017</t>
  </si>
  <si>
    <t>655-660</t>
  </si>
  <si>
    <t>EP-STOCK FUTURE PREMIUM PACKAGE PERFORMANCE  REPORT [SEPTEMBER 2017]</t>
  </si>
  <si>
    <t>1169-1160</t>
  </si>
  <si>
    <t>1258.75-1265</t>
  </si>
  <si>
    <t>1263.75-1270</t>
  </si>
  <si>
    <t>2588-2575</t>
  </si>
  <si>
    <t>1319.5-1328</t>
  </si>
  <si>
    <t>731-725</t>
  </si>
  <si>
    <t>1908-1920</t>
  </si>
  <si>
    <t xml:space="preserve">1295-1285 </t>
  </si>
  <si>
    <t>271-273</t>
  </si>
  <si>
    <t>815.5-810</t>
  </si>
  <si>
    <t>570.75-564</t>
  </si>
  <si>
    <t>13/09/2017</t>
  </si>
  <si>
    <t xml:space="preserve"> CENTURY TEX</t>
  </si>
  <si>
    <t xml:space="preserve">1339.5-1355 </t>
  </si>
  <si>
    <t xml:space="preserve">527-523 </t>
  </si>
  <si>
    <t>14/09/2017</t>
  </si>
  <si>
    <t>332-334</t>
  </si>
  <si>
    <t>CESC</t>
  </si>
  <si>
    <t xml:space="preserve">1071.65-1077 </t>
  </si>
  <si>
    <t>488.25-485</t>
  </si>
  <si>
    <t>18/9/2017</t>
  </si>
  <si>
    <t xml:space="preserve">INFIBEAM </t>
  </si>
  <si>
    <t>157-159</t>
  </si>
  <si>
    <t>19/09/2017</t>
  </si>
  <si>
    <t>1921-1935</t>
  </si>
  <si>
    <t>1930-1950</t>
  </si>
  <si>
    <t>20/09/2017</t>
  </si>
  <si>
    <t>1503.5-1512</t>
  </si>
  <si>
    <t>21/09/2017</t>
  </si>
  <si>
    <t>1735.5-1730</t>
  </si>
  <si>
    <t>22/09/2017</t>
  </si>
  <si>
    <t xml:space="preserve">1027.3-1020 </t>
  </si>
  <si>
    <t>25/09/2017</t>
  </si>
  <si>
    <t xml:space="preserve">JSW STEEL </t>
  </si>
  <si>
    <t xml:space="preserve">231-229 </t>
  </si>
  <si>
    <t>26/09/2017</t>
  </si>
  <si>
    <t xml:space="preserve"> 773-767</t>
  </si>
  <si>
    <t>27/09/2017</t>
  </si>
  <si>
    <t xml:space="preserve">238-236 </t>
  </si>
  <si>
    <t>28/09/2017</t>
  </si>
  <si>
    <t>501.5-498</t>
  </si>
  <si>
    <t>29/9/2017</t>
  </si>
  <si>
    <t>134-135.50</t>
  </si>
  <si>
    <t>29/09/2017</t>
  </si>
  <si>
    <t xml:space="preserve">INDIA CEM </t>
  </si>
  <si>
    <t xml:space="preserve">175.4-177 </t>
  </si>
  <si>
    <t>EP-STOCK FUTURE PREMIUM PACKAGE PERFORMANCE  REPORT [AUGUST 2017]</t>
  </si>
  <si>
    <t xml:space="preserve"> UPL </t>
  </si>
  <si>
    <t xml:space="preserve"> 902.5-910 </t>
  </si>
  <si>
    <t>1636-1650</t>
  </si>
  <si>
    <t xml:space="preserve">1950-1965 </t>
  </si>
  <si>
    <t xml:space="preserve">496.9-500 </t>
  </si>
  <si>
    <t xml:space="preserve">VEDL </t>
  </si>
  <si>
    <t>285.5-288</t>
  </si>
  <si>
    <t xml:space="preserve">RELIANCE CAPITAL </t>
  </si>
  <si>
    <t xml:space="preserve">779-783 </t>
  </si>
  <si>
    <t xml:space="preserve">293-299 </t>
  </si>
  <si>
    <t xml:space="preserve"> PC JEWELLERS </t>
  </si>
  <si>
    <t>301-305</t>
  </si>
  <si>
    <t>307-310</t>
  </si>
  <si>
    <t>937.3-930</t>
  </si>
  <si>
    <t xml:space="preserve">554.5-560 </t>
  </si>
  <si>
    <t>14/08/2017</t>
  </si>
  <si>
    <t>432.7-440</t>
  </si>
  <si>
    <t>16/08/2017</t>
  </si>
  <si>
    <t>4275-5325</t>
  </si>
  <si>
    <t>17/08/2017</t>
  </si>
  <si>
    <t>309-311</t>
  </si>
  <si>
    <t>1866-1880</t>
  </si>
  <si>
    <t>18/08/2017</t>
  </si>
  <si>
    <t>299-297</t>
  </si>
  <si>
    <t>361-363</t>
  </si>
  <si>
    <t>21/08/2017</t>
  </si>
  <si>
    <t xml:space="preserve">1167-1155 </t>
  </si>
  <si>
    <t>1156.5-1140</t>
  </si>
  <si>
    <t>22/08/2017</t>
  </si>
  <si>
    <t>371.5-377</t>
  </si>
  <si>
    <t>23/08/2017</t>
  </si>
  <si>
    <t xml:space="preserve">PC JEWELLERS </t>
  </si>
  <si>
    <t xml:space="preserve">357.5-354 </t>
  </si>
  <si>
    <t>24/08/2017</t>
  </si>
  <si>
    <t>IB HOUSING</t>
  </si>
  <si>
    <t xml:space="preserve">1206.75-1200 </t>
  </si>
  <si>
    <t>28/08/2017</t>
  </si>
  <si>
    <t xml:space="preserve">601.5-604 </t>
  </si>
  <si>
    <t>29/08/2017</t>
  </si>
  <si>
    <t>1022.75-1028</t>
  </si>
  <si>
    <t xml:space="preserve"> 361.95-363 </t>
  </si>
  <si>
    <t>30/08/2017</t>
  </si>
  <si>
    <t>553.75-558</t>
  </si>
  <si>
    <t>31/08/2017</t>
  </si>
  <si>
    <t xml:space="preserve">533.2-537 </t>
  </si>
  <si>
    <t>FORTIS</t>
  </si>
  <si>
    <t xml:space="preserve">146-144 </t>
  </si>
  <si>
    <t>EP-STOCK FUTURE PREMIUM PACKAGE PERFORMANCE  REPORT [ JULY 2017]</t>
  </si>
  <si>
    <t>255-257</t>
  </si>
  <si>
    <t xml:space="preserve"> 357.5-350</t>
  </si>
  <si>
    <t xml:space="preserve">BEML </t>
  </si>
  <si>
    <t xml:space="preserve">1563.5-1578 </t>
  </si>
  <si>
    <t xml:space="preserve">246-243.5 </t>
  </si>
  <si>
    <t xml:space="preserve">SRIRAM TRANSPORT </t>
  </si>
  <si>
    <t xml:space="preserve">1090.3-1080 </t>
  </si>
  <si>
    <t xml:space="preserve">UPL </t>
  </si>
  <si>
    <t>867.5-873</t>
  </si>
  <si>
    <t xml:space="preserve">565-561.5 </t>
  </si>
  <si>
    <t>RELIANCE CAP</t>
  </si>
  <si>
    <t xml:space="preserve">676.5-682 </t>
  </si>
  <si>
    <t>266.35-268</t>
  </si>
  <si>
    <t xml:space="preserve"> BIOCON</t>
  </si>
  <si>
    <t xml:space="preserve">416.2-420 </t>
  </si>
  <si>
    <t xml:space="preserve">JUBILANT FOOD </t>
  </si>
  <si>
    <t xml:space="preserve">1331-1345 </t>
  </si>
  <si>
    <t>958-950</t>
  </si>
  <si>
    <t xml:space="preserve">1262-1250 </t>
  </si>
  <si>
    <t>1645-1635</t>
  </si>
  <si>
    <t>28/07/2017</t>
  </si>
  <si>
    <t xml:space="preserve"> CESC </t>
  </si>
  <si>
    <t>925.75-930</t>
  </si>
  <si>
    <t>31/07/2017</t>
  </si>
  <si>
    <t xml:space="preserve"> DR REDDY</t>
  </si>
  <si>
    <t>2385-2350</t>
  </si>
  <si>
    <t>INDUSIND BANK</t>
  </si>
  <si>
    <t xml:space="preserve">1645-1655 </t>
  </si>
  <si>
    <t>EP-STOCK FUTURE PREMIUM PACKAGE PERFORMANCE  REPORT [ JUNE 2017]</t>
  </si>
  <si>
    <t xml:space="preserve"> TATA STEEL</t>
  </si>
  <si>
    <t>498-594</t>
  </si>
  <si>
    <t xml:space="preserve">KSCL </t>
  </si>
  <si>
    <t>606-600</t>
  </si>
  <si>
    <t xml:space="preserve"> VEDL </t>
  </si>
  <si>
    <t xml:space="preserve"> 231.25-229 </t>
  </si>
  <si>
    <t xml:space="preserve">557-565 </t>
  </si>
  <si>
    <t xml:space="preserve">226.75-224 </t>
  </si>
  <si>
    <t>538-530</t>
  </si>
  <si>
    <t>CADILA FUTURE</t>
  </si>
  <si>
    <t>538.85-543</t>
  </si>
  <si>
    <t>493-492.2-489</t>
  </si>
  <si>
    <t xml:space="preserve"> 847.5-840</t>
  </si>
  <si>
    <t xml:space="preserve">298.2-294 </t>
  </si>
  <si>
    <t>481.2-484</t>
  </si>
  <si>
    <t xml:space="preserve"> STAR </t>
  </si>
  <si>
    <t>915-905</t>
  </si>
  <si>
    <t xml:space="preserve">UNION BANK </t>
  </si>
  <si>
    <t>151-153</t>
  </si>
  <si>
    <t xml:space="preserve"> JUSTDIAL </t>
  </si>
  <si>
    <t>408.5-400</t>
  </si>
  <si>
    <t>837.5-832</t>
  </si>
  <si>
    <t xml:space="preserve"> DABUR </t>
  </si>
  <si>
    <t>289-287</t>
  </si>
  <si>
    <t xml:space="preserve">RECL </t>
  </si>
  <si>
    <t xml:space="preserve">184-182.5 </t>
  </si>
  <si>
    <t xml:space="preserve">HAVELLS </t>
  </si>
  <si>
    <t>486.5-490</t>
  </si>
  <si>
    <t xml:space="preserve">AURO PHARMA </t>
  </si>
  <si>
    <t xml:space="preserve">647.3-658 </t>
  </si>
  <si>
    <t xml:space="preserve"> INDIA CEM </t>
  </si>
  <si>
    <t>221-224</t>
  </si>
  <si>
    <t>835.75-825</t>
  </si>
  <si>
    <t>1405-1420</t>
  </si>
  <si>
    <t xml:space="preserve"> INDIACEM </t>
  </si>
  <si>
    <t>218-215.5</t>
  </si>
  <si>
    <t xml:space="preserve">215.3-214 </t>
  </si>
  <si>
    <t xml:space="preserve"> BPCL</t>
  </si>
  <si>
    <t xml:space="preserve">659-650 </t>
  </si>
  <si>
    <t xml:space="preserve"> INDIGO </t>
  </si>
  <si>
    <t>1265-1275</t>
  </si>
  <si>
    <t xml:space="preserve">VOLTAS </t>
  </si>
  <si>
    <t xml:space="preserve">466-462 </t>
  </si>
  <si>
    <t xml:space="preserve"> 547.5-640</t>
  </si>
  <si>
    <t xml:space="preserve"> GAIL </t>
  </si>
  <si>
    <t xml:space="preserve">356.75-353 </t>
  </si>
  <si>
    <t xml:space="preserve">BPCL </t>
  </si>
  <si>
    <t xml:space="preserve">637.05-630 </t>
  </si>
  <si>
    <t xml:space="preserve">453.5-450 </t>
  </si>
  <si>
    <t xml:space="preserve">CESC </t>
  </si>
  <si>
    <t>867.25-860</t>
  </si>
  <si>
    <t xml:space="preserve"> KTK BANK </t>
  </si>
  <si>
    <t>160.5-159</t>
  </si>
  <si>
    <t>462-470</t>
  </si>
  <si>
    <t xml:space="preserve"> 627.5-633.5</t>
  </si>
  <si>
    <t xml:space="preserve">PVR </t>
  </si>
  <si>
    <t>1418-1405</t>
  </si>
  <si>
    <t>249-247.5</t>
  </si>
  <si>
    <t xml:space="preserve">1083.75-1090 </t>
  </si>
  <si>
    <t>EP-STOCK FUTURE PREMIUM PACKAGE PERFORMANCE  REPORT [ MAY 2017]</t>
  </si>
  <si>
    <t xml:space="preserve">DHFL </t>
  </si>
  <si>
    <t xml:space="preserve"> 442-447</t>
  </si>
  <si>
    <t>918.5-914</t>
  </si>
  <si>
    <t>493.5-500</t>
  </si>
  <si>
    <t>875-865</t>
  </si>
  <si>
    <t>874-864</t>
  </si>
  <si>
    <t xml:space="preserve">494.5-498 </t>
  </si>
  <si>
    <t xml:space="preserve"> 1129.75-1140</t>
  </si>
  <si>
    <t xml:space="preserve">1134.75-1145 </t>
  </si>
  <si>
    <t xml:space="preserve">1096.25-1085 </t>
  </si>
  <si>
    <t>890-900</t>
  </si>
  <si>
    <t xml:space="preserve"> BIOCON </t>
  </si>
  <si>
    <t xml:space="preserve"> 977-967</t>
  </si>
  <si>
    <t xml:space="preserve"> IGL </t>
  </si>
  <si>
    <t>980.5-970</t>
  </si>
  <si>
    <t>912-920</t>
  </si>
  <si>
    <t>539-546</t>
  </si>
  <si>
    <t xml:space="preserve">1858.5-1875 </t>
  </si>
  <si>
    <t>217.20-215</t>
  </si>
  <si>
    <t>500-504</t>
  </si>
  <si>
    <t>907-900</t>
  </si>
  <si>
    <t>769.15-763</t>
  </si>
  <si>
    <t xml:space="preserve"> INDIA CEM</t>
  </si>
  <si>
    <t xml:space="preserve">BIOCON </t>
  </si>
  <si>
    <t>913-900</t>
  </si>
  <si>
    <t xml:space="preserve">618.5-607 </t>
  </si>
  <si>
    <t xml:space="preserve">189.90-192 </t>
  </si>
  <si>
    <t>511.5-515</t>
  </si>
  <si>
    <t>1214-1200</t>
  </si>
  <si>
    <t>546-538</t>
  </si>
  <si>
    <t>850.5-860</t>
  </si>
  <si>
    <t xml:space="preserve"> 488-480 </t>
  </si>
  <si>
    <t>201-199</t>
  </si>
  <si>
    <t>EP-STOCK FUTURE PREMIUM PACKAGE PERFORMANCE  REPORT [ APRIL 2017]</t>
  </si>
  <si>
    <t xml:space="preserve">374.70-377 </t>
  </si>
  <si>
    <t>1036.4-1025</t>
  </si>
  <si>
    <t xml:space="preserve">CEAT </t>
  </si>
  <si>
    <t>1362.5-1375</t>
  </si>
  <si>
    <t xml:space="preserve">783-780 </t>
  </si>
  <si>
    <t xml:space="preserve"> IDEA </t>
  </si>
  <si>
    <t>90.15-91</t>
  </si>
  <si>
    <t xml:space="preserve">935.5 - 925 </t>
  </si>
  <si>
    <t xml:space="preserve">1034-1020 </t>
  </si>
  <si>
    <t xml:space="preserve">KTK BANK </t>
  </si>
  <si>
    <t>160.80-161.50</t>
  </si>
  <si>
    <t>1395.5-1385</t>
  </si>
  <si>
    <t xml:space="preserve"> IB HOUSING</t>
  </si>
  <si>
    <t>933.75-942</t>
  </si>
  <si>
    <t xml:space="preserve">192-190 </t>
  </si>
  <si>
    <t>1704/2017</t>
  </si>
  <si>
    <t xml:space="preserve">PEL </t>
  </si>
  <si>
    <t>2240-2200</t>
  </si>
  <si>
    <t xml:space="preserve">473.8-478 </t>
  </si>
  <si>
    <t>138-137</t>
  </si>
  <si>
    <t xml:space="preserve"> 453-457 </t>
  </si>
  <si>
    <t>896.2-900</t>
  </si>
  <si>
    <t>929.90-934</t>
  </si>
  <si>
    <t>1012.5-1022</t>
  </si>
  <si>
    <t xml:space="preserve"> KSCL </t>
  </si>
  <si>
    <t>579-585</t>
  </si>
  <si>
    <t xml:space="preserve">MARUTI </t>
  </si>
  <si>
    <t>6390-6450</t>
  </si>
  <si>
    <t xml:space="preserve"> DHFL </t>
  </si>
  <si>
    <t xml:space="preserve">423.25-420 </t>
  </si>
  <si>
    <t>BHARAT FINANCE</t>
  </si>
  <si>
    <t xml:space="preserve">817.5-825 </t>
  </si>
  <si>
    <t>EP-STOCK FUTURE PREMIUM PACKAGE PERFORMANCE  REPORT [ MARCH 2017]</t>
  </si>
  <si>
    <t xml:space="preserve">339.15-339.25-341 </t>
  </si>
  <si>
    <t xml:space="preserve">1086-1095 </t>
  </si>
  <si>
    <t xml:space="preserve">136.85-138 </t>
  </si>
  <si>
    <t xml:space="preserve">SRF </t>
  </si>
  <si>
    <t>1606-1620</t>
  </si>
  <si>
    <t xml:space="preserve"> KTK BANK</t>
  </si>
  <si>
    <t xml:space="preserve">136.7-135.7 </t>
  </si>
  <si>
    <t xml:space="preserve">IDEA </t>
  </si>
  <si>
    <t>111-111.75</t>
  </si>
  <si>
    <t xml:space="preserve">552.5-560 </t>
  </si>
  <si>
    <t>577.5-570.5</t>
  </si>
  <si>
    <t xml:space="preserve">JUST DIAL </t>
  </si>
  <si>
    <t>592.5-597</t>
  </si>
  <si>
    <t xml:space="preserve">1086-1100 </t>
  </si>
  <si>
    <t xml:space="preserve">1089-1105 </t>
  </si>
  <si>
    <t>CENTURY TEX</t>
  </si>
  <si>
    <t xml:space="preserve">978.5-985 </t>
  </si>
  <si>
    <t>CADILA</t>
  </si>
  <si>
    <t xml:space="preserve">450.75-456 </t>
  </si>
  <si>
    <t>1002.5-1010</t>
  </si>
  <si>
    <t xml:space="preserve"> JUST DAIL </t>
  </si>
  <si>
    <t>603.5-610</t>
  </si>
  <si>
    <t>1245.5-1235</t>
  </si>
  <si>
    <t>497-493</t>
  </si>
  <si>
    <t>IDEA</t>
  </si>
  <si>
    <t>91.7-90.7</t>
  </si>
  <si>
    <t xml:space="preserve">3965-3930 </t>
  </si>
  <si>
    <t xml:space="preserve">2675-2710 </t>
  </si>
  <si>
    <t>933.75-845</t>
  </si>
  <si>
    <t xml:space="preserve">761.5-765 </t>
  </si>
  <si>
    <t>1336.5-1345</t>
  </si>
  <si>
    <t>88.5-87.5</t>
  </si>
  <si>
    <t>775.2-780</t>
  </si>
  <si>
    <t xml:space="preserve">792.95-800 </t>
  </si>
  <si>
    <t>427-432</t>
  </si>
  <si>
    <t>419.90-423</t>
  </si>
  <si>
    <t xml:space="preserve">782-776 </t>
  </si>
  <si>
    <t>801.5-806</t>
  </si>
  <si>
    <t xml:space="preserve"> INFIBEAM </t>
  </si>
  <si>
    <t>1004.5-990</t>
  </si>
  <si>
    <t>EP-STOCK FUTURE PREMIUM PACKAGE PERFORMANCE  REPORT [ FEBRUARY 2017]</t>
  </si>
  <si>
    <t xml:space="preserve">377.70-373 </t>
  </si>
  <si>
    <t xml:space="preserve">LT FH </t>
  </si>
  <si>
    <t>101.6-101</t>
  </si>
  <si>
    <t xml:space="preserve">1313-1328 </t>
  </si>
  <si>
    <t xml:space="preserve">676.5-671 </t>
  </si>
  <si>
    <t xml:space="preserve">681.5-685 </t>
  </si>
  <si>
    <t xml:space="preserve">303-305.50 </t>
  </si>
  <si>
    <t xml:space="preserve">696-692 </t>
  </si>
  <si>
    <t xml:space="preserve">689.7-685-687 </t>
  </si>
  <si>
    <t>INDIA CEM</t>
  </si>
  <si>
    <t xml:space="preserve">167.3-168.3 </t>
  </si>
  <si>
    <t>680.5-676</t>
  </si>
  <si>
    <t>1018.75-1026</t>
  </si>
  <si>
    <t xml:space="preserve">MM </t>
  </si>
  <si>
    <t>1286-1300</t>
  </si>
  <si>
    <t>978-963</t>
  </si>
  <si>
    <t>168-170</t>
  </si>
  <si>
    <t xml:space="preserve">AJANTA PHARMA </t>
  </si>
  <si>
    <t xml:space="preserve">1799.50-1820 </t>
  </si>
  <si>
    <t xml:space="preserve">CONCOR </t>
  </si>
  <si>
    <t xml:space="preserve">1299.50-1315 </t>
  </si>
  <si>
    <t xml:space="preserve">1807.5-1825 </t>
  </si>
  <si>
    <t xml:space="preserve">BRITANNIA </t>
  </si>
  <si>
    <t>3290-3325</t>
  </si>
  <si>
    <t xml:space="preserve"> MARUTI </t>
  </si>
  <si>
    <t>6100-6150</t>
  </si>
  <si>
    <t xml:space="preserve"> UBL </t>
  </si>
  <si>
    <t>775-765</t>
  </si>
  <si>
    <t>5980-5930</t>
  </si>
  <si>
    <t>729-734</t>
  </si>
  <si>
    <t>1586-1597</t>
  </si>
  <si>
    <t>TATA MOTOR DVR</t>
  </si>
  <si>
    <t xml:space="preserve">281.45-284.90-284 </t>
  </si>
  <si>
    <t xml:space="preserve">1539-1525 </t>
  </si>
  <si>
    <t xml:space="preserve"> CEAT </t>
  </si>
  <si>
    <t>1095.75-1085</t>
  </si>
  <si>
    <t>104.15-102.50</t>
  </si>
  <si>
    <t>863.75-874</t>
  </si>
  <si>
    <t>317.70-314</t>
  </si>
  <si>
    <t>428.5-433</t>
  </si>
  <si>
    <t>HIND PETRO</t>
  </si>
  <si>
    <t xml:space="preserve">551.4-555 </t>
  </si>
  <si>
    <t xml:space="preserve"> BHEL</t>
  </si>
  <si>
    <t>156.75-158.15</t>
  </si>
  <si>
    <t xml:space="preserve">566.4-569.5 </t>
  </si>
  <si>
    <t xml:space="preserve"> JUSTDIAL</t>
  </si>
  <si>
    <t>517-524</t>
  </si>
  <si>
    <t xml:space="preserve"> 122.25-123 </t>
  </si>
  <si>
    <t xml:space="preserve">715.5-720 </t>
  </si>
  <si>
    <t xml:space="preserve"> RELIANCE </t>
  </si>
  <si>
    <t>1256-1275</t>
  </si>
  <si>
    <t>EP-STOCK FUTURE PREMIUM PACKAGE PERFORMANCE  REPORT [ JANUARY 2017]</t>
  </si>
  <si>
    <t>683.75-692.5</t>
  </si>
  <si>
    <t>671.75-681</t>
  </si>
  <si>
    <t xml:space="preserve">523-526.5 </t>
  </si>
  <si>
    <t>538.5-542</t>
  </si>
  <si>
    <t xml:space="preserve">625.5-618 </t>
  </si>
  <si>
    <t>662.5-669</t>
  </si>
  <si>
    <t>379-382.5</t>
  </si>
  <si>
    <t xml:space="preserve">507.5-513.5 </t>
  </si>
  <si>
    <t xml:space="preserve"> DIVISLAB </t>
  </si>
  <si>
    <t>741-738</t>
  </si>
  <si>
    <t xml:space="preserve"> INDUSIND BANK</t>
  </si>
  <si>
    <t xml:space="preserve">1160-1172 </t>
  </si>
  <si>
    <t xml:space="preserve">412-416.50 </t>
  </si>
  <si>
    <t>1515-1525</t>
  </si>
  <si>
    <t>1614-1600</t>
  </si>
  <si>
    <t>5767-5810</t>
  </si>
  <si>
    <t xml:space="preserve">486.2-490 </t>
  </si>
  <si>
    <t xml:space="preserve"> 850.75-858.5 </t>
  </si>
  <si>
    <t>121.45-122.5</t>
  </si>
  <si>
    <t>264-261</t>
  </si>
  <si>
    <t>461.5-465</t>
  </si>
  <si>
    <t>284-281.5</t>
  </si>
  <si>
    <t xml:space="preserve">HIND ZINC </t>
  </si>
  <si>
    <t>289.1-287</t>
  </si>
  <si>
    <t>386.5-390</t>
  </si>
  <si>
    <t xml:space="preserve">866.5-852.5 </t>
  </si>
  <si>
    <t>975-961</t>
  </si>
  <si>
    <t xml:space="preserve">ULTRATECH </t>
  </si>
  <si>
    <t>3555-3600</t>
  </si>
  <si>
    <t xml:space="preserve"> BEML </t>
  </si>
  <si>
    <t>1205-1220</t>
  </si>
  <si>
    <t xml:space="preserve">140.90-143.5 </t>
  </si>
  <si>
    <t>3682-3725</t>
  </si>
  <si>
    <t>972.75-980</t>
  </si>
  <si>
    <t xml:space="preserve">ACC </t>
  </si>
  <si>
    <t>1427.5-1440</t>
  </si>
  <si>
    <t>97.3-99</t>
  </si>
  <si>
    <t>104.7-106.70</t>
  </si>
  <si>
    <t>EP-STOCK FUTURE PREMIUM PACKAGE PERFORMANCE  REPORT[ DECEMBER 2016]</t>
  </si>
  <si>
    <t xml:space="preserve">PETRONET </t>
  </si>
  <si>
    <t>398.4-402</t>
  </si>
  <si>
    <t xml:space="preserve">TORRENT PHARMA </t>
  </si>
  <si>
    <t>1407.5-1425</t>
  </si>
  <si>
    <t xml:space="preserve">TATA MOTOR DVR </t>
  </si>
  <si>
    <t>288.50-285.25</t>
  </si>
  <si>
    <t>1942-1970</t>
  </si>
  <si>
    <t>231.25-232.5</t>
  </si>
  <si>
    <t>TVS MOTORS</t>
  </si>
  <si>
    <t>361.5-365</t>
  </si>
  <si>
    <t xml:space="preserve">CENTURY TEXTILE </t>
  </si>
  <si>
    <t>810-816.5</t>
  </si>
  <si>
    <t>518.5-515</t>
  </si>
  <si>
    <t>521.5-525</t>
  </si>
  <si>
    <t xml:space="preserve">690.2-682 </t>
  </si>
  <si>
    <t xml:space="preserve"> INFRATEL </t>
  </si>
  <si>
    <t>352.85-347.5</t>
  </si>
  <si>
    <t xml:space="preserve">502.15-498.5 </t>
  </si>
  <si>
    <t>5232-5275</t>
  </si>
  <si>
    <t xml:space="preserve">423-426.5 </t>
  </si>
  <si>
    <t xml:space="preserve">239.25-240.25 </t>
  </si>
  <si>
    <t>LIC HOUSING</t>
  </si>
  <si>
    <t xml:space="preserve">547.1-540 </t>
  </si>
  <si>
    <t>902.75-909.5</t>
  </si>
  <si>
    <t>921.90-928</t>
  </si>
  <si>
    <t xml:space="preserve">1807.5-1025 </t>
  </si>
  <si>
    <t>715-726</t>
  </si>
  <si>
    <t>404.5-409.50</t>
  </si>
  <si>
    <t xml:space="preserve">502.3-506 </t>
  </si>
  <si>
    <t>ASIAN PAINTS</t>
  </si>
  <si>
    <t>867-855</t>
  </si>
  <si>
    <t xml:space="preserve">2840-2804 </t>
  </si>
  <si>
    <t xml:space="preserve">BEL </t>
  </si>
  <si>
    <t>1394-1378</t>
  </si>
  <si>
    <t>541-548</t>
  </si>
  <si>
    <t>211.25-210.25</t>
  </si>
  <si>
    <t>1105-1115</t>
  </si>
  <si>
    <t>648.75-658</t>
  </si>
  <si>
    <t xml:space="preserve">1767.5-1785 </t>
  </si>
  <si>
    <t xml:space="preserve"> ENGINEERS INDIA</t>
  </si>
  <si>
    <t xml:space="preserve"> 155.5-154</t>
  </si>
  <si>
    <t>EP-STOCK FUTURE PREMIUM PACKAGE PERFORMANCE  REPORT[ NOVEMBER 2016]</t>
  </si>
  <si>
    <t>1243-1255</t>
  </si>
  <si>
    <t xml:space="preserve"> BHARAT FORGE </t>
  </si>
  <si>
    <t>850.6-845</t>
  </si>
  <si>
    <t>321-323.5</t>
  </si>
  <si>
    <t xml:space="preserve"> VEDL</t>
  </si>
  <si>
    <t>221.60-222.60</t>
  </si>
  <si>
    <t>1907.50-1925</t>
  </si>
  <si>
    <t xml:space="preserve">341.5-344.90 </t>
  </si>
  <si>
    <t xml:space="preserve">1063.2-1073 </t>
  </si>
  <si>
    <t>704-712.5</t>
  </si>
  <si>
    <t>1771-1785</t>
  </si>
  <si>
    <t>362.75-366.25</t>
  </si>
  <si>
    <t>234.75-232.4</t>
  </si>
  <si>
    <t xml:space="preserve">1235.5-1218 </t>
  </si>
  <si>
    <t>311-307</t>
  </si>
  <si>
    <t>TATA MOTOR</t>
  </si>
  <si>
    <t>473.85-478.5</t>
  </si>
  <si>
    <t>1461-1475</t>
  </si>
  <si>
    <t>295.6-291</t>
  </si>
  <si>
    <t xml:space="preserve"> 428-423</t>
  </si>
  <si>
    <t>KTK BANK</t>
  </si>
  <si>
    <t xml:space="preserve">107.5-108.4 </t>
  </si>
  <si>
    <t xml:space="preserve"> 794-780 </t>
  </si>
  <si>
    <t xml:space="preserve">2655-2820 </t>
  </si>
  <si>
    <t>437.65-432.15</t>
  </si>
  <si>
    <t>101.55-100.65</t>
  </si>
  <si>
    <t>413.5-418</t>
  </si>
  <si>
    <t>714-722</t>
  </si>
  <si>
    <t>772.90-781</t>
  </si>
  <si>
    <t>105.5-106.35</t>
  </si>
  <si>
    <t>EP-STOCK FUTURE PREMIUM PACKAGE PERFORMANCE  REPORT[ OCTOBER 2016]</t>
  </si>
  <si>
    <t>968-974</t>
  </si>
  <si>
    <t xml:space="preserve"> 376.6-373.6 </t>
  </si>
  <si>
    <t xml:space="preserve">CENTURY TEX </t>
  </si>
  <si>
    <t xml:space="preserve"> 947-941 </t>
  </si>
  <si>
    <t>1920-1930</t>
  </si>
  <si>
    <t>398.35-401.35</t>
  </si>
  <si>
    <t>202.5-203.5</t>
  </si>
  <si>
    <t>563.5-567</t>
  </si>
  <si>
    <t>385.5-388.7</t>
  </si>
  <si>
    <t>816.1-808</t>
  </si>
  <si>
    <t xml:space="preserve"> 1912-1902</t>
  </si>
  <si>
    <t>397.6-393.1</t>
  </si>
  <si>
    <t>1308-1318</t>
  </si>
  <si>
    <t xml:space="preserve"> AJANTA PHARMA</t>
  </si>
  <si>
    <t>1978-1985</t>
  </si>
  <si>
    <t>1094-1084</t>
  </si>
  <si>
    <t xml:space="preserve">1130-1120 </t>
  </si>
  <si>
    <t>1245-1235</t>
  </si>
  <si>
    <t>1209-1219</t>
  </si>
  <si>
    <t>331-333.4</t>
  </si>
  <si>
    <t>EP-STOCK FUTURE PREMIUM PACKAGE PERFORMANCE  REPORT[ SEPTEMBER 2016]</t>
  </si>
  <si>
    <t>177.65-177.25-176.75</t>
  </si>
  <si>
    <t>CENTURYTEX</t>
  </si>
  <si>
    <t>808.50-814.50</t>
  </si>
  <si>
    <t>795-787</t>
  </si>
  <si>
    <t>YES BANK</t>
  </si>
  <si>
    <t>1325-1334</t>
  </si>
  <si>
    <t>JUBLIANTFOOD</t>
  </si>
  <si>
    <t>1061.4-1073.4</t>
  </si>
  <si>
    <t>786.50-794</t>
  </si>
  <si>
    <t>508.25-504</t>
  </si>
  <si>
    <t>TATAMOTOR</t>
  </si>
  <si>
    <t>570.50-574.50</t>
  </si>
  <si>
    <t>578.5-582</t>
  </si>
  <si>
    <t>1022-1010</t>
  </si>
  <si>
    <t>1161.7-1165-1175</t>
  </si>
  <si>
    <t>513.5-517.5</t>
  </si>
  <si>
    <t xml:space="preserve">MINDTREE </t>
  </si>
  <si>
    <t xml:space="preserve">495.50-487.50 </t>
  </si>
  <si>
    <t xml:space="preserve"> 932-940</t>
  </si>
  <si>
    <t xml:space="preserve">959-969.50 </t>
  </si>
  <si>
    <t xml:space="preserve">1211-1220 </t>
  </si>
  <si>
    <t xml:space="preserve">1265-1275 </t>
  </si>
  <si>
    <t>1269.90-1279.90</t>
  </si>
  <si>
    <t xml:space="preserve">362.5-367 </t>
  </si>
  <si>
    <t xml:space="preserve"> 939-950</t>
  </si>
  <si>
    <t>EP-STOCK FUTURE PREMIUM PACKAGE PERFORMANCE  REPORT[ AUGUST 2016]</t>
  </si>
  <si>
    <t xml:space="preserve">TATA MOTORS </t>
  </si>
  <si>
    <t>514.5-517</t>
  </si>
  <si>
    <t>10250-10335</t>
  </si>
  <si>
    <t>2260-2230</t>
  </si>
  <si>
    <t>1124-1114</t>
  </si>
  <si>
    <t xml:space="preserve">AMAR RAJA </t>
  </si>
  <si>
    <t>892-900</t>
  </si>
  <si>
    <t>181-182.75</t>
  </si>
  <si>
    <t xml:space="preserve"> WOCKHARD</t>
  </si>
  <si>
    <t>926-935</t>
  </si>
  <si>
    <t xml:space="preserve">MOTHERSON SUMI </t>
  </si>
  <si>
    <t>327-324</t>
  </si>
  <si>
    <t>321.3-323.5</t>
  </si>
  <si>
    <t>165.2-164</t>
  </si>
  <si>
    <t>267.3-269.5</t>
  </si>
  <si>
    <t>3320-3350</t>
  </si>
  <si>
    <t>1017-1005</t>
  </si>
  <si>
    <t>340-335</t>
  </si>
  <si>
    <t>769.5-762</t>
  </si>
  <si>
    <t xml:space="preserve"> STAR</t>
  </si>
  <si>
    <t>949-940</t>
  </si>
  <si>
    <t xml:space="preserve"> MCDOWELL</t>
  </si>
  <si>
    <t>2286-2320</t>
  </si>
  <si>
    <t>1152-1142</t>
  </si>
  <si>
    <t>380-383</t>
  </si>
  <si>
    <t>586.3-588-590</t>
  </si>
  <si>
    <t>387-390</t>
  </si>
  <si>
    <t>2342-2365</t>
  </si>
  <si>
    <t>505-512</t>
  </si>
  <si>
    <t>EP-STOCK FUTURE PREMIUM PACKAGE PERFORMANCE  REPORT[ JULY 2016]</t>
  </si>
  <si>
    <t>138.75-140</t>
  </si>
  <si>
    <t>786-796</t>
  </si>
  <si>
    <t>142.9-144</t>
  </si>
  <si>
    <t>1214-1206</t>
  </si>
  <si>
    <t>AJANTAPHARMA</t>
  </si>
  <si>
    <t>1638.5-1650</t>
  </si>
  <si>
    <t>WOCKPHARMA</t>
  </si>
  <si>
    <t>982-992</t>
  </si>
  <si>
    <t>MOTHERSONSUMI</t>
  </si>
  <si>
    <t>289-292</t>
  </si>
  <si>
    <t>376.75-380</t>
  </si>
  <si>
    <t>1199-1210</t>
  </si>
  <si>
    <t>686-692</t>
  </si>
  <si>
    <t>1645-1660</t>
  </si>
  <si>
    <t>584.5-590</t>
  </si>
  <si>
    <t>1042-1032</t>
  </si>
  <si>
    <r>
      <rPr>
        <b/>
        <sz val="10"/>
        <color rgb="FF00B050"/>
        <rFont val="Arial"/>
        <charset val="134"/>
      </rPr>
      <t>424</t>
    </r>
    <r>
      <rPr>
        <sz val="8.25"/>
        <color rgb="FF191919"/>
        <rFont val="Courier New"/>
        <charset val="134"/>
      </rPr>
      <t> </t>
    </r>
  </si>
  <si>
    <t>427.75-430</t>
  </si>
  <si>
    <t>HINDPETRO</t>
  </si>
  <si>
    <t>1208-1215</t>
  </si>
  <si>
    <t>170.65-172</t>
  </si>
  <si>
    <t>342.2-346</t>
  </si>
  <si>
    <t xml:space="preserve"> CENTURY TEX </t>
  </si>
  <si>
    <t>696-691</t>
  </si>
  <si>
    <t>830.7-835</t>
  </si>
  <si>
    <t>393-398</t>
  </si>
  <si>
    <t>29/072016</t>
  </si>
  <si>
    <t xml:space="preserve">WOCKPHARMA </t>
  </si>
  <si>
    <t>1020-1035</t>
  </si>
  <si>
    <t>755-748</t>
  </si>
  <si>
    <t>EP-STOCK FUTURE PREMIUM PACKAGE PERFORMANCE  REPORT[ JUNE 2016]</t>
  </si>
  <si>
    <t>155-153</t>
  </si>
  <si>
    <t>7775-7830</t>
  </si>
  <si>
    <t>7960-7900</t>
  </si>
  <si>
    <t>466-472</t>
  </si>
  <si>
    <t>292.35-296</t>
  </si>
  <si>
    <t>454.7-458</t>
  </si>
  <si>
    <t>118.7-120</t>
  </si>
  <si>
    <t>TATAMOTORDVR</t>
  </si>
  <si>
    <t>303.1-301</t>
  </si>
  <si>
    <t>845-838</t>
  </si>
  <si>
    <t>345-349</t>
  </si>
  <si>
    <t>124.9-127</t>
  </si>
  <si>
    <t>1290-1304</t>
  </si>
  <si>
    <t>325.35-328</t>
  </si>
  <si>
    <t>647-655</t>
  </si>
  <si>
    <t>BRITIANNIA</t>
  </si>
  <si>
    <t>2620-2650</t>
  </si>
  <si>
    <t>323.5-318</t>
  </si>
  <si>
    <t>316-322</t>
  </si>
  <si>
    <t>1510-1525Q</t>
  </si>
  <si>
    <t>400-404</t>
  </si>
</sst>
</file>

<file path=xl/styles.xml><?xml version="1.0" encoding="utf-8"?>
<styleSheet xmlns="http://schemas.openxmlformats.org/spreadsheetml/2006/main">
  <numFmts count="6">
    <numFmt numFmtId="176" formatCode="dd/mm/yyyy;@"/>
    <numFmt numFmtId="177" formatCode="[$-409]d/mmm/yy;@"/>
    <numFmt numFmtId="178" formatCode="_ * #,##0_ ;_ * \-#,##0_ ;_ * &quot;-&quot;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9" formatCode="_ * #,##0.00_ ;_ * \-#,##0.00_ ;_ * &quot;-&quot;??_ ;_ @_ "/>
  </numFmts>
  <fonts count="36">
    <font>
      <sz val="11"/>
      <color theme="1"/>
      <name val="Calibri"/>
      <charset val="134"/>
      <scheme val="minor"/>
    </font>
    <font>
      <b/>
      <sz val="14"/>
      <color rgb="FF000000"/>
      <name val="Arial Black"/>
      <charset val="134"/>
    </font>
    <font>
      <b/>
      <sz val="10"/>
      <color rgb="FF000000"/>
      <name val="Arial"/>
      <charset val="134"/>
    </font>
    <font>
      <b/>
      <sz val="10"/>
      <color rgb="FFFFFFFF"/>
      <name val="Arial"/>
      <charset val="134"/>
    </font>
    <font>
      <b/>
      <sz val="10"/>
      <color rgb="FFFF0000"/>
      <name val="Arial"/>
      <charset val="134"/>
    </font>
    <font>
      <b/>
      <sz val="10"/>
      <color rgb="FF00B050"/>
      <name val="Arial"/>
      <charset val="134"/>
    </font>
    <font>
      <sz val="11"/>
      <color rgb="FF00B050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sz val="11"/>
      <color theme="0"/>
      <name val="Calibri"/>
      <charset val="134"/>
      <scheme val="minor"/>
    </font>
    <font>
      <b/>
      <sz val="11"/>
      <name val="Calibri"/>
      <charset val="134"/>
      <scheme val="minor"/>
    </font>
    <font>
      <sz val="11"/>
      <name val="Calibri"/>
      <charset val="134"/>
    </font>
    <font>
      <b/>
      <sz val="11"/>
      <color theme="1"/>
      <name val="Calibri"/>
      <charset val="134"/>
      <scheme val="minor"/>
    </font>
    <font>
      <sz val="11"/>
      <color rgb="FF000000"/>
      <name val="Calibri"/>
      <charset val="134"/>
    </font>
    <font>
      <sz val="10"/>
      <name val="Arial"/>
      <charset val="134"/>
    </font>
    <font>
      <b/>
      <sz val="18"/>
      <color theme="0"/>
      <name val="Calibri"/>
      <charset val="134"/>
      <scheme val="minor"/>
    </font>
    <font>
      <b/>
      <sz val="20"/>
      <color theme="0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sz val="8.25"/>
      <color rgb="FF191919"/>
      <name val="Courier New"/>
      <charset val="134"/>
    </font>
  </fonts>
  <fills count="3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0" fontId="17" fillId="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1" fillId="6" borderId="17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0" fillId="7" borderId="18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13" borderId="19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2" borderId="22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12" borderId="19" applyNumberFormat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2" fillId="0" borderId="0"/>
    <xf numFmtId="0" fontId="17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</cellStyleXfs>
  <cellXfs count="84">
    <xf numFmtId="0" fontId="0" fillId="0" borderId="0" xfId="0"/>
    <xf numFmtId="0" fontId="0" fillId="0" borderId="0" xfId="0" applyBorder="1"/>
    <xf numFmtId="0" fontId="1" fillId="0" borderId="1" xfId="32" applyFont="1" applyBorder="1" applyAlignment="1">
      <alignment horizontal="center" vertical="top"/>
    </xf>
    <xf numFmtId="0" fontId="1" fillId="0" borderId="2" xfId="32" applyFont="1" applyBorder="1" applyAlignment="1">
      <alignment horizontal="center" vertical="top"/>
    </xf>
    <xf numFmtId="0" fontId="2" fillId="0" borderId="3" xfId="32" applyFont="1" applyBorder="1" applyAlignment="1">
      <alignment horizontal="center" vertical="top" wrapText="1"/>
    </xf>
    <xf numFmtId="0" fontId="2" fillId="0" borderId="4" xfId="32" applyFont="1" applyBorder="1" applyAlignment="1">
      <alignment horizontal="center" vertical="top" wrapText="1"/>
    </xf>
    <xf numFmtId="177" fontId="3" fillId="2" borderId="5" xfId="32" applyNumberFormat="1" applyFont="1" applyFill="1" applyBorder="1" applyAlignment="1">
      <alignment horizontal="center" vertical="top"/>
    </xf>
    <xf numFmtId="0" fontId="3" fillId="2" borderId="6" xfId="32" applyFont="1" applyFill="1" applyBorder="1" applyAlignment="1">
      <alignment horizontal="center" vertical="top"/>
    </xf>
    <xf numFmtId="176" fontId="4" fillId="0" borderId="7" xfId="32" applyNumberFormat="1" applyFont="1" applyFill="1" applyBorder="1" applyAlignment="1">
      <alignment horizontal="center" vertical="top"/>
    </xf>
    <xf numFmtId="0" fontId="4" fillId="0" borderId="7" xfId="32" applyFont="1" applyFill="1" applyBorder="1" applyAlignment="1">
      <alignment horizontal="center" vertical="top"/>
    </xf>
    <xf numFmtId="176" fontId="5" fillId="0" borderId="7" xfId="32" applyNumberFormat="1" applyFont="1" applyFill="1" applyBorder="1" applyAlignment="1">
      <alignment horizontal="center" vertical="top"/>
    </xf>
    <xf numFmtId="0" fontId="5" fillId="0" borderId="7" xfId="32" applyFont="1" applyFill="1" applyBorder="1" applyAlignment="1">
      <alignment horizontal="center" vertical="top"/>
    </xf>
    <xf numFmtId="0" fontId="6" fillId="0" borderId="0" xfId="0" applyFont="1" applyBorder="1"/>
    <xf numFmtId="0" fontId="7" fillId="2" borderId="0" xfId="32" applyFont="1" applyFill="1" applyBorder="1" applyAlignment="1">
      <alignment horizontal="left"/>
    </xf>
    <xf numFmtId="0" fontId="8" fillId="0" borderId="0" xfId="0" applyFont="1" applyBorder="1"/>
    <xf numFmtId="0" fontId="1" fillId="0" borderId="8" xfId="32" applyFont="1" applyBorder="1" applyAlignment="1">
      <alignment horizontal="center" vertical="top"/>
    </xf>
    <xf numFmtId="0" fontId="2" fillId="0" borderId="9" xfId="32" applyFont="1" applyBorder="1" applyAlignment="1">
      <alignment horizontal="center" vertical="top" wrapText="1"/>
    </xf>
    <xf numFmtId="0" fontId="3" fillId="2" borderId="10" xfId="32" applyNumberFormat="1" applyFont="1" applyFill="1" applyBorder="1" applyAlignment="1">
      <alignment horizontal="center" vertical="top"/>
    </xf>
    <xf numFmtId="0" fontId="4" fillId="0" borderId="7" xfId="32" applyNumberFormat="1" applyFont="1" applyFill="1" applyBorder="1" applyAlignment="1">
      <alignment horizontal="center" vertical="top"/>
    </xf>
    <xf numFmtId="0" fontId="5" fillId="0" borderId="7" xfId="32" applyNumberFormat="1" applyFont="1" applyFill="1" applyBorder="1" applyAlignment="1">
      <alignment horizontal="center" vertical="top"/>
    </xf>
    <xf numFmtId="1" fontId="9" fillId="3" borderId="0" xfId="32" applyNumberFormat="1" applyFont="1" applyFill="1" applyBorder="1" applyAlignment="1">
      <alignment horizontal="center"/>
    </xf>
    <xf numFmtId="0" fontId="10" fillId="0" borderId="0" xfId="32" applyFont="1" applyBorder="1" applyAlignment="1">
      <alignment horizontal="center"/>
    </xf>
    <xf numFmtId="9" fontId="9" fillId="3" borderId="0" xfId="6" applyNumberFormat="1" applyFont="1" applyFill="1" applyBorder="1" applyAlignment="1">
      <alignment horizontal="center"/>
    </xf>
    <xf numFmtId="0" fontId="0" fillId="0" borderId="11" xfId="0" applyBorder="1"/>
    <xf numFmtId="0" fontId="0" fillId="0" borderId="7" xfId="0" applyBorder="1"/>
    <xf numFmtId="0" fontId="0" fillId="0" borderId="0" xfId="0" applyFont="1" applyBorder="1"/>
    <xf numFmtId="0" fontId="0" fillId="0" borderId="0" xfId="0" applyFont="1"/>
    <xf numFmtId="0" fontId="0" fillId="0" borderId="11" xfId="0" applyFont="1" applyBorder="1"/>
    <xf numFmtId="0" fontId="0" fillId="0" borderId="7" xfId="0" applyFont="1" applyBorder="1"/>
    <xf numFmtId="176" fontId="5" fillId="0" borderId="0" xfId="32" applyNumberFormat="1" applyFont="1" applyFill="1" applyBorder="1" applyAlignment="1">
      <alignment horizontal="center" vertical="top"/>
    </xf>
    <xf numFmtId="0" fontId="5" fillId="0" borderId="0" xfId="32" applyFont="1" applyFill="1" applyBorder="1" applyAlignment="1">
      <alignment horizontal="center" vertical="top"/>
    </xf>
    <xf numFmtId="0" fontId="5" fillId="0" borderId="0" xfId="32" applyNumberFormat="1" applyFont="1" applyFill="1" applyBorder="1" applyAlignment="1">
      <alignment horizontal="center" vertical="top"/>
    </xf>
    <xf numFmtId="0" fontId="0" fillId="0" borderId="0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58" fontId="5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58" fontId="4" fillId="0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2" borderId="7" xfId="32" applyFont="1" applyFill="1" applyBorder="1" applyAlignment="1">
      <alignment horizontal="left"/>
    </xf>
    <xf numFmtId="0" fontId="1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1" fontId="11" fillId="3" borderId="7" xfId="32" applyNumberFormat="1" applyFont="1" applyFill="1" applyBorder="1" applyAlignment="1">
      <alignment horizontal="center"/>
    </xf>
    <xf numFmtId="0" fontId="12" fillId="0" borderId="0" xfId="32" applyFont="1" applyFill="1" applyBorder="1" applyAlignment="1">
      <alignment horizontal="center"/>
    </xf>
    <xf numFmtId="9" fontId="11" fillId="3" borderId="7" xfId="6" applyNumberFormat="1" applyFont="1" applyFill="1" applyBorder="1" applyAlignment="1">
      <alignment horizontal="center"/>
    </xf>
    <xf numFmtId="0" fontId="0" fillId="0" borderId="12" xfId="0" applyFont="1" applyFill="1" applyBorder="1" applyAlignment="1"/>
    <xf numFmtId="0" fontId="3" fillId="2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" fontId="11" fillId="3" borderId="14" xfId="32" applyNumberFormat="1" applyFont="1" applyFill="1" applyBorder="1" applyAlignment="1">
      <alignment horizontal="center"/>
    </xf>
    <xf numFmtId="9" fontId="11" fillId="3" borderId="14" xfId="6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/>
    </xf>
    <xf numFmtId="58" fontId="5" fillId="0" borderId="7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58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58" fontId="4" fillId="4" borderId="7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3" fontId="4" fillId="4" borderId="7" xfId="0" applyNumberFormat="1" applyFont="1" applyFill="1" applyBorder="1" applyAlignment="1">
      <alignment horizontal="center" vertical="center"/>
    </xf>
    <xf numFmtId="58" fontId="5" fillId="4" borderId="7" xfId="0" applyNumberFormat="1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3" fontId="5" fillId="4" borderId="7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4" fillId="2" borderId="0" xfId="0" applyFont="1" applyFill="1" applyBorder="1" applyAlignment="1"/>
    <xf numFmtId="0" fontId="15" fillId="2" borderId="0" xfId="0" applyFont="1" applyFill="1" applyBorder="1" applyAlignment="1"/>
    <xf numFmtId="0" fontId="13" fillId="2" borderId="0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/>
    </xf>
    <xf numFmtId="17" fontId="7" fillId="2" borderId="7" xfId="0" applyNumberFormat="1" applyFont="1" applyFill="1" applyBorder="1" applyAlignment="1">
      <alignment horizontal="center"/>
    </xf>
    <xf numFmtId="0" fontId="11" fillId="0" borderId="7" xfId="0" applyFont="1" applyFill="1" applyBorder="1" applyAlignment="1"/>
    <xf numFmtId="9" fontId="9" fillId="0" borderId="7" xfId="0" applyNumberFormat="1" applyFont="1" applyFill="1" applyBorder="1" applyAlignment="1"/>
    <xf numFmtId="0" fontId="9" fillId="0" borderId="7" xfId="0" applyFont="1" applyFill="1" applyBorder="1" applyAlignment="1"/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9"/>
  <colors>
    <mruColors>
      <color rgb="00000000"/>
      <color rgb="0000B05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5" Type="http://schemas.openxmlformats.org/officeDocument/2006/relationships/sharedStrings" Target="sharedStrings.xml"/><Relationship Id="rId44" Type="http://schemas.openxmlformats.org/officeDocument/2006/relationships/styles" Target="styles.xml"/><Relationship Id="rId43" Type="http://schemas.openxmlformats.org/officeDocument/2006/relationships/theme" Target="theme/theme1.xml"/><Relationship Id="rId42" Type="http://schemas.openxmlformats.org/officeDocument/2006/relationships/worksheet" Target="worksheets/sheet42.xml"/><Relationship Id="rId41" Type="http://schemas.openxmlformats.org/officeDocument/2006/relationships/worksheet" Target="worksheets/sheet41.xml"/><Relationship Id="rId40" Type="http://schemas.openxmlformats.org/officeDocument/2006/relationships/worksheet" Target="worksheets/sheet40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en-US" sz="1400" b="1" i="0" u="none" strike="noStrike" kern="1200" spc="0" baseline="0">
                <a:solidFill>
                  <a:srgbClr val="C00000"/>
                </a:solidFill>
                <a:latin typeface="+mn-lt"/>
                <a:ea typeface="+mn-ea"/>
                <a:cs typeface="+mn-cs"/>
              </a:defRPr>
            </a:pPr>
            <a:r>
              <a:rPr b="1">
                <a:solidFill>
                  <a:srgbClr val="C00000"/>
                </a:solidFill>
              </a:rPr>
              <a:t>ACCURACY</a:t>
            </a:r>
            <a:r>
              <a:rPr lang="en-IN" altLang="en-US" b="1">
                <a:solidFill>
                  <a:srgbClr val="C00000"/>
                </a:solidFill>
              </a:rPr>
              <a:t>(%.)</a:t>
            </a:r>
            <a:endParaRPr lang="en-IN" altLang="en-US" b="1">
              <a:solidFill>
                <a:srgbClr val="C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'P&amp;L'!$A$6</c:f>
              <c:strCache>
                <c:ptCount val="1"/>
                <c:pt idx="0">
                  <c:v>ACCURACY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1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'P&amp;L'!$B$5:$I$5</c:f>
              <c:numCache>
                <c:formatCode>mmm\-yy</c:formatCode>
                <c:ptCount val="8"/>
                <c:pt idx="0" c:formatCode="mmm\-yy">
                  <c:v>43709</c:v>
                </c:pt>
                <c:pt idx="1" c:formatCode="mmm\-yy">
                  <c:v>43678</c:v>
                </c:pt>
                <c:pt idx="2" c:formatCode="mmm\-yy">
                  <c:v>43647</c:v>
                </c:pt>
                <c:pt idx="3" c:formatCode="mmm\-yy">
                  <c:v>43617</c:v>
                </c:pt>
                <c:pt idx="4" c:formatCode="mmm\-yy">
                  <c:v>43586</c:v>
                </c:pt>
                <c:pt idx="5" c:formatCode="mmm\-yy">
                  <c:v>43556</c:v>
                </c:pt>
                <c:pt idx="6" c:formatCode="mmm\-yy">
                  <c:v>43525</c:v>
                </c:pt>
                <c:pt idx="7" c:formatCode="mmm\-yy">
                  <c:v>43497</c:v>
                </c:pt>
              </c:numCache>
            </c:numRef>
          </c:cat>
          <c:val>
            <c:numRef>
              <c:f>'P&amp;L'!$B$6:$I$6</c:f>
              <c:numCache>
                <c:formatCode>0%</c:formatCode>
                <c:ptCount val="8"/>
                <c:pt idx="0">
                  <c:v>0.75</c:v>
                </c:pt>
                <c:pt idx="1">
                  <c:v>0.89</c:v>
                </c:pt>
                <c:pt idx="2">
                  <c:v>0.85</c:v>
                </c:pt>
                <c:pt idx="3">
                  <c:v>0.79</c:v>
                </c:pt>
                <c:pt idx="4">
                  <c:v>0.71</c:v>
                </c:pt>
                <c:pt idx="5">
                  <c:v>0.78</c:v>
                </c:pt>
                <c:pt idx="6">
                  <c:v>0.82</c:v>
                </c:pt>
                <c:pt idx="7">
                  <c:v>0.86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1752832"/>
        <c:axId val="61754368"/>
      </c:barChart>
      <c:dateAx>
        <c:axId val="61752832"/>
        <c:scaling>
          <c:orientation val="minMax"/>
        </c:scaling>
        <c:delete val="0"/>
        <c:axPos val="b"/>
        <c:numFmt formatCode="m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1754368"/>
        <c:crosses val="autoZero"/>
        <c:auto val="1"/>
        <c:lblOffset val="100"/>
        <c:baseTimeUnit val="months"/>
      </c:dateAx>
      <c:valAx>
        <c:axId val="61754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1752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en-US" sz="1400" b="1" i="0" u="none" strike="noStrike" kern="1200" spc="0" baseline="0">
              <a:solidFill>
                <a:srgbClr val="C00000"/>
              </a:solidFill>
              <a:latin typeface="+mn-lt"/>
              <a:ea typeface="+mn-ea"/>
              <a:cs typeface="+mn-cs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'P&amp;L'!$A$7</c:f>
              <c:strCache>
                <c:ptCount val="1"/>
                <c:pt idx="0">
                  <c:v>PROFITS (Rs.)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1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'P&amp;L'!$B$5:$I$5</c:f>
              <c:numCache>
                <c:formatCode>mmm\-yy</c:formatCode>
                <c:ptCount val="8"/>
                <c:pt idx="0" c:formatCode="mmm\-yy">
                  <c:v>43709</c:v>
                </c:pt>
                <c:pt idx="1" c:formatCode="mmm\-yy">
                  <c:v>43678</c:v>
                </c:pt>
                <c:pt idx="2" c:formatCode="mmm\-yy">
                  <c:v>43647</c:v>
                </c:pt>
                <c:pt idx="3" c:formatCode="mmm\-yy">
                  <c:v>43617</c:v>
                </c:pt>
                <c:pt idx="4" c:formatCode="mmm\-yy">
                  <c:v>43586</c:v>
                </c:pt>
                <c:pt idx="5" c:formatCode="mmm\-yy">
                  <c:v>43556</c:v>
                </c:pt>
                <c:pt idx="6" c:formatCode="mmm\-yy">
                  <c:v>43525</c:v>
                </c:pt>
                <c:pt idx="7" c:formatCode="mmm\-yy">
                  <c:v>43497</c:v>
                </c:pt>
              </c:numCache>
            </c:numRef>
          </c:cat>
          <c:val>
            <c:numRef>
              <c:f>'P&amp;L'!$B$7:$I$7</c:f>
              <c:numCache>
                <c:formatCode>General</c:formatCode>
                <c:ptCount val="8"/>
                <c:pt idx="0">
                  <c:v>11406</c:v>
                </c:pt>
                <c:pt idx="1">
                  <c:v>46453</c:v>
                </c:pt>
                <c:pt idx="2">
                  <c:v>45278</c:v>
                </c:pt>
                <c:pt idx="3">
                  <c:v>33886</c:v>
                </c:pt>
                <c:pt idx="4">
                  <c:v>17646</c:v>
                </c:pt>
                <c:pt idx="5">
                  <c:v>28423</c:v>
                </c:pt>
                <c:pt idx="6">
                  <c:v>18035</c:v>
                </c:pt>
                <c:pt idx="7">
                  <c:v>64648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599936"/>
        <c:axId val="64601472"/>
      </c:barChart>
      <c:dateAx>
        <c:axId val="64599936"/>
        <c:scaling>
          <c:orientation val="minMax"/>
        </c:scaling>
        <c:delete val="0"/>
        <c:axPos val="b"/>
        <c:numFmt formatCode="m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4601472"/>
        <c:crosses val="autoZero"/>
        <c:auto val="1"/>
        <c:lblOffset val="100"/>
        <c:baseTimeUnit val="months"/>
      </c:dateAx>
      <c:valAx>
        <c:axId val="64601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4599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514350</xdr:colOff>
      <xdr:row>9</xdr:row>
      <xdr:rowOff>0</xdr:rowOff>
    </xdr:from>
    <xdr:to>
      <xdr:col>7</xdr:col>
      <xdr:colOff>533400</xdr:colOff>
      <xdr:row>24</xdr:row>
      <xdr:rowOff>28575</xdr:rowOff>
    </xdr:to>
    <xdr:graphicFrame>
      <xdr:nvGraphicFramePr>
        <xdr:cNvPr id="4" name="Chart 3"/>
        <xdr:cNvGraphicFramePr/>
      </xdr:nvGraphicFramePr>
      <xdr:xfrm>
        <a:off x="514350" y="1743075"/>
        <a:ext cx="4181475" cy="28860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523875</xdr:colOff>
      <xdr:row>28</xdr:row>
      <xdr:rowOff>9525</xdr:rowOff>
    </xdr:from>
    <xdr:to>
      <xdr:col>7</xdr:col>
      <xdr:colOff>533400</xdr:colOff>
      <xdr:row>43</xdr:row>
      <xdr:rowOff>38100</xdr:rowOff>
    </xdr:to>
    <xdr:graphicFrame>
      <xdr:nvGraphicFramePr>
        <xdr:cNvPr id="5" name="Chart 4"/>
        <xdr:cNvGraphicFramePr/>
      </xdr:nvGraphicFramePr>
      <xdr:xfrm>
        <a:off x="523875" y="5372100"/>
        <a:ext cx="4171950" cy="28860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44"/>
  <sheetViews>
    <sheetView workbookViewId="0">
      <selection activeCell="N16" sqref="N16"/>
    </sheetView>
  </sheetViews>
  <sheetFormatPr defaultColWidth="8" defaultRowHeight="15"/>
  <cols>
    <col min="1" max="1" width="14.2857142857143" style="75" customWidth="1"/>
    <col min="2" max="2" width="8.14285714285714" style="75"/>
    <col min="3" max="16380" width="8" style="75"/>
  </cols>
  <sheetData>
    <row r="1" s="75" customFormat="1" ht="12.75"/>
    <row r="2" s="75" customFormat="1" ht="26.25" spans="1:9">
      <c r="A2" s="76" t="s">
        <v>0</v>
      </c>
      <c r="B2" s="77"/>
      <c r="C2" s="77"/>
      <c r="D2" s="77"/>
      <c r="E2" s="77"/>
      <c r="F2" s="77"/>
      <c r="G2" s="77"/>
      <c r="H2" s="78"/>
      <c r="I2" s="78"/>
    </row>
    <row r="3" s="75" customFormat="1" ht="12.75"/>
    <row r="4" s="75" customFormat="1" ht="12.75"/>
    <row r="5" s="75" customFormat="1" spans="1:41">
      <c r="A5" s="79" t="s">
        <v>1</v>
      </c>
      <c r="B5" s="80">
        <v>43709</v>
      </c>
      <c r="C5" s="80">
        <v>43678</v>
      </c>
      <c r="D5" s="80">
        <v>43647</v>
      </c>
      <c r="E5" s="80">
        <v>43617</v>
      </c>
      <c r="F5" s="80">
        <v>43586</v>
      </c>
      <c r="G5" s="80">
        <v>43556</v>
      </c>
      <c r="H5" s="80">
        <v>43525</v>
      </c>
      <c r="I5" s="80">
        <v>43497</v>
      </c>
      <c r="J5" s="80">
        <v>43466</v>
      </c>
      <c r="K5" s="80">
        <v>43435</v>
      </c>
      <c r="L5" s="80">
        <v>43405</v>
      </c>
      <c r="M5" s="80">
        <v>43374</v>
      </c>
      <c r="N5" s="80">
        <v>43344</v>
      </c>
      <c r="O5" s="80">
        <v>43313</v>
      </c>
      <c r="P5" s="80">
        <v>43282</v>
      </c>
      <c r="Q5" s="80">
        <v>43252</v>
      </c>
      <c r="R5" s="80">
        <v>43221</v>
      </c>
      <c r="S5" s="80">
        <v>43191</v>
      </c>
      <c r="T5" s="80">
        <v>43160</v>
      </c>
      <c r="U5" s="80">
        <v>43132</v>
      </c>
      <c r="V5" s="80">
        <v>43101</v>
      </c>
      <c r="W5" s="80">
        <v>43070</v>
      </c>
      <c r="X5" s="80">
        <v>43040</v>
      </c>
      <c r="Y5" s="80">
        <v>43009</v>
      </c>
      <c r="Z5" s="80">
        <v>42979</v>
      </c>
      <c r="AA5" s="80">
        <v>42948</v>
      </c>
      <c r="AB5" s="80">
        <v>42917</v>
      </c>
      <c r="AC5" s="80">
        <v>42887</v>
      </c>
      <c r="AD5" s="80">
        <v>42856</v>
      </c>
      <c r="AE5" s="80">
        <v>42826</v>
      </c>
      <c r="AF5" s="80">
        <v>42795</v>
      </c>
      <c r="AG5" s="80">
        <v>42767</v>
      </c>
      <c r="AH5" s="80">
        <v>42736</v>
      </c>
      <c r="AI5" s="80">
        <v>42705</v>
      </c>
      <c r="AJ5" s="80">
        <v>42675</v>
      </c>
      <c r="AK5" s="80">
        <v>42644</v>
      </c>
      <c r="AL5" s="80" t="s">
        <v>2</v>
      </c>
      <c r="AM5" s="80">
        <v>42583</v>
      </c>
      <c r="AN5" s="80">
        <v>42552</v>
      </c>
      <c r="AO5" s="80">
        <v>42522</v>
      </c>
    </row>
    <row r="6" s="75" customFormat="1" spans="1:41">
      <c r="A6" s="81" t="s">
        <v>3</v>
      </c>
      <c r="B6" s="82">
        <v>0.75</v>
      </c>
      <c r="C6" s="82">
        <v>0.89</v>
      </c>
      <c r="D6" s="82">
        <v>0.85</v>
      </c>
      <c r="E6" s="82">
        <v>0.79</v>
      </c>
      <c r="F6" s="82">
        <v>0.71</v>
      </c>
      <c r="G6" s="82">
        <v>0.78</v>
      </c>
      <c r="H6" s="82">
        <v>0.82</v>
      </c>
      <c r="I6" s="82">
        <v>0.86</v>
      </c>
      <c r="J6" s="82">
        <v>0.8</v>
      </c>
      <c r="K6" s="82">
        <v>0.65</v>
      </c>
      <c r="L6" s="82">
        <v>0.82</v>
      </c>
      <c r="M6" s="82">
        <v>0.91</v>
      </c>
      <c r="N6" s="82">
        <v>0.74</v>
      </c>
      <c r="O6" s="82">
        <v>0.68</v>
      </c>
      <c r="P6" s="82">
        <v>0.79</v>
      </c>
      <c r="Q6" s="82">
        <v>0.84</v>
      </c>
      <c r="R6" s="82">
        <v>0.72</v>
      </c>
      <c r="S6" s="82">
        <v>0.72</v>
      </c>
      <c r="T6" s="82">
        <v>0.57</v>
      </c>
      <c r="U6" s="82">
        <v>0.76</v>
      </c>
      <c r="V6" s="82">
        <v>0.75</v>
      </c>
      <c r="W6" s="82">
        <v>0.78</v>
      </c>
      <c r="X6" s="82">
        <v>0.96</v>
      </c>
      <c r="Y6" s="82">
        <v>0.91</v>
      </c>
      <c r="Z6" s="82">
        <v>0.82</v>
      </c>
      <c r="AA6" s="82">
        <v>0.86</v>
      </c>
      <c r="AB6" s="82">
        <v>0.88</v>
      </c>
      <c r="AC6" s="82">
        <v>0.92</v>
      </c>
      <c r="AD6" s="82">
        <v>0.86</v>
      </c>
      <c r="AE6" s="82">
        <v>0.96</v>
      </c>
      <c r="AF6" s="82">
        <v>0.94</v>
      </c>
      <c r="AG6" s="82">
        <v>0.7</v>
      </c>
      <c r="AH6" s="82">
        <v>0.75</v>
      </c>
      <c r="AI6" s="82">
        <v>0.61</v>
      </c>
      <c r="AJ6" s="82">
        <v>0.81</v>
      </c>
      <c r="AK6" s="82">
        <v>0.89</v>
      </c>
      <c r="AL6" s="82">
        <v>0.76</v>
      </c>
      <c r="AM6" s="82">
        <v>0.83</v>
      </c>
      <c r="AN6" s="82">
        <v>0.91</v>
      </c>
      <c r="AO6" s="82">
        <v>0.89</v>
      </c>
    </row>
    <row r="7" s="75" customFormat="1" spans="1:41">
      <c r="A7" s="81" t="s">
        <v>4</v>
      </c>
      <c r="B7" s="83">
        <v>11406</v>
      </c>
      <c r="C7" s="83">
        <v>46453</v>
      </c>
      <c r="D7" s="83">
        <v>45278</v>
      </c>
      <c r="E7" s="83">
        <v>33886</v>
      </c>
      <c r="F7" s="83">
        <v>17646</v>
      </c>
      <c r="G7" s="83">
        <v>28423</v>
      </c>
      <c r="H7" s="83">
        <v>18035</v>
      </c>
      <c r="I7" s="83">
        <v>64648</v>
      </c>
      <c r="J7" s="83">
        <v>47045</v>
      </c>
      <c r="K7" s="83">
        <v>15977</v>
      </c>
      <c r="L7" s="83">
        <v>66490</v>
      </c>
      <c r="M7" s="83">
        <v>95679</v>
      </c>
      <c r="N7" s="83">
        <v>63100</v>
      </c>
      <c r="O7" s="83">
        <v>42394</v>
      </c>
      <c r="P7" s="83">
        <v>39665</v>
      </c>
      <c r="Q7" s="83">
        <v>81120</v>
      </c>
      <c r="R7" s="83">
        <v>77205</v>
      </c>
      <c r="S7" s="83">
        <v>68298</v>
      </c>
      <c r="T7" s="83">
        <v>18500</v>
      </c>
      <c r="U7" s="83">
        <v>48251</v>
      </c>
      <c r="V7" s="83">
        <v>53405</v>
      </c>
      <c r="W7" s="83">
        <v>51745</v>
      </c>
      <c r="X7" s="83">
        <v>89130</v>
      </c>
      <c r="Y7" s="83">
        <v>78225</v>
      </c>
      <c r="Z7" s="83">
        <v>63530</v>
      </c>
      <c r="AA7" s="83">
        <v>59070</v>
      </c>
      <c r="AB7" s="83">
        <v>52230</v>
      </c>
      <c r="AC7" s="83">
        <v>57581</v>
      </c>
      <c r="AD7" s="83">
        <v>93025</v>
      </c>
      <c r="AE7" s="83">
        <v>91107</v>
      </c>
      <c r="AF7" s="83">
        <v>93254</v>
      </c>
      <c r="AG7" s="83">
        <v>60665</v>
      </c>
      <c r="AH7" s="83">
        <v>73215</v>
      </c>
      <c r="AI7" s="83">
        <v>60445</v>
      </c>
      <c r="AJ7" s="83">
        <v>80024</v>
      </c>
      <c r="AK7" s="83">
        <v>71100</v>
      </c>
      <c r="AL7" s="83">
        <v>77920</v>
      </c>
      <c r="AM7" s="83">
        <v>132520</v>
      </c>
      <c r="AN7" s="83">
        <v>135745</v>
      </c>
      <c r="AO7" s="83">
        <v>117665</v>
      </c>
    </row>
    <row r="8" s="75" customFormat="1" ht="12.75"/>
    <row r="9" spans="1:9">
      <c r="A9" s="78"/>
      <c r="B9" s="78"/>
      <c r="C9" s="78"/>
      <c r="D9" s="78"/>
      <c r="E9" s="78"/>
      <c r="F9" s="78"/>
      <c r="G9" s="78"/>
      <c r="H9" s="78"/>
      <c r="I9" s="78"/>
    </row>
    <row r="10" spans="1:9">
      <c r="A10" s="78"/>
      <c r="I10" s="78"/>
    </row>
    <row r="11" spans="1:9">
      <c r="A11" s="78"/>
      <c r="I11" s="78"/>
    </row>
    <row r="12" spans="1:9">
      <c r="A12" s="78"/>
      <c r="I12" s="78"/>
    </row>
    <row r="13" spans="1:9">
      <c r="A13" s="78"/>
      <c r="I13" s="78"/>
    </row>
    <row r="14" spans="1:9">
      <c r="A14" s="78"/>
      <c r="I14" s="78"/>
    </row>
    <row r="15" spans="1:9">
      <c r="A15" s="78"/>
      <c r="I15" s="78"/>
    </row>
    <row r="16" spans="1:9">
      <c r="A16" s="78"/>
      <c r="I16" s="78"/>
    </row>
    <row r="17" spans="1:9">
      <c r="A17" s="78"/>
      <c r="I17" s="78"/>
    </row>
    <row r="18" spans="1:9">
      <c r="A18" s="78"/>
      <c r="I18" s="78"/>
    </row>
    <row r="19" spans="1:9">
      <c r="A19" s="78"/>
      <c r="I19" s="78"/>
    </row>
    <row r="20" spans="1:9">
      <c r="A20" s="78"/>
      <c r="I20" s="78"/>
    </row>
    <row r="21" spans="1:9">
      <c r="A21" s="78"/>
      <c r="I21" s="78"/>
    </row>
    <row r="22" spans="1:9">
      <c r="A22" s="78"/>
      <c r="I22" s="78"/>
    </row>
    <row r="23" spans="1:9">
      <c r="A23" s="78"/>
      <c r="I23" s="78"/>
    </row>
    <row r="24" spans="1:9">
      <c r="A24" s="78"/>
      <c r="I24" s="78"/>
    </row>
    <row r="25" spans="1:9">
      <c r="A25" s="78"/>
      <c r="B25" s="78"/>
      <c r="C25" s="78"/>
      <c r="D25" s="78"/>
      <c r="E25" s="78"/>
      <c r="F25" s="78"/>
      <c r="G25" s="78"/>
      <c r="H25" s="78"/>
      <c r="I25" s="78"/>
    </row>
    <row r="28" spans="1:9">
      <c r="A28" s="78"/>
      <c r="B28" s="78"/>
      <c r="C28" s="78"/>
      <c r="D28" s="78"/>
      <c r="E28" s="78"/>
      <c r="F28" s="78"/>
      <c r="G28" s="78"/>
      <c r="H28" s="78"/>
      <c r="I28" s="78"/>
    </row>
    <row r="29" spans="1:9">
      <c r="A29" s="78"/>
      <c r="I29" s="78"/>
    </row>
    <row r="30" spans="1:9">
      <c r="A30" s="78"/>
      <c r="I30" s="78"/>
    </row>
    <row r="31" spans="1:9">
      <c r="A31" s="78"/>
      <c r="I31" s="78"/>
    </row>
    <row r="32" spans="1:9">
      <c r="A32" s="78"/>
      <c r="I32" s="78"/>
    </row>
    <row r="33" spans="1:9">
      <c r="A33" s="78"/>
      <c r="I33" s="78"/>
    </row>
    <row r="34" spans="1:9">
      <c r="A34" s="78"/>
      <c r="I34" s="78"/>
    </row>
    <row r="35" spans="1:9">
      <c r="A35" s="78"/>
      <c r="I35" s="78"/>
    </row>
    <row r="36" spans="1:9">
      <c r="A36" s="78"/>
      <c r="I36" s="78"/>
    </row>
    <row r="37" spans="1:9">
      <c r="A37" s="78"/>
      <c r="I37" s="78"/>
    </row>
    <row r="38" spans="1:9">
      <c r="A38" s="78"/>
      <c r="I38" s="78"/>
    </row>
    <row r="39" spans="1:9">
      <c r="A39" s="78"/>
      <c r="I39" s="78"/>
    </row>
    <row r="40" spans="1:9">
      <c r="A40" s="78"/>
      <c r="I40" s="78"/>
    </row>
    <row r="41" spans="1:9">
      <c r="A41" s="78"/>
      <c r="I41" s="78"/>
    </row>
    <row r="42" spans="1:9">
      <c r="A42" s="78"/>
      <c r="I42" s="78"/>
    </row>
    <row r="43" spans="1:9">
      <c r="A43" s="78"/>
      <c r="I43" s="78"/>
    </row>
    <row r="44" spans="1:9">
      <c r="A44" s="78"/>
      <c r="B44" s="78"/>
      <c r="C44" s="78"/>
      <c r="D44" s="78"/>
      <c r="E44" s="78"/>
      <c r="F44" s="78"/>
      <c r="G44" s="78"/>
      <c r="H44" s="78"/>
      <c r="I44" s="78"/>
    </row>
  </sheetData>
  <pageMargins left="0.75" right="0.75" top="1" bottom="1" header="0.511805555555556" footer="0.511805555555556"/>
  <pageSetup paperSize="9" orientation="portrait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"/>
  <sheetViews>
    <sheetView topLeftCell="A10" workbookViewId="0">
      <selection activeCell="J11" sqref="J11"/>
    </sheetView>
  </sheetViews>
  <sheetFormatPr defaultColWidth="9" defaultRowHeight="15"/>
  <cols>
    <col min="1" max="1" width="10.7142857142857" style="32" customWidth="1"/>
    <col min="2" max="2" width="19.7142857142857" style="32" customWidth="1"/>
    <col min="3" max="3" width="9.42857142857143" style="32" customWidth="1"/>
    <col min="4" max="4" width="11" style="32" customWidth="1"/>
    <col min="5" max="5" width="14.1428571428571" style="32" customWidth="1"/>
    <col min="6" max="6" width="12.1428571428571" style="32" customWidth="1"/>
    <col min="7" max="7" width="17.7142857142857" style="32" customWidth="1"/>
    <col min="8" max="8" width="11" style="32" customWidth="1"/>
    <col min="9" max="9" width="12.5714285714286" style="32" customWidth="1"/>
    <col min="10" max="10" width="21.5714285714286" style="32" customWidth="1"/>
    <col min="11" max="16384" width="9" style="32"/>
  </cols>
  <sheetData>
    <row r="1" ht="22.5" spans="1:10">
      <c r="A1" s="33" t="s">
        <v>5</v>
      </c>
      <c r="B1" s="34"/>
      <c r="C1" s="34"/>
      <c r="D1" s="34"/>
      <c r="E1" s="34"/>
      <c r="F1" s="34"/>
      <c r="G1" s="34"/>
      <c r="H1" s="34"/>
      <c r="I1" s="34"/>
      <c r="J1" s="50"/>
    </row>
    <row r="2" ht="15.75" spans="1:10">
      <c r="A2" s="35" t="s">
        <v>349</v>
      </c>
      <c r="B2" s="36"/>
      <c r="C2" s="36"/>
      <c r="D2" s="36"/>
      <c r="E2" s="36"/>
      <c r="F2" s="36"/>
      <c r="G2" s="36"/>
      <c r="H2" s="36"/>
      <c r="I2" s="36"/>
      <c r="J2" s="50"/>
    </row>
    <row r="3" spans="1:10">
      <c r="A3" s="37" t="s">
        <v>7</v>
      </c>
      <c r="B3" s="38" t="s">
        <v>8</v>
      </c>
      <c r="C3" s="38" t="s">
        <v>9</v>
      </c>
      <c r="D3" s="38" t="s">
        <v>10</v>
      </c>
      <c r="E3" s="38" t="s">
        <v>11</v>
      </c>
      <c r="F3" s="38" t="s">
        <v>12</v>
      </c>
      <c r="G3" s="38" t="s">
        <v>13</v>
      </c>
      <c r="H3" s="38" t="s">
        <v>14</v>
      </c>
      <c r="I3" s="51" t="s">
        <v>15</v>
      </c>
      <c r="J3" s="50"/>
    </row>
    <row r="4" spans="1:10">
      <c r="A4" s="69">
        <v>43467</v>
      </c>
      <c r="B4" s="72" t="s">
        <v>239</v>
      </c>
      <c r="C4" s="72" t="s">
        <v>17</v>
      </c>
      <c r="D4" s="72">
        <v>1500</v>
      </c>
      <c r="E4" s="72">
        <v>120</v>
      </c>
      <c r="F4" s="72">
        <v>122.5</v>
      </c>
      <c r="G4" s="73" t="s">
        <v>350</v>
      </c>
      <c r="H4" s="72">
        <v>115</v>
      </c>
      <c r="I4" s="71">
        <f t="shared" ref="I4:I9" si="0">(E4-H4)*D4</f>
        <v>7500</v>
      </c>
      <c r="J4" s="50"/>
    </row>
    <row r="5" spans="1:10">
      <c r="A5" s="69">
        <v>43467</v>
      </c>
      <c r="B5" s="40" t="s">
        <v>306</v>
      </c>
      <c r="C5" s="40" t="s">
        <v>20</v>
      </c>
      <c r="D5" s="40">
        <v>500</v>
      </c>
      <c r="E5" s="40">
        <v>690</v>
      </c>
      <c r="F5" s="40">
        <v>683</v>
      </c>
      <c r="G5" s="60" t="s">
        <v>351</v>
      </c>
      <c r="H5" s="40">
        <v>694.1</v>
      </c>
      <c r="I5" s="71">
        <f t="shared" ref="I5:I8" si="1">(H5-E5)*D5</f>
        <v>2050.00000000001</v>
      </c>
      <c r="J5" s="50"/>
    </row>
    <row r="6" spans="1:10">
      <c r="A6" s="69">
        <v>43557</v>
      </c>
      <c r="B6" s="40" t="s">
        <v>239</v>
      </c>
      <c r="C6" s="40" t="s">
        <v>20</v>
      </c>
      <c r="D6" s="40">
        <v>1500</v>
      </c>
      <c r="E6" s="40">
        <v>112.4</v>
      </c>
      <c r="F6" s="40">
        <v>109.9</v>
      </c>
      <c r="G6" s="60" t="s">
        <v>352</v>
      </c>
      <c r="H6" s="40">
        <v>116.5</v>
      </c>
      <c r="I6" s="71">
        <f t="shared" si="1"/>
        <v>6149.99999999999</v>
      </c>
      <c r="J6" s="50"/>
    </row>
    <row r="7" spans="1:10">
      <c r="A7" s="69">
        <v>43618</v>
      </c>
      <c r="B7" s="40" t="s">
        <v>353</v>
      </c>
      <c r="C7" s="40" t="s">
        <v>17</v>
      </c>
      <c r="D7" s="40">
        <v>1300</v>
      </c>
      <c r="E7" s="40">
        <v>167</v>
      </c>
      <c r="F7" s="40">
        <v>169.75</v>
      </c>
      <c r="G7" s="60" t="s">
        <v>354</v>
      </c>
      <c r="H7" s="40">
        <v>164.7</v>
      </c>
      <c r="I7" s="71">
        <f t="shared" si="0"/>
        <v>2990.00000000001</v>
      </c>
      <c r="J7" s="53"/>
    </row>
    <row r="8" spans="1:10">
      <c r="A8" s="69">
        <v>43618</v>
      </c>
      <c r="B8" s="40" t="s">
        <v>355</v>
      </c>
      <c r="C8" s="40" t="s">
        <v>20</v>
      </c>
      <c r="D8" s="40">
        <v>600</v>
      </c>
      <c r="E8" s="40">
        <v>913</v>
      </c>
      <c r="F8" s="40">
        <v>907</v>
      </c>
      <c r="G8" s="60" t="s">
        <v>356</v>
      </c>
      <c r="H8" s="40">
        <v>913</v>
      </c>
      <c r="I8" s="71">
        <f t="shared" si="1"/>
        <v>0</v>
      </c>
      <c r="J8" s="50"/>
    </row>
    <row r="9" spans="1:10">
      <c r="A9" s="69">
        <v>43618</v>
      </c>
      <c r="B9" s="40" t="s">
        <v>353</v>
      </c>
      <c r="C9" s="40" t="s">
        <v>17</v>
      </c>
      <c r="D9" s="40">
        <v>1300</v>
      </c>
      <c r="E9" s="40">
        <v>164.5</v>
      </c>
      <c r="F9" s="40">
        <v>167.25</v>
      </c>
      <c r="G9" s="60" t="s">
        <v>357</v>
      </c>
      <c r="H9" s="40">
        <v>162.2</v>
      </c>
      <c r="I9" s="71">
        <f t="shared" si="0"/>
        <v>2990.00000000001</v>
      </c>
      <c r="J9" s="50"/>
    </row>
    <row r="10" spans="1:10">
      <c r="A10" s="69">
        <v>43648</v>
      </c>
      <c r="B10" s="40" t="s">
        <v>358</v>
      </c>
      <c r="C10" s="40" t="s">
        <v>20</v>
      </c>
      <c r="D10" s="40">
        <v>2000</v>
      </c>
      <c r="E10" s="40">
        <v>218</v>
      </c>
      <c r="F10" s="40">
        <v>216.25</v>
      </c>
      <c r="G10" s="60" t="s">
        <v>359</v>
      </c>
      <c r="H10" s="40">
        <v>219.5</v>
      </c>
      <c r="I10" s="71">
        <f t="shared" ref="I10:I16" si="2">(H10-E10)*D10</f>
        <v>3000</v>
      </c>
      <c r="J10" s="50"/>
    </row>
    <row r="11" spans="1:10">
      <c r="A11" s="69">
        <v>43679</v>
      </c>
      <c r="B11" s="40" t="s">
        <v>360</v>
      </c>
      <c r="C11" s="40" t="s">
        <v>20</v>
      </c>
      <c r="D11" s="40">
        <v>250</v>
      </c>
      <c r="E11" s="40">
        <v>2733</v>
      </c>
      <c r="F11" s="40">
        <v>2719</v>
      </c>
      <c r="G11" s="60" t="s">
        <v>361</v>
      </c>
      <c r="H11" s="40">
        <v>2745</v>
      </c>
      <c r="I11" s="71">
        <f t="shared" si="2"/>
        <v>3000</v>
      </c>
      <c r="J11" s="50"/>
    </row>
    <row r="12" spans="1:10">
      <c r="A12" s="69">
        <v>43679</v>
      </c>
      <c r="B12" s="40" t="s">
        <v>362</v>
      </c>
      <c r="C12" s="40" t="s">
        <v>17</v>
      </c>
      <c r="D12" s="40">
        <v>1000</v>
      </c>
      <c r="E12" s="40">
        <v>758</v>
      </c>
      <c r="F12" s="40">
        <v>761.5</v>
      </c>
      <c r="G12" s="60" t="s">
        <v>363</v>
      </c>
      <c r="H12" s="40">
        <v>758</v>
      </c>
      <c r="I12" s="71">
        <f t="shared" ref="I12:I14" si="3">(E12-H12)*D12</f>
        <v>0</v>
      </c>
      <c r="J12" s="50"/>
    </row>
    <row r="13" spans="1:10">
      <c r="A13" s="66">
        <v>43771</v>
      </c>
      <c r="B13" s="42" t="s">
        <v>364</v>
      </c>
      <c r="C13" s="42" t="s">
        <v>17</v>
      </c>
      <c r="D13" s="42">
        <v>500</v>
      </c>
      <c r="E13" s="42">
        <v>579</v>
      </c>
      <c r="F13" s="42">
        <v>586</v>
      </c>
      <c r="G13" s="61" t="s">
        <v>365</v>
      </c>
      <c r="H13" s="42">
        <v>586</v>
      </c>
      <c r="I13" s="70">
        <f t="shared" si="3"/>
        <v>-3500</v>
      </c>
      <c r="J13" s="50"/>
    </row>
    <row r="14" spans="1:10">
      <c r="A14" s="69">
        <v>43771</v>
      </c>
      <c r="B14" s="40" t="s">
        <v>191</v>
      </c>
      <c r="C14" s="40" t="s">
        <v>17</v>
      </c>
      <c r="D14" s="40">
        <v>500</v>
      </c>
      <c r="E14" s="40">
        <v>1185</v>
      </c>
      <c r="F14" s="40">
        <v>1192</v>
      </c>
      <c r="G14" s="60" t="s">
        <v>366</v>
      </c>
      <c r="H14" s="40">
        <v>1170</v>
      </c>
      <c r="I14" s="71">
        <f t="shared" si="3"/>
        <v>7500</v>
      </c>
      <c r="J14" s="50"/>
    </row>
    <row r="15" spans="1:10">
      <c r="A15" s="69" t="s">
        <v>367</v>
      </c>
      <c r="B15" s="40" t="s">
        <v>368</v>
      </c>
      <c r="C15" s="40" t="s">
        <v>20</v>
      </c>
      <c r="D15" s="40">
        <v>2500</v>
      </c>
      <c r="E15" s="40">
        <v>340</v>
      </c>
      <c r="F15" s="40">
        <v>338.5</v>
      </c>
      <c r="G15" s="60" t="s">
        <v>369</v>
      </c>
      <c r="H15" s="40">
        <v>342.1</v>
      </c>
      <c r="I15" s="71">
        <f t="shared" si="2"/>
        <v>5250.00000000006</v>
      </c>
      <c r="J15" s="50"/>
    </row>
    <row r="16" spans="1:10">
      <c r="A16" s="69" t="s">
        <v>370</v>
      </c>
      <c r="B16" s="40" t="s">
        <v>135</v>
      </c>
      <c r="C16" s="40" t="s">
        <v>20</v>
      </c>
      <c r="D16" s="40">
        <v>500</v>
      </c>
      <c r="E16" s="40">
        <v>2240</v>
      </c>
      <c r="F16" s="40">
        <v>2233</v>
      </c>
      <c r="G16" s="60" t="s">
        <v>371</v>
      </c>
      <c r="H16" s="40">
        <v>2257</v>
      </c>
      <c r="I16" s="71">
        <f t="shared" si="2"/>
        <v>8500</v>
      </c>
      <c r="J16" s="50"/>
    </row>
    <row r="17" spans="1:10">
      <c r="A17" s="69" t="s">
        <v>372</v>
      </c>
      <c r="B17" s="40" t="s">
        <v>47</v>
      </c>
      <c r="C17" s="40" t="s">
        <v>17</v>
      </c>
      <c r="D17" s="40">
        <v>250</v>
      </c>
      <c r="E17" s="40">
        <v>2467</v>
      </c>
      <c r="F17" s="40">
        <v>2481</v>
      </c>
      <c r="G17" s="60" t="s">
        <v>373</v>
      </c>
      <c r="H17" s="40">
        <v>2455</v>
      </c>
      <c r="I17" s="71">
        <f>(E17-H17)*D17</f>
        <v>3000</v>
      </c>
      <c r="J17" s="50"/>
    </row>
    <row r="18" spans="1:10">
      <c r="A18" s="66" t="s">
        <v>374</v>
      </c>
      <c r="B18" s="42" t="s">
        <v>183</v>
      </c>
      <c r="C18" s="42" t="s">
        <v>20</v>
      </c>
      <c r="D18" s="42">
        <v>1300</v>
      </c>
      <c r="E18" s="42">
        <v>438</v>
      </c>
      <c r="F18" s="42">
        <v>435.2</v>
      </c>
      <c r="G18" s="61" t="s">
        <v>375</v>
      </c>
      <c r="H18" s="42">
        <v>435.2</v>
      </c>
      <c r="I18" s="70">
        <f t="shared" ref="I18:I25" si="4">(H18-E18)*D18</f>
        <v>-3640.00000000001</v>
      </c>
      <c r="J18" s="50"/>
    </row>
    <row r="19" spans="1:10">
      <c r="A19" s="69" t="s">
        <v>376</v>
      </c>
      <c r="B19" s="40" t="s">
        <v>377</v>
      </c>
      <c r="C19" s="40" t="s">
        <v>17</v>
      </c>
      <c r="D19" s="40">
        <v>1500</v>
      </c>
      <c r="E19" s="40">
        <v>436</v>
      </c>
      <c r="F19" s="40">
        <v>438.5</v>
      </c>
      <c r="G19" s="60" t="s">
        <v>378</v>
      </c>
      <c r="H19" s="40">
        <v>434</v>
      </c>
      <c r="I19" s="71">
        <f>(E19-H19)*D19</f>
        <v>3000</v>
      </c>
      <c r="J19" s="50"/>
    </row>
    <row r="20" spans="1:10">
      <c r="A20" s="69" t="s">
        <v>379</v>
      </c>
      <c r="B20" s="40" t="s">
        <v>278</v>
      </c>
      <c r="C20" s="40" t="s">
        <v>20</v>
      </c>
      <c r="D20" s="40">
        <v>3200</v>
      </c>
      <c r="E20" s="40">
        <v>116</v>
      </c>
      <c r="F20" s="40">
        <v>114.9</v>
      </c>
      <c r="G20" s="60" t="s">
        <v>380</v>
      </c>
      <c r="H20" s="40">
        <v>118.1</v>
      </c>
      <c r="I20" s="71">
        <f t="shared" si="4"/>
        <v>6719.99999999998</v>
      </c>
      <c r="J20" s="50"/>
    </row>
    <row r="21" ht="15.95" customHeight="1" spans="1:10">
      <c r="A21" s="66" t="s">
        <v>381</v>
      </c>
      <c r="B21" s="42" t="s">
        <v>191</v>
      </c>
      <c r="C21" s="42" t="s">
        <v>20</v>
      </c>
      <c r="D21" s="42">
        <v>500</v>
      </c>
      <c r="E21" s="42">
        <v>1150</v>
      </c>
      <c r="F21" s="42">
        <v>1143</v>
      </c>
      <c r="G21" s="61" t="s">
        <v>382</v>
      </c>
      <c r="H21" s="42">
        <v>1143</v>
      </c>
      <c r="I21" s="70">
        <f t="shared" si="4"/>
        <v>-3500</v>
      </c>
      <c r="J21" s="50"/>
    </row>
    <row r="22" ht="15.95" customHeight="1" spans="1:10">
      <c r="A22" s="69" t="s">
        <v>381</v>
      </c>
      <c r="B22" s="40" t="s">
        <v>16</v>
      </c>
      <c r="C22" s="40" t="s">
        <v>20</v>
      </c>
      <c r="D22" s="40">
        <v>1800</v>
      </c>
      <c r="E22" s="40">
        <v>332.5</v>
      </c>
      <c r="F22" s="40">
        <v>330.5</v>
      </c>
      <c r="G22" s="60" t="s">
        <v>383</v>
      </c>
      <c r="H22" s="40">
        <v>332.5</v>
      </c>
      <c r="I22" s="71">
        <f t="shared" si="4"/>
        <v>0</v>
      </c>
      <c r="J22" s="50"/>
    </row>
    <row r="23" ht="15.95" customHeight="1" spans="1:10">
      <c r="A23" s="69" t="s">
        <v>384</v>
      </c>
      <c r="B23" s="40" t="s">
        <v>385</v>
      </c>
      <c r="C23" s="40" t="s">
        <v>20</v>
      </c>
      <c r="D23" s="40">
        <v>750</v>
      </c>
      <c r="E23" s="40">
        <v>1297</v>
      </c>
      <c r="F23" s="40">
        <v>1292</v>
      </c>
      <c r="G23" s="60" t="s">
        <v>386</v>
      </c>
      <c r="H23" s="40">
        <v>1304.25</v>
      </c>
      <c r="I23" s="71">
        <f t="shared" si="4"/>
        <v>5437.5</v>
      </c>
      <c r="J23" s="50"/>
    </row>
    <row r="24" ht="15.95" customHeight="1" spans="1:10">
      <c r="A24" s="69" t="s">
        <v>387</v>
      </c>
      <c r="B24" s="40" t="s">
        <v>388</v>
      </c>
      <c r="C24" s="40" t="s">
        <v>20</v>
      </c>
      <c r="D24" s="40">
        <v>800</v>
      </c>
      <c r="E24" s="40">
        <v>860</v>
      </c>
      <c r="F24" s="40">
        <v>855.5</v>
      </c>
      <c r="G24" s="60" t="s">
        <v>389</v>
      </c>
      <c r="H24" s="40">
        <v>866.5</v>
      </c>
      <c r="I24" s="71">
        <f t="shared" si="4"/>
        <v>5200</v>
      </c>
      <c r="J24" s="50"/>
    </row>
    <row r="25" ht="15.95" customHeight="1" spans="1:10">
      <c r="A25" s="69" t="s">
        <v>390</v>
      </c>
      <c r="B25" s="40" t="s">
        <v>391</v>
      </c>
      <c r="C25" s="40" t="s">
        <v>20</v>
      </c>
      <c r="D25" s="40">
        <v>1200</v>
      </c>
      <c r="E25" s="40">
        <v>851.2</v>
      </c>
      <c r="F25" s="40">
        <v>848</v>
      </c>
      <c r="G25" s="60" t="s">
        <v>392</v>
      </c>
      <c r="H25" s="40">
        <v>853.7</v>
      </c>
      <c r="I25" s="71">
        <f t="shared" si="4"/>
        <v>3000</v>
      </c>
      <c r="J25" s="50"/>
    </row>
    <row r="26" ht="15.95" customHeight="1" spans="1:10">
      <c r="A26" s="39"/>
      <c r="B26" s="40"/>
      <c r="C26" s="40"/>
      <c r="D26" s="40"/>
      <c r="E26" s="40"/>
      <c r="F26" s="40"/>
      <c r="G26" s="40"/>
      <c r="H26" s="40"/>
      <c r="I26" s="71"/>
      <c r="J26" s="50"/>
    </row>
    <row r="27" ht="15.95" customHeight="1" spans="1:10">
      <c r="A27" s="39"/>
      <c r="B27" s="40"/>
      <c r="C27" s="40"/>
      <c r="D27" s="40"/>
      <c r="E27" s="40"/>
      <c r="F27" s="40"/>
      <c r="G27" s="40"/>
      <c r="H27" s="40"/>
      <c r="I27" s="71"/>
      <c r="J27" s="50"/>
    </row>
    <row r="28" spans="7:10">
      <c r="G28" s="43" t="s">
        <v>40</v>
      </c>
      <c r="H28" s="43"/>
      <c r="I28" s="55">
        <f>SUM(I4:I27)</f>
        <v>64647.5000000001</v>
      </c>
      <c r="J28" s="50"/>
    </row>
    <row r="29" spans="9:11">
      <c r="I29" s="48"/>
      <c r="J29" s="50"/>
      <c r="K29" s="32" t="s">
        <v>41</v>
      </c>
    </row>
    <row r="30" spans="7:10">
      <c r="G30" s="43" t="s">
        <v>3</v>
      </c>
      <c r="H30" s="43"/>
      <c r="I30" s="56">
        <f>19/22</f>
        <v>0.863636363636364</v>
      </c>
      <c r="J30" s="50"/>
    </row>
  </sheetData>
  <mergeCells count="4">
    <mergeCell ref="A1:I1"/>
    <mergeCell ref="A2:I2"/>
    <mergeCell ref="G28:H28"/>
    <mergeCell ref="G30:H30"/>
  </mergeCells>
  <pageMargins left="0.75" right="0.75" top="1" bottom="1" header="0.511805555555556" footer="0.511805555555556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7"/>
  <sheetViews>
    <sheetView topLeftCell="A21" workbookViewId="0">
      <selection activeCell="L30" sqref="L30"/>
    </sheetView>
  </sheetViews>
  <sheetFormatPr defaultColWidth="9" defaultRowHeight="15"/>
  <cols>
    <col min="1" max="1" width="10.7142857142857" style="32" customWidth="1"/>
    <col min="2" max="2" width="19.7142857142857" style="32" customWidth="1"/>
    <col min="3" max="3" width="9.42857142857143" style="32" customWidth="1"/>
    <col min="4" max="4" width="11" style="32" customWidth="1"/>
    <col min="5" max="5" width="14.1428571428571" style="32" customWidth="1"/>
    <col min="6" max="6" width="12.1428571428571" style="32" customWidth="1"/>
    <col min="7" max="7" width="17.7142857142857" style="32" customWidth="1"/>
    <col min="8" max="8" width="11" style="32" customWidth="1"/>
    <col min="9" max="9" width="12.5714285714286" style="32" customWidth="1"/>
    <col min="10" max="10" width="21.5714285714286" style="32" customWidth="1"/>
    <col min="11" max="16384" width="9" style="32"/>
  </cols>
  <sheetData>
    <row r="1" ht="22.5" spans="1:10">
      <c r="A1" s="33" t="s">
        <v>5</v>
      </c>
      <c r="B1" s="34"/>
      <c r="C1" s="34"/>
      <c r="D1" s="34"/>
      <c r="E1" s="34"/>
      <c r="F1" s="34"/>
      <c r="G1" s="34"/>
      <c r="H1" s="34"/>
      <c r="I1" s="34"/>
      <c r="J1" s="50"/>
    </row>
    <row r="2" ht="15.75" spans="1:10">
      <c r="A2" s="35" t="s">
        <v>393</v>
      </c>
      <c r="B2" s="36"/>
      <c r="C2" s="36"/>
      <c r="D2" s="36"/>
      <c r="E2" s="36"/>
      <c r="F2" s="36"/>
      <c r="G2" s="36"/>
      <c r="H2" s="36"/>
      <c r="I2" s="36"/>
      <c r="J2" s="50"/>
    </row>
    <row r="3" spans="1:10">
      <c r="A3" s="37" t="s">
        <v>7</v>
      </c>
      <c r="B3" s="38" t="s">
        <v>8</v>
      </c>
      <c r="C3" s="38" t="s">
        <v>9</v>
      </c>
      <c r="D3" s="38" t="s">
        <v>10</v>
      </c>
      <c r="E3" s="38" t="s">
        <v>11</v>
      </c>
      <c r="F3" s="38" t="s">
        <v>12</v>
      </c>
      <c r="G3" s="38" t="s">
        <v>13</v>
      </c>
      <c r="H3" s="38" t="s">
        <v>14</v>
      </c>
      <c r="I3" s="51" t="s">
        <v>15</v>
      </c>
      <c r="J3" s="50"/>
    </row>
    <row r="4" spans="1:10">
      <c r="A4" s="69">
        <v>43466</v>
      </c>
      <c r="B4" s="72" t="s">
        <v>183</v>
      </c>
      <c r="C4" s="72" t="s">
        <v>17</v>
      </c>
      <c r="D4" s="72">
        <v>1300</v>
      </c>
      <c r="E4" s="72">
        <v>473</v>
      </c>
      <c r="F4" s="72">
        <v>475.5</v>
      </c>
      <c r="G4" s="73" t="s">
        <v>394</v>
      </c>
      <c r="H4" s="72">
        <v>473</v>
      </c>
      <c r="I4" s="71">
        <f>(E4-H4)*D4</f>
        <v>0</v>
      </c>
      <c r="J4" s="50"/>
    </row>
    <row r="5" spans="1:10">
      <c r="A5" s="69">
        <v>43466</v>
      </c>
      <c r="B5" s="40" t="s">
        <v>395</v>
      </c>
      <c r="C5" s="40" t="s">
        <v>20</v>
      </c>
      <c r="D5" s="40">
        <v>2667</v>
      </c>
      <c r="E5" s="40">
        <v>358</v>
      </c>
      <c r="F5" s="40">
        <v>356.8</v>
      </c>
      <c r="G5" s="60" t="s">
        <v>396</v>
      </c>
      <c r="H5" s="40">
        <v>358</v>
      </c>
      <c r="I5" s="71">
        <f>(H5-E5)*D5</f>
        <v>0</v>
      </c>
      <c r="J5" s="50"/>
    </row>
    <row r="6" spans="1:10">
      <c r="A6" s="69">
        <v>43467</v>
      </c>
      <c r="B6" s="40" t="s">
        <v>397</v>
      </c>
      <c r="C6" s="40" t="s">
        <v>398</v>
      </c>
      <c r="D6" s="40">
        <v>3200</v>
      </c>
      <c r="E6" s="40">
        <v>274.5</v>
      </c>
      <c r="F6" s="40">
        <v>275.6</v>
      </c>
      <c r="G6" s="60" t="s">
        <v>399</v>
      </c>
      <c r="H6" s="40">
        <v>274.5</v>
      </c>
      <c r="I6" s="71">
        <f t="shared" ref="I6:I15" si="0">(E6-H6)*D6</f>
        <v>0</v>
      </c>
      <c r="J6" s="50"/>
    </row>
    <row r="7" spans="1:10">
      <c r="A7" s="69">
        <v>43467</v>
      </c>
      <c r="B7" s="40" t="s">
        <v>391</v>
      </c>
      <c r="C7" s="40" t="s">
        <v>17</v>
      </c>
      <c r="D7" s="40">
        <v>1200</v>
      </c>
      <c r="E7" s="40">
        <v>750</v>
      </c>
      <c r="F7" s="40">
        <v>752.8</v>
      </c>
      <c r="G7" s="60" t="s">
        <v>400</v>
      </c>
      <c r="H7" s="40">
        <v>747.5</v>
      </c>
      <c r="I7" s="71">
        <f t="shared" si="0"/>
        <v>3000</v>
      </c>
      <c r="J7" s="53"/>
    </row>
    <row r="8" spans="1:10">
      <c r="A8" s="69">
        <v>43468</v>
      </c>
      <c r="B8" s="40" t="s">
        <v>25</v>
      </c>
      <c r="C8" s="40" t="s">
        <v>17</v>
      </c>
      <c r="D8" s="40">
        <v>302</v>
      </c>
      <c r="E8" s="40">
        <v>2335</v>
      </c>
      <c r="F8" s="40">
        <v>2346.5</v>
      </c>
      <c r="G8" s="60" t="s">
        <v>401</v>
      </c>
      <c r="H8" s="40">
        <v>2326.2</v>
      </c>
      <c r="I8" s="71">
        <f t="shared" si="0"/>
        <v>2657.60000000005</v>
      </c>
      <c r="J8" s="50"/>
    </row>
    <row r="9" spans="1:10">
      <c r="A9" s="69">
        <v>43469</v>
      </c>
      <c r="B9" s="40" t="s">
        <v>135</v>
      </c>
      <c r="C9" s="40" t="s">
        <v>17</v>
      </c>
      <c r="D9" s="40">
        <v>500</v>
      </c>
      <c r="E9" s="40">
        <v>1978.5</v>
      </c>
      <c r="F9" s="40">
        <v>1985</v>
      </c>
      <c r="G9" s="60" t="s">
        <v>402</v>
      </c>
      <c r="H9" s="40">
        <v>1966</v>
      </c>
      <c r="I9" s="71">
        <f t="shared" si="0"/>
        <v>6250</v>
      </c>
      <c r="J9" s="50"/>
    </row>
    <row r="10" spans="1:10">
      <c r="A10" s="69">
        <v>43472</v>
      </c>
      <c r="B10" s="40" t="s">
        <v>135</v>
      </c>
      <c r="C10" s="40" t="s">
        <v>403</v>
      </c>
      <c r="D10" s="40">
        <v>500</v>
      </c>
      <c r="E10" s="40">
        <v>2010</v>
      </c>
      <c r="F10" s="40">
        <v>2004</v>
      </c>
      <c r="G10" s="60" t="s">
        <v>404</v>
      </c>
      <c r="H10" s="40">
        <v>2010</v>
      </c>
      <c r="I10" s="71">
        <f t="shared" si="0"/>
        <v>0</v>
      </c>
      <c r="J10" s="50"/>
    </row>
    <row r="11" spans="1:10">
      <c r="A11" s="69">
        <v>43472</v>
      </c>
      <c r="B11" s="40" t="s">
        <v>388</v>
      </c>
      <c r="C11" s="40" t="s">
        <v>398</v>
      </c>
      <c r="D11" s="40">
        <v>800</v>
      </c>
      <c r="E11" s="40">
        <v>890.5</v>
      </c>
      <c r="F11" s="40">
        <v>894.6</v>
      </c>
      <c r="G11" s="60" t="s">
        <v>405</v>
      </c>
      <c r="H11" s="40">
        <v>886.7</v>
      </c>
      <c r="I11" s="71">
        <f t="shared" si="0"/>
        <v>3039.99999999996</v>
      </c>
      <c r="J11" s="50"/>
    </row>
    <row r="12" spans="1:10">
      <c r="A12" s="69">
        <v>43473</v>
      </c>
      <c r="B12" s="40" t="s">
        <v>114</v>
      </c>
      <c r="C12" s="40" t="s">
        <v>403</v>
      </c>
      <c r="D12" s="40">
        <v>700</v>
      </c>
      <c r="E12" s="40">
        <v>1395</v>
      </c>
      <c r="F12" s="40">
        <v>1390.8</v>
      </c>
      <c r="G12" s="60" t="s">
        <v>406</v>
      </c>
      <c r="H12" s="40">
        <v>1399.2</v>
      </c>
      <c r="I12" s="71">
        <f>(H12-E12)*D12</f>
        <v>2940.00000000003</v>
      </c>
      <c r="J12" s="50"/>
    </row>
    <row r="13" spans="1:10">
      <c r="A13" s="66">
        <v>43473</v>
      </c>
      <c r="B13" s="42" t="s">
        <v>407</v>
      </c>
      <c r="C13" s="42" t="s">
        <v>17</v>
      </c>
      <c r="D13" s="42">
        <v>6000</v>
      </c>
      <c r="E13" s="42">
        <v>90.25</v>
      </c>
      <c r="F13" s="42">
        <v>91.25</v>
      </c>
      <c r="G13" s="61" t="s">
        <v>408</v>
      </c>
      <c r="H13" s="42">
        <v>90.4</v>
      </c>
      <c r="I13" s="70">
        <f t="shared" si="0"/>
        <v>-900.000000000034</v>
      </c>
      <c r="J13" s="50"/>
    </row>
    <row r="14" spans="1:10">
      <c r="A14" s="66">
        <v>43474</v>
      </c>
      <c r="B14" s="42" t="s">
        <v>25</v>
      </c>
      <c r="C14" s="42" t="s">
        <v>20</v>
      </c>
      <c r="D14" s="42">
        <v>302</v>
      </c>
      <c r="E14" s="42">
        <v>2347.5</v>
      </c>
      <c r="F14" s="42">
        <v>2336</v>
      </c>
      <c r="G14" s="61" t="s">
        <v>409</v>
      </c>
      <c r="H14" s="42">
        <v>2336</v>
      </c>
      <c r="I14" s="70">
        <f>(H14-E14)*D14</f>
        <v>-3473</v>
      </c>
      <c r="J14" s="50"/>
    </row>
    <row r="15" spans="1:10">
      <c r="A15" s="69">
        <v>43474</v>
      </c>
      <c r="B15" s="40" t="s">
        <v>410</v>
      </c>
      <c r="C15" s="40" t="s">
        <v>398</v>
      </c>
      <c r="D15" s="40">
        <v>1200</v>
      </c>
      <c r="E15" s="40">
        <v>662</v>
      </c>
      <c r="F15" s="40">
        <v>664.8</v>
      </c>
      <c r="G15" s="60" t="s">
        <v>411</v>
      </c>
      <c r="H15" s="40">
        <v>659.5</v>
      </c>
      <c r="I15" s="71">
        <f t="shared" si="0"/>
        <v>3000</v>
      </c>
      <c r="J15" s="50"/>
    </row>
    <row r="16" spans="1:10">
      <c r="A16" s="69">
        <v>43475</v>
      </c>
      <c r="B16" s="40" t="s">
        <v>412</v>
      </c>
      <c r="C16" s="40" t="s">
        <v>20</v>
      </c>
      <c r="D16" s="40">
        <v>2600</v>
      </c>
      <c r="E16" s="40">
        <v>185.2</v>
      </c>
      <c r="F16" s="40">
        <v>183.95</v>
      </c>
      <c r="G16" s="60" t="s">
        <v>413</v>
      </c>
      <c r="H16" s="40">
        <v>187.3</v>
      </c>
      <c r="I16" s="71">
        <f t="shared" ref="I16:I21" si="1">(H16-E16)*D16</f>
        <v>5460.00000000006</v>
      </c>
      <c r="J16" s="50"/>
    </row>
    <row r="17" spans="1:10">
      <c r="A17" s="69">
        <v>43476</v>
      </c>
      <c r="B17" s="40" t="s">
        <v>391</v>
      </c>
      <c r="C17" s="40" t="s">
        <v>20</v>
      </c>
      <c r="D17" s="40">
        <v>1200</v>
      </c>
      <c r="E17" s="40">
        <v>782</v>
      </c>
      <c r="F17" s="40">
        <v>779.3</v>
      </c>
      <c r="G17" s="60" t="s">
        <v>414</v>
      </c>
      <c r="H17" s="40">
        <v>786.9</v>
      </c>
      <c r="I17" s="71">
        <f t="shared" si="1"/>
        <v>5879.99999999997</v>
      </c>
      <c r="J17" s="50"/>
    </row>
    <row r="18" spans="1:10">
      <c r="A18" s="69">
        <v>43479</v>
      </c>
      <c r="B18" s="40" t="s">
        <v>19</v>
      </c>
      <c r="C18" s="40" t="s">
        <v>20</v>
      </c>
      <c r="D18" s="40">
        <v>600</v>
      </c>
      <c r="E18" s="40">
        <v>1081.5</v>
      </c>
      <c r="F18" s="40">
        <v>1076.5</v>
      </c>
      <c r="G18" s="74">
        <v>1086.5</v>
      </c>
      <c r="H18" s="40">
        <v>1086.5</v>
      </c>
      <c r="I18" s="71">
        <f t="shared" si="1"/>
        <v>3000</v>
      </c>
      <c r="J18" s="50"/>
    </row>
    <row r="19" spans="1:10">
      <c r="A19" s="69">
        <v>43480</v>
      </c>
      <c r="B19" s="40" t="s">
        <v>415</v>
      </c>
      <c r="C19" s="40" t="s">
        <v>20</v>
      </c>
      <c r="D19" s="40">
        <v>500</v>
      </c>
      <c r="E19" s="40">
        <v>1903</v>
      </c>
      <c r="F19" s="40">
        <v>1896</v>
      </c>
      <c r="G19" s="60" t="s">
        <v>416</v>
      </c>
      <c r="H19" s="40">
        <v>1909</v>
      </c>
      <c r="I19" s="71">
        <f t="shared" si="1"/>
        <v>3000</v>
      </c>
      <c r="J19" s="50"/>
    </row>
    <row r="20" spans="1:10">
      <c r="A20" s="69" t="s">
        <v>417</v>
      </c>
      <c r="B20" s="40" t="s">
        <v>19</v>
      </c>
      <c r="C20" s="40" t="s">
        <v>20</v>
      </c>
      <c r="D20" s="40">
        <v>600</v>
      </c>
      <c r="E20" s="40">
        <v>1100</v>
      </c>
      <c r="F20" s="40">
        <v>1094</v>
      </c>
      <c r="G20" s="40" t="s">
        <v>418</v>
      </c>
      <c r="H20" s="40">
        <v>1112</v>
      </c>
      <c r="I20" s="71">
        <f t="shared" si="1"/>
        <v>7200</v>
      </c>
      <c r="J20" s="50"/>
    </row>
    <row r="21" ht="15.95" customHeight="1" spans="1:10">
      <c r="A21" s="39">
        <v>43482</v>
      </c>
      <c r="B21" s="40" t="s">
        <v>19</v>
      </c>
      <c r="C21" s="40" t="s">
        <v>17</v>
      </c>
      <c r="D21" s="40">
        <v>600</v>
      </c>
      <c r="E21" s="40">
        <v>1110</v>
      </c>
      <c r="F21" s="40">
        <v>1116</v>
      </c>
      <c r="G21" s="40" t="s">
        <v>419</v>
      </c>
      <c r="H21" s="40">
        <v>1110</v>
      </c>
      <c r="I21" s="71">
        <f t="shared" ref="I21:I22" si="2">(E21-H21)*D21</f>
        <v>0</v>
      </c>
      <c r="J21" s="50"/>
    </row>
    <row r="22" ht="15.95" customHeight="1" spans="1:10">
      <c r="A22" s="39" t="s">
        <v>420</v>
      </c>
      <c r="B22" s="40" t="s">
        <v>158</v>
      </c>
      <c r="C22" s="40" t="s">
        <v>17</v>
      </c>
      <c r="D22" s="40">
        <v>1100</v>
      </c>
      <c r="E22" s="40">
        <v>380</v>
      </c>
      <c r="F22" s="40">
        <v>383.25</v>
      </c>
      <c r="G22" s="40" t="s">
        <v>421</v>
      </c>
      <c r="H22" s="40">
        <v>376</v>
      </c>
      <c r="I22" s="71">
        <f t="shared" si="2"/>
        <v>4400</v>
      </c>
      <c r="J22" s="50"/>
    </row>
    <row r="23" ht="15.95" customHeight="1" spans="1:10">
      <c r="A23" s="69" t="s">
        <v>422</v>
      </c>
      <c r="B23" s="40" t="s">
        <v>200</v>
      </c>
      <c r="C23" s="40" t="s">
        <v>20</v>
      </c>
      <c r="D23" s="40">
        <v>1000</v>
      </c>
      <c r="E23" s="40">
        <v>784</v>
      </c>
      <c r="F23" s="40">
        <v>780</v>
      </c>
      <c r="G23" s="40" t="s">
        <v>423</v>
      </c>
      <c r="H23" s="40">
        <v>784</v>
      </c>
      <c r="I23" s="71">
        <f t="shared" ref="I23:I33" si="3">(H23-E23)*D23</f>
        <v>0</v>
      </c>
      <c r="J23" s="50"/>
    </row>
    <row r="24" ht="15.95" customHeight="1" spans="1:10">
      <c r="A24" s="69" t="s">
        <v>422</v>
      </c>
      <c r="B24" s="40" t="s">
        <v>164</v>
      </c>
      <c r="C24" s="40" t="s">
        <v>20</v>
      </c>
      <c r="D24" s="40">
        <v>750</v>
      </c>
      <c r="E24" s="40">
        <v>1290</v>
      </c>
      <c r="F24" s="40">
        <v>1285</v>
      </c>
      <c r="G24" s="40" t="s">
        <v>424</v>
      </c>
      <c r="H24" s="40">
        <v>1290</v>
      </c>
      <c r="I24" s="71">
        <f t="shared" si="3"/>
        <v>0</v>
      </c>
      <c r="J24" s="50"/>
    </row>
    <row r="25" ht="15.95" customHeight="1" spans="1:10">
      <c r="A25" s="41" t="s">
        <v>425</v>
      </c>
      <c r="B25" s="42" t="s">
        <v>267</v>
      </c>
      <c r="C25" s="42" t="s">
        <v>17</v>
      </c>
      <c r="D25" s="42">
        <v>1000</v>
      </c>
      <c r="E25" s="42">
        <v>512</v>
      </c>
      <c r="F25" s="42">
        <v>515.5</v>
      </c>
      <c r="G25" s="42" t="s">
        <v>426</v>
      </c>
      <c r="H25" s="42">
        <v>515.5</v>
      </c>
      <c r="I25" s="70">
        <f>(E25-H25)*D25</f>
        <v>-3500</v>
      </c>
      <c r="J25" s="50"/>
    </row>
    <row r="26" ht="15.95" customHeight="1" spans="1:10">
      <c r="A26" s="39" t="s">
        <v>427</v>
      </c>
      <c r="B26" s="40" t="s">
        <v>19</v>
      </c>
      <c r="C26" s="40" t="s">
        <v>20</v>
      </c>
      <c r="D26" s="40">
        <v>600</v>
      </c>
      <c r="E26" s="40">
        <v>1155</v>
      </c>
      <c r="F26" s="40">
        <v>1148</v>
      </c>
      <c r="G26" s="40" t="s">
        <v>428</v>
      </c>
      <c r="H26" s="40">
        <v>1160</v>
      </c>
      <c r="I26" s="71">
        <f t="shared" si="3"/>
        <v>3000</v>
      </c>
      <c r="J26" s="50"/>
    </row>
    <row r="27" ht="15.95" customHeight="1" spans="1:10">
      <c r="A27" s="41" t="s">
        <v>429</v>
      </c>
      <c r="B27" s="42" t="s">
        <v>430</v>
      </c>
      <c r="C27" s="42" t="s">
        <v>20</v>
      </c>
      <c r="D27" s="42">
        <v>500</v>
      </c>
      <c r="E27" s="42">
        <v>781</v>
      </c>
      <c r="F27" s="42">
        <v>774</v>
      </c>
      <c r="G27" s="42" t="s">
        <v>431</v>
      </c>
      <c r="H27" s="42">
        <v>774</v>
      </c>
      <c r="I27" s="70">
        <f t="shared" si="3"/>
        <v>-3500</v>
      </c>
      <c r="J27" s="50"/>
    </row>
    <row r="28" ht="15.95" customHeight="1" spans="1:10">
      <c r="A28" s="41" t="s">
        <v>432</v>
      </c>
      <c r="B28" s="42" t="s">
        <v>430</v>
      </c>
      <c r="C28" s="42" t="s">
        <v>20</v>
      </c>
      <c r="D28" s="42">
        <v>500</v>
      </c>
      <c r="E28" s="42">
        <v>706</v>
      </c>
      <c r="F28" s="42">
        <v>700</v>
      </c>
      <c r="G28" s="42">
        <v>712</v>
      </c>
      <c r="H28" s="42">
        <v>700</v>
      </c>
      <c r="I28" s="70">
        <f t="shared" si="3"/>
        <v>-3000</v>
      </c>
      <c r="J28" s="50"/>
    </row>
    <row r="29" ht="15.95" customHeight="1" spans="1:10">
      <c r="A29" s="39" t="s">
        <v>432</v>
      </c>
      <c r="B29" s="40" t="s">
        <v>183</v>
      </c>
      <c r="C29" s="40" t="s">
        <v>20</v>
      </c>
      <c r="D29" s="40">
        <v>1300</v>
      </c>
      <c r="E29" s="40">
        <v>360</v>
      </c>
      <c r="F29" s="40">
        <v>357.2</v>
      </c>
      <c r="G29" s="40" t="s">
        <v>433</v>
      </c>
      <c r="H29" s="40">
        <v>367</v>
      </c>
      <c r="I29" s="71">
        <f t="shared" si="3"/>
        <v>9100</v>
      </c>
      <c r="J29" s="50"/>
    </row>
    <row r="30" ht="15.95" customHeight="1" spans="1:10">
      <c r="A30" s="41">
        <v>43494</v>
      </c>
      <c r="B30" s="42" t="s">
        <v>434</v>
      </c>
      <c r="C30" s="42" t="s">
        <v>20</v>
      </c>
      <c r="D30" s="42">
        <v>75</v>
      </c>
      <c r="E30" s="42">
        <v>6620</v>
      </c>
      <c r="F30" s="42">
        <v>6570</v>
      </c>
      <c r="G30" s="42" t="s">
        <v>435</v>
      </c>
      <c r="H30" s="42">
        <v>6570</v>
      </c>
      <c r="I30" s="70">
        <f t="shared" si="3"/>
        <v>-3750</v>
      </c>
      <c r="J30" s="50"/>
    </row>
    <row r="31" ht="15.95" customHeight="1" spans="1:10">
      <c r="A31" s="39">
        <v>43494</v>
      </c>
      <c r="B31" s="40" t="s">
        <v>143</v>
      </c>
      <c r="C31" s="40" t="s">
        <v>403</v>
      </c>
      <c r="D31" s="40">
        <v>250</v>
      </c>
      <c r="E31" s="40">
        <v>2505</v>
      </c>
      <c r="F31" s="40">
        <v>2490</v>
      </c>
      <c r="G31" s="60" t="s">
        <v>436</v>
      </c>
      <c r="H31" s="40">
        <v>2506</v>
      </c>
      <c r="I31" s="71">
        <f t="shared" si="3"/>
        <v>250</v>
      </c>
      <c r="J31" s="50"/>
    </row>
    <row r="32" ht="15.95" customHeight="1" spans="1:10">
      <c r="A32" s="39" t="s">
        <v>437</v>
      </c>
      <c r="B32" s="40" t="s">
        <v>183</v>
      </c>
      <c r="C32" s="40" t="s">
        <v>403</v>
      </c>
      <c r="D32" s="40">
        <v>1300</v>
      </c>
      <c r="E32" s="40">
        <v>388</v>
      </c>
      <c r="F32" s="40">
        <v>385</v>
      </c>
      <c r="G32" s="40" t="s">
        <v>438</v>
      </c>
      <c r="H32" s="40">
        <v>390.3</v>
      </c>
      <c r="I32" s="71">
        <f t="shared" si="3"/>
        <v>2990.00000000001</v>
      </c>
      <c r="J32" s="50"/>
    </row>
    <row r="33" ht="15.95" customHeight="1" spans="1:10">
      <c r="A33" s="39" t="s">
        <v>439</v>
      </c>
      <c r="B33" s="40" t="s">
        <v>440</v>
      </c>
      <c r="C33" s="40" t="s">
        <v>20</v>
      </c>
      <c r="D33" s="40">
        <v>600</v>
      </c>
      <c r="E33" s="40">
        <v>709</v>
      </c>
      <c r="F33" s="40">
        <v>703</v>
      </c>
      <c r="G33" s="40" t="s">
        <v>441</v>
      </c>
      <c r="H33" s="40">
        <v>709</v>
      </c>
      <c r="I33" s="71">
        <f t="shared" si="3"/>
        <v>0</v>
      </c>
      <c r="J33" s="50"/>
    </row>
    <row r="34" ht="15.95" customHeight="1" spans="1:10">
      <c r="A34" s="39"/>
      <c r="B34" s="40"/>
      <c r="C34" s="40"/>
      <c r="D34" s="40"/>
      <c r="E34" s="40"/>
      <c r="F34" s="40"/>
      <c r="G34" s="40"/>
      <c r="H34" s="40"/>
      <c r="I34" s="71"/>
      <c r="J34" s="50"/>
    </row>
    <row r="35" spans="7:10">
      <c r="G35" s="43" t="s">
        <v>40</v>
      </c>
      <c r="H35" s="43"/>
      <c r="I35" s="55">
        <f>SUM(I4:I34)</f>
        <v>47044.6</v>
      </c>
      <c r="J35" s="50"/>
    </row>
    <row r="36" spans="9:11">
      <c r="I36" s="48"/>
      <c r="J36" s="50"/>
      <c r="K36" s="32" t="s">
        <v>41</v>
      </c>
    </row>
    <row r="37" spans="7:10">
      <c r="G37" s="43" t="s">
        <v>3</v>
      </c>
      <c r="H37" s="43"/>
      <c r="I37" s="56">
        <f>24/30</f>
        <v>0.8</v>
      </c>
      <c r="J37" s="50"/>
    </row>
  </sheetData>
  <mergeCells count="4">
    <mergeCell ref="A1:I1"/>
    <mergeCell ref="A2:I2"/>
    <mergeCell ref="G35:H35"/>
    <mergeCell ref="G37:H37"/>
  </mergeCells>
  <pageMargins left="0.75" right="0.75" top="1" bottom="1" header="0.511805555555556" footer="0.511805555555556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0"/>
  <sheetViews>
    <sheetView topLeftCell="A28" workbookViewId="0">
      <selection activeCell="B40" sqref="B40"/>
    </sheetView>
  </sheetViews>
  <sheetFormatPr defaultColWidth="9" defaultRowHeight="15"/>
  <cols>
    <col min="1" max="1" width="10.7142857142857" style="32" customWidth="1"/>
    <col min="2" max="2" width="19.7142857142857" style="32" customWidth="1"/>
    <col min="3" max="3" width="9.42857142857143" style="32" customWidth="1"/>
    <col min="4" max="4" width="11" style="32" customWidth="1"/>
    <col min="5" max="5" width="14.1428571428571" style="32" customWidth="1"/>
    <col min="6" max="6" width="12.1428571428571" style="32" customWidth="1"/>
    <col min="7" max="7" width="17.7142857142857" style="32" customWidth="1"/>
    <col min="8" max="8" width="11" style="32" customWidth="1"/>
    <col min="9" max="9" width="12.5714285714286" style="32" customWidth="1"/>
    <col min="10" max="10" width="21.5714285714286" style="32" customWidth="1"/>
    <col min="11" max="16384" width="9" style="32"/>
  </cols>
  <sheetData>
    <row r="1" ht="22.5" spans="1:10">
      <c r="A1" s="33" t="s">
        <v>5</v>
      </c>
      <c r="B1" s="34"/>
      <c r="C1" s="34"/>
      <c r="D1" s="34"/>
      <c r="E1" s="34"/>
      <c r="F1" s="34"/>
      <c r="G1" s="34"/>
      <c r="H1" s="34"/>
      <c r="I1" s="34"/>
      <c r="J1" s="50"/>
    </row>
    <row r="2" ht="15.75" spans="1:10">
      <c r="A2" s="35" t="s">
        <v>442</v>
      </c>
      <c r="B2" s="36"/>
      <c r="C2" s="36"/>
      <c r="D2" s="36"/>
      <c r="E2" s="36"/>
      <c r="F2" s="36"/>
      <c r="G2" s="36"/>
      <c r="H2" s="36"/>
      <c r="I2" s="36"/>
      <c r="J2" s="50"/>
    </row>
    <row r="3" spans="1:10">
      <c r="A3" s="37" t="s">
        <v>7</v>
      </c>
      <c r="B3" s="38" t="s">
        <v>8</v>
      </c>
      <c r="C3" s="38" t="s">
        <v>9</v>
      </c>
      <c r="D3" s="38" t="s">
        <v>10</v>
      </c>
      <c r="E3" s="38" t="s">
        <v>11</v>
      </c>
      <c r="F3" s="38" t="s">
        <v>12</v>
      </c>
      <c r="G3" s="38" t="s">
        <v>13</v>
      </c>
      <c r="H3" s="38" t="s">
        <v>14</v>
      </c>
      <c r="I3" s="51" t="s">
        <v>15</v>
      </c>
      <c r="J3" s="50"/>
    </row>
    <row r="4" spans="1:10">
      <c r="A4" s="66">
        <v>43437</v>
      </c>
      <c r="B4" s="67" t="s">
        <v>377</v>
      </c>
      <c r="C4" s="67" t="s">
        <v>20</v>
      </c>
      <c r="D4" s="67">
        <v>1500</v>
      </c>
      <c r="E4" s="67">
        <v>530</v>
      </c>
      <c r="F4" s="67">
        <v>527.9</v>
      </c>
      <c r="G4" s="68" t="s">
        <v>443</v>
      </c>
      <c r="H4" s="67">
        <v>527.9</v>
      </c>
      <c r="I4" s="70">
        <f t="shared" ref="I4:I6" si="0">(H4-E4)*D4</f>
        <v>-3150.00000000003</v>
      </c>
      <c r="J4" s="50"/>
    </row>
    <row r="5" spans="1:10">
      <c r="A5" s="69">
        <v>43437</v>
      </c>
      <c r="B5" s="40" t="s">
        <v>25</v>
      </c>
      <c r="C5" s="40" t="s">
        <v>20</v>
      </c>
      <c r="D5" s="40">
        <v>302</v>
      </c>
      <c r="E5" s="40">
        <v>2228</v>
      </c>
      <c r="F5" s="40">
        <v>2218</v>
      </c>
      <c r="G5" s="60" t="s">
        <v>444</v>
      </c>
      <c r="H5" s="40">
        <v>2228</v>
      </c>
      <c r="I5" s="71">
        <f t="shared" si="0"/>
        <v>0</v>
      </c>
      <c r="J5" s="50"/>
    </row>
    <row r="6" spans="1:10">
      <c r="A6" s="69">
        <v>43438</v>
      </c>
      <c r="B6" s="40" t="s">
        <v>445</v>
      </c>
      <c r="C6" s="40" t="s">
        <v>20</v>
      </c>
      <c r="D6" s="40">
        <v>1000</v>
      </c>
      <c r="E6" s="40">
        <v>603</v>
      </c>
      <c r="F6" s="40">
        <v>599.9</v>
      </c>
      <c r="G6" s="60" t="s">
        <v>446</v>
      </c>
      <c r="H6" s="40">
        <v>603</v>
      </c>
      <c r="I6" s="71">
        <f t="shared" si="0"/>
        <v>0</v>
      </c>
      <c r="J6" s="50"/>
    </row>
    <row r="7" spans="1:10">
      <c r="A7" s="66">
        <v>43438</v>
      </c>
      <c r="B7" s="42" t="s">
        <v>447</v>
      </c>
      <c r="C7" s="42" t="s">
        <v>17</v>
      </c>
      <c r="D7" s="42">
        <v>1000</v>
      </c>
      <c r="E7" s="42">
        <v>745.5</v>
      </c>
      <c r="F7" s="42">
        <v>748.5</v>
      </c>
      <c r="G7" s="61" t="s">
        <v>448</v>
      </c>
      <c r="H7" s="42">
        <v>748.5</v>
      </c>
      <c r="I7" s="70">
        <f t="shared" ref="I7:I12" si="1">(E7-H7)*D7</f>
        <v>-3000</v>
      </c>
      <c r="J7" s="53"/>
    </row>
    <row r="8" spans="1:10">
      <c r="A8" s="69">
        <v>43438</v>
      </c>
      <c r="B8" s="40" t="s">
        <v>135</v>
      </c>
      <c r="C8" s="40" t="s">
        <v>20</v>
      </c>
      <c r="D8" s="40">
        <v>500</v>
      </c>
      <c r="E8" s="40">
        <v>2180</v>
      </c>
      <c r="F8" s="40">
        <v>2173.8</v>
      </c>
      <c r="G8" s="60" t="s">
        <v>449</v>
      </c>
      <c r="H8" s="40">
        <v>2197</v>
      </c>
      <c r="I8" s="71">
        <f t="shared" ref="I8:I11" si="2">(H8-E8)*D8</f>
        <v>8500</v>
      </c>
      <c r="J8" s="50"/>
    </row>
    <row r="9" spans="1:10">
      <c r="A9" s="69">
        <v>43439</v>
      </c>
      <c r="B9" s="40" t="s">
        <v>68</v>
      </c>
      <c r="C9" s="40" t="s">
        <v>17</v>
      </c>
      <c r="D9" s="40">
        <v>1400</v>
      </c>
      <c r="E9" s="40">
        <v>484</v>
      </c>
      <c r="F9" s="40">
        <v>486.3</v>
      </c>
      <c r="G9" s="60" t="s">
        <v>450</v>
      </c>
      <c r="H9" s="40">
        <v>484</v>
      </c>
      <c r="I9" s="71">
        <f t="shared" si="2"/>
        <v>0</v>
      </c>
      <c r="J9" s="50"/>
    </row>
    <row r="10" spans="1:10">
      <c r="A10" s="69">
        <v>43439</v>
      </c>
      <c r="B10" s="40" t="s">
        <v>451</v>
      </c>
      <c r="C10" s="40" t="s">
        <v>398</v>
      </c>
      <c r="D10" s="40">
        <v>1500</v>
      </c>
      <c r="E10" s="40">
        <v>222.5</v>
      </c>
      <c r="F10" s="40">
        <v>224.6</v>
      </c>
      <c r="G10" s="60" t="s">
        <v>452</v>
      </c>
      <c r="H10" s="40">
        <v>222.5</v>
      </c>
      <c r="I10" s="71">
        <f t="shared" si="1"/>
        <v>0</v>
      </c>
      <c r="J10" s="50"/>
    </row>
    <row r="11" spans="1:10">
      <c r="A11" s="66">
        <v>43440</v>
      </c>
      <c r="B11" s="42" t="s">
        <v>391</v>
      </c>
      <c r="C11" s="42" t="s">
        <v>20</v>
      </c>
      <c r="D11" s="42">
        <v>1200</v>
      </c>
      <c r="E11" s="42">
        <v>757.5</v>
      </c>
      <c r="F11" s="42">
        <v>754.8</v>
      </c>
      <c r="G11" s="61" t="s">
        <v>453</v>
      </c>
      <c r="H11" s="42">
        <v>754.8</v>
      </c>
      <c r="I11" s="70">
        <f t="shared" si="2"/>
        <v>-3240.00000000005</v>
      </c>
      <c r="J11" s="50"/>
    </row>
    <row r="12" spans="1:10">
      <c r="A12" s="69">
        <v>43440</v>
      </c>
      <c r="B12" s="40" t="s">
        <v>454</v>
      </c>
      <c r="C12" s="40" t="s">
        <v>17</v>
      </c>
      <c r="D12" s="40">
        <v>500</v>
      </c>
      <c r="E12" s="40">
        <v>1250</v>
      </c>
      <c r="F12" s="40">
        <v>1256</v>
      </c>
      <c r="G12" s="60" t="s">
        <v>455</v>
      </c>
      <c r="H12" s="40">
        <v>1236</v>
      </c>
      <c r="I12" s="71">
        <f t="shared" si="1"/>
        <v>7000</v>
      </c>
      <c r="J12" s="50"/>
    </row>
    <row r="13" spans="1:10">
      <c r="A13" s="66">
        <v>43440</v>
      </c>
      <c r="B13" s="42" t="s">
        <v>456</v>
      </c>
      <c r="C13" s="42" t="s">
        <v>20</v>
      </c>
      <c r="D13" s="42">
        <v>1200</v>
      </c>
      <c r="E13" s="42">
        <v>557.5</v>
      </c>
      <c r="F13" s="42">
        <v>554.9</v>
      </c>
      <c r="G13" s="61" t="s">
        <v>457</v>
      </c>
      <c r="H13" s="42">
        <v>554.9</v>
      </c>
      <c r="I13" s="70">
        <f t="shared" ref="I13:I21" si="3">(H13-E13)*D13</f>
        <v>-3120.00000000003</v>
      </c>
      <c r="J13" s="50"/>
    </row>
    <row r="14" spans="1:10">
      <c r="A14" s="69">
        <v>43441</v>
      </c>
      <c r="B14" s="40" t="s">
        <v>303</v>
      </c>
      <c r="C14" s="40" t="s">
        <v>398</v>
      </c>
      <c r="D14" s="40">
        <v>1250</v>
      </c>
      <c r="E14" s="40">
        <v>238.3</v>
      </c>
      <c r="F14" s="40">
        <v>240.7</v>
      </c>
      <c r="G14" s="60" t="s">
        <v>458</v>
      </c>
      <c r="H14" s="40">
        <v>233.5</v>
      </c>
      <c r="I14" s="71">
        <f t="shared" ref="I14:I16" si="4">(E14-H14)*D14</f>
        <v>6000.00000000001</v>
      </c>
      <c r="J14" s="50"/>
    </row>
    <row r="15" spans="1:10">
      <c r="A15" s="66">
        <v>43444</v>
      </c>
      <c r="B15" s="42" t="s">
        <v>36</v>
      </c>
      <c r="C15" s="42" t="s">
        <v>398</v>
      </c>
      <c r="D15" s="42">
        <v>4000</v>
      </c>
      <c r="E15" s="42">
        <v>143.2</v>
      </c>
      <c r="F15" s="42">
        <v>144.2</v>
      </c>
      <c r="G15" s="61" t="s">
        <v>459</v>
      </c>
      <c r="H15" s="42">
        <v>144.2</v>
      </c>
      <c r="I15" s="70">
        <f t="shared" si="4"/>
        <v>-4000</v>
      </c>
      <c r="J15" s="50"/>
    </row>
    <row r="16" spans="1:10">
      <c r="A16" s="69">
        <v>43444</v>
      </c>
      <c r="B16" s="40" t="s">
        <v>197</v>
      </c>
      <c r="C16" s="40" t="s">
        <v>398</v>
      </c>
      <c r="D16" s="40">
        <v>1200</v>
      </c>
      <c r="E16" s="40">
        <v>255.5</v>
      </c>
      <c r="F16" s="40">
        <v>258.1</v>
      </c>
      <c r="G16" s="60" t="s">
        <v>460</v>
      </c>
      <c r="H16" s="40">
        <v>253</v>
      </c>
      <c r="I16" s="71">
        <f t="shared" si="4"/>
        <v>3000</v>
      </c>
      <c r="J16" s="50"/>
    </row>
    <row r="17" spans="1:10">
      <c r="A17" s="69">
        <v>43445</v>
      </c>
      <c r="B17" s="40" t="s">
        <v>25</v>
      </c>
      <c r="C17" s="40" t="s">
        <v>20</v>
      </c>
      <c r="D17" s="40">
        <v>302</v>
      </c>
      <c r="E17" s="40">
        <v>2107</v>
      </c>
      <c r="F17" s="40">
        <v>2097</v>
      </c>
      <c r="G17" s="60" t="s">
        <v>461</v>
      </c>
      <c r="H17" s="40">
        <v>2117</v>
      </c>
      <c r="I17" s="71">
        <f t="shared" si="3"/>
        <v>3020</v>
      </c>
      <c r="J17" s="50"/>
    </row>
    <row r="18" spans="1:10">
      <c r="A18" s="69">
        <v>43446</v>
      </c>
      <c r="B18" s="40" t="s">
        <v>445</v>
      </c>
      <c r="C18" s="40" t="s">
        <v>20</v>
      </c>
      <c r="D18" s="40">
        <v>1000</v>
      </c>
      <c r="E18" s="40">
        <v>570</v>
      </c>
      <c r="F18" s="40">
        <v>567</v>
      </c>
      <c r="G18" s="60" t="s">
        <v>462</v>
      </c>
      <c r="H18" s="40">
        <v>573</v>
      </c>
      <c r="I18" s="71">
        <f t="shared" si="3"/>
        <v>3000</v>
      </c>
      <c r="J18" s="50"/>
    </row>
    <row r="19" spans="1:10">
      <c r="A19" s="69">
        <v>43446</v>
      </c>
      <c r="B19" s="40" t="s">
        <v>353</v>
      </c>
      <c r="C19" s="40" t="s">
        <v>20</v>
      </c>
      <c r="D19" s="40">
        <v>1300</v>
      </c>
      <c r="E19" s="40">
        <v>302</v>
      </c>
      <c r="F19" s="40">
        <v>299.6</v>
      </c>
      <c r="G19" s="60" t="s">
        <v>463</v>
      </c>
      <c r="H19" s="40">
        <v>302</v>
      </c>
      <c r="I19" s="71">
        <f t="shared" si="3"/>
        <v>0</v>
      </c>
      <c r="J19" s="50"/>
    </row>
    <row r="20" spans="1:10">
      <c r="A20" s="66">
        <v>43446</v>
      </c>
      <c r="B20" s="42" t="s">
        <v>464</v>
      </c>
      <c r="C20" s="42" t="s">
        <v>20</v>
      </c>
      <c r="D20" s="42">
        <v>1200</v>
      </c>
      <c r="E20" s="42">
        <v>513</v>
      </c>
      <c r="F20" s="42">
        <v>510.4</v>
      </c>
      <c r="G20" s="42" t="s">
        <v>465</v>
      </c>
      <c r="H20" s="42">
        <v>510.4</v>
      </c>
      <c r="I20" s="70">
        <f t="shared" si="3"/>
        <v>-3120.00000000003</v>
      </c>
      <c r="J20" s="50"/>
    </row>
    <row r="21" ht="15.95" customHeight="1" spans="1:10">
      <c r="A21" s="39">
        <v>43447</v>
      </c>
      <c r="B21" s="40" t="s">
        <v>466</v>
      </c>
      <c r="C21" s="40" t="s">
        <v>20</v>
      </c>
      <c r="D21" s="40">
        <v>500</v>
      </c>
      <c r="E21" s="40">
        <v>1275</v>
      </c>
      <c r="F21" s="40">
        <v>1269</v>
      </c>
      <c r="G21" s="40" t="s">
        <v>467</v>
      </c>
      <c r="H21" s="40">
        <v>1281</v>
      </c>
      <c r="I21" s="71">
        <f t="shared" si="3"/>
        <v>3000</v>
      </c>
      <c r="J21" s="50"/>
    </row>
    <row r="22" ht="15.95" customHeight="1" spans="1:10">
      <c r="A22" s="39">
        <v>43448</v>
      </c>
      <c r="B22" s="40" t="s">
        <v>153</v>
      </c>
      <c r="C22" s="40" t="s">
        <v>398</v>
      </c>
      <c r="D22" s="40">
        <v>1100</v>
      </c>
      <c r="E22" s="40">
        <v>420</v>
      </c>
      <c r="F22" s="40">
        <v>422.5</v>
      </c>
      <c r="G22" s="40" t="s">
        <v>468</v>
      </c>
      <c r="H22" s="40">
        <v>420</v>
      </c>
      <c r="I22" s="71">
        <f>(E22-H22)*D22</f>
        <v>0</v>
      </c>
      <c r="J22" s="50"/>
    </row>
    <row r="23" ht="15.95" customHeight="1" spans="1:10">
      <c r="A23" s="66">
        <v>43451</v>
      </c>
      <c r="B23" s="42" t="s">
        <v>469</v>
      </c>
      <c r="C23" s="42" t="s">
        <v>20</v>
      </c>
      <c r="D23" s="42">
        <v>3500</v>
      </c>
      <c r="E23" s="42">
        <v>224.8</v>
      </c>
      <c r="F23" s="42">
        <v>223.8</v>
      </c>
      <c r="G23" s="42" t="s">
        <v>470</v>
      </c>
      <c r="H23" s="42">
        <v>223.8</v>
      </c>
      <c r="I23" s="70">
        <f t="shared" ref="I23:I25" si="5">(H23-E23)*D23</f>
        <v>-3500</v>
      </c>
      <c r="J23" s="50"/>
    </row>
    <row r="24" ht="15.95" customHeight="1" spans="1:10">
      <c r="A24" s="41">
        <v>43451</v>
      </c>
      <c r="B24" s="42" t="s">
        <v>45</v>
      </c>
      <c r="C24" s="42" t="s">
        <v>403</v>
      </c>
      <c r="D24" s="42">
        <v>1500</v>
      </c>
      <c r="E24" s="42">
        <v>482</v>
      </c>
      <c r="F24" s="42">
        <v>479.9</v>
      </c>
      <c r="G24" s="42" t="s">
        <v>471</v>
      </c>
      <c r="H24" s="42">
        <v>479.9</v>
      </c>
      <c r="I24" s="70">
        <f t="shared" si="5"/>
        <v>-3150.00000000003</v>
      </c>
      <c r="J24" s="50"/>
    </row>
    <row r="25" ht="15.95" customHeight="1" spans="1:10">
      <c r="A25" s="39">
        <v>43452</v>
      </c>
      <c r="B25" s="40" t="s">
        <v>472</v>
      </c>
      <c r="C25" s="40" t="s">
        <v>20</v>
      </c>
      <c r="D25" s="40">
        <v>1400</v>
      </c>
      <c r="E25" s="40">
        <v>492.5</v>
      </c>
      <c r="F25" s="40">
        <v>490.3</v>
      </c>
      <c r="G25" s="40" t="s">
        <v>473</v>
      </c>
      <c r="H25" s="40">
        <v>492.5</v>
      </c>
      <c r="I25" s="71">
        <f t="shared" si="5"/>
        <v>0</v>
      </c>
      <c r="J25" s="50"/>
    </row>
    <row r="26" ht="15.95" customHeight="1" spans="1:10">
      <c r="A26" s="39">
        <v>43452</v>
      </c>
      <c r="B26" s="40" t="s">
        <v>391</v>
      </c>
      <c r="C26" s="40" t="s">
        <v>17</v>
      </c>
      <c r="D26" s="40">
        <v>1200</v>
      </c>
      <c r="E26" s="40">
        <v>763</v>
      </c>
      <c r="F26" s="40">
        <v>765.5</v>
      </c>
      <c r="G26" s="40" t="s">
        <v>474</v>
      </c>
      <c r="H26" s="40">
        <v>755</v>
      </c>
      <c r="I26" s="71">
        <f>(E26-H26)*D26</f>
        <v>9600</v>
      </c>
      <c r="J26" s="50"/>
    </row>
    <row r="27" ht="15.95" customHeight="1" spans="1:10">
      <c r="A27" s="39">
        <v>43453</v>
      </c>
      <c r="B27" s="40" t="s">
        <v>475</v>
      </c>
      <c r="C27" s="40" t="s">
        <v>20</v>
      </c>
      <c r="D27" s="40">
        <v>4500</v>
      </c>
      <c r="E27" s="40">
        <v>112.5</v>
      </c>
      <c r="F27" s="40">
        <v>111.5</v>
      </c>
      <c r="G27" s="40" t="s">
        <v>476</v>
      </c>
      <c r="H27" s="40">
        <v>112.5</v>
      </c>
      <c r="I27" s="71">
        <f t="shared" ref="I27:I30" si="6">(H27-E27)*D27</f>
        <v>0</v>
      </c>
      <c r="J27" s="50"/>
    </row>
    <row r="28" ht="15.95" customHeight="1" spans="1:10">
      <c r="A28" s="41">
        <v>43453</v>
      </c>
      <c r="B28" s="42" t="s">
        <v>353</v>
      </c>
      <c r="C28" s="42" t="s">
        <v>20</v>
      </c>
      <c r="D28" s="42">
        <v>1300</v>
      </c>
      <c r="E28" s="42">
        <v>297.4</v>
      </c>
      <c r="F28" s="42">
        <v>295</v>
      </c>
      <c r="G28" s="42" t="s">
        <v>477</v>
      </c>
      <c r="H28" s="42">
        <v>295</v>
      </c>
      <c r="I28" s="70">
        <f t="shared" si="6"/>
        <v>-3119.99999999997</v>
      </c>
      <c r="J28" s="50"/>
    </row>
    <row r="29" ht="15.95" customHeight="1" spans="1:10">
      <c r="A29" s="39">
        <v>43454</v>
      </c>
      <c r="B29" s="40" t="s">
        <v>25</v>
      </c>
      <c r="C29" s="40" t="s">
        <v>20</v>
      </c>
      <c r="D29" s="40">
        <v>302</v>
      </c>
      <c r="E29" s="40">
        <v>2306.5</v>
      </c>
      <c r="F29" s="40">
        <v>2296.5</v>
      </c>
      <c r="G29" s="40" t="s">
        <v>478</v>
      </c>
      <c r="H29" s="40">
        <v>2316.5</v>
      </c>
      <c r="I29" s="71">
        <f t="shared" si="6"/>
        <v>3020</v>
      </c>
      <c r="J29" s="50"/>
    </row>
    <row r="30" ht="15.95" customHeight="1" spans="1:10">
      <c r="A30" s="39">
        <v>43455</v>
      </c>
      <c r="B30" s="40" t="s">
        <v>25</v>
      </c>
      <c r="C30" s="40" t="s">
        <v>20</v>
      </c>
      <c r="D30" s="40">
        <v>302</v>
      </c>
      <c r="E30" s="40">
        <v>2320</v>
      </c>
      <c r="F30" s="40">
        <v>2310</v>
      </c>
      <c r="G30" s="40" t="s">
        <v>479</v>
      </c>
      <c r="H30" s="40">
        <v>2320</v>
      </c>
      <c r="I30" s="71">
        <f t="shared" si="6"/>
        <v>0</v>
      </c>
      <c r="J30" s="50"/>
    </row>
    <row r="31" ht="15.95" customHeight="1" spans="1:10">
      <c r="A31" s="41">
        <v>43460</v>
      </c>
      <c r="B31" s="42" t="s">
        <v>353</v>
      </c>
      <c r="C31" s="42" t="s">
        <v>17</v>
      </c>
      <c r="D31" s="42">
        <v>1300</v>
      </c>
      <c r="E31" s="42">
        <v>302</v>
      </c>
      <c r="F31" s="42">
        <v>304.5</v>
      </c>
      <c r="G31" s="42" t="s">
        <v>480</v>
      </c>
      <c r="H31" s="42">
        <v>304.5</v>
      </c>
      <c r="I31" s="70">
        <f>(E31-H31)*D31</f>
        <v>-3250</v>
      </c>
      <c r="J31" s="50"/>
    </row>
    <row r="32" ht="15.95" customHeight="1" spans="1:10">
      <c r="A32" s="41">
        <v>43461</v>
      </c>
      <c r="B32" s="42" t="s">
        <v>200</v>
      </c>
      <c r="C32" s="42" t="s">
        <v>403</v>
      </c>
      <c r="D32" s="42">
        <v>1000</v>
      </c>
      <c r="E32" s="42">
        <v>725.5</v>
      </c>
      <c r="F32" s="42">
        <v>722.4</v>
      </c>
      <c r="G32" s="42" t="s">
        <v>481</v>
      </c>
      <c r="H32" s="42">
        <v>722.4</v>
      </c>
      <c r="I32" s="70">
        <f t="shared" ref="I32:I34" si="7">(H32-E32)*D32</f>
        <v>-3100.00000000002</v>
      </c>
      <c r="J32" s="50"/>
    </row>
    <row r="33" ht="15.95" customHeight="1" spans="1:10">
      <c r="A33" s="39">
        <v>43462</v>
      </c>
      <c r="B33" s="40" t="s">
        <v>25</v>
      </c>
      <c r="C33" s="40" t="s">
        <v>20</v>
      </c>
      <c r="D33" s="40">
        <v>302</v>
      </c>
      <c r="E33" s="40">
        <v>2334</v>
      </c>
      <c r="F33" s="40">
        <v>2323</v>
      </c>
      <c r="G33" s="40" t="s">
        <v>482</v>
      </c>
      <c r="H33" s="40">
        <v>2344</v>
      </c>
      <c r="I33" s="71">
        <f t="shared" si="7"/>
        <v>3020</v>
      </c>
      <c r="J33" s="50"/>
    </row>
    <row r="34" ht="15.95" customHeight="1" spans="1:10">
      <c r="A34" s="39">
        <v>43465</v>
      </c>
      <c r="B34" s="40" t="s">
        <v>25</v>
      </c>
      <c r="C34" s="40" t="s">
        <v>20</v>
      </c>
      <c r="D34" s="40">
        <v>302</v>
      </c>
      <c r="E34" s="40">
        <v>2400</v>
      </c>
      <c r="F34" s="40">
        <v>2390</v>
      </c>
      <c r="G34" s="40" t="s">
        <v>483</v>
      </c>
      <c r="H34" s="40">
        <v>2408.5</v>
      </c>
      <c r="I34" s="71">
        <f t="shared" si="7"/>
        <v>2567</v>
      </c>
      <c r="J34" s="50"/>
    </row>
    <row r="35" ht="15.95" customHeight="1" spans="1:10">
      <c r="A35" s="39"/>
      <c r="B35" s="40"/>
      <c r="C35" s="40"/>
      <c r="D35" s="40"/>
      <c r="E35" s="40"/>
      <c r="F35" s="40"/>
      <c r="G35" s="40"/>
      <c r="H35" s="40"/>
      <c r="I35" s="71"/>
      <c r="J35" s="50"/>
    </row>
    <row r="36" ht="15.95" customHeight="1" spans="1:10">
      <c r="A36" s="39"/>
      <c r="B36" s="40"/>
      <c r="C36" s="40"/>
      <c r="D36" s="40"/>
      <c r="E36" s="40"/>
      <c r="F36" s="40"/>
      <c r="G36" s="40"/>
      <c r="H36" s="40"/>
      <c r="I36" s="71"/>
      <c r="J36" s="50"/>
    </row>
    <row r="37" ht="15.95" customHeight="1" spans="1:10">
      <c r="A37" s="39"/>
      <c r="B37" s="40"/>
      <c r="C37" s="40"/>
      <c r="D37" s="40"/>
      <c r="E37" s="40"/>
      <c r="F37" s="40"/>
      <c r="G37" s="40"/>
      <c r="H37" s="40"/>
      <c r="I37" s="52"/>
      <c r="J37" s="50"/>
    </row>
    <row r="38" spans="7:10">
      <c r="G38" s="43" t="s">
        <v>40</v>
      </c>
      <c r="H38" s="43"/>
      <c r="I38" s="55">
        <f>SUM(I4:I37)</f>
        <v>15976.9999999998</v>
      </c>
      <c r="J38" s="50"/>
    </row>
    <row r="39" spans="9:11">
      <c r="I39" s="48"/>
      <c r="J39" s="50"/>
      <c r="K39" s="32" t="s">
        <v>41</v>
      </c>
    </row>
    <row r="40" spans="7:10">
      <c r="G40" s="43" t="s">
        <v>3</v>
      </c>
      <c r="H40" s="43"/>
      <c r="I40" s="56">
        <f>20/31</f>
        <v>0.645161290322581</v>
      </c>
      <c r="J40" s="50"/>
    </row>
  </sheetData>
  <mergeCells count="4">
    <mergeCell ref="A1:I1"/>
    <mergeCell ref="A2:I2"/>
    <mergeCell ref="G38:H38"/>
    <mergeCell ref="G40:H40"/>
  </mergeCells>
  <pageMargins left="0.75" right="0.75" top="1" bottom="1" header="0.511805555555556" footer="0.511805555555556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5"/>
  <sheetViews>
    <sheetView topLeftCell="A13" workbookViewId="0">
      <selection activeCell="B37" sqref="B37"/>
    </sheetView>
  </sheetViews>
  <sheetFormatPr defaultColWidth="9" defaultRowHeight="15"/>
  <cols>
    <col min="1" max="1" width="11.1428571428571" style="32"/>
    <col min="2" max="2" width="19.7142857142857" style="32" customWidth="1"/>
    <col min="3" max="3" width="9.42857142857143" style="32" customWidth="1"/>
    <col min="4" max="4" width="11" style="32" customWidth="1"/>
    <col min="5" max="5" width="14.1428571428571" style="32" customWidth="1"/>
    <col min="6" max="6" width="12.1428571428571" style="32" customWidth="1"/>
    <col min="7" max="7" width="17.7142857142857" style="32" customWidth="1"/>
    <col min="8" max="8" width="11" style="32" customWidth="1"/>
    <col min="9" max="9" width="12.5714285714286" style="32" customWidth="1"/>
    <col min="10" max="10" width="21.5714285714286" style="32" customWidth="1"/>
    <col min="11" max="16384" width="9" style="32"/>
  </cols>
  <sheetData>
    <row r="1" ht="22.5" spans="1:10">
      <c r="A1" s="33" t="s">
        <v>5</v>
      </c>
      <c r="B1" s="34"/>
      <c r="C1" s="34"/>
      <c r="D1" s="34"/>
      <c r="E1" s="34"/>
      <c r="F1" s="34"/>
      <c r="G1" s="34"/>
      <c r="H1" s="34"/>
      <c r="I1" s="34"/>
      <c r="J1" s="50"/>
    </row>
    <row r="2" ht="15.75" spans="1:10">
      <c r="A2" s="35" t="s">
        <v>484</v>
      </c>
      <c r="B2" s="36"/>
      <c r="C2" s="36"/>
      <c r="D2" s="36"/>
      <c r="E2" s="36"/>
      <c r="F2" s="36"/>
      <c r="G2" s="36"/>
      <c r="H2" s="36"/>
      <c r="I2" s="36"/>
      <c r="J2" s="50"/>
    </row>
    <row r="3" spans="1:10">
      <c r="A3" s="37" t="s">
        <v>7</v>
      </c>
      <c r="B3" s="38" t="s">
        <v>8</v>
      </c>
      <c r="C3" s="38" t="s">
        <v>9</v>
      </c>
      <c r="D3" s="38" t="s">
        <v>10</v>
      </c>
      <c r="E3" s="38" t="s">
        <v>11</v>
      </c>
      <c r="F3" s="38" t="s">
        <v>12</v>
      </c>
      <c r="G3" s="38" t="s">
        <v>13</v>
      </c>
      <c r="H3" s="38" t="s">
        <v>14</v>
      </c>
      <c r="I3" s="51" t="s">
        <v>15</v>
      </c>
      <c r="J3" s="50"/>
    </row>
    <row r="4" spans="1:10">
      <c r="A4" s="39">
        <v>43405</v>
      </c>
      <c r="B4" s="40" t="s">
        <v>388</v>
      </c>
      <c r="C4" s="40" t="s">
        <v>20</v>
      </c>
      <c r="D4" s="40">
        <v>800</v>
      </c>
      <c r="E4" s="40">
        <v>1119</v>
      </c>
      <c r="F4" s="40">
        <v>1115</v>
      </c>
      <c r="G4" s="60" t="s">
        <v>485</v>
      </c>
      <c r="H4" s="40">
        <v>1122.8</v>
      </c>
      <c r="I4" s="52">
        <f t="shared" ref="I4:I6" si="0">(H4-E4)*D4</f>
        <v>3039.99999999996</v>
      </c>
      <c r="J4" s="50"/>
    </row>
    <row r="5" spans="1:10">
      <c r="A5" s="39">
        <v>43405</v>
      </c>
      <c r="B5" s="40" t="s">
        <v>466</v>
      </c>
      <c r="C5" s="40" t="s">
        <v>20</v>
      </c>
      <c r="D5" s="40">
        <v>500</v>
      </c>
      <c r="E5" s="40">
        <v>1104.5</v>
      </c>
      <c r="F5" s="40">
        <v>1198</v>
      </c>
      <c r="G5" s="60" t="s">
        <v>486</v>
      </c>
      <c r="H5" s="40">
        <v>1116</v>
      </c>
      <c r="I5" s="52">
        <f t="shared" si="0"/>
        <v>5750</v>
      </c>
      <c r="J5" s="50"/>
    </row>
    <row r="6" spans="1:10">
      <c r="A6" s="41">
        <v>43406</v>
      </c>
      <c r="B6" s="42" t="s">
        <v>466</v>
      </c>
      <c r="C6" s="42" t="s">
        <v>20</v>
      </c>
      <c r="D6" s="42">
        <v>500</v>
      </c>
      <c r="E6" s="42">
        <v>1143</v>
      </c>
      <c r="F6" s="42">
        <v>1136.7</v>
      </c>
      <c r="G6" s="61" t="s">
        <v>487</v>
      </c>
      <c r="H6" s="42">
        <v>1136.7</v>
      </c>
      <c r="I6" s="54">
        <f t="shared" si="0"/>
        <v>-3149.99999999998</v>
      </c>
      <c r="J6" s="50"/>
    </row>
    <row r="7" spans="1:10">
      <c r="A7" s="41">
        <v>43406</v>
      </c>
      <c r="B7" s="42" t="s">
        <v>164</v>
      </c>
      <c r="C7" s="42" t="s">
        <v>17</v>
      </c>
      <c r="D7" s="42">
        <v>750</v>
      </c>
      <c r="E7" s="42">
        <v>1184</v>
      </c>
      <c r="F7" s="42">
        <v>1188</v>
      </c>
      <c r="G7" s="61" t="s">
        <v>488</v>
      </c>
      <c r="H7" s="42">
        <v>1188</v>
      </c>
      <c r="I7" s="54">
        <f>(E7-H7)*D7</f>
        <v>-3000</v>
      </c>
      <c r="J7" s="53"/>
    </row>
    <row r="8" spans="1:10">
      <c r="A8" s="39">
        <v>43409</v>
      </c>
      <c r="B8" s="40" t="s">
        <v>445</v>
      </c>
      <c r="C8" s="40" t="s">
        <v>17</v>
      </c>
      <c r="D8" s="40">
        <v>1000</v>
      </c>
      <c r="E8" s="40">
        <v>620.5</v>
      </c>
      <c r="F8" s="40">
        <v>623.7</v>
      </c>
      <c r="G8" s="40" t="s">
        <v>489</v>
      </c>
      <c r="H8" s="40">
        <v>617.5</v>
      </c>
      <c r="I8" s="52">
        <f>(E8-H8)*D8</f>
        <v>3000</v>
      </c>
      <c r="J8" s="50"/>
    </row>
    <row r="9" spans="1:10">
      <c r="A9" s="41">
        <v>43416</v>
      </c>
      <c r="B9" s="42" t="s">
        <v>490</v>
      </c>
      <c r="C9" s="42" t="s">
        <v>20</v>
      </c>
      <c r="D9" s="42">
        <v>1000</v>
      </c>
      <c r="E9" s="42">
        <v>542</v>
      </c>
      <c r="F9" s="42">
        <v>538.9</v>
      </c>
      <c r="G9" s="42" t="s">
        <v>491</v>
      </c>
      <c r="H9" s="42">
        <v>538.9</v>
      </c>
      <c r="I9" s="54">
        <f t="shared" ref="I9:I13" si="1">(H9-E9)*D9</f>
        <v>-3100.00000000002</v>
      </c>
      <c r="J9" s="50"/>
    </row>
    <row r="10" spans="1:10">
      <c r="A10" s="41">
        <v>43416</v>
      </c>
      <c r="B10" s="42" t="s">
        <v>230</v>
      </c>
      <c r="C10" s="42" t="s">
        <v>20</v>
      </c>
      <c r="D10" s="42">
        <v>1000</v>
      </c>
      <c r="E10" s="42">
        <v>542</v>
      </c>
      <c r="F10" s="42">
        <v>538.9</v>
      </c>
      <c r="G10" s="42" t="s">
        <v>492</v>
      </c>
      <c r="H10" s="42">
        <v>538.9</v>
      </c>
      <c r="I10" s="54">
        <f t="shared" si="1"/>
        <v>-3100.00000000002</v>
      </c>
      <c r="J10" s="50"/>
    </row>
    <row r="11" spans="1:10">
      <c r="A11" s="39">
        <v>43417</v>
      </c>
      <c r="B11" s="40" t="s">
        <v>493</v>
      </c>
      <c r="C11" s="40" t="s">
        <v>20</v>
      </c>
      <c r="D11" s="40">
        <v>1250</v>
      </c>
      <c r="E11" s="40">
        <v>640</v>
      </c>
      <c r="F11" s="40">
        <v>637.4</v>
      </c>
      <c r="G11" s="40" t="s">
        <v>494</v>
      </c>
      <c r="H11" s="40">
        <v>640</v>
      </c>
      <c r="I11" s="52">
        <f t="shared" si="1"/>
        <v>0</v>
      </c>
      <c r="J11" s="50"/>
    </row>
    <row r="12" spans="1:10">
      <c r="A12" s="39">
        <v>43417</v>
      </c>
      <c r="B12" s="40" t="s">
        <v>114</v>
      </c>
      <c r="C12" s="40" t="s">
        <v>20</v>
      </c>
      <c r="D12" s="40">
        <v>700</v>
      </c>
      <c r="E12" s="40">
        <v>1291</v>
      </c>
      <c r="F12" s="40">
        <v>1286.6</v>
      </c>
      <c r="G12" s="40" t="s">
        <v>495</v>
      </c>
      <c r="H12" s="40">
        <v>1300</v>
      </c>
      <c r="I12" s="52">
        <f t="shared" si="1"/>
        <v>6300</v>
      </c>
      <c r="J12" s="50"/>
    </row>
    <row r="13" spans="1:10">
      <c r="A13" s="39">
        <v>43418</v>
      </c>
      <c r="B13" s="40" t="s">
        <v>496</v>
      </c>
      <c r="C13" s="40" t="s">
        <v>20</v>
      </c>
      <c r="D13" s="40">
        <v>4000</v>
      </c>
      <c r="E13" s="40">
        <v>110.5</v>
      </c>
      <c r="F13" s="40">
        <v>109.6</v>
      </c>
      <c r="G13" s="40" t="s">
        <v>497</v>
      </c>
      <c r="H13" s="40">
        <v>113</v>
      </c>
      <c r="I13" s="52">
        <f t="shared" si="1"/>
        <v>10000</v>
      </c>
      <c r="J13" s="50"/>
    </row>
    <row r="14" spans="1:10">
      <c r="A14" s="39">
        <v>43419</v>
      </c>
      <c r="B14" s="40" t="s">
        <v>445</v>
      </c>
      <c r="C14" s="40" t="s">
        <v>398</v>
      </c>
      <c r="D14" s="40">
        <v>1000</v>
      </c>
      <c r="E14" s="40">
        <v>605</v>
      </c>
      <c r="F14" s="40">
        <v>608.1</v>
      </c>
      <c r="G14" s="40" t="s">
        <v>498</v>
      </c>
      <c r="H14" s="40">
        <v>605</v>
      </c>
      <c r="I14" s="52">
        <f>(E14-H14)*D14</f>
        <v>0</v>
      </c>
      <c r="J14" s="50"/>
    </row>
    <row r="15" spans="1:10">
      <c r="A15" s="39">
        <v>43419</v>
      </c>
      <c r="B15" s="40" t="s">
        <v>68</v>
      </c>
      <c r="C15" s="40" t="s">
        <v>20</v>
      </c>
      <c r="D15" s="40">
        <v>1400</v>
      </c>
      <c r="E15" s="40">
        <v>515</v>
      </c>
      <c r="F15" s="40">
        <v>512.8</v>
      </c>
      <c r="G15" s="40" t="s">
        <v>499</v>
      </c>
      <c r="H15" s="40">
        <v>517.2</v>
      </c>
      <c r="I15" s="52">
        <f t="shared" ref="I15:I20" si="2">(H15-E15)*D15</f>
        <v>3080.00000000006</v>
      </c>
      <c r="J15" s="50"/>
    </row>
    <row r="16" spans="1:10">
      <c r="A16" s="39">
        <v>43420</v>
      </c>
      <c r="B16" s="40" t="s">
        <v>500</v>
      </c>
      <c r="C16" s="40" t="s">
        <v>20</v>
      </c>
      <c r="D16" s="40">
        <v>3000</v>
      </c>
      <c r="E16" s="40">
        <v>289</v>
      </c>
      <c r="F16" s="40">
        <v>287.9</v>
      </c>
      <c r="G16" s="40" t="s">
        <v>501</v>
      </c>
      <c r="H16" s="40">
        <v>290</v>
      </c>
      <c r="I16" s="52">
        <f t="shared" si="2"/>
        <v>3000</v>
      </c>
      <c r="J16" s="50"/>
    </row>
    <row r="17" spans="1:10">
      <c r="A17" s="39">
        <v>43423</v>
      </c>
      <c r="B17" s="40" t="s">
        <v>502</v>
      </c>
      <c r="C17" s="40" t="s">
        <v>20</v>
      </c>
      <c r="D17" s="40">
        <v>3500</v>
      </c>
      <c r="E17" s="40">
        <v>235.5</v>
      </c>
      <c r="F17" s="40">
        <v>234.5</v>
      </c>
      <c r="G17" s="40" t="s">
        <v>503</v>
      </c>
      <c r="H17" s="40">
        <v>237.5</v>
      </c>
      <c r="I17" s="52">
        <f t="shared" si="2"/>
        <v>7000</v>
      </c>
      <c r="J17" s="50"/>
    </row>
    <row r="18" spans="1:10">
      <c r="A18" s="39">
        <v>43423</v>
      </c>
      <c r="B18" s="40" t="s">
        <v>200</v>
      </c>
      <c r="C18" s="40" t="s">
        <v>20</v>
      </c>
      <c r="D18" s="40">
        <v>1000</v>
      </c>
      <c r="E18" s="40">
        <v>792.5</v>
      </c>
      <c r="F18" s="40">
        <v>789.4</v>
      </c>
      <c r="G18" s="40" t="s">
        <v>504</v>
      </c>
      <c r="H18" s="40">
        <v>795.5</v>
      </c>
      <c r="I18" s="52">
        <f t="shared" si="2"/>
        <v>3000</v>
      </c>
      <c r="J18" s="50"/>
    </row>
    <row r="19" spans="1:10">
      <c r="A19" s="39">
        <v>43424</v>
      </c>
      <c r="B19" s="40" t="s">
        <v>239</v>
      </c>
      <c r="C19" s="40" t="s">
        <v>20</v>
      </c>
      <c r="D19" s="40">
        <v>1500</v>
      </c>
      <c r="E19" s="40">
        <v>235</v>
      </c>
      <c r="F19" s="40">
        <v>232.9</v>
      </c>
      <c r="G19" s="40" t="s">
        <v>505</v>
      </c>
      <c r="H19" s="40">
        <v>240</v>
      </c>
      <c r="I19" s="52">
        <f t="shared" si="2"/>
        <v>7500</v>
      </c>
      <c r="J19" s="50"/>
    </row>
    <row r="20" spans="1:10">
      <c r="A20" s="39">
        <v>43425</v>
      </c>
      <c r="B20" s="40" t="s">
        <v>353</v>
      </c>
      <c r="C20" s="40" t="s">
        <v>20</v>
      </c>
      <c r="D20" s="40">
        <v>1300</v>
      </c>
      <c r="E20" s="40">
        <v>362.5</v>
      </c>
      <c r="F20" s="40">
        <v>360</v>
      </c>
      <c r="G20" s="40" t="s">
        <v>506</v>
      </c>
      <c r="H20" s="40">
        <v>362.5</v>
      </c>
      <c r="I20" s="52">
        <f t="shared" si="2"/>
        <v>0</v>
      </c>
      <c r="J20" s="50"/>
    </row>
    <row r="21" ht="15.95" customHeight="1" spans="1:10">
      <c r="A21" s="39">
        <v>43425</v>
      </c>
      <c r="B21" s="40" t="s">
        <v>507</v>
      </c>
      <c r="C21" s="40" t="s">
        <v>17</v>
      </c>
      <c r="D21" s="40">
        <v>500</v>
      </c>
      <c r="E21" s="40">
        <v>701</v>
      </c>
      <c r="F21" s="40">
        <v>707.1</v>
      </c>
      <c r="G21" s="40" t="s">
        <v>508</v>
      </c>
      <c r="H21" s="40">
        <v>701</v>
      </c>
      <c r="I21" s="52">
        <f t="shared" ref="I21:I24" si="3">(E21-H21)*D21</f>
        <v>0</v>
      </c>
      <c r="J21" s="50"/>
    </row>
    <row r="22" ht="15.95" customHeight="1" spans="1:10">
      <c r="A22" s="39">
        <v>43426</v>
      </c>
      <c r="B22" s="40" t="s">
        <v>445</v>
      </c>
      <c r="C22" s="40" t="s">
        <v>17</v>
      </c>
      <c r="D22" s="40">
        <v>1000</v>
      </c>
      <c r="E22" s="40">
        <v>608</v>
      </c>
      <c r="F22" s="40">
        <v>611.1</v>
      </c>
      <c r="G22" s="40" t="s">
        <v>509</v>
      </c>
      <c r="H22" s="40">
        <v>602</v>
      </c>
      <c r="I22" s="52">
        <f t="shared" si="3"/>
        <v>6000</v>
      </c>
      <c r="J22" s="50"/>
    </row>
    <row r="23" ht="15.95" customHeight="1" spans="1:10">
      <c r="A23" s="39">
        <v>43426</v>
      </c>
      <c r="B23" s="40" t="s">
        <v>25</v>
      </c>
      <c r="C23" s="40" t="s">
        <v>17</v>
      </c>
      <c r="D23" s="40">
        <v>302</v>
      </c>
      <c r="E23" s="40">
        <v>2257</v>
      </c>
      <c r="F23" s="40">
        <v>2267</v>
      </c>
      <c r="G23" s="40" t="s">
        <v>510</v>
      </c>
      <c r="H23" s="40">
        <v>2247</v>
      </c>
      <c r="I23" s="52">
        <f t="shared" si="3"/>
        <v>3020</v>
      </c>
      <c r="J23" s="50"/>
    </row>
    <row r="24" ht="15.95" customHeight="1" spans="1:10">
      <c r="A24" s="39">
        <v>43430</v>
      </c>
      <c r="B24" s="40" t="s">
        <v>507</v>
      </c>
      <c r="C24" s="40" t="s">
        <v>17</v>
      </c>
      <c r="D24" s="40">
        <v>500</v>
      </c>
      <c r="E24" s="40">
        <v>702</v>
      </c>
      <c r="F24" s="40">
        <v>708.1</v>
      </c>
      <c r="G24" s="40" t="s">
        <v>511</v>
      </c>
      <c r="H24" s="40">
        <v>702</v>
      </c>
      <c r="I24" s="52">
        <f t="shared" si="3"/>
        <v>0</v>
      </c>
      <c r="J24" s="50"/>
    </row>
    <row r="25" ht="15.95" customHeight="1" spans="1:10">
      <c r="A25" s="41">
        <v>43430</v>
      </c>
      <c r="B25" s="42" t="s">
        <v>440</v>
      </c>
      <c r="C25" s="42" t="s">
        <v>20</v>
      </c>
      <c r="D25" s="42">
        <v>600</v>
      </c>
      <c r="E25" s="42">
        <v>731</v>
      </c>
      <c r="F25" s="42">
        <v>725.9</v>
      </c>
      <c r="G25" s="42" t="s">
        <v>512</v>
      </c>
      <c r="H25" s="42">
        <v>725.9</v>
      </c>
      <c r="I25" s="54">
        <f t="shared" ref="I25:I31" si="4">(H25-E25)*D25</f>
        <v>-3060.00000000001</v>
      </c>
      <c r="J25" s="50"/>
    </row>
    <row r="26" ht="15.95" customHeight="1" spans="1:10">
      <c r="A26" s="39">
        <v>43430</v>
      </c>
      <c r="B26" s="40" t="s">
        <v>445</v>
      </c>
      <c r="C26" s="40" t="s">
        <v>20</v>
      </c>
      <c r="D26" s="40">
        <v>1000</v>
      </c>
      <c r="E26" s="40">
        <v>603</v>
      </c>
      <c r="F26" s="40">
        <v>599.9</v>
      </c>
      <c r="G26" s="40" t="s">
        <v>513</v>
      </c>
      <c r="H26" s="40">
        <v>603</v>
      </c>
      <c r="I26" s="52">
        <f t="shared" si="4"/>
        <v>0</v>
      </c>
      <c r="J26" s="50"/>
    </row>
    <row r="27" ht="15.95" customHeight="1" spans="1:10">
      <c r="A27" s="39">
        <v>43431</v>
      </c>
      <c r="B27" s="40" t="s">
        <v>25</v>
      </c>
      <c r="C27" s="40" t="s">
        <v>17</v>
      </c>
      <c r="D27" s="40">
        <v>302</v>
      </c>
      <c r="E27" s="40">
        <v>2165</v>
      </c>
      <c r="F27" s="40">
        <v>2175.1</v>
      </c>
      <c r="G27" s="40" t="s">
        <v>514</v>
      </c>
      <c r="H27" s="40">
        <v>2140</v>
      </c>
      <c r="I27" s="52">
        <f>(E27-H27)*D27</f>
        <v>7550</v>
      </c>
      <c r="J27" s="50"/>
    </row>
    <row r="28" ht="15.95" customHeight="1" spans="1:10">
      <c r="A28" s="39">
        <v>43432</v>
      </c>
      <c r="B28" s="40" t="s">
        <v>502</v>
      </c>
      <c r="C28" s="40" t="s">
        <v>20</v>
      </c>
      <c r="D28" s="40">
        <v>3500</v>
      </c>
      <c r="E28" s="40">
        <v>221.1</v>
      </c>
      <c r="F28" s="40">
        <v>220.1</v>
      </c>
      <c r="G28" s="40" t="s">
        <v>515</v>
      </c>
      <c r="H28" s="40">
        <v>222.1</v>
      </c>
      <c r="I28" s="52">
        <f t="shared" si="4"/>
        <v>3500</v>
      </c>
      <c r="J28" s="50"/>
    </row>
    <row r="29" ht="15.95" customHeight="1" spans="1:10">
      <c r="A29" s="39">
        <v>43433</v>
      </c>
      <c r="B29" s="40" t="s">
        <v>516</v>
      </c>
      <c r="C29" s="40" t="s">
        <v>20</v>
      </c>
      <c r="D29" s="40">
        <v>600</v>
      </c>
      <c r="E29" s="40">
        <v>1753</v>
      </c>
      <c r="F29" s="40">
        <v>1747.9</v>
      </c>
      <c r="G29" s="40" t="s">
        <v>517</v>
      </c>
      <c r="H29" s="40">
        <v>1764.9</v>
      </c>
      <c r="I29" s="52">
        <f t="shared" si="4"/>
        <v>7140.00000000005</v>
      </c>
      <c r="J29" s="50"/>
    </row>
    <row r="30" ht="15.95" customHeight="1" spans="1:10">
      <c r="A30" s="39">
        <v>43434</v>
      </c>
      <c r="B30" s="40" t="s">
        <v>445</v>
      </c>
      <c r="C30" s="40" t="s">
        <v>17</v>
      </c>
      <c r="D30" s="40">
        <v>1000</v>
      </c>
      <c r="E30" s="40">
        <v>605</v>
      </c>
      <c r="F30" s="40">
        <v>608.1</v>
      </c>
      <c r="G30" s="40" t="s">
        <v>518</v>
      </c>
      <c r="H30" s="40">
        <v>605</v>
      </c>
      <c r="I30" s="52">
        <f t="shared" si="4"/>
        <v>0</v>
      </c>
      <c r="J30" s="50"/>
    </row>
    <row r="31" ht="15.95" customHeight="1" spans="1:10">
      <c r="A31" s="39">
        <v>43434</v>
      </c>
      <c r="B31" s="40" t="s">
        <v>25</v>
      </c>
      <c r="C31" s="40" t="s">
        <v>20</v>
      </c>
      <c r="D31" s="40">
        <v>302</v>
      </c>
      <c r="E31" s="40">
        <v>2213</v>
      </c>
      <c r="F31" s="40">
        <v>2202.9</v>
      </c>
      <c r="G31" s="40" t="s">
        <v>519</v>
      </c>
      <c r="H31" s="40">
        <v>2223</v>
      </c>
      <c r="I31" s="52">
        <f t="shared" si="4"/>
        <v>3020</v>
      </c>
      <c r="J31" s="50"/>
    </row>
    <row r="32" ht="15.95" customHeight="1" spans="1:10">
      <c r="A32" s="39"/>
      <c r="B32" s="40"/>
      <c r="C32" s="40"/>
      <c r="D32" s="40"/>
      <c r="E32" s="40"/>
      <c r="F32" s="40"/>
      <c r="G32" s="40"/>
      <c r="H32" s="40"/>
      <c r="I32" s="52"/>
      <c r="J32" s="50"/>
    </row>
    <row r="33" spans="7:10">
      <c r="G33" s="43" t="s">
        <v>40</v>
      </c>
      <c r="H33" s="43"/>
      <c r="I33" s="55">
        <f>SUM(I4:I32)</f>
        <v>66490</v>
      </c>
      <c r="J33" s="50"/>
    </row>
    <row r="34" spans="9:11">
      <c r="I34" s="48"/>
      <c r="J34" s="50"/>
      <c r="K34" s="32" t="s">
        <v>41</v>
      </c>
    </row>
    <row r="35" spans="7:10">
      <c r="G35" s="43" t="s">
        <v>3</v>
      </c>
      <c r="H35" s="43"/>
      <c r="I35" s="56">
        <f>23/28</f>
        <v>0.821428571428571</v>
      </c>
      <c r="J35" s="50"/>
    </row>
  </sheetData>
  <mergeCells count="4">
    <mergeCell ref="A1:I1"/>
    <mergeCell ref="A2:I2"/>
    <mergeCell ref="G33:H33"/>
    <mergeCell ref="G35:H35"/>
  </mergeCells>
  <pageMargins left="0.75" right="0.75" top="1" bottom="1" header="0.511805555555556" footer="0.511805555555556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9"/>
  <sheetViews>
    <sheetView topLeftCell="A16" workbookViewId="0">
      <selection activeCell="F42" sqref="F42"/>
    </sheetView>
  </sheetViews>
  <sheetFormatPr defaultColWidth="9" defaultRowHeight="15"/>
  <cols>
    <col min="1" max="1" width="11.1428571428571" style="32"/>
    <col min="2" max="2" width="19.7142857142857" style="32" customWidth="1"/>
    <col min="3" max="3" width="9.42857142857143" style="32" customWidth="1"/>
    <col min="4" max="4" width="11" style="32" customWidth="1"/>
    <col min="5" max="5" width="14.1428571428571" style="32" customWidth="1"/>
    <col min="6" max="6" width="12.1428571428571" style="32" customWidth="1"/>
    <col min="7" max="7" width="17.7142857142857" style="32" customWidth="1"/>
    <col min="8" max="8" width="11" style="32" customWidth="1"/>
    <col min="9" max="9" width="12.5714285714286" style="32" customWidth="1"/>
    <col min="10" max="10" width="21.5714285714286" style="32" customWidth="1"/>
    <col min="11" max="16384" width="9" style="32"/>
  </cols>
  <sheetData>
    <row r="1" ht="22.5" spans="1:10">
      <c r="A1" s="33" t="s">
        <v>5</v>
      </c>
      <c r="B1" s="34"/>
      <c r="C1" s="34"/>
      <c r="D1" s="34"/>
      <c r="E1" s="34"/>
      <c r="F1" s="34"/>
      <c r="G1" s="34"/>
      <c r="H1" s="34"/>
      <c r="I1" s="34"/>
      <c r="J1" s="50"/>
    </row>
    <row r="2" ht="15.75" spans="1:10">
      <c r="A2" s="35" t="s">
        <v>520</v>
      </c>
      <c r="B2" s="36"/>
      <c r="C2" s="36"/>
      <c r="D2" s="36"/>
      <c r="E2" s="36"/>
      <c r="F2" s="36"/>
      <c r="G2" s="36"/>
      <c r="H2" s="36"/>
      <c r="I2" s="36"/>
      <c r="J2" s="50"/>
    </row>
    <row r="3" spans="1:10">
      <c r="A3" s="37" t="s">
        <v>7</v>
      </c>
      <c r="B3" s="38" t="s">
        <v>8</v>
      </c>
      <c r="C3" s="38" t="s">
        <v>9</v>
      </c>
      <c r="D3" s="38" t="s">
        <v>10</v>
      </c>
      <c r="E3" s="38" t="s">
        <v>11</v>
      </c>
      <c r="F3" s="38" t="s">
        <v>12</v>
      </c>
      <c r="G3" s="38" t="s">
        <v>13</v>
      </c>
      <c r="H3" s="38" t="s">
        <v>14</v>
      </c>
      <c r="I3" s="51" t="s">
        <v>15</v>
      </c>
      <c r="J3" s="50"/>
    </row>
    <row r="4" spans="1:10">
      <c r="A4" s="41">
        <v>43374</v>
      </c>
      <c r="B4" s="42" t="s">
        <v>143</v>
      </c>
      <c r="C4" s="42" t="s">
        <v>17</v>
      </c>
      <c r="D4" s="42">
        <v>500</v>
      </c>
      <c r="E4" s="42">
        <v>2108</v>
      </c>
      <c r="F4" s="42">
        <v>2115</v>
      </c>
      <c r="G4" s="61" t="s">
        <v>521</v>
      </c>
      <c r="H4" s="42">
        <v>2115</v>
      </c>
      <c r="I4" s="54">
        <f t="shared" ref="I4:I10" si="0">(E4-H4)*D4</f>
        <v>-3500</v>
      </c>
      <c r="J4" s="50"/>
    </row>
    <row r="5" spans="1:10">
      <c r="A5" s="39">
        <v>43374</v>
      </c>
      <c r="B5" s="40" t="s">
        <v>51</v>
      </c>
      <c r="C5" s="40" t="s">
        <v>20</v>
      </c>
      <c r="D5" s="40">
        <v>1200</v>
      </c>
      <c r="E5" s="40">
        <v>760</v>
      </c>
      <c r="F5" s="40">
        <v>757.2</v>
      </c>
      <c r="G5" s="60" t="s">
        <v>522</v>
      </c>
      <c r="H5" s="40">
        <v>764.6</v>
      </c>
      <c r="I5" s="52">
        <f>(H5-E5)*D5</f>
        <v>5520.00000000003</v>
      </c>
      <c r="J5" s="50"/>
    </row>
    <row r="6" spans="1:10">
      <c r="A6" s="39">
        <v>43376</v>
      </c>
      <c r="B6" s="40" t="s">
        <v>239</v>
      </c>
      <c r="C6" s="40" t="s">
        <v>20</v>
      </c>
      <c r="D6" s="40">
        <v>1500</v>
      </c>
      <c r="E6" s="40">
        <v>329</v>
      </c>
      <c r="F6" s="40">
        <v>326.7</v>
      </c>
      <c r="G6" s="60" t="s">
        <v>523</v>
      </c>
      <c r="H6" s="40">
        <v>331</v>
      </c>
      <c r="I6" s="52">
        <f>(H6-E6)*D6</f>
        <v>3000</v>
      </c>
      <c r="J6" s="50"/>
    </row>
    <row r="7" spans="1:10">
      <c r="A7" s="39">
        <v>43376</v>
      </c>
      <c r="B7" s="40" t="s">
        <v>114</v>
      </c>
      <c r="C7" s="40" t="s">
        <v>17</v>
      </c>
      <c r="D7" s="40">
        <v>700</v>
      </c>
      <c r="E7" s="40">
        <v>1286.4</v>
      </c>
      <c r="F7" s="40">
        <v>1291.4</v>
      </c>
      <c r="G7" s="60" t="s">
        <v>524</v>
      </c>
      <c r="H7" s="40">
        <v>1282.1</v>
      </c>
      <c r="I7" s="52">
        <f t="shared" si="0"/>
        <v>3010.00000000013</v>
      </c>
      <c r="J7" s="53"/>
    </row>
    <row r="8" spans="1:10">
      <c r="A8" s="39">
        <v>43377</v>
      </c>
      <c r="B8" s="40" t="s">
        <v>525</v>
      </c>
      <c r="C8" s="40" t="s">
        <v>17</v>
      </c>
      <c r="D8" s="40">
        <v>500</v>
      </c>
      <c r="E8" s="40">
        <v>2097</v>
      </c>
      <c r="F8" s="40">
        <v>2103.5</v>
      </c>
      <c r="G8" s="40" t="s">
        <v>526</v>
      </c>
      <c r="H8" s="40">
        <v>2097</v>
      </c>
      <c r="I8" s="52">
        <f t="shared" si="0"/>
        <v>0</v>
      </c>
      <c r="J8" s="50"/>
    </row>
    <row r="9" spans="1:10">
      <c r="A9" s="39">
        <v>43377</v>
      </c>
      <c r="B9" s="40" t="s">
        <v>527</v>
      </c>
      <c r="C9" s="40" t="s">
        <v>17</v>
      </c>
      <c r="D9" s="40">
        <v>3000</v>
      </c>
      <c r="E9" s="40">
        <v>216.75</v>
      </c>
      <c r="F9" s="40">
        <v>217.85</v>
      </c>
      <c r="G9" s="40" t="s">
        <v>528</v>
      </c>
      <c r="H9" s="40">
        <v>215.75</v>
      </c>
      <c r="I9" s="52">
        <f t="shared" si="0"/>
        <v>3000</v>
      </c>
      <c r="J9" s="50"/>
    </row>
    <row r="10" spans="1:10">
      <c r="A10" s="39">
        <v>43378</v>
      </c>
      <c r="B10" s="40" t="s">
        <v>391</v>
      </c>
      <c r="C10" s="40" t="s">
        <v>17</v>
      </c>
      <c r="D10" s="40">
        <v>1200</v>
      </c>
      <c r="E10" s="40">
        <v>625.3</v>
      </c>
      <c r="F10" s="40">
        <v>628.1</v>
      </c>
      <c r="G10" s="40" t="s">
        <v>529</v>
      </c>
      <c r="H10" s="40">
        <v>625.3</v>
      </c>
      <c r="I10" s="52">
        <f t="shared" si="0"/>
        <v>0</v>
      </c>
      <c r="J10" s="50"/>
    </row>
    <row r="11" spans="1:10">
      <c r="A11" s="39">
        <v>43378</v>
      </c>
      <c r="B11" s="40" t="s">
        <v>353</v>
      </c>
      <c r="C11" s="40" t="s">
        <v>20</v>
      </c>
      <c r="D11" s="40">
        <v>1300</v>
      </c>
      <c r="E11" s="40">
        <v>304</v>
      </c>
      <c r="F11" s="40">
        <v>301.5</v>
      </c>
      <c r="G11" s="40" t="s">
        <v>530</v>
      </c>
      <c r="H11" s="40">
        <v>304</v>
      </c>
      <c r="I11" s="52">
        <f t="shared" ref="I11:I16" si="1">(H11-E11)*D11</f>
        <v>0</v>
      </c>
      <c r="J11" s="50"/>
    </row>
    <row r="12" spans="1:10">
      <c r="A12" s="39">
        <v>43381</v>
      </c>
      <c r="B12" s="40" t="s">
        <v>164</v>
      </c>
      <c r="C12" s="40" t="s">
        <v>17</v>
      </c>
      <c r="D12" s="40">
        <v>750</v>
      </c>
      <c r="E12" s="40">
        <v>1121.5</v>
      </c>
      <c r="F12" s="40">
        <v>1126</v>
      </c>
      <c r="G12" s="40" t="s">
        <v>531</v>
      </c>
      <c r="H12" s="40">
        <v>1110.5</v>
      </c>
      <c r="I12" s="52">
        <f t="shared" ref="I12:I14" si="2">(E12-H12)*D12</f>
        <v>8250</v>
      </c>
      <c r="J12" s="50"/>
    </row>
    <row r="13" spans="1:10">
      <c r="A13" s="39">
        <v>43381</v>
      </c>
      <c r="B13" s="40" t="s">
        <v>239</v>
      </c>
      <c r="C13" s="40" t="s">
        <v>17</v>
      </c>
      <c r="D13" s="40">
        <v>1500</v>
      </c>
      <c r="E13" s="40">
        <v>253</v>
      </c>
      <c r="F13" s="40">
        <v>255.2</v>
      </c>
      <c r="G13" s="40" t="s">
        <v>532</v>
      </c>
      <c r="H13" s="40">
        <v>251</v>
      </c>
      <c r="I13" s="52">
        <f t="shared" si="2"/>
        <v>3000</v>
      </c>
      <c r="J13" s="50"/>
    </row>
    <row r="14" spans="1:10">
      <c r="A14" s="39">
        <v>43382</v>
      </c>
      <c r="B14" s="40" t="s">
        <v>220</v>
      </c>
      <c r="C14" s="40" t="s">
        <v>17</v>
      </c>
      <c r="D14" s="40">
        <v>1500</v>
      </c>
      <c r="E14" s="40">
        <v>391.8</v>
      </c>
      <c r="F14" s="40">
        <v>394.05</v>
      </c>
      <c r="G14" s="40" t="s">
        <v>533</v>
      </c>
      <c r="H14" s="40">
        <v>389.8</v>
      </c>
      <c r="I14" s="52">
        <f t="shared" si="2"/>
        <v>3000</v>
      </c>
      <c r="J14" s="50"/>
    </row>
    <row r="15" spans="1:10">
      <c r="A15" s="39">
        <v>43383</v>
      </c>
      <c r="B15" s="40" t="s">
        <v>114</v>
      </c>
      <c r="C15" s="40" t="s">
        <v>20</v>
      </c>
      <c r="D15" s="40">
        <v>700</v>
      </c>
      <c r="E15" s="40">
        <v>1183</v>
      </c>
      <c r="F15" s="40">
        <v>1178.3</v>
      </c>
      <c r="G15" s="40" t="s">
        <v>534</v>
      </c>
      <c r="H15" s="40">
        <v>1195</v>
      </c>
      <c r="I15" s="52">
        <f t="shared" si="1"/>
        <v>8400</v>
      </c>
      <c r="J15" s="50"/>
    </row>
    <row r="16" spans="1:10">
      <c r="A16" s="39">
        <v>43383</v>
      </c>
      <c r="B16" s="40" t="s">
        <v>239</v>
      </c>
      <c r="C16" s="40" t="s">
        <v>20</v>
      </c>
      <c r="D16" s="40">
        <v>1500</v>
      </c>
      <c r="E16" s="40">
        <v>267.5</v>
      </c>
      <c r="F16" s="40">
        <v>265.3</v>
      </c>
      <c r="G16" s="40" t="s">
        <v>535</v>
      </c>
      <c r="H16" s="40">
        <v>272</v>
      </c>
      <c r="I16" s="52">
        <f t="shared" si="1"/>
        <v>6750</v>
      </c>
      <c r="J16" s="50"/>
    </row>
    <row r="17" spans="1:10">
      <c r="A17" s="39">
        <v>43384</v>
      </c>
      <c r="B17" s="40" t="s">
        <v>141</v>
      </c>
      <c r="C17" s="40" t="s">
        <v>17</v>
      </c>
      <c r="D17" s="40">
        <v>600</v>
      </c>
      <c r="E17" s="40">
        <v>1010.5</v>
      </c>
      <c r="F17" s="40">
        <v>1016</v>
      </c>
      <c r="G17" s="40" t="s">
        <v>536</v>
      </c>
      <c r="H17" s="40">
        <v>1005.5</v>
      </c>
      <c r="I17" s="52">
        <f>(E17-H17)*D17</f>
        <v>3000</v>
      </c>
      <c r="J17" s="50"/>
    </row>
    <row r="18" spans="1:10">
      <c r="A18" s="39">
        <v>43384</v>
      </c>
      <c r="B18" s="40" t="s">
        <v>239</v>
      </c>
      <c r="C18" s="40" t="s">
        <v>20</v>
      </c>
      <c r="D18" s="40">
        <v>1500</v>
      </c>
      <c r="E18" s="40">
        <v>275.5</v>
      </c>
      <c r="F18" s="40">
        <v>273.2</v>
      </c>
      <c r="G18" s="40" t="s">
        <v>537</v>
      </c>
      <c r="H18" s="40">
        <v>281.5</v>
      </c>
      <c r="I18" s="52">
        <f t="shared" ref="I18:I22" si="3">(H18-E18)*D18</f>
        <v>9000</v>
      </c>
      <c r="J18" s="50"/>
    </row>
    <row r="19" spans="1:10">
      <c r="A19" s="39">
        <v>43385</v>
      </c>
      <c r="B19" s="40" t="s">
        <v>38</v>
      </c>
      <c r="C19" s="40" t="s">
        <v>20</v>
      </c>
      <c r="D19" s="40">
        <v>1100</v>
      </c>
      <c r="E19" s="40">
        <v>595.5</v>
      </c>
      <c r="F19" s="40">
        <v>592.5</v>
      </c>
      <c r="G19" s="40" t="s">
        <v>538</v>
      </c>
      <c r="H19" s="40">
        <v>598.25</v>
      </c>
      <c r="I19" s="52">
        <f t="shared" si="3"/>
        <v>3025</v>
      </c>
      <c r="J19" s="50"/>
    </row>
    <row r="20" spans="1:10">
      <c r="A20" s="39">
        <v>43388</v>
      </c>
      <c r="B20" s="40" t="s">
        <v>539</v>
      </c>
      <c r="C20" s="40" t="s">
        <v>20</v>
      </c>
      <c r="D20" s="40">
        <v>3000</v>
      </c>
      <c r="E20" s="40">
        <v>237</v>
      </c>
      <c r="F20" s="40">
        <v>236</v>
      </c>
      <c r="G20" s="40" t="s">
        <v>540</v>
      </c>
      <c r="H20" s="40">
        <v>238</v>
      </c>
      <c r="I20" s="52">
        <f t="shared" si="3"/>
        <v>3000</v>
      </c>
      <c r="J20" s="50"/>
    </row>
    <row r="21" ht="15.95" customHeight="1" spans="1:10">
      <c r="A21" s="39">
        <v>43389</v>
      </c>
      <c r="B21" s="40" t="s">
        <v>466</v>
      </c>
      <c r="C21" s="40" t="s">
        <v>20</v>
      </c>
      <c r="D21" s="40">
        <v>500</v>
      </c>
      <c r="E21" s="40">
        <v>1232</v>
      </c>
      <c r="F21" s="40">
        <v>1225.5</v>
      </c>
      <c r="G21" s="40" t="s">
        <v>541</v>
      </c>
      <c r="H21" s="40">
        <v>1238</v>
      </c>
      <c r="I21" s="52">
        <f t="shared" si="3"/>
        <v>3000</v>
      </c>
      <c r="J21" s="50"/>
    </row>
    <row r="22" ht="15.95" customHeight="1" spans="1:10">
      <c r="A22" s="39">
        <v>43389</v>
      </c>
      <c r="B22" s="40" t="s">
        <v>542</v>
      </c>
      <c r="C22" s="40" t="s">
        <v>20</v>
      </c>
      <c r="D22" s="40">
        <v>3000</v>
      </c>
      <c r="E22" s="40">
        <v>381.5</v>
      </c>
      <c r="F22" s="40">
        <v>380.2</v>
      </c>
      <c r="G22" s="40" t="s">
        <v>543</v>
      </c>
      <c r="H22" s="40">
        <v>383.5</v>
      </c>
      <c r="I22" s="52">
        <f t="shared" si="3"/>
        <v>6000</v>
      </c>
      <c r="J22" s="50"/>
    </row>
    <row r="23" ht="15.95" customHeight="1" spans="1:10">
      <c r="A23" s="39">
        <v>43390</v>
      </c>
      <c r="B23" s="40" t="s">
        <v>542</v>
      </c>
      <c r="C23" s="40" t="s">
        <v>17</v>
      </c>
      <c r="D23" s="40">
        <v>3000</v>
      </c>
      <c r="E23" s="40">
        <v>371.5</v>
      </c>
      <c r="F23" s="40">
        <v>372.7</v>
      </c>
      <c r="G23" s="40" t="s">
        <v>544</v>
      </c>
      <c r="H23" s="40">
        <v>370.5</v>
      </c>
      <c r="I23" s="52">
        <f t="shared" ref="I23:I26" si="4">(E23-H23)*D23</f>
        <v>3000</v>
      </c>
      <c r="J23" s="50"/>
    </row>
    <row r="24" ht="15.95" customHeight="1" spans="1:10">
      <c r="A24" s="41">
        <v>43395</v>
      </c>
      <c r="B24" s="42" t="s">
        <v>542</v>
      </c>
      <c r="C24" s="42" t="s">
        <v>17</v>
      </c>
      <c r="D24" s="42">
        <v>3000</v>
      </c>
      <c r="E24" s="42">
        <v>354.9</v>
      </c>
      <c r="F24" s="42">
        <v>356.05</v>
      </c>
      <c r="G24" s="42" t="s">
        <v>545</v>
      </c>
      <c r="H24" s="42">
        <v>356.05</v>
      </c>
      <c r="I24" s="54">
        <f t="shared" si="4"/>
        <v>-3450.0000000001</v>
      </c>
      <c r="J24" s="50"/>
    </row>
    <row r="25" ht="15.95" customHeight="1" spans="1:10">
      <c r="A25" s="39">
        <v>43396</v>
      </c>
      <c r="B25" s="40" t="s">
        <v>507</v>
      </c>
      <c r="C25" s="40" t="s">
        <v>20</v>
      </c>
      <c r="D25" s="40">
        <v>500</v>
      </c>
      <c r="E25" s="40">
        <v>720</v>
      </c>
      <c r="F25" s="40">
        <v>713.5</v>
      </c>
      <c r="G25" s="40" t="s">
        <v>546</v>
      </c>
      <c r="H25" s="40">
        <v>733</v>
      </c>
      <c r="I25" s="52">
        <f t="shared" ref="I25:I35" si="5">(H25-E25)*D25</f>
        <v>6500</v>
      </c>
      <c r="J25" s="50"/>
    </row>
    <row r="26" ht="15.95" customHeight="1" spans="1:10">
      <c r="A26" s="39">
        <v>43397</v>
      </c>
      <c r="B26" s="40" t="s">
        <v>153</v>
      </c>
      <c r="C26" s="40" t="s">
        <v>17</v>
      </c>
      <c r="D26" s="40">
        <v>1100</v>
      </c>
      <c r="E26" s="40">
        <v>563</v>
      </c>
      <c r="F26" s="40">
        <v>566.1</v>
      </c>
      <c r="G26" s="40" t="s">
        <v>547</v>
      </c>
      <c r="H26" s="40">
        <v>563</v>
      </c>
      <c r="I26" s="52">
        <f t="shared" si="4"/>
        <v>0</v>
      </c>
      <c r="J26" s="50"/>
    </row>
    <row r="27" ht="15.95" customHeight="1" spans="1:10">
      <c r="A27" s="39">
        <v>43397</v>
      </c>
      <c r="B27" s="40" t="s">
        <v>353</v>
      </c>
      <c r="C27" s="40" t="s">
        <v>20</v>
      </c>
      <c r="D27" s="40">
        <v>1300</v>
      </c>
      <c r="E27" s="40">
        <v>335.5</v>
      </c>
      <c r="F27" s="40">
        <v>333</v>
      </c>
      <c r="G27" s="40" t="s">
        <v>548</v>
      </c>
      <c r="H27" s="40">
        <v>337.8</v>
      </c>
      <c r="I27" s="52">
        <f t="shared" si="5"/>
        <v>2990.00000000001</v>
      </c>
      <c r="J27" s="50"/>
    </row>
    <row r="28" ht="15.95" customHeight="1" spans="1:10">
      <c r="A28" s="39">
        <v>43398</v>
      </c>
      <c r="B28" s="40" t="s">
        <v>507</v>
      </c>
      <c r="C28" s="40" t="s">
        <v>17</v>
      </c>
      <c r="D28" s="40">
        <v>500</v>
      </c>
      <c r="E28" s="40">
        <v>695</v>
      </c>
      <c r="F28" s="40">
        <v>701.2</v>
      </c>
      <c r="G28" s="40" t="s">
        <v>549</v>
      </c>
      <c r="H28" s="40">
        <v>689</v>
      </c>
      <c r="I28" s="52">
        <f>(E28-H28)*D28</f>
        <v>3000</v>
      </c>
      <c r="J28" s="50"/>
    </row>
    <row r="29" ht="15.95" customHeight="1" spans="1:10">
      <c r="A29" s="39">
        <v>43398</v>
      </c>
      <c r="B29" s="40" t="s">
        <v>550</v>
      </c>
      <c r="C29" s="40" t="s">
        <v>17</v>
      </c>
      <c r="D29" s="40">
        <v>2500</v>
      </c>
      <c r="E29" s="40">
        <v>308.5</v>
      </c>
      <c r="F29" s="40">
        <v>309.8</v>
      </c>
      <c r="G29" s="40" t="s">
        <v>551</v>
      </c>
      <c r="H29" s="40">
        <v>305</v>
      </c>
      <c r="I29" s="52">
        <f>(E29-H29)*D29</f>
        <v>8750</v>
      </c>
      <c r="J29" s="50"/>
    </row>
    <row r="30" ht="15.95" customHeight="1" spans="1:10">
      <c r="A30" s="39">
        <v>43399</v>
      </c>
      <c r="B30" s="40" t="s">
        <v>391</v>
      </c>
      <c r="C30" s="40" t="s">
        <v>20</v>
      </c>
      <c r="D30" s="40">
        <v>1200</v>
      </c>
      <c r="E30" s="40">
        <v>610</v>
      </c>
      <c r="F30" s="40">
        <v>607.3</v>
      </c>
      <c r="G30" s="40" t="s">
        <v>552</v>
      </c>
      <c r="H30" s="40">
        <v>610</v>
      </c>
      <c r="I30" s="52">
        <f t="shared" si="5"/>
        <v>0</v>
      </c>
      <c r="J30" s="50"/>
    </row>
    <row r="31" ht="15.95" customHeight="1" spans="1:10">
      <c r="A31" s="39">
        <v>43402</v>
      </c>
      <c r="B31" s="40" t="s">
        <v>391</v>
      </c>
      <c r="C31" s="40" t="s">
        <v>20</v>
      </c>
      <c r="D31" s="40">
        <v>1200</v>
      </c>
      <c r="E31" s="40">
        <v>630</v>
      </c>
      <c r="F31" s="40">
        <v>627.3</v>
      </c>
      <c r="G31" s="40" t="s">
        <v>553</v>
      </c>
      <c r="H31" s="40">
        <v>632.5</v>
      </c>
      <c r="I31" s="52">
        <f t="shared" si="5"/>
        <v>3000</v>
      </c>
      <c r="J31" s="50"/>
    </row>
    <row r="32" ht="15.95" customHeight="1" spans="1:10">
      <c r="A32" s="41">
        <v>43403</v>
      </c>
      <c r="B32" s="42" t="s">
        <v>141</v>
      </c>
      <c r="C32" s="42" t="s">
        <v>20</v>
      </c>
      <c r="D32" s="42">
        <v>600</v>
      </c>
      <c r="E32" s="42">
        <v>1112</v>
      </c>
      <c r="F32" s="42">
        <v>1105.8</v>
      </c>
      <c r="G32" s="42" t="s">
        <v>554</v>
      </c>
      <c r="H32" s="42">
        <v>1105.8</v>
      </c>
      <c r="I32" s="54">
        <f t="shared" si="5"/>
        <v>-3720.00000000003</v>
      </c>
      <c r="J32" s="50"/>
    </row>
    <row r="33" ht="15.95" customHeight="1" spans="1:10">
      <c r="A33" s="39">
        <v>43403</v>
      </c>
      <c r="B33" s="40" t="s">
        <v>239</v>
      </c>
      <c r="C33" s="40" t="s">
        <v>20</v>
      </c>
      <c r="D33" s="40">
        <v>1500</v>
      </c>
      <c r="E33" s="40">
        <v>203</v>
      </c>
      <c r="F33" s="40">
        <v>200.9</v>
      </c>
      <c r="G33" s="40" t="s">
        <v>555</v>
      </c>
      <c r="H33" s="40">
        <v>203</v>
      </c>
      <c r="I33" s="52">
        <f t="shared" si="5"/>
        <v>0</v>
      </c>
      <c r="J33" s="50"/>
    </row>
    <row r="34" ht="15.95" customHeight="1" spans="1:10">
      <c r="A34" s="39">
        <v>43404</v>
      </c>
      <c r="B34" s="40" t="s">
        <v>38</v>
      </c>
      <c r="C34" s="40" t="s">
        <v>20</v>
      </c>
      <c r="D34" s="40">
        <v>1100</v>
      </c>
      <c r="E34" s="40">
        <v>611.5</v>
      </c>
      <c r="F34" s="40">
        <v>608.7</v>
      </c>
      <c r="G34" s="40" t="s">
        <v>556</v>
      </c>
      <c r="H34" s="40">
        <v>611.5</v>
      </c>
      <c r="I34" s="52">
        <f t="shared" si="5"/>
        <v>0</v>
      </c>
      <c r="J34" s="50"/>
    </row>
    <row r="35" ht="15.95" customHeight="1" spans="1:10">
      <c r="A35" s="39">
        <v>43404</v>
      </c>
      <c r="B35" s="40" t="s">
        <v>25</v>
      </c>
      <c r="C35" s="40" t="s">
        <v>20</v>
      </c>
      <c r="D35" s="40">
        <v>302</v>
      </c>
      <c r="E35" s="40">
        <v>2072</v>
      </c>
      <c r="F35" s="40">
        <v>2059.9</v>
      </c>
      <c r="G35" s="40" t="s">
        <v>557</v>
      </c>
      <c r="H35" s="40">
        <v>2099</v>
      </c>
      <c r="I35" s="52">
        <f t="shared" si="5"/>
        <v>8154</v>
      </c>
      <c r="J35" s="50"/>
    </row>
    <row r="36" ht="15.95" customHeight="1" spans="1:10">
      <c r="A36" s="39"/>
      <c r="B36" s="40"/>
      <c r="C36" s="40"/>
      <c r="D36" s="40"/>
      <c r="E36" s="40"/>
      <c r="F36" s="40"/>
      <c r="G36" s="40"/>
      <c r="H36" s="40"/>
      <c r="I36" s="52"/>
      <c r="J36" s="50"/>
    </row>
    <row r="37" spans="7:10">
      <c r="G37" s="43" t="s">
        <v>40</v>
      </c>
      <c r="H37" s="43"/>
      <c r="I37" s="55">
        <f>SUM(I4:I36)</f>
        <v>95679</v>
      </c>
      <c r="J37" s="50"/>
    </row>
    <row r="38" spans="9:11">
      <c r="I38" s="48"/>
      <c r="J38" s="50"/>
      <c r="K38" s="32" t="s">
        <v>41</v>
      </c>
    </row>
    <row r="39" spans="7:10">
      <c r="G39" s="43" t="s">
        <v>3</v>
      </c>
      <c r="H39" s="43"/>
      <c r="I39" s="56">
        <f>29/32</f>
        <v>0.90625</v>
      </c>
      <c r="J39" s="50"/>
    </row>
  </sheetData>
  <mergeCells count="4">
    <mergeCell ref="A1:I1"/>
    <mergeCell ref="A2:I2"/>
    <mergeCell ref="G37:H37"/>
    <mergeCell ref="G39:H39"/>
  </mergeCells>
  <pageMargins left="0.75" right="0.75" top="1" bottom="1" header="0.511805555555556" footer="0.511805555555556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8"/>
  <sheetViews>
    <sheetView topLeftCell="A22" workbookViewId="0">
      <selection activeCell="J33" sqref="J33"/>
    </sheetView>
  </sheetViews>
  <sheetFormatPr defaultColWidth="9" defaultRowHeight="15"/>
  <cols>
    <col min="1" max="1" width="11.1428571428571" style="32"/>
    <col min="2" max="2" width="19.7142857142857" style="32" customWidth="1"/>
    <col min="3" max="3" width="9.42857142857143" style="32" customWidth="1"/>
    <col min="4" max="4" width="9" style="32"/>
    <col min="5" max="5" width="12.2857142857143" style="32" customWidth="1"/>
    <col min="6" max="6" width="9.42857142857143" style="32"/>
    <col min="7" max="7" width="17.7142857142857" style="32" customWidth="1"/>
    <col min="8" max="8" width="11" style="32" customWidth="1"/>
    <col min="9" max="9" width="12.5714285714286" style="32" customWidth="1"/>
    <col min="10" max="10" width="21.5714285714286" style="32" customWidth="1"/>
    <col min="11" max="16384" width="9" style="32"/>
  </cols>
  <sheetData>
    <row r="1" ht="22.5" spans="1:10">
      <c r="A1" s="33" t="s">
        <v>5</v>
      </c>
      <c r="B1" s="34"/>
      <c r="C1" s="34"/>
      <c r="D1" s="34"/>
      <c r="E1" s="34"/>
      <c r="F1" s="34"/>
      <c r="G1" s="34"/>
      <c r="H1" s="34"/>
      <c r="I1" s="34"/>
      <c r="J1" s="50"/>
    </row>
    <row r="2" ht="15.75" spans="1:10">
      <c r="A2" s="35" t="s">
        <v>558</v>
      </c>
      <c r="B2" s="36"/>
      <c r="C2" s="36"/>
      <c r="D2" s="36"/>
      <c r="E2" s="36"/>
      <c r="F2" s="36"/>
      <c r="G2" s="36"/>
      <c r="H2" s="36"/>
      <c r="I2" s="36"/>
      <c r="J2" s="50"/>
    </row>
    <row r="3" spans="1:10">
      <c r="A3" s="37" t="s">
        <v>7</v>
      </c>
      <c r="B3" s="38" t="s">
        <v>8</v>
      </c>
      <c r="C3" s="38" t="s">
        <v>9</v>
      </c>
      <c r="D3" s="38" t="s">
        <v>10</v>
      </c>
      <c r="E3" s="38" t="s">
        <v>11</v>
      </c>
      <c r="F3" s="38" t="s">
        <v>12</v>
      </c>
      <c r="G3" s="38" t="s">
        <v>13</v>
      </c>
      <c r="H3" s="38" t="s">
        <v>14</v>
      </c>
      <c r="I3" s="51" t="s">
        <v>15</v>
      </c>
      <c r="J3" s="50"/>
    </row>
    <row r="4" spans="1:10">
      <c r="A4" s="39">
        <v>43346</v>
      </c>
      <c r="B4" s="40" t="s">
        <v>559</v>
      </c>
      <c r="C4" s="40" t="s">
        <v>20</v>
      </c>
      <c r="D4" s="40">
        <v>800</v>
      </c>
      <c r="E4" s="40">
        <v>859.5</v>
      </c>
      <c r="F4" s="40">
        <v>854.7</v>
      </c>
      <c r="G4" s="60" t="s">
        <v>560</v>
      </c>
      <c r="H4" s="40">
        <v>863</v>
      </c>
      <c r="I4" s="52">
        <f t="shared" ref="I4:I7" si="0">(H4-E4)*D4</f>
        <v>2800</v>
      </c>
      <c r="J4" s="50"/>
    </row>
    <row r="5" spans="1:10">
      <c r="A5" s="39">
        <v>43346</v>
      </c>
      <c r="B5" s="40" t="s">
        <v>542</v>
      </c>
      <c r="C5" s="40" t="s">
        <v>20</v>
      </c>
      <c r="D5" s="40">
        <v>3000</v>
      </c>
      <c r="E5" s="40">
        <v>401.95</v>
      </c>
      <c r="F5" s="40">
        <v>400.7</v>
      </c>
      <c r="G5" s="60" t="s">
        <v>561</v>
      </c>
      <c r="H5" s="40">
        <v>402.95</v>
      </c>
      <c r="I5" s="52">
        <f t="shared" si="0"/>
        <v>3000</v>
      </c>
      <c r="J5" s="50"/>
    </row>
    <row r="6" spans="1:10">
      <c r="A6" s="39">
        <v>43346</v>
      </c>
      <c r="B6" s="40" t="s">
        <v>475</v>
      </c>
      <c r="C6" s="40" t="s">
        <v>20</v>
      </c>
      <c r="D6" s="40">
        <v>4500</v>
      </c>
      <c r="E6" s="40">
        <v>122.8</v>
      </c>
      <c r="F6" s="40">
        <v>121.8</v>
      </c>
      <c r="G6" s="60" t="s">
        <v>562</v>
      </c>
      <c r="H6" s="40">
        <v>122.8</v>
      </c>
      <c r="I6" s="52">
        <f t="shared" si="0"/>
        <v>0</v>
      </c>
      <c r="J6" s="50"/>
    </row>
    <row r="7" spans="1:10">
      <c r="A7" s="39">
        <v>43347</v>
      </c>
      <c r="B7" s="40" t="s">
        <v>355</v>
      </c>
      <c r="C7" s="40" t="s">
        <v>20</v>
      </c>
      <c r="D7" s="40">
        <v>1200</v>
      </c>
      <c r="E7" s="40">
        <v>1142.5</v>
      </c>
      <c r="F7" s="40">
        <v>1139</v>
      </c>
      <c r="G7" s="60" t="s">
        <v>563</v>
      </c>
      <c r="H7" s="40">
        <v>1145.2</v>
      </c>
      <c r="I7" s="52">
        <f t="shared" si="0"/>
        <v>3240.00000000005</v>
      </c>
      <c r="J7" s="53"/>
    </row>
    <row r="8" spans="1:10">
      <c r="A8" s="39">
        <v>43347</v>
      </c>
      <c r="B8" s="40" t="s">
        <v>564</v>
      </c>
      <c r="C8" s="40" t="s">
        <v>17</v>
      </c>
      <c r="D8" s="40">
        <v>3000</v>
      </c>
      <c r="E8" s="40">
        <v>256.1</v>
      </c>
      <c r="F8" s="40">
        <v>257.3</v>
      </c>
      <c r="G8" s="40" t="s">
        <v>565</v>
      </c>
      <c r="H8" s="40">
        <v>255.1</v>
      </c>
      <c r="I8" s="52">
        <f>(E8-H8)*D8</f>
        <v>3000.00000000009</v>
      </c>
      <c r="J8" s="50"/>
    </row>
    <row r="9" spans="1:10">
      <c r="A9" s="39">
        <v>43348</v>
      </c>
      <c r="B9" s="40" t="s">
        <v>566</v>
      </c>
      <c r="C9" s="40" t="s">
        <v>17</v>
      </c>
      <c r="D9" s="40">
        <v>700</v>
      </c>
      <c r="E9" s="40">
        <v>1140</v>
      </c>
      <c r="F9" s="40">
        <v>1145.5</v>
      </c>
      <c r="G9" s="40" t="s">
        <v>567</v>
      </c>
      <c r="H9" s="40">
        <v>1140</v>
      </c>
      <c r="I9" s="52">
        <f>(E9-H9)*D9</f>
        <v>0</v>
      </c>
      <c r="J9" s="50"/>
    </row>
    <row r="10" spans="1:10">
      <c r="A10" s="39">
        <v>43349</v>
      </c>
      <c r="B10" s="40" t="s">
        <v>568</v>
      </c>
      <c r="C10" s="40" t="s">
        <v>20</v>
      </c>
      <c r="D10" s="40">
        <v>250</v>
      </c>
      <c r="E10" s="40">
        <v>2603</v>
      </c>
      <c r="F10" s="40">
        <v>2589</v>
      </c>
      <c r="G10" s="40" t="s">
        <v>569</v>
      </c>
      <c r="H10" s="40">
        <v>2615</v>
      </c>
      <c r="I10" s="52">
        <f t="shared" ref="I10:I14" si="1">(H10-E10)*D10</f>
        <v>3000</v>
      </c>
      <c r="J10" s="50"/>
    </row>
    <row r="11" spans="1:10">
      <c r="A11" s="41">
        <v>43349</v>
      </c>
      <c r="B11" s="42" t="s">
        <v>355</v>
      </c>
      <c r="C11" s="42" t="s">
        <v>20</v>
      </c>
      <c r="D11" s="42">
        <v>1200</v>
      </c>
      <c r="E11" s="42">
        <v>1156</v>
      </c>
      <c r="F11" s="42">
        <v>1153</v>
      </c>
      <c r="G11" s="42" t="s">
        <v>570</v>
      </c>
      <c r="H11" s="42">
        <v>1153</v>
      </c>
      <c r="I11" s="54">
        <f t="shared" si="1"/>
        <v>-3600</v>
      </c>
      <c r="J11" s="50"/>
    </row>
    <row r="12" spans="1:10">
      <c r="A12" s="41">
        <v>43350</v>
      </c>
      <c r="B12" s="42" t="s">
        <v>464</v>
      </c>
      <c r="C12" s="42" t="s">
        <v>20</v>
      </c>
      <c r="D12" s="42">
        <v>1200</v>
      </c>
      <c r="E12" s="42">
        <v>675.25</v>
      </c>
      <c r="F12" s="42">
        <v>673</v>
      </c>
      <c r="G12" s="42" t="s">
        <v>571</v>
      </c>
      <c r="H12" s="42">
        <v>673</v>
      </c>
      <c r="I12" s="54">
        <f t="shared" si="1"/>
        <v>-2700</v>
      </c>
      <c r="J12" s="50"/>
    </row>
    <row r="13" spans="1:10">
      <c r="A13" s="39">
        <v>43350</v>
      </c>
      <c r="B13" s="40" t="s">
        <v>38</v>
      </c>
      <c r="C13" s="40" t="s">
        <v>20</v>
      </c>
      <c r="D13" s="40">
        <v>1100</v>
      </c>
      <c r="E13" s="40">
        <v>809.5</v>
      </c>
      <c r="F13" s="40">
        <v>804.9</v>
      </c>
      <c r="G13" s="40" t="s">
        <v>572</v>
      </c>
      <c r="H13" s="40">
        <v>809.5</v>
      </c>
      <c r="I13" s="52">
        <f t="shared" si="1"/>
        <v>0</v>
      </c>
      <c r="J13" s="50"/>
    </row>
    <row r="14" spans="1:10">
      <c r="A14" s="39">
        <v>43350</v>
      </c>
      <c r="B14" s="40" t="s">
        <v>143</v>
      </c>
      <c r="C14" s="40" t="s">
        <v>20</v>
      </c>
      <c r="D14" s="40">
        <v>500</v>
      </c>
      <c r="E14" s="40">
        <v>2725</v>
      </c>
      <c r="F14" s="40">
        <v>2717</v>
      </c>
      <c r="G14" s="40" t="s">
        <v>573</v>
      </c>
      <c r="H14" s="40">
        <v>2732</v>
      </c>
      <c r="I14" s="52">
        <f t="shared" si="1"/>
        <v>3500</v>
      </c>
      <c r="J14" s="50"/>
    </row>
    <row r="15" spans="1:10">
      <c r="A15" s="39">
        <v>43353</v>
      </c>
      <c r="B15" s="40" t="s">
        <v>19</v>
      </c>
      <c r="C15" s="40" t="s">
        <v>17</v>
      </c>
      <c r="D15" s="40">
        <v>600</v>
      </c>
      <c r="E15" s="40">
        <v>900</v>
      </c>
      <c r="F15" s="40">
        <v>906</v>
      </c>
      <c r="G15" s="40" t="s">
        <v>574</v>
      </c>
      <c r="H15" s="40">
        <v>895</v>
      </c>
      <c r="I15" s="52">
        <f>(E15-H15)*D15</f>
        <v>3000</v>
      </c>
      <c r="J15" s="50"/>
    </row>
    <row r="16" spans="1:10">
      <c r="A16" s="39">
        <v>43354</v>
      </c>
      <c r="B16" s="40" t="s">
        <v>86</v>
      </c>
      <c r="C16" s="40" t="s">
        <v>17</v>
      </c>
      <c r="D16" s="40">
        <v>750</v>
      </c>
      <c r="E16" s="40">
        <v>1341</v>
      </c>
      <c r="F16" s="40">
        <v>1345.5</v>
      </c>
      <c r="G16" s="40" t="s">
        <v>575</v>
      </c>
      <c r="H16" s="40">
        <v>1341</v>
      </c>
      <c r="I16" s="52">
        <f>(E16-H16)*D16</f>
        <v>0</v>
      </c>
      <c r="J16" s="50"/>
    </row>
    <row r="17" spans="1:10">
      <c r="A17" s="39">
        <v>43355</v>
      </c>
      <c r="B17" s="40" t="s">
        <v>445</v>
      </c>
      <c r="C17" s="40" t="s">
        <v>20</v>
      </c>
      <c r="D17" s="40">
        <v>1000</v>
      </c>
      <c r="E17" s="40">
        <v>679</v>
      </c>
      <c r="F17" s="40">
        <v>675.7</v>
      </c>
      <c r="G17" s="40" t="s">
        <v>576</v>
      </c>
      <c r="H17" s="40">
        <v>682</v>
      </c>
      <c r="I17" s="52">
        <f t="shared" ref="I17:I21" si="2">(H17-E17)*D17</f>
        <v>3000</v>
      </c>
      <c r="J17" s="50"/>
    </row>
    <row r="18" spans="1:10">
      <c r="A18" s="39">
        <v>43355</v>
      </c>
      <c r="B18" s="40" t="s">
        <v>391</v>
      </c>
      <c r="C18" s="40" t="s">
        <v>20</v>
      </c>
      <c r="D18" s="40">
        <v>1200</v>
      </c>
      <c r="E18" s="40">
        <v>698</v>
      </c>
      <c r="F18" s="40">
        <v>693.9</v>
      </c>
      <c r="G18" s="40" t="s">
        <v>577</v>
      </c>
      <c r="H18" s="40">
        <v>704.25</v>
      </c>
      <c r="I18" s="52">
        <f t="shared" si="2"/>
        <v>7500</v>
      </c>
      <c r="J18" s="50"/>
    </row>
    <row r="19" spans="1:10">
      <c r="A19" s="39">
        <v>43357</v>
      </c>
      <c r="B19" s="40" t="s">
        <v>143</v>
      </c>
      <c r="C19" s="40" t="s">
        <v>20</v>
      </c>
      <c r="D19" s="40">
        <v>500</v>
      </c>
      <c r="E19" s="40">
        <v>2662</v>
      </c>
      <c r="F19" s="40">
        <v>2654.8</v>
      </c>
      <c r="G19" s="40" t="s">
        <v>578</v>
      </c>
      <c r="H19" s="40">
        <v>2667</v>
      </c>
      <c r="I19" s="52">
        <f t="shared" si="2"/>
        <v>2500</v>
      </c>
      <c r="J19" s="50"/>
    </row>
    <row r="20" spans="1:10">
      <c r="A20" s="41">
        <v>43357</v>
      </c>
      <c r="B20" s="42" t="s">
        <v>542</v>
      </c>
      <c r="C20" s="42" t="s">
        <v>20</v>
      </c>
      <c r="D20" s="42">
        <v>3000</v>
      </c>
      <c r="E20" s="42">
        <v>410.75</v>
      </c>
      <c r="F20" s="42">
        <v>410.65</v>
      </c>
      <c r="G20" s="42" t="s">
        <v>579</v>
      </c>
      <c r="H20" s="42">
        <v>410.65</v>
      </c>
      <c r="I20" s="54">
        <f t="shared" si="2"/>
        <v>-300.000000000068</v>
      </c>
      <c r="J20" s="50"/>
    </row>
    <row r="21" ht="15.95" customHeight="1" spans="1:10">
      <c r="A21" s="39">
        <v>43360</v>
      </c>
      <c r="B21" s="40" t="s">
        <v>542</v>
      </c>
      <c r="C21" s="40" t="s">
        <v>20</v>
      </c>
      <c r="D21" s="40">
        <v>3000</v>
      </c>
      <c r="E21" s="40">
        <v>410.75</v>
      </c>
      <c r="F21" s="40">
        <v>409.6</v>
      </c>
      <c r="G21" s="40" t="s">
        <v>580</v>
      </c>
      <c r="H21" s="40">
        <v>413.2</v>
      </c>
      <c r="I21" s="52">
        <f t="shared" si="2"/>
        <v>7349.99999999997</v>
      </c>
      <c r="J21" s="50"/>
    </row>
    <row r="22" ht="15.95" customHeight="1" spans="1:10">
      <c r="A22" s="41">
        <v>43361</v>
      </c>
      <c r="B22" s="42" t="s">
        <v>239</v>
      </c>
      <c r="C22" s="42" t="s">
        <v>17</v>
      </c>
      <c r="D22" s="42">
        <v>1500</v>
      </c>
      <c r="E22" s="42">
        <v>611.5</v>
      </c>
      <c r="F22" s="42">
        <v>613.9</v>
      </c>
      <c r="G22" s="42" t="s">
        <v>581</v>
      </c>
      <c r="H22" s="42">
        <v>613.9</v>
      </c>
      <c r="I22" s="54">
        <f t="shared" ref="I22:I30" si="3">(E22-H22)*D22</f>
        <v>-3599.99999999997</v>
      </c>
      <c r="J22" s="50"/>
    </row>
    <row r="23" ht="15.95" customHeight="1" spans="1:10">
      <c r="A23" s="41">
        <v>43361</v>
      </c>
      <c r="B23" s="42" t="s">
        <v>143</v>
      </c>
      <c r="C23" s="42" t="s">
        <v>20</v>
      </c>
      <c r="D23" s="42">
        <v>500</v>
      </c>
      <c r="E23" s="42">
        <v>2633</v>
      </c>
      <c r="F23" s="42">
        <v>2626</v>
      </c>
      <c r="G23" s="42" t="s">
        <v>582</v>
      </c>
      <c r="H23" s="42">
        <v>2626</v>
      </c>
      <c r="I23" s="54">
        <f t="shared" ref="I23:I26" si="4">(H23-E23)*D23</f>
        <v>-3500</v>
      </c>
      <c r="J23" s="50"/>
    </row>
    <row r="24" ht="15.95" customHeight="1" spans="1:10">
      <c r="A24" s="41">
        <v>43362</v>
      </c>
      <c r="B24" s="42" t="s">
        <v>583</v>
      </c>
      <c r="C24" s="42" t="s">
        <v>17</v>
      </c>
      <c r="D24" s="42">
        <v>700</v>
      </c>
      <c r="E24" s="42">
        <v>780</v>
      </c>
      <c r="F24" s="42">
        <v>784.5</v>
      </c>
      <c r="G24" s="42" t="s">
        <v>584</v>
      </c>
      <c r="H24" s="42">
        <v>784.5</v>
      </c>
      <c r="I24" s="54">
        <f t="shared" si="3"/>
        <v>-3150</v>
      </c>
      <c r="J24" s="50"/>
    </row>
    <row r="25" ht="15.95" customHeight="1" spans="1:10">
      <c r="A25" s="39">
        <v>43362</v>
      </c>
      <c r="B25" s="40" t="s">
        <v>568</v>
      </c>
      <c r="C25" s="40" t="s">
        <v>20</v>
      </c>
      <c r="D25" s="40">
        <v>250</v>
      </c>
      <c r="E25" s="40">
        <v>2635</v>
      </c>
      <c r="F25" s="40">
        <v>2622</v>
      </c>
      <c r="G25" s="40" t="s">
        <v>585</v>
      </c>
      <c r="H25" s="40">
        <v>2635</v>
      </c>
      <c r="I25" s="52">
        <f t="shared" si="4"/>
        <v>0</v>
      </c>
      <c r="J25" s="50"/>
    </row>
    <row r="26" ht="15.95" customHeight="1" spans="1:10">
      <c r="A26" s="41">
        <v>43362</v>
      </c>
      <c r="B26" s="42" t="s">
        <v>135</v>
      </c>
      <c r="C26" s="42" t="s">
        <v>20</v>
      </c>
      <c r="D26" s="42">
        <v>500</v>
      </c>
      <c r="E26" s="42">
        <v>2020</v>
      </c>
      <c r="F26" s="42">
        <v>2012</v>
      </c>
      <c r="G26" s="42" t="s">
        <v>586</v>
      </c>
      <c r="H26" s="42">
        <v>2012</v>
      </c>
      <c r="I26" s="54">
        <f t="shared" si="4"/>
        <v>-4000</v>
      </c>
      <c r="J26" s="50"/>
    </row>
    <row r="27" ht="15.95" customHeight="1" spans="1:10">
      <c r="A27" s="39">
        <v>43364</v>
      </c>
      <c r="B27" s="40" t="s">
        <v>587</v>
      </c>
      <c r="C27" s="40" t="s">
        <v>17</v>
      </c>
      <c r="D27" s="40">
        <v>4500</v>
      </c>
      <c r="E27" s="40">
        <v>286.8</v>
      </c>
      <c r="F27" s="40">
        <v>287.8</v>
      </c>
      <c r="G27" s="40" t="s">
        <v>588</v>
      </c>
      <c r="H27" s="40">
        <v>285.8</v>
      </c>
      <c r="I27" s="52">
        <f t="shared" si="3"/>
        <v>4500</v>
      </c>
      <c r="J27" s="50"/>
    </row>
    <row r="28" ht="15.95" customHeight="1" spans="1:10">
      <c r="A28" s="41">
        <v>43367</v>
      </c>
      <c r="B28" s="42" t="s">
        <v>391</v>
      </c>
      <c r="C28" s="42" t="s">
        <v>17</v>
      </c>
      <c r="D28" s="42">
        <v>1200</v>
      </c>
      <c r="E28" s="42">
        <v>650.4</v>
      </c>
      <c r="F28" s="42">
        <v>653.3</v>
      </c>
      <c r="G28" s="42" t="s">
        <v>589</v>
      </c>
      <c r="H28" s="42">
        <v>653.3</v>
      </c>
      <c r="I28" s="54">
        <f t="shared" si="3"/>
        <v>-3479.99999999997</v>
      </c>
      <c r="J28" s="50"/>
    </row>
    <row r="29" ht="15.95" customHeight="1" spans="1:10">
      <c r="A29" s="39">
        <v>43367</v>
      </c>
      <c r="B29" s="40" t="s">
        <v>507</v>
      </c>
      <c r="C29" s="40" t="s">
        <v>17</v>
      </c>
      <c r="D29" s="40">
        <v>500</v>
      </c>
      <c r="E29" s="40">
        <v>947.5</v>
      </c>
      <c r="F29" s="40">
        <v>954.5</v>
      </c>
      <c r="G29" s="40" t="s">
        <v>590</v>
      </c>
      <c r="H29" s="40">
        <v>941.5</v>
      </c>
      <c r="I29" s="52">
        <f t="shared" si="3"/>
        <v>3000</v>
      </c>
      <c r="J29" s="50"/>
    </row>
    <row r="30" ht="15.95" customHeight="1" spans="1:10">
      <c r="A30" s="39">
        <v>43368</v>
      </c>
      <c r="B30" s="40" t="s">
        <v>239</v>
      </c>
      <c r="C30" s="40" t="s">
        <v>17</v>
      </c>
      <c r="D30" s="40">
        <v>1500</v>
      </c>
      <c r="E30" s="40">
        <v>334</v>
      </c>
      <c r="F30" s="40">
        <v>336.2</v>
      </c>
      <c r="G30" s="40" t="s">
        <v>591</v>
      </c>
      <c r="H30" s="40">
        <v>325</v>
      </c>
      <c r="I30" s="52">
        <f t="shared" si="3"/>
        <v>13500</v>
      </c>
      <c r="J30" s="50"/>
    </row>
    <row r="31" ht="15.95" customHeight="1" spans="1:10">
      <c r="A31" s="39">
        <v>43368</v>
      </c>
      <c r="B31" s="40" t="s">
        <v>592</v>
      </c>
      <c r="C31" s="40" t="s">
        <v>20</v>
      </c>
      <c r="D31" s="40">
        <v>800</v>
      </c>
      <c r="E31" s="40">
        <v>1380</v>
      </c>
      <c r="F31" s="40">
        <v>1375.9</v>
      </c>
      <c r="G31" s="40" t="s">
        <v>593</v>
      </c>
      <c r="H31" s="40">
        <v>1389.8</v>
      </c>
      <c r="I31" s="52">
        <f t="shared" ref="I31:I34" si="5">(H31-E31)*D31</f>
        <v>7839.99999999996</v>
      </c>
      <c r="J31" s="50"/>
    </row>
    <row r="32" ht="15.95" customHeight="1" spans="1:10">
      <c r="A32" s="39">
        <v>43369</v>
      </c>
      <c r="B32" s="40" t="s">
        <v>542</v>
      </c>
      <c r="C32" s="40" t="s">
        <v>20</v>
      </c>
      <c r="D32" s="40">
        <v>3000</v>
      </c>
      <c r="E32" s="40">
        <v>409.5</v>
      </c>
      <c r="F32" s="40">
        <v>408.4</v>
      </c>
      <c r="G32" s="40" t="s">
        <v>594</v>
      </c>
      <c r="H32" s="40">
        <v>411.5</v>
      </c>
      <c r="I32" s="52">
        <f t="shared" si="5"/>
        <v>6000</v>
      </c>
      <c r="J32" s="50"/>
    </row>
    <row r="33" ht="15.95" customHeight="1" spans="1:10">
      <c r="A33" s="39">
        <v>43370</v>
      </c>
      <c r="B33" s="40" t="s">
        <v>595</v>
      </c>
      <c r="C33" s="40" t="s">
        <v>17</v>
      </c>
      <c r="D33" s="40">
        <v>2000</v>
      </c>
      <c r="E33" s="40">
        <v>235</v>
      </c>
      <c r="F33" s="40">
        <v>236.8</v>
      </c>
      <c r="G33" s="40" t="s">
        <v>596</v>
      </c>
      <c r="H33" s="40">
        <v>233.5</v>
      </c>
      <c r="I33" s="52">
        <f>(E33-H33)*D33</f>
        <v>3000</v>
      </c>
      <c r="J33" s="50"/>
    </row>
    <row r="34" ht="15.95" customHeight="1" spans="1:10">
      <c r="A34" s="39">
        <v>43371</v>
      </c>
      <c r="B34" s="40" t="s">
        <v>114</v>
      </c>
      <c r="C34" s="40" t="s">
        <v>20</v>
      </c>
      <c r="D34" s="40">
        <v>700</v>
      </c>
      <c r="E34" s="40">
        <v>1439</v>
      </c>
      <c r="F34" s="40">
        <v>1434.4</v>
      </c>
      <c r="G34" s="40" t="s">
        <v>597</v>
      </c>
      <c r="H34" s="40">
        <v>1450</v>
      </c>
      <c r="I34" s="52">
        <f t="shared" si="5"/>
        <v>7700</v>
      </c>
      <c r="J34" s="50"/>
    </row>
    <row r="35" ht="15.95" customHeight="1" spans="1:10">
      <c r="A35" s="39"/>
      <c r="B35" s="40"/>
      <c r="C35" s="40"/>
      <c r="D35" s="40"/>
      <c r="E35" s="40"/>
      <c r="F35" s="40"/>
      <c r="G35" s="40"/>
      <c r="H35" s="40"/>
      <c r="I35" s="52"/>
      <c r="J35" s="50"/>
    </row>
    <row r="36" spans="7:10">
      <c r="G36" s="43" t="s">
        <v>40</v>
      </c>
      <c r="H36" s="43"/>
      <c r="I36" s="55">
        <f>SUM(I4:I35)</f>
        <v>63100.0000000001</v>
      </c>
      <c r="J36" s="50"/>
    </row>
    <row r="37" spans="9:11">
      <c r="I37" s="48"/>
      <c r="J37" s="50"/>
      <c r="K37" s="32" t="s">
        <v>41</v>
      </c>
    </row>
    <row r="38" spans="7:10">
      <c r="G38" s="43" t="s">
        <v>3</v>
      </c>
      <c r="H38" s="43"/>
      <c r="I38" s="56">
        <f>23/31</f>
        <v>0.741935483870968</v>
      </c>
      <c r="J38" s="50"/>
    </row>
  </sheetData>
  <mergeCells count="4">
    <mergeCell ref="A1:I1"/>
    <mergeCell ref="A2:I2"/>
    <mergeCell ref="G36:H36"/>
    <mergeCell ref="G38:H38"/>
  </mergeCells>
  <pageMargins left="0.75" right="0.75" top="1" bottom="1" header="0.511805555555556" footer="0.511805555555556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6"/>
  <sheetViews>
    <sheetView topLeftCell="A20" workbookViewId="0">
      <selection activeCell="J31" sqref="J31"/>
    </sheetView>
  </sheetViews>
  <sheetFormatPr defaultColWidth="9" defaultRowHeight="15"/>
  <cols>
    <col min="1" max="1" width="11.1428571428571" style="32"/>
    <col min="2" max="2" width="19.7142857142857" style="32" customWidth="1"/>
    <col min="3" max="3" width="9.42857142857143" style="32" customWidth="1"/>
    <col min="4" max="4" width="9" style="32"/>
    <col min="5" max="5" width="12.2857142857143" style="32" customWidth="1"/>
    <col min="6" max="6" width="9.42857142857143" style="32"/>
    <col min="7" max="7" width="17.7142857142857" style="32" customWidth="1"/>
    <col min="8" max="8" width="11" style="32" customWidth="1"/>
    <col min="9" max="9" width="12.5714285714286" style="32" customWidth="1"/>
    <col min="10" max="10" width="21.5714285714286" style="32" customWidth="1"/>
    <col min="11" max="16384" width="9" style="32"/>
  </cols>
  <sheetData>
    <row r="1" ht="22.5" spans="1:10">
      <c r="A1" s="33" t="s">
        <v>5</v>
      </c>
      <c r="B1" s="34"/>
      <c r="C1" s="34"/>
      <c r="D1" s="34"/>
      <c r="E1" s="34"/>
      <c r="F1" s="34"/>
      <c r="G1" s="34"/>
      <c r="H1" s="34"/>
      <c r="I1" s="34"/>
      <c r="J1" s="50"/>
    </row>
    <row r="2" ht="15.75" spans="1:10">
      <c r="A2" s="35" t="s">
        <v>598</v>
      </c>
      <c r="B2" s="36"/>
      <c r="C2" s="36"/>
      <c r="D2" s="36"/>
      <c r="E2" s="36"/>
      <c r="F2" s="36"/>
      <c r="G2" s="36"/>
      <c r="H2" s="36"/>
      <c r="I2" s="36"/>
      <c r="J2" s="50"/>
    </row>
    <row r="3" spans="1:10">
      <c r="A3" s="37" t="s">
        <v>7</v>
      </c>
      <c r="B3" s="38" t="s">
        <v>8</v>
      </c>
      <c r="C3" s="38" t="s">
        <v>9</v>
      </c>
      <c r="D3" s="38" t="s">
        <v>10</v>
      </c>
      <c r="E3" s="38" t="s">
        <v>11</v>
      </c>
      <c r="F3" s="38" t="s">
        <v>12</v>
      </c>
      <c r="G3" s="38" t="s">
        <v>13</v>
      </c>
      <c r="H3" s="38" t="s">
        <v>14</v>
      </c>
      <c r="I3" s="51" t="s">
        <v>15</v>
      </c>
      <c r="J3" s="50"/>
    </row>
    <row r="4" spans="1:10">
      <c r="A4" s="41">
        <v>43313</v>
      </c>
      <c r="B4" s="42" t="s">
        <v>355</v>
      </c>
      <c r="C4" s="42" t="s">
        <v>20</v>
      </c>
      <c r="D4" s="42">
        <v>1200</v>
      </c>
      <c r="E4" s="42">
        <v>954.5</v>
      </c>
      <c r="F4" s="42">
        <v>951.5</v>
      </c>
      <c r="G4" s="61" t="s">
        <v>599</v>
      </c>
      <c r="H4" s="42">
        <v>951.5</v>
      </c>
      <c r="I4" s="54">
        <f t="shared" ref="I4:I28" si="0">(H4-E4)*D4</f>
        <v>-3600</v>
      </c>
      <c r="J4" s="50"/>
    </row>
    <row r="5" spans="1:10">
      <c r="A5" s="39">
        <v>43314</v>
      </c>
      <c r="B5" s="40" t="s">
        <v>592</v>
      </c>
      <c r="C5" s="40" t="s">
        <v>20</v>
      </c>
      <c r="D5" s="40">
        <v>800</v>
      </c>
      <c r="E5" s="40">
        <v>1199</v>
      </c>
      <c r="F5" s="40">
        <v>1194.5</v>
      </c>
      <c r="G5" s="60" t="s">
        <v>600</v>
      </c>
      <c r="H5" s="40">
        <v>1206.5</v>
      </c>
      <c r="I5" s="52">
        <f t="shared" si="0"/>
        <v>6000</v>
      </c>
      <c r="J5" s="50"/>
    </row>
    <row r="6" spans="1:10">
      <c r="A6" s="39">
        <v>43315</v>
      </c>
      <c r="B6" s="40" t="s">
        <v>415</v>
      </c>
      <c r="C6" s="40" t="s">
        <v>17</v>
      </c>
      <c r="D6" s="40">
        <v>500</v>
      </c>
      <c r="E6" s="40">
        <v>1630</v>
      </c>
      <c r="F6" s="40">
        <v>1637</v>
      </c>
      <c r="G6" s="60" t="s">
        <v>601</v>
      </c>
      <c r="H6" s="40">
        <v>1630</v>
      </c>
      <c r="I6" s="52">
        <f>(E6-H6)*D6</f>
        <v>0</v>
      </c>
      <c r="J6" s="50"/>
    </row>
    <row r="7" spans="1:10">
      <c r="A7" s="39">
        <v>43318</v>
      </c>
      <c r="B7" s="40" t="s">
        <v>602</v>
      </c>
      <c r="C7" s="40" t="s">
        <v>17</v>
      </c>
      <c r="D7" s="40">
        <v>800</v>
      </c>
      <c r="E7" s="40">
        <v>1412</v>
      </c>
      <c r="F7" s="40">
        <v>1416.5</v>
      </c>
      <c r="G7" s="60" t="s">
        <v>603</v>
      </c>
      <c r="H7" s="40">
        <v>1407.5</v>
      </c>
      <c r="I7" s="52">
        <f>(E7-H7)*D7</f>
        <v>3600</v>
      </c>
      <c r="J7" s="53"/>
    </row>
    <row r="8" spans="1:10">
      <c r="A8" s="39">
        <v>43319</v>
      </c>
      <c r="B8" s="40" t="s">
        <v>25</v>
      </c>
      <c r="C8" s="40" t="s">
        <v>20</v>
      </c>
      <c r="D8" s="40">
        <v>302</v>
      </c>
      <c r="E8" s="40">
        <v>2865</v>
      </c>
      <c r="F8" s="40">
        <v>2845</v>
      </c>
      <c r="G8" s="40" t="s">
        <v>604</v>
      </c>
      <c r="H8" s="40">
        <v>2885</v>
      </c>
      <c r="I8" s="52">
        <f t="shared" si="0"/>
        <v>6040</v>
      </c>
      <c r="J8" s="50"/>
    </row>
    <row r="9" spans="1:10">
      <c r="A9" s="39">
        <v>43320</v>
      </c>
      <c r="B9" s="40" t="s">
        <v>355</v>
      </c>
      <c r="C9" s="40" t="s">
        <v>20</v>
      </c>
      <c r="D9" s="40">
        <v>1200</v>
      </c>
      <c r="E9" s="40">
        <v>964</v>
      </c>
      <c r="F9" s="40">
        <v>961</v>
      </c>
      <c r="G9" s="40" t="s">
        <v>605</v>
      </c>
      <c r="H9" s="40">
        <v>972</v>
      </c>
      <c r="I9" s="52">
        <f t="shared" si="0"/>
        <v>9600</v>
      </c>
      <c r="J9" s="50"/>
    </row>
    <row r="10" spans="1:10">
      <c r="A10" s="39">
        <v>43320</v>
      </c>
      <c r="B10" s="40" t="s">
        <v>353</v>
      </c>
      <c r="C10" s="40" t="s">
        <v>20</v>
      </c>
      <c r="D10" s="40">
        <v>1300</v>
      </c>
      <c r="E10" s="40">
        <v>419</v>
      </c>
      <c r="F10" s="40">
        <v>416</v>
      </c>
      <c r="G10" s="40" t="s">
        <v>606</v>
      </c>
      <c r="H10" s="40">
        <v>422</v>
      </c>
      <c r="I10" s="52">
        <f t="shared" si="0"/>
        <v>3900</v>
      </c>
      <c r="J10" s="50"/>
    </row>
    <row r="11" spans="1:10">
      <c r="A11" s="39">
        <v>43321</v>
      </c>
      <c r="B11" s="40" t="s">
        <v>542</v>
      </c>
      <c r="C11" s="40" t="s">
        <v>20</v>
      </c>
      <c r="D11" s="40">
        <v>3000</v>
      </c>
      <c r="E11" s="40">
        <v>344.5</v>
      </c>
      <c r="F11" s="40">
        <v>343</v>
      </c>
      <c r="G11" s="40" t="s">
        <v>607</v>
      </c>
      <c r="H11" s="40">
        <v>346</v>
      </c>
      <c r="I11" s="52">
        <f t="shared" si="0"/>
        <v>4500</v>
      </c>
      <c r="J11" s="50"/>
    </row>
    <row r="12" spans="1:10">
      <c r="A12" s="39">
        <v>43322</v>
      </c>
      <c r="B12" s="40" t="s">
        <v>466</v>
      </c>
      <c r="C12" s="40" t="s">
        <v>20</v>
      </c>
      <c r="D12" s="40">
        <v>500</v>
      </c>
      <c r="E12" s="40">
        <v>1520</v>
      </c>
      <c r="F12" s="40">
        <v>1512</v>
      </c>
      <c r="G12" s="40" t="s">
        <v>608</v>
      </c>
      <c r="H12" s="40">
        <v>1530</v>
      </c>
      <c r="I12" s="52">
        <f t="shared" si="0"/>
        <v>5000</v>
      </c>
      <c r="J12" s="50"/>
    </row>
    <row r="13" spans="1:10">
      <c r="A13" s="41">
        <v>43325</v>
      </c>
      <c r="B13" s="42" t="s">
        <v>70</v>
      </c>
      <c r="C13" s="42" t="s">
        <v>20</v>
      </c>
      <c r="D13" s="42">
        <v>1000</v>
      </c>
      <c r="E13" s="42">
        <v>683.5</v>
      </c>
      <c r="F13" s="42">
        <v>678.5</v>
      </c>
      <c r="G13" s="42" t="s">
        <v>609</v>
      </c>
      <c r="H13" s="42">
        <v>678.5</v>
      </c>
      <c r="I13" s="54">
        <f t="shared" si="0"/>
        <v>-5000</v>
      </c>
      <c r="J13" s="50"/>
    </row>
    <row r="14" spans="1:10">
      <c r="A14" s="41">
        <v>43325</v>
      </c>
      <c r="B14" s="42" t="s">
        <v>610</v>
      </c>
      <c r="C14" s="42" t="s">
        <v>20</v>
      </c>
      <c r="D14" s="42">
        <v>2000</v>
      </c>
      <c r="E14" s="42">
        <v>397.5</v>
      </c>
      <c r="F14" s="42">
        <v>395.5</v>
      </c>
      <c r="G14" s="42" t="s">
        <v>611</v>
      </c>
      <c r="H14" s="42">
        <v>395.5</v>
      </c>
      <c r="I14" s="54">
        <f t="shared" si="0"/>
        <v>-4000</v>
      </c>
      <c r="J14" s="50"/>
    </row>
    <row r="15" spans="1:10">
      <c r="A15" s="39">
        <v>43326</v>
      </c>
      <c r="B15" s="40" t="s">
        <v>220</v>
      </c>
      <c r="C15" s="40" t="s">
        <v>20</v>
      </c>
      <c r="D15" s="40">
        <v>1500</v>
      </c>
      <c r="E15" s="40">
        <v>489</v>
      </c>
      <c r="F15" s="40">
        <v>486</v>
      </c>
      <c r="G15" s="40" t="s">
        <v>612</v>
      </c>
      <c r="H15" s="40">
        <v>491.5</v>
      </c>
      <c r="I15" s="52">
        <f t="shared" si="0"/>
        <v>3750</v>
      </c>
      <c r="J15" s="50"/>
    </row>
    <row r="16" spans="1:10">
      <c r="A16" s="39">
        <v>43328</v>
      </c>
      <c r="B16" s="40" t="s">
        <v>440</v>
      </c>
      <c r="C16" s="40" t="s">
        <v>20</v>
      </c>
      <c r="D16" s="40">
        <v>800</v>
      </c>
      <c r="E16" s="40">
        <v>1318</v>
      </c>
      <c r="F16" s="40">
        <v>1311</v>
      </c>
      <c r="G16" s="40" t="s">
        <v>613</v>
      </c>
      <c r="H16" s="40">
        <v>1328</v>
      </c>
      <c r="I16" s="52">
        <f t="shared" si="0"/>
        <v>8000</v>
      </c>
      <c r="J16" s="50"/>
    </row>
    <row r="17" spans="1:10">
      <c r="A17" s="39">
        <v>43329</v>
      </c>
      <c r="B17" s="40" t="s">
        <v>614</v>
      </c>
      <c r="C17" s="40" t="s">
        <v>20</v>
      </c>
      <c r="D17" s="40">
        <v>300</v>
      </c>
      <c r="E17" s="40">
        <v>2610</v>
      </c>
      <c r="F17" s="40">
        <v>2592</v>
      </c>
      <c r="G17" s="40" t="s">
        <v>615</v>
      </c>
      <c r="H17" s="40">
        <v>2610</v>
      </c>
      <c r="I17" s="52">
        <f t="shared" si="0"/>
        <v>0</v>
      </c>
      <c r="J17" s="50"/>
    </row>
    <row r="18" spans="1:10">
      <c r="A18" s="39">
        <v>43329</v>
      </c>
      <c r="B18" s="40" t="s">
        <v>616</v>
      </c>
      <c r="C18" s="40" t="s">
        <v>20</v>
      </c>
      <c r="D18" s="40">
        <v>2750</v>
      </c>
      <c r="E18" s="40">
        <v>339</v>
      </c>
      <c r="F18" s="40">
        <v>336.9</v>
      </c>
      <c r="G18" s="40" t="s">
        <v>617</v>
      </c>
      <c r="H18" s="40">
        <v>339</v>
      </c>
      <c r="I18" s="52">
        <f t="shared" si="0"/>
        <v>0</v>
      </c>
      <c r="J18" s="50"/>
    </row>
    <row r="19" spans="1:10">
      <c r="A19" s="39">
        <v>43329</v>
      </c>
      <c r="B19" s="40" t="s">
        <v>618</v>
      </c>
      <c r="C19" s="40" t="s">
        <v>20</v>
      </c>
      <c r="D19" s="40">
        <v>3500</v>
      </c>
      <c r="E19" s="40">
        <v>114.2</v>
      </c>
      <c r="F19" s="40">
        <v>112.9</v>
      </c>
      <c r="G19" s="40" t="s">
        <v>619</v>
      </c>
      <c r="H19" s="40">
        <v>116.2</v>
      </c>
      <c r="I19" s="52">
        <f t="shared" si="0"/>
        <v>7000</v>
      </c>
      <c r="J19" s="50"/>
    </row>
    <row r="20" spans="1:10">
      <c r="A20" s="39">
        <v>43332</v>
      </c>
      <c r="B20" s="40" t="s">
        <v>25</v>
      </c>
      <c r="C20" s="40" t="s">
        <v>20</v>
      </c>
      <c r="D20" s="40">
        <v>302</v>
      </c>
      <c r="E20" s="40">
        <v>2743</v>
      </c>
      <c r="F20" s="40">
        <v>2728</v>
      </c>
      <c r="G20" s="40" t="s">
        <v>620</v>
      </c>
      <c r="H20" s="40">
        <v>2770</v>
      </c>
      <c r="I20" s="52">
        <f t="shared" si="0"/>
        <v>8154</v>
      </c>
      <c r="J20" s="50"/>
    </row>
    <row r="21" ht="15.95" customHeight="1" spans="1:10">
      <c r="A21" s="41">
        <v>43333</v>
      </c>
      <c r="B21" s="42" t="s">
        <v>114</v>
      </c>
      <c r="C21" s="42" t="s">
        <v>20</v>
      </c>
      <c r="D21" s="42">
        <v>700</v>
      </c>
      <c r="E21" s="42">
        <v>1400</v>
      </c>
      <c r="F21" s="42">
        <v>1394</v>
      </c>
      <c r="G21" s="42" t="s">
        <v>621</v>
      </c>
      <c r="H21" s="42">
        <v>1394</v>
      </c>
      <c r="I21" s="54">
        <f t="shared" si="0"/>
        <v>-4200</v>
      </c>
      <c r="J21" s="50"/>
    </row>
    <row r="22" ht="15.95" customHeight="1" spans="1:10">
      <c r="A22" s="39">
        <v>43335</v>
      </c>
      <c r="B22" s="40" t="s">
        <v>143</v>
      </c>
      <c r="C22" s="40" t="s">
        <v>20</v>
      </c>
      <c r="D22" s="40">
        <v>500</v>
      </c>
      <c r="E22" s="40">
        <v>2900</v>
      </c>
      <c r="F22" s="40">
        <v>2892</v>
      </c>
      <c r="G22" s="40" t="s">
        <v>622</v>
      </c>
      <c r="H22" s="40">
        <v>2908</v>
      </c>
      <c r="I22" s="52">
        <f t="shared" si="0"/>
        <v>4000</v>
      </c>
      <c r="J22" s="50"/>
    </row>
    <row r="23" ht="15.95" customHeight="1" spans="1:10">
      <c r="A23" s="39">
        <v>43336</v>
      </c>
      <c r="B23" s="40" t="s">
        <v>623</v>
      </c>
      <c r="C23" s="40" t="s">
        <v>20</v>
      </c>
      <c r="D23" s="40">
        <v>500</v>
      </c>
      <c r="E23" s="40">
        <v>1191</v>
      </c>
      <c r="F23" s="40">
        <v>1183</v>
      </c>
      <c r="G23" s="40" t="s">
        <v>624</v>
      </c>
      <c r="H23" s="40">
        <v>1198</v>
      </c>
      <c r="I23" s="52">
        <f t="shared" si="0"/>
        <v>3500</v>
      </c>
      <c r="J23" s="50"/>
    </row>
    <row r="24" ht="15.95" customHeight="1" spans="1:10">
      <c r="A24" s="41">
        <v>43339</v>
      </c>
      <c r="B24" s="42" t="s">
        <v>143</v>
      </c>
      <c r="C24" s="42" t="s">
        <v>20</v>
      </c>
      <c r="D24" s="42">
        <v>500</v>
      </c>
      <c r="E24" s="42">
        <v>2950</v>
      </c>
      <c r="F24" s="42">
        <v>2942</v>
      </c>
      <c r="G24" s="42" t="s">
        <v>625</v>
      </c>
      <c r="H24" s="42">
        <v>2949.5</v>
      </c>
      <c r="I24" s="54">
        <f t="shared" si="0"/>
        <v>-250</v>
      </c>
      <c r="J24" s="50"/>
    </row>
    <row r="25" ht="15.95" customHeight="1" spans="1:10">
      <c r="A25" s="41">
        <v>43340</v>
      </c>
      <c r="B25" s="42" t="s">
        <v>227</v>
      </c>
      <c r="C25" s="42" t="s">
        <v>20</v>
      </c>
      <c r="D25" s="42">
        <v>700</v>
      </c>
      <c r="E25" s="42">
        <v>915</v>
      </c>
      <c r="F25" s="42">
        <v>909</v>
      </c>
      <c r="G25" s="42" t="s">
        <v>626</v>
      </c>
      <c r="H25" s="42">
        <v>909</v>
      </c>
      <c r="I25" s="54">
        <f t="shared" si="0"/>
        <v>-4200</v>
      </c>
      <c r="J25" s="50"/>
    </row>
    <row r="26" ht="15.95" customHeight="1" spans="1:10">
      <c r="A26" s="41">
        <v>43340</v>
      </c>
      <c r="B26" s="42" t="s">
        <v>440</v>
      </c>
      <c r="C26" s="42" t="s">
        <v>20</v>
      </c>
      <c r="D26" s="42">
        <v>800</v>
      </c>
      <c r="E26" s="42">
        <v>1444</v>
      </c>
      <c r="F26" s="42">
        <v>1438</v>
      </c>
      <c r="G26" s="42" t="s">
        <v>627</v>
      </c>
      <c r="H26" s="42">
        <v>1438</v>
      </c>
      <c r="I26" s="54">
        <f t="shared" si="0"/>
        <v>-4800</v>
      </c>
      <c r="J26" s="50"/>
    </row>
    <row r="27" ht="15.95" customHeight="1" spans="1:10">
      <c r="A27" s="39">
        <v>43341</v>
      </c>
      <c r="B27" s="40" t="s">
        <v>25</v>
      </c>
      <c r="C27" s="40" t="s">
        <v>20</v>
      </c>
      <c r="D27" s="40">
        <v>302</v>
      </c>
      <c r="E27" s="40">
        <v>3135</v>
      </c>
      <c r="F27" s="40">
        <v>3122</v>
      </c>
      <c r="G27" s="40" t="s">
        <v>628</v>
      </c>
      <c r="H27" s="40">
        <v>3135</v>
      </c>
      <c r="I27" s="52">
        <f t="shared" si="0"/>
        <v>0</v>
      </c>
      <c r="J27" s="50"/>
    </row>
    <row r="28" ht="15.95" customHeight="1" spans="1:10">
      <c r="A28" s="39">
        <v>43341</v>
      </c>
      <c r="B28" s="40" t="s">
        <v>391</v>
      </c>
      <c r="C28" s="40" t="s">
        <v>20</v>
      </c>
      <c r="D28" s="40">
        <v>1200</v>
      </c>
      <c r="E28" s="40">
        <v>680</v>
      </c>
      <c r="F28" s="40">
        <v>676.5</v>
      </c>
      <c r="G28" s="40" t="s">
        <v>629</v>
      </c>
      <c r="H28" s="40">
        <v>680</v>
      </c>
      <c r="I28" s="52">
        <f t="shared" si="0"/>
        <v>0</v>
      </c>
      <c r="J28" s="50"/>
    </row>
    <row r="29" ht="15.95" customHeight="1" spans="1:10">
      <c r="A29" s="64">
        <v>43342</v>
      </c>
      <c r="B29" s="65" t="s">
        <v>592</v>
      </c>
      <c r="C29" s="65" t="s">
        <v>17</v>
      </c>
      <c r="D29" s="65">
        <v>800</v>
      </c>
      <c r="E29" s="65">
        <v>1271</v>
      </c>
      <c r="F29" s="65">
        <v>1278</v>
      </c>
      <c r="G29" s="65" t="s">
        <v>630</v>
      </c>
      <c r="H29" s="65">
        <v>1278</v>
      </c>
      <c r="I29" s="54">
        <f>(E29-H29)*D29</f>
        <v>-5600</v>
      </c>
      <c r="J29" s="50"/>
    </row>
    <row r="30" ht="15.95" customHeight="1" spans="1:10">
      <c r="A30" s="41">
        <v>43343</v>
      </c>
      <c r="B30" s="42" t="s">
        <v>631</v>
      </c>
      <c r="C30" s="42" t="s">
        <v>20</v>
      </c>
      <c r="D30" s="42">
        <v>6000</v>
      </c>
      <c r="E30" s="42">
        <v>120.2</v>
      </c>
      <c r="F30" s="42">
        <v>119.2</v>
      </c>
      <c r="G30" s="65" t="s">
        <v>632</v>
      </c>
      <c r="H30" s="65">
        <v>119.2</v>
      </c>
      <c r="I30" s="54">
        <f>(H30-E30)*D30</f>
        <v>-6000</v>
      </c>
      <c r="J30" s="50"/>
    </row>
    <row r="31" ht="15.95" customHeight="1" spans="1:10">
      <c r="A31" s="39">
        <v>43343</v>
      </c>
      <c r="B31" s="40" t="s">
        <v>227</v>
      </c>
      <c r="C31" s="40" t="s">
        <v>20</v>
      </c>
      <c r="D31" s="40">
        <v>700</v>
      </c>
      <c r="E31" s="40">
        <v>920</v>
      </c>
      <c r="F31" s="40">
        <v>915</v>
      </c>
      <c r="G31" s="40" t="s">
        <v>633</v>
      </c>
      <c r="H31" s="40">
        <v>930</v>
      </c>
      <c r="I31" s="52">
        <f>(H31-E31)*D31</f>
        <v>7000</v>
      </c>
      <c r="J31" s="50"/>
    </row>
    <row r="32" ht="15.95" customHeight="1" spans="1:10">
      <c r="A32" s="39"/>
      <c r="B32" s="40"/>
      <c r="C32" s="40"/>
      <c r="D32" s="40"/>
      <c r="E32" s="40"/>
      <c r="F32" s="40"/>
      <c r="G32" s="40"/>
      <c r="H32" s="40"/>
      <c r="I32" s="63"/>
      <c r="J32" s="50"/>
    </row>
    <row r="33" ht="15.95" customHeight="1" spans="1:10">
      <c r="A33" s="41"/>
      <c r="B33" s="42"/>
      <c r="C33" s="42"/>
      <c r="D33" s="42"/>
      <c r="E33" s="42"/>
      <c r="F33" s="42"/>
      <c r="G33" s="42"/>
      <c r="H33" s="42"/>
      <c r="I33" s="54"/>
      <c r="J33" s="50"/>
    </row>
    <row r="34" spans="7:10">
      <c r="G34" s="43" t="s">
        <v>40</v>
      </c>
      <c r="H34" s="43"/>
      <c r="I34" s="55">
        <f>SUM(I4:I33)</f>
        <v>42394</v>
      </c>
      <c r="J34" s="50"/>
    </row>
    <row r="35" spans="9:11">
      <c r="I35" s="48"/>
      <c r="J35" s="50"/>
      <c r="K35" s="32" t="s">
        <v>41</v>
      </c>
    </row>
    <row r="36" spans="7:10">
      <c r="G36" s="43" t="s">
        <v>3</v>
      </c>
      <c r="H36" s="43"/>
      <c r="I36" s="56">
        <f>19/28</f>
        <v>0.678571428571429</v>
      </c>
      <c r="J36" s="50"/>
    </row>
  </sheetData>
  <mergeCells count="4">
    <mergeCell ref="A1:I1"/>
    <mergeCell ref="A2:I2"/>
    <mergeCell ref="G34:H34"/>
    <mergeCell ref="G36:H36"/>
  </mergeCells>
  <pageMargins left="0.75" right="0.75" top="1" bottom="1" header="0.511805555555556" footer="0.511805555555556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6"/>
  <sheetViews>
    <sheetView topLeftCell="A25" workbookViewId="0">
      <selection activeCell="K8" sqref="K8"/>
    </sheetView>
  </sheetViews>
  <sheetFormatPr defaultColWidth="9" defaultRowHeight="15"/>
  <cols>
    <col min="1" max="1" width="10.4285714285714" style="32"/>
    <col min="2" max="2" width="19.7142857142857" style="32" customWidth="1"/>
    <col min="3" max="3" width="9.42857142857143" style="32" customWidth="1"/>
    <col min="4" max="4" width="9" style="32"/>
    <col min="5" max="5" width="12.2857142857143" style="32" customWidth="1"/>
    <col min="6" max="6" width="9.42857142857143" style="32"/>
    <col min="7" max="7" width="17.7142857142857" style="32" customWidth="1"/>
    <col min="8" max="8" width="11" style="32" customWidth="1"/>
    <col min="9" max="9" width="12.5714285714286" style="32" customWidth="1"/>
    <col min="10" max="10" width="21.5714285714286" style="32" customWidth="1"/>
    <col min="11" max="16384" width="9" style="32"/>
  </cols>
  <sheetData>
    <row r="1" ht="22.5" spans="1:10">
      <c r="A1" s="33" t="s">
        <v>5</v>
      </c>
      <c r="B1" s="34"/>
      <c r="C1" s="34"/>
      <c r="D1" s="34"/>
      <c r="E1" s="34"/>
      <c r="F1" s="34"/>
      <c r="G1" s="34"/>
      <c r="H1" s="34"/>
      <c r="I1" s="34"/>
      <c r="J1" s="50"/>
    </row>
    <row r="2" ht="15.75" spans="1:10">
      <c r="A2" s="35" t="s">
        <v>634</v>
      </c>
      <c r="B2" s="36"/>
      <c r="C2" s="36"/>
      <c r="D2" s="36"/>
      <c r="E2" s="36"/>
      <c r="F2" s="36"/>
      <c r="G2" s="36"/>
      <c r="H2" s="36"/>
      <c r="I2" s="36"/>
      <c r="J2" s="50"/>
    </row>
    <row r="3" spans="1:10">
      <c r="A3" s="37" t="s">
        <v>7</v>
      </c>
      <c r="B3" s="38" t="s">
        <v>8</v>
      </c>
      <c r="C3" s="38" t="s">
        <v>9</v>
      </c>
      <c r="D3" s="38" t="s">
        <v>10</v>
      </c>
      <c r="E3" s="38" t="s">
        <v>11</v>
      </c>
      <c r="F3" s="38" t="s">
        <v>12</v>
      </c>
      <c r="G3" s="38" t="s">
        <v>13</v>
      </c>
      <c r="H3" s="38" t="s">
        <v>14</v>
      </c>
      <c r="I3" s="51" t="s">
        <v>15</v>
      </c>
      <c r="J3" s="50"/>
    </row>
    <row r="4" spans="1:10">
      <c r="A4" s="39">
        <v>43283</v>
      </c>
      <c r="B4" s="40" t="s">
        <v>635</v>
      </c>
      <c r="C4" s="40" t="s">
        <v>17</v>
      </c>
      <c r="D4" s="40">
        <v>3000</v>
      </c>
      <c r="E4" s="40">
        <v>312.75</v>
      </c>
      <c r="F4" s="40">
        <v>314.25</v>
      </c>
      <c r="G4" s="60" t="s">
        <v>636</v>
      </c>
      <c r="H4" s="40">
        <v>310</v>
      </c>
      <c r="I4" s="52">
        <f>(E4-H4)*D4</f>
        <v>8250</v>
      </c>
      <c r="J4" s="50"/>
    </row>
    <row r="5" spans="1:10">
      <c r="A5" s="41">
        <v>43283</v>
      </c>
      <c r="B5" s="42" t="s">
        <v>19</v>
      </c>
      <c r="C5" s="42" t="s">
        <v>17</v>
      </c>
      <c r="D5" s="42">
        <v>600</v>
      </c>
      <c r="E5" s="42">
        <v>1057</v>
      </c>
      <c r="F5" s="42">
        <v>1063.1</v>
      </c>
      <c r="G5" s="61" t="s">
        <v>637</v>
      </c>
      <c r="H5" s="42">
        <v>1063.1</v>
      </c>
      <c r="I5" s="54">
        <f>(E5-H5)*D5</f>
        <v>-3659.99999999995</v>
      </c>
      <c r="J5" s="50"/>
    </row>
    <row r="6" spans="1:10">
      <c r="A6" s="41">
        <v>43284</v>
      </c>
      <c r="B6" s="42" t="s">
        <v>19</v>
      </c>
      <c r="C6" s="42" t="s">
        <v>20</v>
      </c>
      <c r="D6" s="42">
        <v>600</v>
      </c>
      <c r="E6" s="42">
        <v>1060</v>
      </c>
      <c r="F6" s="42">
        <v>1053</v>
      </c>
      <c r="G6" s="61" t="s">
        <v>234</v>
      </c>
      <c r="H6" s="42">
        <v>1053</v>
      </c>
      <c r="I6" s="54">
        <f t="shared" ref="I6:I10" si="0">(H6-E6)*D6</f>
        <v>-4200</v>
      </c>
      <c r="J6" s="50"/>
    </row>
    <row r="7" spans="1:10">
      <c r="A7" s="39">
        <v>43284</v>
      </c>
      <c r="B7" s="40" t="s">
        <v>638</v>
      </c>
      <c r="C7" s="40" t="s">
        <v>20</v>
      </c>
      <c r="D7" s="40">
        <v>1000</v>
      </c>
      <c r="E7" s="40">
        <v>628.2</v>
      </c>
      <c r="F7" s="40">
        <v>624.5</v>
      </c>
      <c r="G7" s="60" t="s">
        <v>639</v>
      </c>
      <c r="H7" s="40">
        <v>632.9</v>
      </c>
      <c r="I7" s="52">
        <f t="shared" si="0"/>
        <v>4699.99999999993</v>
      </c>
      <c r="J7" s="53"/>
    </row>
    <row r="8" spans="1:10">
      <c r="A8" s="39">
        <v>43285</v>
      </c>
      <c r="B8" s="40" t="s">
        <v>177</v>
      </c>
      <c r="C8" s="40" t="s">
        <v>20</v>
      </c>
      <c r="D8" s="40">
        <v>600</v>
      </c>
      <c r="E8" s="40">
        <v>1120</v>
      </c>
      <c r="F8" s="40">
        <v>1113</v>
      </c>
      <c r="G8" s="40" t="s">
        <v>640</v>
      </c>
      <c r="H8" s="40">
        <v>1126</v>
      </c>
      <c r="I8" s="52">
        <f t="shared" si="0"/>
        <v>3600</v>
      </c>
      <c r="J8" s="50"/>
    </row>
    <row r="9" spans="1:10">
      <c r="A9" s="39">
        <v>43286</v>
      </c>
      <c r="B9" s="40" t="s">
        <v>641</v>
      </c>
      <c r="C9" s="40" t="s">
        <v>20</v>
      </c>
      <c r="D9" s="40">
        <v>1500</v>
      </c>
      <c r="E9" s="40">
        <v>410</v>
      </c>
      <c r="F9" s="40">
        <v>407.5</v>
      </c>
      <c r="G9" s="40" t="s">
        <v>642</v>
      </c>
      <c r="H9" s="40">
        <v>411.7</v>
      </c>
      <c r="I9" s="52">
        <f t="shared" si="0"/>
        <v>2549.99999999998</v>
      </c>
      <c r="J9" s="50"/>
    </row>
    <row r="10" spans="1:10">
      <c r="A10" s="41">
        <v>43287</v>
      </c>
      <c r="B10" s="42" t="s">
        <v>298</v>
      </c>
      <c r="C10" s="42" t="s">
        <v>20</v>
      </c>
      <c r="D10" s="42">
        <v>1500</v>
      </c>
      <c r="E10" s="42">
        <v>375.5</v>
      </c>
      <c r="F10" s="42">
        <v>373</v>
      </c>
      <c r="G10" s="42" t="s">
        <v>643</v>
      </c>
      <c r="H10" s="42">
        <v>373</v>
      </c>
      <c r="I10" s="54">
        <f t="shared" si="0"/>
        <v>-3750</v>
      </c>
      <c r="J10" s="50"/>
    </row>
    <row r="11" spans="1:10">
      <c r="A11" s="41">
        <v>43287</v>
      </c>
      <c r="B11" s="42" t="s">
        <v>51</v>
      </c>
      <c r="C11" s="42" t="s">
        <v>17</v>
      </c>
      <c r="D11" s="42">
        <v>1200</v>
      </c>
      <c r="E11" s="42">
        <v>623</v>
      </c>
      <c r="F11" s="42">
        <v>626</v>
      </c>
      <c r="G11" s="42" t="s">
        <v>644</v>
      </c>
      <c r="H11" s="42">
        <v>626</v>
      </c>
      <c r="I11" s="54">
        <f t="shared" ref="I11:I15" si="1">(E11-H11)*D11</f>
        <v>-3600</v>
      </c>
      <c r="J11" s="50"/>
    </row>
    <row r="12" spans="1:10">
      <c r="A12" s="39">
        <v>43290</v>
      </c>
      <c r="B12" s="40" t="s">
        <v>355</v>
      </c>
      <c r="C12" s="40" t="s">
        <v>20</v>
      </c>
      <c r="D12" s="40">
        <v>1200</v>
      </c>
      <c r="E12" s="40">
        <v>1005</v>
      </c>
      <c r="F12" s="40">
        <v>1001.9</v>
      </c>
      <c r="G12" s="40" t="s">
        <v>645</v>
      </c>
      <c r="H12" s="40">
        <v>1008</v>
      </c>
      <c r="I12" s="52">
        <f t="shared" ref="I12:I16" si="2">(H12-E12)*D12</f>
        <v>3600</v>
      </c>
      <c r="J12" s="50"/>
    </row>
    <row r="13" spans="1:10">
      <c r="A13" s="39">
        <v>43291</v>
      </c>
      <c r="B13" s="40" t="s">
        <v>177</v>
      </c>
      <c r="C13" s="40" t="s">
        <v>20</v>
      </c>
      <c r="D13" s="40">
        <v>600</v>
      </c>
      <c r="E13" s="40">
        <v>1211</v>
      </c>
      <c r="F13" s="40">
        <v>1204.5</v>
      </c>
      <c r="G13" s="40" t="s">
        <v>646</v>
      </c>
      <c r="H13" s="40">
        <v>1211</v>
      </c>
      <c r="I13" s="52">
        <f t="shared" si="2"/>
        <v>0</v>
      </c>
      <c r="J13" s="50"/>
    </row>
    <row r="14" spans="1:10">
      <c r="A14" s="41">
        <v>43292</v>
      </c>
      <c r="B14" s="42" t="s">
        <v>647</v>
      </c>
      <c r="C14" s="42" t="s">
        <v>17</v>
      </c>
      <c r="D14" s="42">
        <v>1000</v>
      </c>
      <c r="E14" s="42">
        <v>800</v>
      </c>
      <c r="F14" s="42">
        <v>803.5</v>
      </c>
      <c r="G14" s="42" t="s">
        <v>648</v>
      </c>
      <c r="H14" s="42">
        <v>803.5</v>
      </c>
      <c r="I14" s="54">
        <f t="shared" si="1"/>
        <v>-3500</v>
      </c>
      <c r="J14" s="50"/>
    </row>
    <row r="15" spans="1:10">
      <c r="A15" s="39">
        <v>43294</v>
      </c>
      <c r="B15" s="40" t="s">
        <v>391</v>
      </c>
      <c r="C15" s="40" t="s">
        <v>17</v>
      </c>
      <c r="D15" s="40">
        <v>1200</v>
      </c>
      <c r="E15" s="40">
        <v>560</v>
      </c>
      <c r="F15" s="40">
        <v>563</v>
      </c>
      <c r="G15" s="40" t="s">
        <v>649</v>
      </c>
      <c r="H15" s="40">
        <v>560</v>
      </c>
      <c r="I15" s="52">
        <f t="shared" si="1"/>
        <v>0</v>
      </c>
      <c r="J15" s="50"/>
    </row>
    <row r="16" spans="1:10">
      <c r="A16" s="39">
        <v>43294</v>
      </c>
      <c r="B16" s="40" t="s">
        <v>650</v>
      </c>
      <c r="C16" s="40" t="s">
        <v>20</v>
      </c>
      <c r="D16" s="40">
        <v>1000</v>
      </c>
      <c r="E16" s="40">
        <v>1100</v>
      </c>
      <c r="F16" s="40">
        <v>1096.5</v>
      </c>
      <c r="G16" s="40" t="s">
        <v>651</v>
      </c>
      <c r="H16" s="40">
        <v>1103.5</v>
      </c>
      <c r="I16" s="52">
        <f t="shared" si="2"/>
        <v>3500</v>
      </c>
      <c r="J16" s="50"/>
    </row>
    <row r="17" spans="1:10">
      <c r="A17" s="39">
        <v>43297</v>
      </c>
      <c r="B17" s="40" t="s">
        <v>227</v>
      </c>
      <c r="C17" s="40" t="s">
        <v>17</v>
      </c>
      <c r="D17" s="40">
        <v>700</v>
      </c>
      <c r="E17" s="40">
        <v>840</v>
      </c>
      <c r="F17" s="40">
        <v>845</v>
      </c>
      <c r="G17" s="40" t="s">
        <v>652</v>
      </c>
      <c r="H17" s="40">
        <v>840</v>
      </c>
      <c r="I17" s="52">
        <f t="shared" ref="I17:I22" si="3">(E17-H17)*D17</f>
        <v>0</v>
      </c>
      <c r="J17" s="50"/>
    </row>
    <row r="18" spans="1:10">
      <c r="A18" s="39">
        <v>43297</v>
      </c>
      <c r="B18" s="40" t="s">
        <v>135</v>
      </c>
      <c r="C18" s="40" t="s">
        <v>17</v>
      </c>
      <c r="D18" s="40">
        <v>500</v>
      </c>
      <c r="E18" s="40">
        <v>1608</v>
      </c>
      <c r="F18" s="40">
        <v>1615</v>
      </c>
      <c r="G18" s="40" t="s">
        <v>653</v>
      </c>
      <c r="H18" s="40">
        <v>1603</v>
      </c>
      <c r="I18" s="52">
        <f t="shared" si="3"/>
        <v>2500</v>
      </c>
      <c r="J18" s="50"/>
    </row>
    <row r="19" spans="1:10">
      <c r="A19" s="39">
        <v>43298</v>
      </c>
      <c r="B19" s="40" t="s">
        <v>647</v>
      </c>
      <c r="C19" s="40" t="s">
        <v>20</v>
      </c>
      <c r="D19" s="40">
        <v>1000</v>
      </c>
      <c r="E19" s="40">
        <v>761.5</v>
      </c>
      <c r="F19" s="40">
        <v>757.9</v>
      </c>
      <c r="G19" s="40" t="s">
        <v>654</v>
      </c>
      <c r="H19" s="40">
        <v>764</v>
      </c>
      <c r="I19" s="52">
        <f t="shared" ref="I19:I23" si="4">(H19-E19)*D19</f>
        <v>2500</v>
      </c>
      <c r="J19" s="50"/>
    </row>
    <row r="20" spans="1:10">
      <c r="A20" s="39">
        <v>43298</v>
      </c>
      <c r="B20" s="40" t="s">
        <v>355</v>
      </c>
      <c r="C20" s="40" t="s">
        <v>20</v>
      </c>
      <c r="D20" s="40">
        <v>1200</v>
      </c>
      <c r="E20" s="40">
        <v>1095</v>
      </c>
      <c r="F20" s="40">
        <v>1092</v>
      </c>
      <c r="G20" s="40" t="s">
        <v>655</v>
      </c>
      <c r="H20" s="40">
        <v>1095</v>
      </c>
      <c r="I20" s="52">
        <f t="shared" si="4"/>
        <v>0</v>
      </c>
      <c r="J20" s="50"/>
    </row>
    <row r="21" ht="15.95" customHeight="1" spans="1:10">
      <c r="A21" s="39">
        <v>43299</v>
      </c>
      <c r="B21" s="40" t="s">
        <v>135</v>
      </c>
      <c r="C21" s="40" t="s">
        <v>17</v>
      </c>
      <c r="D21" s="40">
        <v>500</v>
      </c>
      <c r="E21" s="40">
        <v>1598</v>
      </c>
      <c r="F21" s="40">
        <v>1604</v>
      </c>
      <c r="G21" s="40" t="s">
        <v>656</v>
      </c>
      <c r="H21" s="40">
        <v>1587.5</v>
      </c>
      <c r="I21" s="52">
        <f t="shared" si="3"/>
        <v>5250</v>
      </c>
      <c r="J21" s="50"/>
    </row>
    <row r="22" ht="15.95" customHeight="1" spans="1:10">
      <c r="A22" s="39">
        <v>43300</v>
      </c>
      <c r="B22" s="40" t="s">
        <v>355</v>
      </c>
      <c r="C22" s="40" t="s">
        <v>17</v>
      </c>
      <c r="D22" s="40">
        <v>1200</v>
      </c>
      <c r="E22" s="40">
        <v>970</v>
      </c>
      <c r="F22" s="40">
        <v>973</v>
      </c>
      <c r="G22" s="40" t="s">
        <v>657</v>
      </c>
      <c r="H22" s="40">
        <v>963</v>
      </c>
      <c r="I22" s="52">
        <f t="shared" si="3"/>
        <v>8400</v>
      </c>
      <c r="J22" s="50"/>
    </row>
    <row r="23" ht="15.95" customHeight="1" spans="1:10">
      <c r="A23" s="39">
        <v>43304</v>
      </c>
      <c r="B23" s="40" t="s">
        <v>440</v>
      </c>
      <c r="C23" s="40" t="s">
        <v>20</v>
      </c>
      <c r="D23" s="40">
        <v>800</v>
      </c>
      <c r="E23" s="40">
        <v>1320</v>
      </c>
      <c r="F23" s="40">
        <v>1315.5</v>
      </c>
      <c r="G23" s="40" t="s">
        <v>658</v>
      </c>
      <c r="H23" s="40">
        <v>1330</v>
      </c>
      <c r="I23" s="52">
        <f t="shared" si="4"/>
        <v>8000</v>
      </c>
      <c r="J23" s="50"/>
    </row>
    <row r="24" ht="15.95" customHeight="1" spans="1:10">
      <c r="A24" s="39">
        <v>43305</v>
      </c>
      <c r="B24" s="40" t="s">
        <v>659</v>
      </c>
      <c r="C24" s="40" t="s">
        <v>17</v>
      </c>
      <c r="D24" s="40">
        <v>500</v>
      </c>
      <c r="E24" s="40">
        <v>2700</v>
      </c>
      <c r="F24" s="40">
        <v>2707</v>
      </c>
      <c r="G24" s="40" t="s">
        <v>660</v>
      </c>
      <c r="H24" s="40">
        <v>2700</v>
      </c>
      <c r="I24" s="52">
        <f t="shared" ref="I24:I26" si="5">(E24-H24)*D24</f>
        <v>0</v>
      </c>
      <c r="J24" s="50"/>
    </row>
    <row r="25" ht="15.95" customHeight="1" spans="1:10">
      <c r="A25" s="41">
        <v>43305</v>
      </c>
      <c r="B25" s="42" t="s">
        <v>661</v>
      </c>
      <c r="C25" s="42" t="s">
        <v>17</v>
      </c>
      <c r="D25" s="42">
        <v>800</v>
      </c>
      <c r="E25" s="42">
        <v>1311</v>
      </c>
      <c r="F25" s="42">
        <v>1315.5</v>
      </c>
      <c r="G25" s="42" t="s">
        <v>662</v>
      </c>
      <c r="H25" s="42">
        <v>1315.5</v>
      </c>
      <c r="I25" s="54">
        <f t="shared" si="5"/>
        <v>-3600</v>
      </c>
      <c r="J25" s="50"/>
    </row>
    <row r="26" ht="15.95" customHeight="1" spans="1:10">
      <c r="A26" s="39">
        <v>43306</v>
      </c>
      <c r="B26" s="40" t="s">
        <v>391</v>
      </c>
      <c r="C26" s="40" t="s">
        <v>17</v>
      </c>
      <c r="D26" s="40">
        <v>1200</v>
      </c>
      <c r="E26" s="40">
        <v>625</v>
      </c>
      <c r="F26" s="40">
        <v>628</v>
      </c>
      <c r="G26" s="40" t="s">
        <v>663</v>
      </c>
      <c r="H26" s="40">
        <v>625</v>
      </c>
      <c r="I26" s="52">
        <f t="shared" si="5"/>
        <v>0</v>
      </c>
      <c r="J26" s="50"/>
    </row>
    <row r="27" ht="15.95" customHeight="1" spans="1:10">
      <c r="A27" s="39">
        <v>43306</v>
      </c>
      <c r="B27" s="40" t="s">
        <v>139</v>
      </c>
      <c r="C27" s="40" t="s">
        <v>20</v>
      </c>
      <c r="D27" s="40">
        <v>500</v>
      </c>
      <c r="E27" s="40">
        <v>1309</v>
      </c>
      <c r="F27" s="40">
        <v>1302</v>
      </c>
      <c r="G27" s="40" t="s">
        <v>664</v>
      </c>
      <c r="H27" s="40">
        <v>1309</v>
      </c>
      <c r="I27" s="52">
        <f t="shared" ref="I27:I32" si="6">(H27-E27)*D27</f>
        <v>0</v>
      </c>
      <c r="J27" s="50"/>
    </row>
    <row r="28" ht="15.95" customHeight="1" spans="1:10">
      <c r="A28" s="39">
        <v>43307</v>
      </c>
      <c r="B28" s="40" t="s">
        <v>19</v>
      </c>
      <c r="C28" s="40" t="s">
        <v>17</v>
      </c>
      <c r="D28" s="40">
        <v>600</v>
      </c>
      <c r="E28" s="40">
        <v>1000</v>
      </c>
      <c r="F28" s="40">
        <v>1006</v>
      </c>
      <c r="G28" s="40" t="s">
        <v>665</v>
      </c>
      <c r="H28" s="40">
        <v>995.5</v>
      </c>
      <c r="I28" s="52">
        <f>(E28-H28)*D28</f>
        <v>2700</v>
      </c>
      <c r="J28" s="50"/>
    </row>
    <row r="29" ht="15.95" customHeight="1" spans="1:10">
      <c r="A29" s="62">
        <v>43308</v>
      </c>
      <c r="B29" s="57" t="s">
        <v>493</v>
      </c>
      <c r="C29" s="57" t="s">
        <v>20</v>
      </c>
      <c r="D29" s="57">
        <v>1250</v>
      </c>
      <c r="E29" s="57">
        <v>604.5</v>
      </c>
      <c r="F29" s="57">
        <v>601.9</v>
      </c>
      <c r="G29" s="57" t="s">
        <v>666</v>
      </c>
      <c r="H29" s="57">
        <v>607</v>
      </c>
      <c r="I29" s="63">
        <f t="shared" si="6"/>
        <v>3125</v>
      </c>
      <c r="J29" s="50"/>
    </row>
    <row r="30" ht="15.95" customHeight="1" spans="1:10">
      <c r="A30" s="39">
        <v>43311</v>
      </c>
      <c r="B30" s="40" t="s">
        <v>355</v>
      </c>
      <c r="C30" s="40" t="s">
        <v>17</v>
      </c>
      <c r="D30" s="40">
        <v>1200</v>
      </c>
      <c r="E30" s="40">
        <v>923.5</v>
      </c>
      <c r="F30" s="40">
        <v>927</v>
      </c>
      <c r="G30" s="57" t="s">
        <v>667</v>
      </c>
      <c r="H30" s="57">
        <v>920.75</v>
      </c>
      <c r="I30" s="52">
        <f>(E30-H30)*D30</f>
        <v>3300</v>
      </c>
      <c r="J30" s="50"/>
    </row>
    <row r="31" ht="15.95" customHeight="1" spans="1:10">
      <c r="A31" s="39">
        <v>43312</v>
      </c>
      <c r="B31" s="40" t="s">
        <v>19</v>
      </c>
      <c r="C31" s="40" t="s">
        <v>20</v>
      </c>
      <c r="D31" s="40">
        <v>600</v>
      </c>
      <c r="E31" s="40">
        <v>901</v>
      </c>
      <c r="F31" s="40">
        <v>894.9</v>
      </c>
      <c r="G31" s="40" t="s">
        <v>668</v>
      </c>
      <c r="H31" s="40">
        <v>901</v>
      </c>
      <c r="I31" s="63">
        <f t="shared" si="6"/>
        <v>0</v>
      </c>
      <c r="J31" s="50"/>
    </row>
    <row r="32" ht="15.95" customHeight="1" spans="1:10">
      <c r="A32" s="39">
        <v>43312</v>
      </c>
      <c r="B32" s="40" t="s">
        <v>247</v>
      </c>
      <c r="C32" s="40" t="s">
        <v>20</v>
      </c>
      <c r="D32" s="40">
        <v>2750</v>
      </c>
      <c r="E32" s="40">
        <v>304</v>
      </c>
      <c r="F32" s="40">
        <v>302.5</v>
      </c>
      <c r="G32" s="40" t="s">
        <v>669</v>
      </c>
      <c r="H32" s="40">
        <v>304</v>
      </c>
      <c r="I32" s="63">
        <f t="shared" si="6"/>
        <v>0</v>
      </c>
      <c r="J32" s="50"/>
    </row>
    <row r="33" ht="15.95" customHeight="1" spans="1:10">
      <c r="A33" s="41"/>
      <c r="B33" s="42"/>
      <c r="C33" s="42"/>
      <c r="D33" s="42"/>
      <c r="E33" s="42"/>
      <c r="F33" s="42"/>
      <c r="G33" s="42"/>
      <c r="H33" s="42"/>
      <c r="I33" s="54"/>
      <c r="J33" s="50"/>
    </row>
    <row r="34" spans="7:10">
      <c r="G34" s="43" t="s">
        <v>40</v>
      </c>
      <c r="H34" s="43"/>
      <c r="I34" s="55">
        <f>SUM(I4:I33)</f>
        <v>39665</v>
      </c>
      <c r="J34" s="50"/>
    </row>
    <row r="35" spans="9:11">
      <c r="I35" s="48"/>
      <c r="J35" s="50"/>
      <c r="K35" s="32" t="s">
        <v>41</v>
      </c>
    </row>
    <row r="36" spans="7:10">
      <c r="G36" s="43" t="s">
        <v>3</v>
      </c>
      <c r="H36" s="43"/>
      <c r="I36" s="56">
        <f>23/29</f>
        <v>0.793103448275862</v>
      </c>
      <c r="J36" s="50"/>
    </row>
  </sheetData>
  <mergeCells count="4">
    <mergeCell ref="A1:I1"/>
    <mergeCell ref="A2:I2"/>
    <mergeCell ref="G34:H34"/>
    <mergeCell ref="G36:H36"/>
  </mergeCells>
  <pageMargins left="0.75" right="0.75" top="1" bottom="1" header="0.511805555555556" footer="0.511805555555556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9"/>
  <sheetViews>
    <sheetView topLeftCell="A22" workbookViewId="0">
      <selection activeCell="E40" sqref="$A1:$XFD1048576"/>
    </sheetView>
  </sheetViews>
  <sheetFormatPr defaultColWidth="9" defaultRowHeight="15"/>
  <cols>
    <col min="1" max="1" width="10.4285714285714" style="32"/>
    <col min="2" max="2" width="19.7142857142857" style="32" customWidth="1"/>
    <col min="3" max="3" width="9.42857142857143" style="32" customWidth="1"/>
    <col min="4" max="4" width="9" style="32"/>
    <col min="5" max="5" width="12.2857142857143" style="32" customWidth="1"/>
    <col min="6" max="6" width="9.42857142857143" style="32"/>
    <col min="7" max="7" width="17.7142857142857" style="32" customWidth="1"/>
    <col min="8" max="8" width="11" style="32" customWidth="1"/>
    <col min="9" max="9" width="12.5714285714286" style="32" customWidth="1"/>
    <col min="10" max="10" width="21.5714285714286" style="32" customWidth="1"/>
    <col min="11" max="16384" width="9" style="32"/>
  </cols>
  <sheetData>
    <row r="1" ht="22.5" spans="1:10">
      <c r="A1" s="33" t="s">
        <v>5</v>
      </c>
      <c r="B1" s="34"/>
      <c r="C1" s="34"/>
      <c r="D1" s="34"/>
      <c r="E1" s="34"/>
      <c r="F1" s="34"/>
      <c r="G1" s="34"/>
      <c r="H1" s="34"/>
      <c r="I1" s="34"/>
      <c r="J1" s="50"/>
    </row>
    <row r="2" ht="15.75" spans="1:10">
      <c r="A2" s="35" t="s">
        <v>670</v>
      </c>
      <c r="B2" s="36"/>
      <c r="C2" s="36"/>
      <c r="D2" s="36"/>
      <c r="E2" s="36"/>
      <c r="F2" s="36"/>
      <c r="G2" s="36"/>
      <c r="H2" s="36"/>
      <c r="I2" s="36"/>
      <c r="J2" s="50"/>
    </row>
    <row r="3" spans="1:10">
      <c r="A3" s="37" t="s">
        <v>7</v>
      </c>
      <c r="B3" s="38" t="s">
        <v>8</v>
      </c>
      <c r="C3" s="38" t="s">
        <v>9</v>
      </c>
      <c r="D3" s="38" t="s">
        <v>10</v>
      </c>
      <c r="E3" s="38" t="s">
        <v>11</v>
      </c>
      <c r="F3" s="38" t="s">
        <v>12</v>
      </c>
      <c r="G3" s="38" t="s">
        <v>13</v>
      </c>
      <c r="H3" s="38" t="s">
        <v>14</v>
      </c>
      <c r="I3" s="51" t="s">
        <v>15</v>
      </c>
      <c r="J3" s="50"/>
    </row>
    <row r="4" spans="1:10">
      <c r="A4" s="39">
        <v>43252</v>
      </c>
      <c r="B4" s="40" t="s">
        <v>592</v>
      </c>
      <c r="C4" s="40" t="s">
        <v>17</v>
      </c>
      <c r="D4" s="40">
        <v>800</v>
      </c>
      <c r="E4" s="40">
        <v>1045</v>
      </c>
      <c r="F4" s="40">
        <v>1049.5</v>
      </c>
      <c r="G4" s="60" t="s">
        <v>671</v>
      </c>
      <c r="H4" s="40">
        <v>1034</v>
      </c>
      <c r="I4" s="52">
        <f t="shared" ref="I4:I8" si="0">(E4-H4)*D4</f>
        <v>8800</v>
      </c>
      <c r="J4" s="50"/>
    </row>
    <row r="5" spans="1:10">
      <c r="A5" s="41">
        <v>43253</v>
      </c>
      <c r="B5" s="42" t="s">
        <v>278</v>
      </c>
      <c r="C5" s="42" t="s">
        <v>20</v>
      </c>
      <c r="D5" s="42">
        <v>2500</v>
      </c>
      <c r="E5" s="42">
        <v>227.9</v>
      </c>
      <c r="F5" s="42">
        <v>226.5</v>
      </c>
      <c r="G5" s="61" t="s">
        <v>672</v>
      </c>
      <c r="H5" s="42">
        <v>226.5</v>
      </c>
      <c r="I5" s="54">
        <f>(H5-E5)*D5</f>
        <v>-3500.00000000001</v>
      </c>
      <c r="J5" s="50"/>
    </row>
    <row r="6" spans="1:10">
      <c r="A6" s="39">
        <v>43253</v>
      </c>
      <c r="B6" s="40" t="s">
        <v>673</v>
      </c>
      <c r="C6" s="40" t="s">
        <v>17</v>
      </c>
      <c r="D6" s="40">
        <v>1500</v>
      </c>
      <c r="E6" s="40">
        <v>135</v>
      </c>
      <c r="F6" s="40">
        <v>137.5</v>
      </c>
      <c r="G6" s="40" t="s">
        <v>674</v>
      </c>
      <c r="H6" s="40">
        <v>135</v>
      </c>
      <c r="I6" s="52">
        <f t="shared" si="0"/>
        <v>0</v>
      </c>
      <c r="J6" s="50"/>
    </row>
    <row r="7" spans="1:10">
      <c r="A7" s="39">
        <v>43256</v>
      </c>
      <c r="B7" s="40" t="s">
        <v>675</v>
      </c>
      <c r="C7" s="40" t="s">
        <v>17</v>
      </c>
      <c r="D7" s="40">
        <v>3750</v>
      </c>
      <c r="E7" s="40">
        <v>170</v>
      </c>
      <c r="F7" s="40">
        <v>171.1</v>
      </c>
      <c r="G7" s="60" t="s">
        <v>676</v>
      </c>
      <c r="H7" s="40">
        <v>170</v>
      </c>
      <c r="I7" s="52">
        <f t="shared" si="0"/>
        <v>0</v>
      </c>
      <c r="J7" s="53"/>
    </row>
    <row r="8" spans="1:10">
      <c r="A8" s="39">
        <v>43256</v>
      </c>
      <c r="B8" s="40" t="s">
        <v>677</v>
      </c>
      <c r="C8" s="40" t="s">
        <v>17</v>
      </c>
      <c r="D8" s="40">
        <v>8000</v>
      </c>
      <c r="E8" s="40">
        <v>110</v>
      </c>
      <c r="F8" s="40">
        <v>110.5</v>
      </c>
      <c r="G8" s="40" t="s">
        <v>678</v>
      </c>
      <c r="H8" s="40">
        <v>109.6</v>
      </c>
      <c r="I8" s="52">
        <f t="shared" si="0"/>
        <v>3200.00000000005</v>
      </c>
      <c r="J8" s="50"/>
    </row>
    <row r="9" spans="1:10">
      <c r="A9" s="39">
        <v>43256</v>
      </c>
      <c r="B9" s="40" t="s">
        <v>68</v>
      </c>
      <c r="C9" s="40" t="s">
        <v>20</v>
      </c>
      <c r="D9" s="40">
        <v>1400</v>
      </c>
      <c r="E9" s="40">
        <v>518.5</v>
      </c>
      <c r="F9" s="40">
        <v>515.9</v>
      </c>
      <c r="G9" s="40" t="s">
        <v>679</v>
      </c>
      <c r="H9" s="40">
        <v>523.75</v>
      </c>
      <c r="I9" s="52">
        <f t="shared" ref="I9:I22" si="1">(H9-E9)*D9</f>
        <v>7350</v>
      </c>
      <c r="J9" s="50"/>
    </row>
    <row r="10" spans="1:10">
      <c r="A10" s="39">
        <v>43256</v>
      </c>
      <c r="B10" s="40" t="s">
        <v>680</v>
      </c>
      <c r="C10" s="40" t="s">
        <v>17</v>
      </c>
      <c r="D10" s="40">
        <v>3000</v>
      </c>
      <c r="E10" s="40">
        <v>190</v>
      </c>
      <c r="F10" s="40">
        <v>191.1</v>
      </c>
      <c r="G10" s="40" t="s">
        <v>681</v>
      </c>
      <c r="H10" s="40">
        <v>190</v>
      </c>
      <c r="I10" s="52">
        <f>(E10-H10)*D10</f>
        <v>0</v>
      </c>
      <c r="J10" s="50"/>
    </row>
    <row r="11" spans="1:10">
      <c r="A11" s="39">
        <v>43257</v>
      </c>
      <c r="B11" s="40" t="s">
        <v>682</v>
      </c>
      <c r="C11" s="40" t="s">
        <v>20</v>
      </c>
      <c r="D11" s="40">
        <v>1000</v>
      </c>
      <c r="E11" s="40">
        <v>572</v>
      </c>
      <c r="F11" s="40">
        <v>568.5</v>
      </c>
      <c r="G11" s="40" t="s">
        <v>683</v>
      </c>
      <c r="H11" s="40">
        <v>572</v>
      </c>
      <c r="I11" s="52">
        <f t="shared" si="1"/>
        <v>0</v>
      </c>
      <c r="J11" s="50"/>
    </row>
    <row r="12" spans="1:10">
      <c r="A12" s="39">
        <v>43257</v>
      </c>
      <c r="B12" s="40" t="s">
        <v>319</v>
      </c>
      <c r="C12" s="40" t="s">
        <v>17</v>
      </c>
      <c r="D12" s="40">
        <v>900</v>
      </c>
      <c r="E12" s="40">
        <v>538</v>
      </c>
      <c r="F12" s="40">
        <v>542</v>
      </c>
      <c r="G12" s="40" t="s">
        <v>684</v>
      </c>
      <c r="H12" s="40">
        <v>530.35</v>
      </c>
      <c r="I12" s="52">
        <f>(E12-H12)*D12</f>
        <v>6884.99999999998</v>
      </c>
      <c r="J12" s="50"/>
    </row>
    <row r="13" spans="1:10">
      <c r="A13" s="41">
        <v>43258</v>
      </c>
      <c r="B13" s="42" t="s">
        <v>135</v>
      </c>
      <c r="C13" s="42" t="s">
        <v>20</v>
      </c>
      <c r="D13" s="42">
        <v>500</v>
      </c>
      <c r="E13" s="42">
        <v>1933</v>
      </c>
      <c r="F13" s="42">
        <v>1926</v>
      </c>
      <c r="G13" s="42" t="s">
        <v>685</v>
      </c>
      <c r="H13" s="42">
        <v>1926</v>
      </c>
      <c r="I13" s="54">
        <f t="shared" si="1"/>
        <v>-3500</v>
      </c>
      <c r="J13" s="50"/>
    </row>
    <row r="14" spans="1:10">
      <c r="A14" s="39">
        <v>43258</v>
      </c>
      <c r="B14" s="40" t="s">
        <v>38</v>
      </c>
      <c r="C14" s="40" t="s">
        <v>20</v>
      </c>
      <c r="D14" s="40">
        <v>1100</v>
      </c>
      <c r="E14" s="40">
        <v>920</v>
      </c>
      <c r="F14" s="40">
        <v>916.9</v>
      </c>
      <c r="G14" s="40" t="s">
        <v>686</v>
      </c>
      <c r="H14" s="40">
        <v>925</v>
      </c>
      <c r="I14" s="52">
        <f t="shared" si="1"/>
        <v>5500</v>
      </c>
      <c r="J14" s="50"/>
    </row>
    <row r="15" spans="1:10">
      <c r="A15" s="39">
        <v>43259</v>
      </c>
      <c r="B15" s="40" t="s">
        <v>673</v>
      </c>
      <c r="C15" s="40" t="s">
        <v>20</v>
      </c>
      <c r="D15" s="40">
        <v>1500</v>
      </c>
      <c r="E15" s="40">
        <v>139.5</v>
      </c>
      <c r="F15" s="40">
        <v>137</v>
      </c>
      <c r="G15" s="40" t="s">
        <v>687</v>
      </c>
      <c r="H15" s="40">
        <v>139.5</v>
      </c>
      <c r="I15" s="52">
        <f t="shared" si="1"/>
        <v>0</v>
      </c>
      <c r="J15" s="50"/>
    </row>
    <row r="16" spans="1:10">
      <c r="A16" s="39">
        <v>43259</v>
      </c>
      <c r="B16" s="40" t="s">
        <v>682</v>
      </c>
      <c r="C16" s="40" t="s">
        <v>20</v>
      </c>
      <c r="D16" s="40">
        <v>1000</v>
      </c>
      <c r="E16" s="40">
        <v>580</v>
      </c>
      <c r="F16" s="40">
        <v>576.5</v>
      </c>
      <c r="G16" s="40" t="s">
        <v>688</v>
      </c>
      <c r="H16" s="40">
        <v>585</v>
      </c>
      <c r="I16" s="52">
        <f t="shared" si="1"/>
        <v>5000</v>
      </c>
      <c r="J16" s="50"/>
    </row>
    <row r="17" spans="1:10">
      <c r="A17" s="39">
        <v>43262</v>
      </c>
      <c r="B17" s="40" t="s">
        <v>206</v>
      </c>
      <c r="C17" s="40" t="s">
        <v>20</v>
      </c>
      <c r="D17" s="40">
        <v>500</v>
      </c>
      <c r="E17" s="40">
        <v>1000</v>
      </c>
      <c r="F17" s="40">
        <v>993</v>
      </c>
      <c r="G17" s="40" t="s">
        <v>689</v>
      </c>
      <c r="H17" s="40">
        <v>1000</v>
      </c>
      <c r="I17" s="52">
        <f t="shared" si="1"/>
        <v>0</v>
      </c>
      <c r="J17" s="50"/>
    </row>
    <row r="18" spans="1:10">
      <c r="A18" s="39">
        <v>43262</v>
      </c>
      <c r="B18" s="40" t="s">
        <v>677</v>
      </c>
      <c r="C18" s="40" t="s">
        <v>20</v>
      </c>
      <c r="D18" s="40">
        <v>8000</v>
      </c>
      <c r="E18" s="40">
        <v>112</v>
      </c>
      <c r="F18" s="40">
        <v>111.5</v>
      </c>
      <c r="G18" s="40" t="s">
        <v>690</v>
      </c>
      <c r="H18" s="40">
        <v>113.6</v>
      </c>
      <c r="I18" s="52">
        <f t="shared" si="1"/>
        <v>12800</v>
      </c>
      <c r="J18" s="50"/>
    </row>
    <row r="19" spans="1:10">
      <c r="A19" s="41">
        <v>43263</v>
      </c>
      <c r="B19" s="42" t="s">
        <v>691</v>
      </c>
      <c r="C19" s="42" t="s">
        <v>20</v>
      </c>
      <c r="D19" s="42">
        <v>800</v>
      </c>
      <c r="E19" s="42">
        <v>1272</v>
      </c>
      <c r="F19" s="42">
        <v>1267.5</v>
      </c>
      <c r="G19" s="42" t="s">
        <v>692</v>
      </c>
      <c r="H19" s="42">
        <v>1267.3</v>
      </c>
      <c r="I19" s="54">
        <f t="shared" si="1"/>
        <v>-3760.00000000004</v>
      </c>
      <c r="J19" s="50"/>
    </row>
    <row r="20" spans="1:10">
      <c r="A20" s="39">
        <v>43264</v>
      </c>
      <c r="B20" s="40" t="s">
        <v>693</v>
      </c>
      <c r="C20" s="40" t="s">
        <v>20</v>
      </c>
      <c r="D20" s="40">
        <v>1000</v>
      </c>
      <c r="E20" s="40">
        <v>1078</v>
      </c>
      <c r="F20" s="40">
        <v>1074.5</v>
      </c>
      <c r="G20" s="40" t="s">
        <v>694</v>
      </c>
      <c r="H20" s="40">
        <v>1080.25</v>
      </c>
      <c r="I20" s="52">
        <f t="shared" si="1"/>
        <v>2250</v>
      </c>
      <c r="J20" s="50"/>
    </row>
    <row r="21" ht="15.95" customHeight="1" spans="1:10">
      <c r="A21" s="39">
        <v>43264</v>
      </c>
      <c r="B21" s="40" t="s">
        <v>673</v>
      </c>
      <c r="C21" s="40" t="s">
        <v>20</v>
      </c>
      <c r="D21" s="40">
        <v>1500</v>
      </c>
      <c r="E21" s="40">
        <v>154</v>
      </c>
      <c r="F21" s="40">
        <v>151.5</v>
      </c>
      <c r="G21" s="40" t="s">
        <v>695</v>
      </c>
      <c r="H21" s="40">
        <v>155.5</v>
      </c>
      <c r="I21" s="52">
        <f t="shared" si="1"/>
        <v>2250</v>
      </c>
      <c r="J21" s="50"/>
    </row>
    <row r="22" ht="15.95" customHeight="1" spans="1:10">
      <c r="A22" s="39">
        <v>43265</v>
      </c>
      <c r="B22" s="40" t="s">
        <v>693</v>
      </c>
      <c r="C22" s="40" t="s">
        <v>20</v>
      </c>
      <c r="D22" s="40">
        <v>1000</v>
      </c>
      <c r="E22" s="40">
        <v>1090</v>
      </c>
      <c r="F22" s="40">
        <v>1086.5</v>
      </c>
      <c r="G22" s="40" t="s">
        <v>696</v>
      </c>
      <c r="H22" s="40">
        <v>1098</v>
      </c>
      <c r="I22" s="52">
        <f t="shared" si="1"/>
        <v>8000</v>
      </c>
      <c r="J22" s="50"/>
    </row>
    <row r="23" ht="15.95" customHeight="1" spans="1:10">
      <c r="A23" s="39">
        <v>43266</v>
      </c>
      <c r="B23" s="40" t="s">
        <v>377</v>
      </c>
      <c r="C23" s="40" t="s">
        <v>17</v>
      </c>
      <c r="D23" s="40">
        <v>1500</v>
      </c>
      <c r="E23" s="40">
        <v>558.25</v>
      </c>
      <c r="F23" s="40">
        <v>560.75</v>
      </c>
      <c r="G23" s="40" t="s">
        <v>697</v>
      </c>
      <c r="H23" s="40">
        <v>558.25</v>
      </c>
      <c r="I23" s="52">
        <f t="shared" ref="I23:I25" si="2">(E23-H23)*D23</f>
        <v>0</v>
      </c>
      <c r="J23" s="50"/>
    </row>
    <row r="24" ht="15.95" customHeight="1" spans="1:10">
      <c r="A24" s="39">
        <v>43269</v>
      </c>
      <c r="B24" s="40" t="s">
        <v>698</v>
      </c>
      <c r="C24" s="40" t="s">
        <v>17</v>
      </c>
      <c r="D24" s="40">
        <v>3000</v>
      </c>
      <c r="E24" s="40">
        <v>205</v>
      </c>
      <c r="F24" s="40">
        <v>206.35</v>
      </c>
      <c r="G24" s="40" t="s">
        <v>699</v>
      </c>
      <c r="H24" s="40">
        <v>204.05</v>
      </c>
      <c r="I24" s="52">
        <f t="shared" si="2"/>
        <v>2849.99999999997</v>
      </c>
      <c r="J24" s="50"/>
    </row>
    <row r="25" ht="15.95" customHeight="1" spans="1:10">
      <c r="A25" s="39">
        <v>43270</v>
      </c>
      <c r="B25" s="40" t="s">
        <v>355</v>
      </c>
      <c r="C25" s="40" t="s">
        <v>17</v>
      </c>
      <c r="D25" s="40">
        <v>1200</v>
      </c>
      <c r="E25" s="40">
        <v>988</v>
      </c>
      <c r="F25" s="40">
        <v>991</v>
      </c>
      <c r="G25" s="40" t="s">
        <v>700</v>
      </c>
      <c r="H25" s="40">
        <v>983.4</v>
      </c>
      <c r="I25" s="52">
        <f t="shared" si="2"/>
        <v>5520.00000000003</v>
      </c>
      <c r="J25" s="50"/>
    </row>
    <row r="26" ht="15.95" customHeight="1" spans="1:10">
      <c r="A26" s="39">
        <v>43271</v>
      </c>
      <c r="B26" s="40" t="s">
        <v>701</v>
      </c>
      <c r="C26" s="40" t="s">
        <v>20</v>
      </c>
      <c r="D26" s="40">
        <v>7000</v>
      </c>
      <c r="E26" s="40">
        <v>138.1</v>
      </c>
      <c r="F26" s="40">
        <v>137.5</v>
      </c>
      <c r="G26" s="40" t="s">
        <v>702</v>
      </c>
      <c r="H26" s="40">
        <v>138.7</v>
      </c>
      <c r="I26" s="52">
        <f t="shared" ref="I26:I32" si="3">(H26-E26)*D26</f>
        <v>4199.99999999996</v>
      </c>
      <c r="J26" s="50"/>
    </row>
    <row r="27" ht="15.95" customHeight="1" spans="1:10">
      <c r="A27" s="39">
        <v>43271</v>
      </c>
      <c r="B27" s="40" t="s">
        <v>647</v>
      </c>
      <c r="C27" s="40" t="s">
        <v>17</v>
      </c>
      <c r="D27" s="40">
        <v>1000</v>
      </c>
      <c r="E27" s="40">
        <v>847</v>
      </c>
      <c r="F27" s="40">
        <v>850.5</v>
      </c>
      <c r="G27" s="40" t="s">
        <v>703</v>
      </c>
      <c r="H27" s="40">
        <v>847</v>
      </c>
      <c r="I27" s="52">
        <f t="shared" ref="I27:I30" si="4">(E27-H27)*D27</f>
        <v>0</v>
      </c>
      <c r="J27" s="50"/>
    </row>
    <row r="28" ht="15.95" customHeight="1" spans="1:10">
      <c r="A28" s="39">
        <v>43272</v>
      </c>
      <c r="B28" s="40" t="s">
        <v>19</v>
      </c>
      <c r="C28" s="40" t="s">
        <v>17</v>
      </c>
      <c r="D28" s="40">
        <v>600</v>
      </c>
      <c r="E28" s="40">
        <v>1155</v>
      </c>
      <c r="F28" s="40">
        <v>1161</v>
      </c>
      <c r="G28" s="40" t="s">
        <v>704</v>
      </c>
      <c r="H28" s="40">
        <v>1155</v>
      </c>
      <c r="I28" s="52">
        <f t="shared" si="4"/>
        <v>0</v>
      </c>
      <c r="J28" s="50"/>
    </row>
    <row r="29" ht="15.95" customHeight="1" spans="1:10">
      <c r="A29" s="39">
        <v>43273</v>
      </c>
      <c r="B29" s="40" t="s">
        <v>705</v>
      </c>
      <c r="C29" s="40" t="s">
        <v>20</v>
      </c>
      <c r="D29" s="40">
        <v>500</v>
      </c>
      <c r="E29" s="40">
        <v>1388</v>
      </c>
      <c r="F29" s="40">
        <v>1381</v>
      </c>
      <c r="G29" s="40" t="s">
        <v>706</v>
      </c>
      <c r="H29" s="40">
        <v>1393.75</v>
      </c>
      <c r="I29" s="52">
        <f t="shared" si="3"/>
        <v>2875</v>
      </c>
      <c r="J29" s="50"/>
    </row>
    <row r="30" ht="15.95" customHeight="1" spans="1:10">
      <c r="A30" s="39">
        <v>43276</v>
      </c>
      <c r="B30" s="40" t="s">
        <v>677</v>
      </c>
      <c r="C30" s="40" t="s">
        <v>17</v>
      </c>
      <c r="D30" s="40">
        <v>8000</v>
      </c>
      <c r="E30" s="40">
        <v>98.4</v>
      </c>
      <c r="F30" s="40">
        <v>99</v>
      </c>
      <c r="G30" s="40" t="s">
        <v>707</v>
      </c>
      <c r="H30" s="40">
        <v>97.85</v>
      </c>
      <c r="I30" s="52">
        <f t="shared" si="4"/>
        <v>4400.00000000009</v>
      </c>
      <c r="J30" s="50"/>
    </row>
    <row r="31" ht="15.95" customHeight="1" spans="1:10">
      <c r="A31" s="39">
        <v>43277</v>
      </c>
      <c r="B31" s="40" t="s">
        <v>647</v>
      </c>
      <c r="C31" s="40" t="s">
        <v>20</v>
      </c>
      <c r="D31" s="40">
        <v>1000</v>
      </c>
      <c r="E31" s="40">
        <v>800</v>
      </c>
      <c r="F31" s="40">
        <v>796.5</v>
      </c>
      <c r="G31" s="40" t="s">
        <v>708</v>
      </c>
      <c r="H31" s="40">
        <v>806</v>
      </c>
      <c r="I31" s="52">
        <f t="shared" si="3"/>
        <v>6000</v>
      </c>
      <c r="J31" s="50"/>
    </row>
    <row r="32" ht="15.95" customHeight="1" spans="1:10">
      <c r="A32" s="41">
        <v>43278</v>
      </c>
      <c r="B32" s="42" t="s">
        <v>709</v>
      </c>
      <c r="C32" s="42" t="s">
        <v>20</v>
      </c>
      <c r="D32" s="42">
        <v>1000</v>
      </c>
      <c r="E32" s="42">
        <v>821</v>
      </c>
      <c r="F32" s="42">
        <v>817.5</v>
      </c>
      <c r="G32" s="42" t="s">
        <v>710</v>
      </c>
      <c r="H32" s="42">
        <v>817.5</v>
      </c>
      <c r="I32" s="54">
        <f t="shared" si="3"/>
        <v>-3500</v>
      </c>
      <c r="J32" s="50"/>
    </row>
    <row r="33" ht="15.95" customHeight="1" spans="1:10">
      <c r="A33" s="41">
        <v>43278</v>
      </c>
      <c r="B33" s="42" t="s">
        <v>711</v>
      </c>
      <c r="C33" s="42" t="s">
        <v>17</v>
      </c>
      <c r="D33" s="42">
        <v>6000</v>
      </c>
      <c r="E33" s="42">
        <v>72.35</v>
      </c>
      <c r="F33" s="42" t="s">
        <v>712</v>
      </c>
      <c r="G33" s="42" t="s">
        <v>713</v>
      </c>
      <c r="H33" s="42">
        <v>72.6</v>
      </c>
      <c r="I33" s="54">
        <f t="shared" ref="I33:I35" si="5">(E33-H33)*D33</f>
        <v>-1500</v>
      </c>
      <c r="J33" s="50"/>
    </row>
    <row r="34" ht="15.95" customHeight="1" spans="1:10">
      <c r="A34" s="39">
        <v>43279</v>
      </c>
      <c r="B34" s="40" t="s">
        <v>592</v>
      </c>
      <c r="C34" s="40" t="s">
        <v>17</v>
      </c>
      <c r="D34" s="40">
        <v>800</v>
      </c>
      <c r="E34" s="40">
        <v>1000</v>
      </c>
      <c r="F34" s="40">
        <v>1004.5</v>
      </c>
      <c r="G34" s="40" t="s">
        <v>714</v>
      </c>
      <c r="H34" s="40">
        <v>1000</v>
      </c>
      <c r="I34" s="52">
        <f t="shared" si="5"/>
        <v>0</v>
      </c>
      <c r="J34" s="50"/>
    </row>
    <row r="35" ht="15.95" customHeight="1" spans="1:10">
      <c r="A35" s="39">
        <v>43280</v>
      </c>
      <c r="B35" s="40" t="s">
        <v>19</v>
      </c>
      <c r="C35" s="40" t="s">
        <v>17</v>
      </c>
      <c r="D35" s="40">
        <v>600</v>
      </c>
      <c r="E35" s="40">
        <v>1080</v>
      </c>
      <c r="F35" s="40">
        <v>1086</v>
      </c>
      <c r="G35" s="40" t="s">
        <v>715</v>
      </c>
      <c r="H35" s="40">
        <v>1065</v>
      </c>
      <c r="I35" s="52">
        <f t="shared" si="5"/>
        <v>9000</v>
      </c>
      <c r="J35" s="50"/>
    </row>
    <row r="36" ht="15.95" customHeight="1" spans="1:10">
      <c r="A36" s="39"/>
      <c r="B36" s="40"/>
      <c r="C36" s="40"/>
      <c r="D36" s="40"/>
      <c r="E36" s="40"/>
      <c r="F36" s="40"/>
      <c r="G36" s="40"/>
      <c r="H36" s="40"/>
      <c r="I36" s="52"/>
      <c r="J36" s="50"/>
    </row>
    <row r="37" spans="7:10">
      <c r="G37" s="43" t="s">
        <v>40</v>
      </c>
      <c r="H37" s="43"/>
      <c r="I37" s="55">
        <f>SUM(I4:I36)</f>
        <v>81120</v>
      </c>
      <c r="J37" s="50"/>
    </row>
    <row r="38" spans="9:11">
      <c r="I38" s="48"/>
      <c r="J38" s="50"/>
      <c r="K38" s="32" t="s">
        <v>41</v>
      </c>
    </row>
    <row r="39" spans="7:10">
      <c r="G39" s="43" t="s">
        <v>3</v>
      </c>
      <c r="H39" s="43"/>
      <c r="I39" s="56">
        <f>27/32</f>
        <v>0.84375</v>
      </c>
      <c r="J39" s="50"/>
    </row>
  </sheetData>
  <mergeCells count="4">
    <mergeCell ref="A1:I1"/>
    <mergeCell ref="A2:I2"/>
    <mergeCell ref="G37:H37"/>
    <mergeCell ref="G39:H39"/>
  </mergeCells>
  <pageMargins left="0.75" right="0.75" top="1" bottom="1" header="0.511805555555556" footer="0.511805555555556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9"/>
  <sheetViews>
    <sheetView topLeftCell="A19" workbookViewId="0">
      <selection activeCell="J37" sqref="$A1:$XFD1048576"/>
    </sheetView>
  </sheetViews>
  <sheetFormatPr defaultColWidth="9" defaultRowHeight="15"/>
  <cols>
    <col min="1" max="1" width="10.4285714285714" style="32"/>
    <col min="2" max="2" width="19.7142857142857" style="32" customWidth="1"/>
    <col min="3" max="3" width="9.42857142857143" style="32" customWidth="1"/>
    <col min="4" max="4" width="9" style="32"/>
    <col min="5" max="5" width="12.2857142857143" style="32" customWidth="1"/>
    <col min="6" max="6" width="9.42857142857143" style="32"/>
    <col min="7" max="7" width="17.7142857142857" style="32" customWidth="1"/>
    <col min="8" max="8" width="11" style="32" customWidth="1"/>
    <col min="9" max="9" width="12.5714285714286" style="32" customWidth="1"/>
    <col min="10" max="10" width="21.5714285714286" style="32" customWidth="1"/>
    <col min="11" max="16384" width="9" style="32"/>
  </cols>
  <sheetData>
    <row r="1" ht="22.5" spans="1:10">
      <c r="A1" s="33" t="s">
        <v>5</v>
      </c>
      <c r="B1" s="34"/>
      <c r="C1" s="34"/>
      <c r="D1" s="34"/>
      <c r="E1" s="34"/>
      <c r="F1" s="34"/>
      <c r="G1" s="34"/>
      <c r="H1" s="34"/>
      <c r="I1" s="34"/>
      <c r="J1" s="50"/>
    </row>
    <row r="2" ht="15.75" spans="1:10">
      <c r="A2" s="35" t="s">
        <v>716</v>
      </c>
      <c r="B2" s="36"/>
      <c r="C2" s="36"/>
      <c r="D2" s="36"/>
      <c r="E2" s="36"/>
      <c r="F2" s="36"/>
      <c r="G2" s="36"/>
      <c r="H2" s="36"/>
      <c r="I2" s="36"/>
      <c r="J2" s="50"/>
    </row>
    <row r="3" spans="1:10">
      <c r="A3" s="37" t="s">
        <v>7</v>
      </c>
      <c r="B3" s="38" t="s">
        <v>8</v>
      </c>
      <c r="C3" s="38" t="s">
        <v>9</v>
      </c>
      <c r="D3" s="38" t="s">
        <v>10</v>
      </c>
      <c r="E3" s="38" t="s">
        <v>11</v>
      </c>
      <c r="F3" s="38" t="s">
        <v>12</v>
      </c>
      <c r="G3" s="38" t="s">
        <v>13</v>
      </c>
      <c r="H3" s="38" t="s">
        <v>14</v>
      </c>
      <c r="I3" s="51" t="s">
        <v>15</v>
      </c>
      <c r="J3" s="50"/>
    </row>
    <row r="4" spans="1:10">
      <c r="A4" s="39">
        <v>43222</v>
      </c>
      <c r="B4" s="40" t="s">
        <v>239</v>
      </c>
      <c r="C4" s="40" t="s">
        <v>17</v>
      </c>
      <c r="D4" s="40">
        <v>1500</v>
      </c>
      <c r="E4" s="40">
        <v>634.25</v>
      </c>
      <c r="F4" s="40">
        <v>636.75</v>
      </c>
      <c r="G4" s="60" t="s">
        <v>717</v>
      </c>
      <c r="H4" s="40">
        <v>630.5</v>
      </c>
      <c r="I4" s="52">
        <f>(E4-H4)*D4</f>
        <v>5625</v>
      </c>
      <c r="J4" s="50"/>
    </row>
    <row r="5" spans="1:10">
      <c r="A5" s="39">
        <v>43223</v>
      </c>
      <c r="B5" s="40" t="s">
        <v>19</v>
      </c>
      <c r="C5" s="40" t="s">
        <v>17</v>
      </c>
      <c r="D5" s="40">
        <v>600</v>
      </c>
      <c r="E5" s="40">
        <v>1172</v>
      </c>
      <c r="F5" s="40">
        <v>1178</v>
      </c>
      <c r="G5" s="60" t="s">
        <v>718</v>
      </c>
      <c r="H5" s="40">
        <v>1155</v>
      </c>
      <c r="I5" s="52">
        <f t="shared" ref="I5:I12" si="0">(E5-H5)*D5</f>
        <v>10200</v>
      </c>
      <c r="J5" s="50"/>
    </row>
    <row r="6" spans="1:10">
      <c r="A6" s="39">
        <v>43224</v>
      </c>
      <c r="B6" s="40" t="s">
        <v>719</v>
      </c>
      <c r="C6" s="40" t="s">
        <v>20</v>
      </c>
      <c r="D6" s="40">
        <v>2600</v>
      </c>
      <c r="E6" s="40">
        <v>325</v>
      </c>
      <c r="F6" s="40">
        <v>323.4</v>
      </c>
      <c r="G6" s="40" t="s">
        <v>720</v>
      </c>
      <c r="H6" s="40">
        <v>327.25</v>
      </c>
      <c r="I6" s="52">
        <f t="shared" ref="I6:I8" si="1">(H6-E6)*D6</f>
        <v>5850</v>
      </c>
      <c r="J6" s="50"/>
    </row>
    <row r="7" spans="1:10">
      <c r="A7" s="39">
        <v>43227</v>
      </c>
      <c r="B7" s="40" t="s">
        <v>721</v>
      </c>
      <c r="C7" s="40" t="s">
        <v>20</v>
      </c>
      <c r="D7" s="40">
        <v>900</v>
      </c>
      <c r="E7" s="40">
        <v>738.5</v>
      </c>
      <c r="F7" s="40">
        <v>734.5</v>
      </c>
      <c r="G7" s="60" t="s">
        <v>722</v>
      </c>
      <c r="H7" s="40">
        <v>750</v>
      </c>
      <c r="I7" s="52">
        <f t="shared" si="1"/>
        <v>10350</v>
      </c>
      <c r="J7" s="53"/>
    </row>
    <row r="8" spans="1:10">
      <c r="A8" s="39">
        <v>43228</v>
      </c>
      <c r="B8" s="40" t="s">
        <v>673</v>
      </c>
      <c r="C8" s="40" t="s">
        <v>20</v>
      </c>
      <c r="D8" s="40">
        <v>1500</v>
      </c>
      <c r="E8" s="40">
        <v>216</v>
      </c>
      <c r="F8" s="40">
        <v>213.5</v>
      </c>
      <c r="G8" s="40" t="s">
        <v>723</v>
      </c>
      <c r="H8" s="40">
        <v>224</v>
      </c>
      <c r="I8" s="52">
        <f t="shared" si="1"/>
        <v>12000</v>
      </c>
      <c r="J8" s="50"/>
    </row>
    <row r="9" spans="1:10">
      <c r="A9" s="41">
        <v>43229</v>
      </c>
      <c r="B9" s="42" t="s">
        <v>19</v>
      </c>
      <c r="C9" s="42" t="s">
        <v>17</v>
      </c>
      <c r="D9" s="42">
        <v>600</v>
      </c>
      <c r="E9" s="42">
        <v>1170</v>
      </c>
      <c r="F9" s="42">
        <v>1176</v>
      </c>
      <c r="G9" s="61" t="s">
        <v>724</v>
      </c>
      <c r="H9" s="42">
        <v>1176</v>
      </c>
      <c r="I9" s="54">
        <f>(E9-H9)*D9</f>
        <v>-3600</v>
      </c>
      <c r="J9" s="50"/>
    </row>
    <row r="10" spans="1:10">
      <c r="A10" s="41">
        <v>43230</v>
      </c>
      <c r="B10" s="42" t="s">
        <v>19</v>
      </c>
      <c r="C10" s="42" t="s">
        <v>17</v>
      </c>
      <c r="D10" s="42">
        <v>600</v>
      </c>
      <c r="E10" s="42">
        <v>1165</v>
      </c>
      <c r="F10" s="42">
        <v>1171</v>
      </c>
      <c r="G10" s="42" t="s">
        <v>725</v>
      </c>
      <c r="H10" s="42">
        <v>1171</v>
      </c>
      <c r="I10" s="54">
        <f t="shared" si="0"/>
        <v>-3600</v>
      </c>
      <c r="J10" s="50"/>
    </row>
    <row r="11" spans="1:10">
      <c r="A11" s="39">
        <v>43230</v>
      </c>
      <c r="B11" s="40" t="s">
        <v>726</v>
      </c>
      <c r="C11" s="40" t="s">
        <v>17</v>
      </c>
      <c r="D11" s="40">
        <v>500</v>
      </c>
      <c r="E11" s="40">
        <v>1032</v>
      </c>
      <c r="F11" s="40">
        <v>1039</v>
      </c>
      <c r="G11" s="60" t="s">
        <v>727</v>
      </c>
      <c r="H11" s="40">
        <v>1032</v>
      </c>
      <c r="I11" s="52">
        <f t="shared" si="0"/>
        <v>0</v>
      </c>
      <c r="J11" s="50"/>
    </row>
    <row r="12" spans="1:10">
      <c r="A12" s="41">
        <v>43231</v>
      </c>
      <c r="B12" s="42" t="s">
        <v>206</v>
      </c>
      <c r="C12" s="42" t="s">
        <v>17</v>
      </c>
      <c r="D12" s="42">
        <v>500</v>
      </c>
      <c r="E12" s="42">
        <v>1060</v>
      </c>
      <c r="F12" s="42">
        <v>1067</v>
      </c>
      <c r="G12" s="42" t="s">
        <v>728</v>
      </c>
      <c r="H12" s="42">
        <v>1063</v>
      </c>
      <c r="I12" s="54">
        <f t="shared" si="0"/>
        <v>-1500</v>
      </c>
      <c r="J12" s="50"/>
    </row>
    <row r="13" spans="1:10">
      <c r="A13" s="41">
        <v>43231</v>
      </c>
      <c r="B13" s="42" t="s">
        <v>164</v>
      </c>
      <c r="C13" s="42" t="s">
        <v>20</v>
      </c>
      <c r="D13" s="42">
        <v>750</v>
      </c>
      <c r="E13" s="42">
        <v>1066.5</v>
      </c>
      <c r="F13" s="42">
        <v>1062</v>
      </c>
      <c r="G13" s="61" t="s">
        <v>729</v>
      </c>
      <c r="H13" s="42">
        <v>1062</v>
      </c>
      <c r="I13" s="54">
        <f t="shared" ref="I13:I15" si="2">(H13-E13)*D13</f>
        <v>-3375</v>
      </c>
      <c r="J13" s="50"/>
    </row>
    <row r="14" spans="1:10">
      <c r="A14" s="39">
        <v>43234</v>
      </c>
      <c r="B14" s="40" t="s">
        <v>206</v>
      </c>
      <c r="C14" s="40" t="s">
        <v>20</v>
      </c>
      <c r="D14" s="40">
        <v>500</v>
      </c>
      <c r="E14" s="40">
        <v>1082</v>
      </c>
      <c r="F14" s="40">
        <v>1074.9</v>
      </c>
      <c r="G14" s="40" t="s">
        <v>730</v>
      </c>
      <c r="H14" s="40">
        <v>1096</v>
      </c>
      <c r="I14" s="52">
        <f t="shared" si="2"/>
        <v>7000</v>
      </c>
      <c r="J14" s="50"/>
    </row>
    <row r="15" spans="1:10">
      <c r="A15" s="39">
        <v>43235</v>
      </c>
      <c r="B15" s="40" t="s">
        <v>355</v>
      </c>
      <c r="C15" s="40" t="s">
        <v>20</v>
      </c>
      <c r="D15" s="40">
        <v>1200</v>
      </c>
      <c r="E15" s="40">
        <v>1010</v>
      </c>
      <c r="F15" s="40">
        <v>1007</v>
      </c>
      <c r="G15" s="60" t="s">
        <v>731</v>
      </c>
      <c r="H15" s="40">
        <v>1010</v>
      </c>
      <c r="I15" s="52">
        <f t="shared" si="2"/>
        <v>0</v>
      </c>
      <c r="J15" s="50"/>
    </row>
    <row r="16" spans="1:10">
      <c r="A16" s="39">
        <v>43235</v>
      </c>
      <c r="B16" s="40" t="s">
        <v>732</v>
      </c>
      <c r="C16" s="40" t="s">
        <v>17</v>
      </c>
      <c r="D16" s="40">
        <v>1100</v>
      </c>
      <c r="E16" s="40">
        <v>760</v>
      </c>
      <c r="F16" s="40">
        <v>763.5</v>
      </c>
      <c r="G16" s="60" t="s">
        <v>733</v>
      </c>
      <c r="H16" s="40">
        <v>752</v>
      </c>
      <c r="I16" s="52">
        <f t="shared" ref="I16:I21" si="3">(E16-H16)*D16</f>
        <v>8800</v>
      </c>
      <c r="J16" s="50"/>
    </row>
    <row r="17" spans="1:10">
      <c r="A17" s="39">
        <v>43236</v>
      </c>
      <c r="B17" s="40" t="s">
        <v>395</v>
      </c>
      <c r="C17" s="40" t="s">
        <v>20</v>
      </c>
      <c r="D17" s="40">
        <v>2667</v>
      </c>
      <c r="E17" s="40">
        <v>334</v>
      </c>
      <c r="F17" s="40">
        <v>332.5</v>
      </c>
      <c r="G17" s="60" t="s">
        <v>734</v>
      </c>
      <c r="H17" s="40">
        <v>335.15</v>
      </c>
      <c r="I17" s="52">
        <f t="shared" ref="I17:I19" si="4">(H17-E17)*D17</f>
        <v>3067.04999999994</v>
      </c>
      <c r="J17" s="50"/>
    </row>
    <row r="18" spans="1:10">
      <c r="A18" s="41">
        <v>43237</v>
      </c>
      <c r="B18" s="42" t="s">
        <v>647</v>
      </c>
      <c r="C18" s="42" t="s">
        <v>20</v>
      </c>
      <c r="D18" s="42">
        <v>1000</v>
      </c>
      <c r="E18" s="42">
        <v>1000</v>
      </c>
      <c r="F18" s="42">
        <v>996.5</v>
      </c>
      <c r="G18" s="61" t="s">
        <v>735</v>
      </c>
      <c r="H18" s="42">
        <v>996.5</v>
      </c>
      <c r="I18" s="54">
        <f t="shared" si="4"/>
        <v>-3500</v>
      </c>
      <c r="J18" s="50"/>
    </row>
    <row r="19" spans="1:10">
      <c r="A19" s="39">
        <v>43238</v>
      </c>
      <c r="B19" s="40" t="s">
        <v>135</v>
      </c>
      <c r="C19" s="40" t="s">
        <v>20</v>
      </c>
      <c r="D19" s="40">
        <v>500</v>
      </c>
      <c r="E19" s="40">
        <v>2043</v>
      </c>
      <c r="F19" s="40">
        <v>2036</v>
      </c>
      <c r="G19" s="60" t="s">
        <v>736</v>
      </c>
      <c r="H19" s="40">
        <v>2050</v>
      </c>
      <c r="I19" s="52">
        <f t="shared" si="4"/>
        <v>3500</v>
      </c>
      <c r="J19" s="50"/>
    </row>
    <row r="20" spans="1:10">
      <c r="A20" s="39">
        <v>43241</v>
      </c>
      <c r="B20" s="40" t="s">
        <v>206</v>
      </c>
      <c r="C20" s="40" t="s">
        <v>17</v>
      </c>
      <c r="D20" s="40">
        <v>500</v>
      </c>
      <c r="E20" s="40">
        <v>1002</v>
      </c>
      <c r="F20" s="40">
        <v>1009</v>
      </c>
      <c r="G20" s="40" t="s">
        <v>737</v>
      </c>
      <c r="H20" s="40">
        <v>992</v>
      </c>
      <c r="I20" s="52">
        <f t="shared" si="3"/>
        <v>5000</v>
      </c>
      <c r="J20" s="50"/>
    </row>
    <row r="21" ht="15.95" customHeight="1" spans="1:10">
      <c r="A21" s="39">
        <v>43241</v>
      </c>
      <c r="B21" s="40" t="s">
        <v>278</v>
      </c>
      <c r="C21" s="40" t="s">
        <v>17</v>
      </c>
      <c r="D21" s="40">
        <v>2500</v>
      </c>
      <c r="E21" s="40">
        <v>232.7</v>
      </c>
      <c r="F21" s="40">
        <v>234.1</v>
      </c>
      <c r="G21" s="40" t="s">
        <v>738</v>
      </c>
      <c r="H21" s="40">
        <v>231.7</v>
      </c>
      <c r="I21" s="52">
        <f t="shared" si="3"/>
        <v>2500</v>
      </c>
      <c r="J21" s="50"/>
    </row>
    <row r="22" ht="15.95" customHeight="1" spans="1:10">
      <c r="A22" s="39">
        <v>43242</v>
      </c>
      <c r="B22" s="40" t="s">
        <v>27</v>
      </c>
      <c r="C22" s="40" t="s">
        <v>20</v>
      </c>
      <c r="D22" s="40">
        <v>600</v>
      </c>
      <c r="E22" s="40">
        <v>358</v>
      </c>
      <c r="F22" s="40">
        <v>352</v>
      </c>
      <c r="G22" s="40" t="s">
        <v>739</v>
      </c>
      <c r="H22" s="40">
        <v>372</v>
      </c>
      <c r="I22" s="52">
        <f t="shared" ref="I22:I32" si="5">(H22-E22)*D22</f>
        <v>8400</v>
      </c>
      <c r="J22" s="50"/>
    </row>
    <row r="23" ht="15.95" customHeight="1" spans="1:10">
      <c r="A23" s="41">
        <v>43243</v>
      </c>
      <c r="B23" s="42" t="s">
        <v>391</v>
      </c>
      <c r="C23" s="42" t="s">
        <v>20</v>
      </c>
      <c r="D23" s="42">
        <v>1200</v>
      </c>
      <c r="E23" s="42">
        <v>690</v>
      </c>
      <c r="F23" s="42">
        <v>686.9</v>
      </c>
      <c r="G23" s="42" t="s">
        <v>740</v>
      </c>
      <c r="H23" s="42">
        <v>686.9</v>
      </c>
      <c r="I23" s="54">
        <f t="shared" si="5"/>
        <v>-3720.00000000003</v>
      </c>
      <c r="J23" s="50"/>
    </row>
    <row r="24" ht="15.95" customHeight="1" spans="1:10">
      <c r="A24" s="39">
        <v>43243</v>
      </c>
      <c r="B24" s="40" t="s">
        <v>647</v>
      </c>
      <c r="C24" s="40" t="s">
        <v>17</v>
      </c>
      <c r="D24" s="40">
        <v>1000</v>
      </c>
      <c r="E24" s="40">
        <v>933.25</v>
      </c>
      <c r="F24" s="40">
        <v>937</v>
      </c>
      <c r="G24" s="40" t="s">
        <v>741</v>
      </c>
      <c r="H24" s="40">
        <v>933.25</v>
      </c>
      <c r="I24" s="52">
        <f>(E24-H24)*D24</f>
        <v>0</v>
      </c>
      <c r="J24" s="50"/>
    </row>
    <row r="25" ht="15.95" customHeight="1" spans="1:10">
      <c r="A25" s="39">
        <v>43244</v>
      </c>
      <c r="B25" s="40" t="s">
        <v>78</v>
      </c>
      <c r="C25" s="40" t="s">
        <v>17</v>
      </c>
      <c r="D25" s="40">
        <v>500</v>
      </c>
      <c r="E25" s="40">
        <v>720</v>
      </c>
      <c r="F25" s="40">
        <v>727</v>
      </c>
      <c r="G25" s="40" t="s">
        <v>742</v>
      </c>
      <c r="H25" s="40">
        <v>715</v>
      </c>
      <c r="I25" s="52">
        <f>(E25-H25)*D25</f>
        <v>2500</v>
      </c>
      <c r="J25" s="50"/>
    </row>
    <row r="26" ht="15.95" customHeight="1" spans="1:10">
      <c r="A26" s="39">
        <v>43245</v>
      </c>
      <c r="B26" s="40" t="s">
        <v>675</v>
      </c>
      <c r="C26" s="40" t="s">
        <v>20</v>
      </c>
      <c r="D26" s="40">
        <v>3750</v>
      </c>
      <c r="E26" s="40">
        <v>166.3</v>
      </c>
      <c r="F26" s="40">
        <v>165</v>
      </c>
      <c r="G26" s="40" t="s">
        <v>743</v>
      </c>
      <c r="H26" s="40">
        <v>169.3</v>
      </c>
      <c r="I26" s="52">
        <f t="shared" si="5"/>
        <v>11250</v>
      </c>
      <c r="J26" s="50"/>
    </row>
    <row r="27" ht="15.95" customHeight="1" spans="1:10">
      <c r="A27" s="41">
        <v>43248</v>
      </c>
      <c r="B27" s="42" t="s">
        <v>673</v>
      </c>
      <c r="C27" s="42" t="s">
        <v>20</v>
      </c>
      <c r="D27" s="42">
        <v>1500</v>
      </c>
      <c r="E27" s="42">
        <v>181.5</v>
      </c>
      <c r="F27" s="42">
        <v>178.9</v>
      </c>
      <c r="G27" s="42" t="s">
        <v>744</v>
      </c>
      <c r="H27" s="42">
        <v>178.9</v>
      </c>
      <c r="I27" s="54">
        <f t="shared" si="5"/>
        <v>-3899.99999999999</v>
      </c>
      <c r="J27" s="50"/>
    </row>
    <row r="28" ht="15.95" customHeight="1" spans="1:10">
      <c r="A28" s="39">
        <v>43248</v>
      </c>
      <c r="B28" s="40" t="s">
        <v>745</v>
      </c>
      <c r="C28" s="40" t="s">
        <v>20</v>
      </c>
      <c r="D28" s="40">
        <v>2000</v>
      </c>
      <c r="E28" s="40">
        <v>328</v>
      </c>
      <c r="F28" s="40">
        <v>326.25</v>
      </c>
      <c r="G28" s="40" t="s">
        <v>746</v>
      </c>
      <c r="H28" s="40">
        <v>328</v>
      </c>
      <c r="I28" s="52">
        <f t="shared" si="5"/>
        <v>0</v>
      </c>
      <c r="J28" s="50"/>
    </row>
    <row r="29" ht="15.95" customHeight="1" spans="1:10">
      <c r="A29" s="39">
        <v>43248</v>
      </c>
      <c r="B29" s="40" t="s">
        <v>19</v>
      </c>
      <c r="C29" s="40" t="s">
        <v>20</v>
      </c>
      <c r="D29" s="40">
        <v>600</v>
      </c>
      <c r="E29" s="40">
        <v>1253.5</v>
      </c>
      <c r="F29" s="40">
        <v>1247.5</v>
      </c>
      <c r="G29" s="40" t="s">
        <v>747</v>
      </c>
      <c r="H29" s="40">
        <v>1263.5</v>
      </c>
      <c r="I29" s="52">
        <f t="shared" si="5"/>
        <v>6000</v>
      </c>
      <c r="J29" s="50"/>
    </row>
    <row r="30" ht="15.95" customHeight="1" spans="1:10">
      <c r="A30" s="39">
        <v>43249</v>
      </c>
      <c r="B30" s="40" t="s">
        <v>278</v>
      </c>
      <c r="C30" s="40" t="s">
        <v>20</v>
      </c>
      <c r="D30" s="40">
        <v>2500</v>
      </c>
      <c r="E30" s="40">
        <v>242.75</v>
      </c>
      <c r="F30" s="40">
        <v>241.25</v>
      </c>
      <c r="G30" s="40" t="s">
        <v>748</v>
      </c>
      <c r="H30" s="40">
        <v>243.8</v>
      </c>
      <c r="I30" s="52">
        <f t="shared" si="5"/>
        <v>2625.00000000003</v>
      </c>
      <c r="J30" s="50"/>
    </row>
    <row r="31" ht="15.95" customHeight="1" spans="1:10">
      <c r="A31" s="41">
        <v>43250</v>
      </c>
      <c r="B31" s="42" t="s">
        <v>395</v>
      </c>
      <c r="C31" s="42" t="s">
        <v>20</v>
      </c>
      <c r="D31" s="42">
        <v>2667</v>
      </c>
      <c r="E31" s="42">
        <v>345.6</v>
      </c>
      <c r="F31" s="42">
        <v>343</v>
      </c>
      <c r="G31" s="42" t="s">
        <v>749</v>
      </c>
      <c r="H31" s="42">
        <v>344</v>
      </c>
      <c r="I31" s="54">
        <f t="shared" si="5"/>
        <v>-4267.20000000006</v>
      </c>
      <c r="J31" s="50"/>
    </row>
    <row r="32" ht="15.95" customHeight="1" spans="1:10">
      <c r="A32" s="39">
        <v>43250</v>
      </c>
      <c r="B32" s="40" t="s">
        <v>51</v>
      </c>
      <c r="C32" s="40" t="s">
        <v>20</v>
      </c>
      <c r="D32" s="40">
        <v>1200</v>
      </c>
      <c r="E32" s="40">
        <v>685</v>
      </c>
      <c r="F32" s="40">
        <v>681.9</v>
      </c>
      <c r="G32" s="40" t="s">
        <v>750</v>
      </c>
      <c r="H32" s="40">
        <v>685</v>
      </c>
      <c r="I32" s="52">
        <f t="shared" si="5"/>
        <v>0</v>
      </c>
      <c r="J32" s="50"/>
    </row>
    <row r="33" ht="15.95" customHeight="1" spans="1:10">
      <c r="A33" s="39"/>
      <c r="B33" s="40"/>
      <c r="C33" s="40"/>
      <c r="D33" s="40"/>
      <c r="E33" s="40"/>
      <c r="F33" s="40"/>
      <c r="G33" s="40"/>
      <c r="H33" s="40"/>
      <c r="I33" s="52"/>
      <c r="J33" s="50"/>
    </row>
    <row r="34" ht="15.95" customHeight="1" spans="1:10">
      <c r="A34" s="39"/>
      <c r="B34" s="40"/>
      <c r="C34" s="40"/>
      <c r="D34" s="40"/>
      <c r="E34" s="40"/>
      <c r="F34" s="40"/>
      <c r="G34" s="40"/>
      <c r="H34" s="40"/>
      <c r="I34" s="52"/>
      <c r="J34" s="50"/>
    </row>
    <row r="35" ht="15.95" customHeight="1" spans="1:10">
      <c r="A35" s="39"/>
      <c r="B35" s="40"/>
      <c r="C35" s="40"/>
      <c r="D35" s="40"/>
      <c r="E35" s="40"/>
      <c r="F35" s="40"/>
      <c r="G35" s="40"/>
      <c r="H35" s="40"/>
      <c r="I35" s="52"/>
      <c r="J35" s="50"/>
    </row>
    <row r="36" ht="15.95" customHeight="1" spans="1:10">
      <c r="A36" s="39"/>
      <c r="B36" s="40"/>
      <c r="C36" s="40"/>
      <c r="D36" s="40"/>
      <c r="E36" s="40"/>
      <c r="F36" s="40"/>
      <c r="G36" s="40"/>
      <c r="H36" s="40"/>
      <c r="I36" s="52"/>
      <c r="J36" s="50"/>
    </row>
    <row r="37" spans="7:10">
      <c r="G37" s="43" t="s">
        <v>40</v>
      </c>
      <c r="H37" s="43"/>
      <c r="I37" s="55">
        <f>SUM(I4:I36)</f>
        <v>77204.8499999999</v>
      </c>
      <c r="J37" s="50"/>
    </row>
    <row r="38" spans="9:11">
      <c r="I38" s="48"/>
      <c r="J38" s="50"/>
      <c r="K38" s="32" t="s">
        <v>41</v>
      </c>
    </row>
    <row r="39" spans="7:10">
      <c r="G39" s="43" t="s">
        <v>3</v>
      </c>
      <c r="H39" s="43"/>
      <c r="I39" s="56">
        <f>21/29</f>
        <v>0.724137931034483</v>
      </c>
      <c r="J39" s="50"/>
    </row>
  </sheetData>
  <mergeCells count="4">
    <mergeCell ref="A1:I1"/>
    <mergeCell ref="A2:I2"/>
    <mergeCell ref="G37:H37"/>
    <mergeCell ref="G39:H39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"/>
  <sheetViews>
    <sheetView tabSelected="1" workbookViewId="0">
      <selection activeCell="G22" sqref="G22"/>
    </sheetView>
  </sheetViews>
  <sheetFormatPr defaultColWidth="9" defaultRowHeight="15"/>
  <cols>
    <col min="1" max="1" width="10.7142857142857" style="32" customWidth="1"/>
    <col min="2" max="2" width="19.7142857142857" style="32" customWidth="1"/>
    <col min="3" max="3" width="9.42857142857143" style="32" customWidth="1"/>
    <col min="4" max="4" width="11" style="32" customWidth="1"/>
    <col min="5" max="5" width="14.1428571428571" style="32" customWidth="1"/>
    <col min="6" max="6" width="12.1428571428571" style="32" customWidth="1"/>
    <col min="7" max="7" width="17.7142857142857" style="32" customWidth="1"/>
    <col min="8" max="8" width="11" style="32" customWidth="1"/>
    <col min="9" max="9" width="12.5714285714286" style="32" customWidth="1"/>
    <col min="10" max="10" width="21.5714285714286" style="32" customWidth="1"/>
    <col min="11" max="16384" width="9" style="32"/>
  </cols>
  <sheetData>
    <row r="1" ht="22.5" spans="1:10">
      <c r="A1" s="33" t="s">
        <v>5</v>
      </c>
      <c r="B1" s="34"/>
      <c r="C1" s="34"/>
      <c r="D1" s="34"/>
      <c r="E1" s="34"/>
      <c r="F1" s="34"/>
      <c r="G1" s="34"/>
      <c r="H1" s="34"/>
      <c r="I1" s="34"/>
      <c r="J1" s="50"/>
    </row>
    <row r="2" ht="15.75" spans="1:10">
      <c r="A2" s="35" t="s">
        <v>6</v>
      </c>
      <c r="B2" s="36"/>
      <c r="C2" s="36"/>
      <c r="D2" s="36"/>
      <c r="E2" s="36"/>
      <c r="F2" s="36"/>
      <c r="G2" s="36"/>
      <c r="H2" s="36"/>
      <c r="I2" s="36"/>
      <c r="J2" s="50"/>
    </row>
    <row r="3" spans="1:10">
      <c r="A3" s="37" t="s">
        <v>7</v>
      </c>
      <c r="B3" s="38" t="s">
        <v>8</v>
      </c>
      <c r="C3" s="38" t="s">
        <v>9</v>
      </c>
      <c r="D3" s="38" t="s">
        <v>10</v>
      </c>
      <c r="E3" s="38" t="s">
        <v>11</v>
      </c>
      <c r="F3" s="38" t="s">
        <v>12</v>
      </c>
      <c r="G3" s="38" t="s">
        <v>13</v>
      </c>
      <c r="H3" s="38" t="s">
        <v>14</v>
      </c>
      <c r="I3" s="51" t="s">
        <v>15</v>
      </c>
      <c r="J3" s="50"/>
    </row>
    <row r="4" spans="1:10">
      <c r="A4" s="66">
        <v>43475</v>
      </c>
      <c r="B4" s="67" t="s">
        <v>16</v>
      </c>
      <c r="C4" s="67" t="s">
        <v>17</v>
      </c>
      <c r="D4" s="67">
        <v>1800</v>
      </c>
      <c r="E4" s="67">
        <v>494</v>
      </c>
      <c r="F4" s="67">
        <v>496</v>
      </c>
      <c r="G4" s="68" t="s">
        <v>18</v>
      </c>
      <c r="H4" s="67">
        <v>496</v>
      </c>
      <c r="I4" s="70">
        <f t="shared" ref="I4:I8" si="0">(E4-H4)*D4</f>
        <v>-3600</v>
      </c>
      <c r="J4" s="50"/>
    </row>
    <row r="5" spans="1:10">
      <c r="A5" s="69">
        <v>43534</v>
      </c>
      <c r="B5" s="40" t="s">
        <v>19</v>
      </c>
      <c r="C5" s="40" t="s">
        <v>20</v>
      </c>
      <c r="D5" s="40">
        <v>600</v>
      </c>
      <c r="E5" s="40">
        <v>1824</v>
      </c>
      <c r="F5" s="40">
        <v>1818</v>
      </c>
      <c r="G5" s="60" t="s">
        <v>21</v>
      </c>
      <c r="H5" s="40">
        <v>1836</v>
      </c>
      <c r="I5" s="71">
        <f t="shared" ref="I5:I13" si="1">(H5-E5)*D5</f>
        <v>7200</v>
      </c>
      <c r="J5" s="50"/>
    </row>
    <row r="6" spans="1:10">
      <c r="A6" s="69">
        <v>43565</v>
      </c>
      <c r="B6" s="40" t="s">
        <v>22</v>
      </c>
      <c r="C6" s="40" t="s">
        <v>17</v>
      </c>
      <c r="D6" s="40">
        <v>550</v>
      </c>
      <c r="E6" s="40">
        <v>1682</v>
      </c>
      <c r="F6" s="40">
        <v>1688.5</v>
      </c>
      <c r="G6" s="60" t="s">
        <v>23</v>
      </c>
      <c r="H6" s="40">
        <v>1673</v>
      </c>
      <c r="I6" s="71">
        <f t="shared" si="0"/>
        <v>4950</v>
      </c>
      <c r="J6" s="50"/>
    </row>
    <row r="7" spans="1:10">
      <c r="A7" s="66">
        <v>43656</v>
      </c>
      <c r="B7" s="42" t="s">
        <v>19</v>
      </c>
      <c r="C7" s="42" t="s">
        <v>17</v>
      </c>
      <c r="D7" s="42">
        <v>600</v>
      </c>
      <c r="E7" s="42">
        <v>1780</v>
      </c>
      <c r="F7" s="42">
        <v>1786</v>
      </c>
      <c r="G7" s="61" t="s">
        <v>24</v>
      </c>
      <c r="H7" s="42">
        <v>1786</v>
      </c>
      <c r="I7" s="70">
        <f t="shared" si="0"/>
        <v>-3600</v>
      </c>
      <c r="J7" s="53"/>
    </row>
    <row r="8" spans="1:10">
      <c r="A8" s="66">
        <v>43656</v>
      </c>
      <c r="B8" s="42" t="s">
        <v>25</v>
      </c>
      <c r="C8" s="42" t="s">
        <v>17</v>
      </c>
      <c r="D8" s="42">
        <v>302</v>
      </c>
      <c r="E8" s="42">
        <v>1397</v>
      </c>
      <c r="F8" s="42">
        <v>1409</v>
      </c>
      <c r="G8" s="61" t="s">
        <v>26</v>
      </c>
      <c r="H8" s="42">
        <v>1409</v>
      </c>
      <c r="I8" s="70">
        <f t="shared" si="0"/>
        <v>-3624</v>
      </c>
      <c r="J8" s="50"/>
    </row>
    <row r="9" spans="1:10">
      <c r="A9" s="69">
        <v>43748</v>
      </c>
      <c r="B9" s="40" t="s">
        <v>27</v>
      </c>
      <c r="C9" s="40" t="s">
        <v>20</v>
      </c>
      <c r="D9" s="40">
        <v>1200</v>
      </c>
      <c r="E9" s="40">
        <v>309</v>
      </c>
      <c r="F9" s="40">
        <v>306</v>
      </c>
      <c r="G9" s="60" t="s">
        <v>28</v>
      </c>
      <c r="H9" s="40">
        <v>314</v>
      </c>
      <c r="I9" s="71">
        <f t="shared" si="1"/>
        <v>6000</v>
      </c>
      <c r="J9" s="50"/>
    </row>
    <row r="10" spans="1:10">
      <c r="A10" s="69" t="s">
        <v>29</v>
      </c>
      <c r="B10" s="40" t="s">
        <v>30</v>
      </c>
      <c r="C10" s="40" t="s">
        <v>20</v>
      </c>
      <c r="D10" s="40">
        <v>550</v>
      </c>
      <c r="E10" s="40">
        <v>1597</v>
      </c>
      <c r="F10" s="40">
        <v>1590.5</v>
      </c>
      <c r="G10" s="60" t="s">
        <v>31</v>
      </c>
      <c r="H10" s="40">
        <v>1602.5</v>
      </c>
      <c r="I10" s="71">
        <f t="shared" si="1"/>
        <v>3025</v>
      </c>
      <c r="J10" s="50"/>
    </row>
    <row r="11" spans="1:10">
      <c r="A11" s="66" t="s">
        <v>32</v>
      </c>
      <c r="B11" s="42" t="s">
        <v>33</v>
      </c>
      <c r="C11" s="42" t="s">
        <v>20</v>
      </c>
      <c r="D11" s="42">
        <v>200</v>
      </c>
      <c r="E11" s="42">
        <v>4212</v>
      </c>
      <c r="F11" s="42">
        <v>4194</v>
      </c>
      <c r="G11" s="61" t="s">
        <v>34</v>
      </c>
      <c r="H11" s="42">
        <v>4194</v>
      </c>
      <c r="I11" s="70">
        <f t="shared" si="1"/>
        <v>-3600</v>
      </c>
      <c r="J11" s="50"/>
    </row>
    <row r="12" spans="1:10">
      <c r="A12" s="69" t="s">
        <v>35</v>
      </c>
      <c r="B12" s="40" t="s">
        <v>36</v>
      </c>
      <c r="C12" s="40" t="s">
        <v>20</v>
      </c>
      <c r="D12" s="40">
        <v>4000</v>
      </c>
      <c r="E12" s="40">
        <v>159</v>
      </c>
      <c r="F12" s="40">
        <v>158.1</v>
      </c>
      <c r="G12" s="60" t="s">
        <v>37</v>
      </c>
      <c r="H12" s="40">
        <v>159</v>
      </c>
      <c r="I12" s="71">
        <f t="shared" si="1"/>
        <v>0</v>
      </c>
      <c r="J12" s="50"/>
    </row>
    <row r="13" spans="1:10">
      <c r="A13" s="69" t="s">
        <v>35</v>
      </c>
      <c r="B13" s="40" t="s">
        <v>38</v>
      </c>
      <c r="C13" s="40" t="s">
        <v>20</v>
      </c>
      <c r="D13" s="40">
        <v>1100</v>
      </c>
      <c r="E13" s="40">
        <v>628.1</v>
      </c>
      <c r="F13" s="40">
        <v>624.75</v>
      </c>
      <c r="G13" s="60" t="s">
        <v>39</v>
      </c>
      <c r="H13" s="40">
        <v>633.85</v>
      </c>
      <c r="I13" s="71">
        <f t="shared" si="1"/>
        <v>6325</v>
      </c>
      <c r="J13" s="50"/>
    </row>
    <row r="14" spans="1:10">
      <c r="A14" s="69"/>
      <c r="B14" s="40"/>
      <c r="C14" s="40"/>
      <c r="D14" s="40"/>
      <c r="E14" s="40"/>
      <c r="F14" s="40"/>
      <c r="G14" s="60"/>
      <c r="H14" s="40"/>
      <c r="I14" s="71"/>
      <c r="J14" s="50"/>
    </row>
    <row r="15" spans="1:10">
      <c r="A15" s="69"/>
      <c r="B15" s="40"/>
      <c r="C15" s="40"/>
      <c r="D15" s="40"/>
      <c r="E15" s="40"/>
      <c r="F15" s="40"/>
      <c r="G15" s="60"/>
      <c r="H15" s="40"/>
      <c r="I15" s="71"/>
      <c r="J15" s="50"/>
    </row>
    <row r="16" spans="1:10">
      <c r="A16" s="69"/>
      <c r="B16" s="40"/>
      <c r="C16" s="40"/>
      <c r="D16" s="40"/>
      <c r="E16" s="40"/>
      <c r="F16" s="40"/>
      <c r="G16" s="60"/>
      <c r="H16" s="40"/>
      <c r="I16" s="71"/>
      <c r="J16" s="50"/>
    </row>
    <row r="17" spans="1:10">
      <c r="A17" s="69"/>
      <c r="B17" s="40"/>
      <c r="C17" s="40"/>
      <c r="D17" s="40"/>
      <c r="E17" s="40"/>
      <c r="F17" s="40"/>
      <c r="G17" s="60"/>
      <c r="H17" s="40"/>
      <c r="I17" s="71"/>
      <c r="J17" s="50"/>
    </row>
    <row r="18" spans="1:10">
      <c r="A18" s="69"/>
      <c r="B18" s="40"/>
      <c r="C18" s="40"/>
      <c r="D18" s="40"/>
      <c r="E18" s="40"/>
      <c r="F18" s="40"/>
      <c r="G18" s="60"/>
      <c r="H18" s="40"/>
      <c r="I18" s="71"/>
      <c r="J18" s="50"/>
    </row>
    <row r="19" spans="1:10">
      <c r="A19" s="69"/>
      <c r="B19" s="40"/>
      <c r="C19" s="40"/>
      <c r="D19" s="40"/>
      <c r="E19" s="40"/>
      <c r="F19" s="40"/>
      <c r="G19" s="60"/>
      <c r="H19" s="40"/>
      <c r="I19" s="71"/>
      <c r="J19" s="50"/>
    </row>
    <row r="20" spans="1:10">
      <c r="A20" s="69"/>
      <c r="B20" s="40"/>
      <c r="C20" s="40"/>
      <c r="D20" s="40"/>
      <c r="E20" s="40"/>
      <c r="F20" s="40"/>
      <c r="G20" s="60"/>
      <c r="H20" s="40"/>
      <c r="I20" s="71"/>
      <c r="J20" s="50"/>
    </row>
    <row r="21" spans="1:10">
      <c r="A21" s="69"/>
      <c r="B21" s="40"/>
      <c r="C21" s="40"/>
      <c r="D21" s="40"/>
      <c r="E21" s="40"/>
      <c r="F21" s="40"/>
      <c r="G21" s="60"/>
      <c r="H21" s="40"/>
      <c r="I21" s="71"/>
      <c r="J21" s="50"/>
    </row>
    <row r="22" spans="1:10">
      <c r="A22" s="69"/>
      <c r="B22" s="40"/>
      <c r="C22" s="40"/>
      <c r="D22" s="40"/>
      <c r="E22" s="40"/>
      <c r="F22" s="40"/>
      <c r="G22" s="60"/>
      <c r="H22" s="40"/>
      <c r="I22" s="71"/>
      <c r="J22" s="50"/>
    </row>
    <row r="23" spans="1:10">
      <c r="A23" s="69"/>
      <c r="B23" s="40"/>
      <c r="C23" s="40"/>
      <c r="D23" s="40"/>
      <c r="E23" s="40"/>
      <c r="F23" s="40"/>
      <c r="G23" s="60"/>
      <c r="H23" s="40"/>
      <c r="I23" s="71"/>
      <c r="J23" s="50"/>
    </row>
    <row r="24" spans="1:10">
      <c r="A24" s="69"/>
      <c r="B24" s="40"/>
      <c r="C24" s="40"/>
      <c r="D24" s="40"/>
      <c r="E24" s="40"/>
      <c r="F24" s="40"/>
      <c r="G24" s="60"/>
      <c r="H24" s="40"/>
      <c r="I24" s="71"/>
      <c r="J24" s="50"/>
    </row>
    <row r="25" spans="1:10">
      <c r="A25" s="66"/>
      <c r="B25" s="42"/>
      <c r="C25" s="42"/>
      <c r="D25" s="42"/>
      <c r="E25" s="42"/>
      <c r="F25" s="42"/>
      <c r="G25" s="61"/>
      <c r="H25" s="42"/>
      <c r="I25" s="70"/>
      <c r="J25" s="50"/>
    </row>
    <row r="26" spans="1:10">
      <c r="A26" s="69"/>
      <c r="B26" s="40"/>
      <c r="C26" s="40"/>
      <c r="D26" s="40"/>
      <c r="E26" s="40"/>
      <c r="F26" s="40"/>
      <c r="G26" s="60"/>
      <c r="H26" s="40"/>
      <c r="I26" s="71"/>
      <c r="J26" s="50"/>
    </row>
    <row r="27" spans="1:10">
      <c r="A27" s="69"/>
      <c r="B27" s="40"/>
      <c r="C27" s="40"/>
      <c r="D27" s="40"/>
      <c r="E27" s="40"/>
      <c r="F27" s="40"/>
      <c r="G27" s="60"/>
      <c r="H27" s="40"/>
      <c r="I27" s="71"/>
      <c r="J27" s="50"/>
    </row>
    <row r="28" spans="7:10">
      <c r="G28" s="43" t="s">
        <v>40</v>
      </c>
      <c r="H28" s="43"/>
      <c r="I28" s="55">
        <f>SUM(I4:I27)</f>
        <v>13076</v>
      </c>
      <c r="J28" s="50"/>
    </row>
    <row r="29" spans="9:11">
      <c r="I29" s="48"/>
      <c r="J29" s="50"/>
      <c r="K29" s="32" t="s">
        <v>41</v>
      </c>
    </row>
    <row r="30" spans="7:10">
      <c r="G30" s="43" t="s">
        <v>3</v>
      </c>
      <c r="H30" s="43"/>
      <c r="I30" s="56">
        <f>6/10</f>
        <v>0.6</v>
      </c>
      <c r="J30" s="50"/>
    </row>
  </sheetData>
  <mergeCells count="4">
    <mergeCell ref="A1:I1"/>
    <mergeCell ref="A2:I2"/>
    <mergeCell ref="G28:H28"/>
    <mergeCell ref="G30:H30"/>
  </mergeCells>
  <pageMargins left="0.75" right="0.75" top="1" bottom="1" header="0.511805555555556" footer="0.511805555555556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6"/>
  <sheetViews>
    <sheetView topLeftCell="A16" workbookViewId="0">
      <selection activeCell="K16" sqref="K16"/>
    </sheetView>
  </sheetViews>
  <sheetFormatPr defaultColWidth="9" defaultRowHeight="15"/>
  <cols>
    <col min="1" max="1" width="10.4285714285714" style="32"/>
    <col min="2" max="2" width="19.7142857142857" style="32" customWidth="1"/>
    <col min="3" max="3" width="9.42857142857143" style="32" customWidth="1"/>
    <col min="4" max="4" width="9" style="32"/>
    <col min="5" max="5" width="12.2857142857143" style="32" customWidth="1"/>
    <col min="6" max="6" width="9" style="32"/>
    <col min="7" max="7" width="17.7142857142857" style="32" customWidth="1"/>
    <col min="8" max="8" width="11" style="32" customWidth="1"/>
    <col min="9" max="9" width="12.5714285714286" style="32" customWidth="1"/>
    <col min="10" max="10" width="21.5714285714286" style="32" customWidth="1"/>
    <col min="11" max="16384" width="9" style="32"/>
  </cols>
  <sheetData>
    <row r="1" ht="22.5" spans="1:10">
      <c r="A1" s="33" t="s">
        <v>5</v>
      </c>
      <c r="B1" s="34"/>
      <c r="C1" s="34"/>
      <c r="D1" s="34"/>
      <c r="E1" s="34"/>
      <c r="F1" s="34"/>
      <c r="G1" s="34"/>
      <c r="H1" s="34"/>
      <c r="I1" s="34"/>
      <c r="J1" s="50"/>
    </row>
    <row r="2" ht="15.75" spans="1:10">
      <c r="A2" s="35" t="s">
        <v>751</v>
      </c>
      <c r="B2" s="36"/>
      <c r="C2" s="36"/>
      <c r="D2" s="36"/>
      <c r="E2" s="36"/>
      <c r="F2" s="36"/>
      <c r="G2" s="36"/>
      <c r="H2" s="36"/>
      <c r="I2" s="36"/>
      <c r="J2" s="50"/>
    </row>
    <row r="3" spans="1:10">
      <c r="A3" s="37" t="s">
        <v>7</v>
      </c>
      <c r="B3" s="38" t="s">
        <v>8</v>
      </c>
      <c r="C3" s="38" t="s">
        <v>9</v>
      </c>
      <c r="D3" s="38" t="s">
        <v>10</v>
      </c>
      <c r="E3" s="38" t="s">
        <v>11</v>
      </c>
      <c r="F3" s="38" t="s">
        <v>12</v>
      </c>
      <c r="G3" s="38" t="s">
        <v>13</v>
      </c>
      <c r="H3" s="38" t="s">
        <v>14</v>
      </c>
      <c r="I3" s="51" t="s">
        <v>15</v>
      </c>
      <c r="J3" s="50"/>
    </row>
    <row r="4" spans="1:10">
      <c r="A4" s="39">
        <v>43192</v>
      </c>
      <c r="B4" s="40" t="s">
        <v>752</v>
      </c>
      <c r="C4" s="40" t="s">
        <v>17</v>
      </c>
      <c r="D4" s="40">
        <v>1200</v>
      </c>
      <c r="E4" s="40">
        <v>605</v>
      </c>
      <c r="F4" s="40">
        <v>608</v>
      </c>
      <c r="G4" s="60" t="s">
        <v>753</v>
      </c>
      <c r="H4" s="40">
        <v>605</v>
      </c>
      <c r="I4" s="52">
        <f t="shared" ref="I4:I9" si="0">(E4-H4)*D4</f>
        <v>0</v>
      </c>
      <c r="J4" s="50"/>
    </row>
    <row r="5" spans="1:10">
      <c r="A5" s="39">
        <v>43192</v>
      </c>
      <c r="B5" s="40" t="s">
        <v>754</v>
      </c>
      <c r="C5" s="40" t="s">
        <v>17</v>
      </c>
      <c r="D5" s="40">
        <v>2750</v>
      </c>
      <c r="E5" s="40">
        <v>261.85</v>
      </c>
      <c r="F5" s="40">
        <v>263.25</v>
      </c>
      <c r="G5" s="60" t="s">
        <v>755</v>
      </c>
      <c r="H5" s="40">
        <v>260.6</v>
      </c>
      <c r="I5" s="52">
        <f t="shared" si="0"/>
        <v>3437.5</v>
      </c>
      <c r="J5" s="50"/>
    </row>
    <row r="6" spans="1:10">
      <c r="A6" s="39">
        <v>43192</v>
      </c>
      <c r="B6" s="40" t="s">
        <v>756</v>
      </c>
      <c r="C6" s="40" t="s">
        <v>20</v>
      </c>
      <c r="D6" s="40">
        <v>1061</v>
      </c>
      <c r="E6" s="40">
        <v>580</v>
      </c>
      <c r="F6" s="40">
        <v>575.5</v>
      </c>
      <c r="G6" s="40" t="s">
        <v>757</v>
      </c>
      <c r="H6" s="40">
        <v>583.25</v>
      </c>
      <c r="I6" s="52">
        <f t="shared" ref="I6:I13" si="1">(H6-E6)*D6</f>
        <v>3448.25</v>
      </c>
      <c r="J6" s="50"/>
    </row>
    <row r="7" spans="1:10">
      <c r="A7" s="41">
        <v>43193</v>
      </c>
      <c r="B7" s="42" t="s">
        <v>19</v>
      </c>
      <c r="C7" s="42" t="s">
        <v>20</v>
      </c>
      <c r="D7" s="42">
        <v>600</v>
      </c>
      <c r="E7" s="42">
        <v>1372</v>
      </c>
      <c r="F7" s="42">
        <v>1364.5</v>
      </c>
      <c r="G7" s="42" t="s">
        <v>758</v>
      </c>
      <c r="H7" s="42">
        <v>1364.5</v>
      </c>
      <c r="I7" s="54">
        <f t="shared" si="1"/>
        <v>-4500</v>
      </c>
      <c r="J7" s="53"/>
    </row>
    <row r="8" spans="1:10">
      <c r="A8" s="41">
        <v>43193</v>
      </c>
      <c r="B8" s="42" t="s">
        <v>752</v>
      </c>
      <c r="C8" s="42" t="s">
        <v>17</v>
      </c>
      <c r="D8" s="42">
        <v>1200</v>
      </c>
      <c r="E8" s="42">
        <v>597</v>
      </c>
      <c r="F8" s="42">
        <v>600.5</v>
      </c>
      <c r="G8" s="42" t="s">
        <v>759</v>
      </c>
      <c r="H8" s="42">
        <v>599</v>
      </c>
      <c r="I8" s="54">
        <f t="shared" si="0"/>
        <v>-2400</v>
      </c>
      <c r="J8" s="50"/>
    </row>
    <row r="9" spans="1:10">
      <c r="A9" s="39">
        <v>43194</v>
      </c>
      <c r="B9" s="40" t="s">
        <v>58</v>
      </c>
      <c r="C9" s="40" t="s">
        <v>17</v>
      </c>
      <c r="D9" s="40">
        <v>1500</v>
      </c>
      <c r="E9" s="40">
        <v>929</v>
      </c>
      <c r="F9" s="40">
        <v>932</v>
      </c>
      <c r="G9" s="40" t="s">
        <v>760</v>
      </c>
      <c r="H9" s="40">
        <v>926.75</v>
      </c>
      <c r="I9" s="52">
        <f t="shared" si="0"/>
        <v>3375</v>
      </c>
      <c r="J9" s="50"/>
    </row>
    <row r="10" spans="1:10">
      <c r="A10" s="39">
        <v>43195</v>
      </c>
      <c r="B10" s="40" t="s">
        <v>761</v>
      </c>
      <c r="C10" s="40" t="s">
        <v>20</v>
      </c>
      <c r="D10" s="40">
        <v>600</v>
      </c>
      <c r="E10" s="40">
        <v>1500</v>
      </c>
      <c r="F10" s="40">
        <v>1492</v>
      </c>
      <c r="G10" s="40" t="s">
        <v>762</v>
      </c>
      <c r="H10" s="40">
        <v>1514</v>
      </c>
      <c r="I10" s="52">
        <f t="shared" si="1"/>
        <v>8400</v>
      </c>
      <c r="J10" s="50"/>
    </row>
    <row r="11" spans="1:10">
      <c r="A11" s="39">
        <v>43196</v>
      </c>
      <c r="B11" s="40" t="s">
        <v>763</v>
      </c>
      <c r="C11" s="40" t="s">
        <v>20</v>
      </c>
      <c r="D11" s="40">
        <v>1600</v>
      </c>
      <c r="E11" s="40">
        <v>343.4</v>
      </c>
      <c r="F11" s="40">
        <v>340.9</v>
      </c>
      <c r="G11" s="40" t="s">
        <v>764</v>
      </c>
      <c r="H11" s="40">
        <v>345.7</v>
      </c>
      <c r="I11" s="52">
        <f t="shared" si="1"/>
        <v>3680.00000000002</v>
      </c>
      <c r="J11" s="50"/>
    </row>
    <row r="12" spans="1:10">
      <c r="A12" s="39">
        <v>43199</v>
      </c>
      <c r="B12" s="40" t="s">
        <v>391</v>
      </c>
      <c r="C12" s="40" t="s">
        <v>20</v>
      </c>
      <c r="D12" s="40">
        <v>1200</v>
      </c>
      <c r="E12" s="40">
        <v>760</v>
      </c>
      <c r="F12" s="40">
        <v>757</v>
      </c>
      <c r="G12" s="40" t="s">
        <v>765</v>
      </c>
      <c r="H12" s="40">
        <v>766.2</v>
      </c>
      <c r="I12" s="52">
        <f t="shared" si="1"/>
        <v>7440.00000000005</v>
      </c>
      <c r="J12" s="50"/>
    </row>
    <row r="13" spans="1:10">
      <c r="A13" s="39">
        <v>43199</v>
      </c>
      <c r="B13" s="40" t="s">
        <v>766</v>
      </c>
      <c r="C13" s="40" t="s">
        <v>20</v>
      </c>
      <c r="D13" s="40">
        <v>1600</v>
      </c>
      <c r="E13" s="40">
        <v>291</v>
      </c>
      <c r="F13" s="40">
        <v>288.5</v>
      </c>
      <c r="G13" s="40" t="s">
        <v>767</v>
      </c>
      <c r="H13" s="40">
        <v>291</v>
      </c>
      <c r="I13" s="52">
        <f t="shared" si="1"/>
        <v>0</v>
      </c>
      <c r="J13" s="50"/>
    </row>
    <row r="14" spans="1:10">
      <c r="A14" s="39">
        <v>43200</v>
      </c>
      <c r="B14" s="40" t="s">
        <v>247</v>
      </c>
      <c r="C14" s="40" t="s">
        <v>17</v>
      </c>
      <c r="D14" s="40">
        <v>2750</v>
      </c>
      <c r="E14" s="40">
        <v>298.25</v>
      </c>
      <c r="F14" s="40">
        <v>299.75</v>
      </c>
      <c r="G14" s="40" t="s">
        <v>768</v>
      </c>
      <c r="H14" s="40">
        <v>297.2</v>
      </c>
      <c r="I14" s="52">
        <f>(E14-H14)*D14</f>
        <v>2887.50000000003</v>
      </c>
      <c r="J14" s="50"/>
    </row>
    <row r="15" spans="1:10">
      <c r="A15" s="39">
        <v>43201</v>
      </c>
      <c r="B15" s="40" t="s">
        <v>769</v>
      </c>
      <c r="C15" s="40" t="s">
        <v>17</v>
      </c>
      <c r="D15" s="40">
        <v>3000</v>
      </c>
      <c r="E15" s="40">
        <v>289</v>
      </c>
      <c r="F15" s="40">
        <v>290.25</v>
      </c>
      <c r="G15" s="40" t="s">
        <v>770</v>
      </c>
      <c r="H15" s="40">
        <v>287.1</v>
      </c>
      <c r="I15" s="52">
        <f>(E15-H15)*D15</f>
        <v>5699.99999999993</v>
      </c>
      <c r="J15" s="50"/>
    </row>
    <row r="16" spans="1:10">
      <c r="A16" s="41">
        <v>43202</v>
      </c>
      <c r="B16" s="42" t="s">
        <v>278</v>
      </c>
      <c r="C16" s="42" t="s">
        <v>20</v>
      </c>
      <c r="D16" s="42">
        <v>2500</v>
      </c>
      <c r="E16" s="42">
        <v>280</v>
      </c>
      <c r="F16" s="42">
        <v>278.5</v>
      </c>
      <c r="G16" s="42" t="s">
        <v>771</v>
      </c>
      <c r="H16" s="42">
        <v>278.5</v>
      </c>
      <c r="I16" s="54">
        <f t="shared" ref="I16:I22" si="2">(H16-E16)*D16</f>
        <v>-3750</v>
      </c>
      <c r="J16" s="50"/>
    </row>
    <row r="17" spans="1:10">
      <c r="A17" s="39">
        <v>43202</v>
      </c>
      <c r="B17" s="40" t="s">
        <v>58</v>
      </c>
      <c r="C17" s="40" t="s">
        <v>20</v>
      </c>
      <c r="D17" s="40">
        <v>1500</v>
      </c>
      <c r="E17" s="40">
        <v>990</v>
      </c>
      <c r="F17" s="40">
        <v>987.5</v>
      </c>
      <c r="G17" s="40" t="s">
        <v>772</v>
      </c>
      <c r="H17" s="40">
        <v>992.5</v>
      </c>
      <c r="I17" s="52">
        <f t="shared" si="2"/>
        <v>3750</v>
      </c>
      <c r="J17" s="50"/>
    </row>
    <row r="18" spans="1:10">
      <c r="A18" s="39">
        <v>43203</v>
      </c>
      <c r="B18" s="40" t="s">
        <v>773</v>
      </c>
      <c r="C18" s="40" t="s">
        <v>20</v>
      </c>
      <c r="D18" s="40">
        <v>2500</v>
      </c>
      <c r="E18" s="40">
        <v>381</v>
      </c>
      <c r="F18" s="40">
        <v>378.75</v>
      </c>
      <c r="G18" s="40" t="s">
        <v>774</v>
      </c>
      <c r="H18" s="40">
        <v>383.5</v>
      </c>
      <c r="I18" s="52">
        <f t="shared" si="2"/>
        <v>6250</v>
      </c>
      <c r="J18" s="50"/>
    </row>
    <row r="19" spans="1:10">
      <c r="A19" s="39">
        <v>43206</v>
      </c>
      <c r="B19" s="40" t="s">
        <v>775</v>
      </c>
      <c r="C19" s="40" t="s">
        <v>20</v>
      </c>
      <c r="D19" s="40">
        <v>1000</v>
      </c>
      <c r="E19" s="40">
        <v>1156.5</v>
      </c>
      <c r="F19" s="40">
        <v>1152.9</v>
      </c>
      <c r="G19" s="40" t="s">
        <v>776</v>
      </c>
      <c r="H19" s="40">
        <v>1160</v>
      </c>
      <c r="I19" s="52">
        <f t="shared" si="2"/>
        <v>3500</v>
      </c>
      <c r="J19" s="50"/>
    </row>
    <row r="20" spans="1:10">
      <c r="A20" s="39">
        <v>43207</v>
      </c>
      <c r="B20" s="40" t="s">
        <v>777</v>
      </c>
      <c r="C20" s="40" t="s">
        <v>20</v>
      </c>
      <c r="D20" s="40">
        <v>800</v>
      </c>
      <c r="E20" s="40">
        <v>657</v>
      </c>
      <c r="F20" s="40">
        <v>651</v>
      </c>
      <c r="G20" s="40" t="s">
        <v>778</v>
      </c>
      <c r="H20" s="40">
        <v>657</v>
      </c>
      <c r="I20" s="52">
        <f t="shared" si="2"/>
        <v>0</v>
      </c>
      <c r="J20" s="50"/>
    </row>
    <row r="21" ht="15.95" customHeight="1" spans="1:10">
      <c r="A21" s="39">
        <v>43207</v>
      </c>
      <c r="B21" s="40" t="s">
        <v>779</v>
      </c>
      <c r="C21" s="40" t="s">
        <v>20</v>
      </c>
      <c r="D21" s="40">
        <v>800</v>
      </c>
      <c r="E21" s="40">
        <v>1350</v>
      </c>
      <c r="F21" s="40">
        <v>1345</v>
      </c>
      <c r="G21" s="40" t="s">
        <v>780</v>
      </c>
      <c r="H21" s="40">
        <v>1354</v>
      </c>
      <c r="I21" s="52">
        <f t="shared" si="2"/>
        <v>3200</v>
      </c>
      <c r="J21" s="50"/>
    </row>
    <row r="22" ht="15.95" customHeight="1" spans="1:10">
      <c r="A22" s="41">
        <v>43208</v>
      </c>
      <c r="B22" s="42" t="s">
        <v>220</v>
      </c>
      <c r="C22" s="42" t="s">
        <v>20</v>
      </c>
      <c r="D22" s="42">
        <v>3000</v>
      </c>
      <c r="E22" s="42">
        <v>425.5</v>
      </c>
      <c r="F22" s="42">
        <v>424.1</v>
      </c>
      <c r="G22" s="42" t="s">
        <v>781</v>
      </c>
      <c r="H22" s="42">
        <v>424.1</v>
      </c>
      <c r="I22" s="54">
        <f t="shared" si="2"/>
        <v>-4199.99999999993</v>
      </c>
      <c r="J22" s="50"/>
    </row>
    <row r="23" ht="15.95" customHeight="1" spans="1:10">
      <c r="A23" s="41">
        <v>43209</v>
      </c>
      <c r="B23" s="42" t="s">
        <v>239</v>
      </c>
      <c r="C23" s="42" t="s">
        <v>17</v>
      </c>
      <c r="D23" s="42">
        <v>1500</v>
      </c>
      <c r="E23" s="42">
        <v>591</v>
      </c>
      <c r="F23" s="42">
        <v>593.5</v>
      </c>
      <c r="G23" s="42" t="s">
        <v>782</v>
      </c>
      <c r="H23" s="42">
        <v>592</v>
      </c>
      <c r="I23" s="54">
        <f>(E23-H23)*D23</f>
        <v>-1500</v>
      </c>
      <c r="J23" s="50"/>
    </row>
    <row r="24" ht="15.95" customHeight="1" spans="1:10">
      <c r="A24" s="39">
        <v>43209</v>
      </c>
      <c r="B24" s="40" t="s">
        <v>16</v>
      </c>
      <c r="C24" s="40" t="s">
        <v>17</v>
      </c>
      <c r="D24" s="40">
        <v>1800</v>
      </c>
      <c r="E24" s="40">
        <v>382.3</v>
      </c>
      <c r="F24" s="40">
        <v>384.3</v>
      </c>
      <c r="G24" s="40" t="s">
        <v>783</v>
      </c>
      <c r="H24" s="40">
        <v>380.7</v>
      </c>
      <c r="I24" s="52">
        <f>(E24-H24)*D24</f>
        <v>2880.00000000004</v>
      </c>
      <c r="J24" s="50"/>
    </row>
    <row r="25" ht="15.95" customHeight="1" spans="1:10">
      <c r="A25" s="39">
        <v>43210</v>
      </c>
      <c r="B25" s="40" t="s">
        <v>58</v>
      </c>
      <c r="C25" s="40" t="s">
        <v>20</v>
      </c>
      <c r="D25" s="40">
        <v>1500</v>
      </c>
      <c r="E25" s="40">
        <v>962</v>
      </c>
      <c r="F25" s="40">
        <v>959.45</v>
      </c>
      <c r="G25" s="40" t="s">
        <v>784</v>
      </c>
      <c r="H25" s="40">
        <v>966</v>
      </c>
      <c r="I25" s="52">
        <f t="shared" ref="I25:I32" si="3">(H25-E25)*D25</f>
        <v>6000</v>
      </c>
      <c r="J25" s="50"/>
    </row>
    <row r="26" ht="15.95" customHeight="1" spans="1:10">
      <c r="A26" s="41">
        <v>43213</v>
      </c>
      <c r="B26" s="42" t="s">
        <v>58</v>
      </c>
      <c r="C26" s="42" t="s">
        <v>20</v>
      </c>
      <c r="D26" s="42">
        <v>1500</v>
      </c>
      <c r="E26" s="42">
        <v>966.25</v>
      </c>
      <c r="F26" s="42">
        <v>963.5</v>
      </c>
      <c r="G26" s="42" t="s">
        <v>785</v>
      </c>
      <c r="H26" s="42">
        <v>963.5</v>
      </c>
      <c r="I26" s="54">
        <f t="shared" si="3"/>
        <v>-4125</v>
      </c>
      <c r="J26" s="50"/>
    </row>
    <row r="27" ht="15.95" customHeight="1" spans="1:10">
      <c r="A27" s="39">
        <v>43213</v>
      </c>
      <c r="B27" s="40" t="s">
        <v>58</v>
      </c>
      <c r="C27" s="40" t="s">
        <v>20</v>
      </c>
      <c r="D27" s="40">
        <v>1500</v>
      </c>
      <c r="E27" s="40">
        <v>966.5</v>
      </c>
      <c r="F27" s="40">
        <v>963.75</v>
      </c>
      <c r="G27" s="40" t="s">
        <v>786</v>
      </c>
      <c r="H27" s="40">
        <v>972.5</v>
      </c>
      <c r="I27" s="52">
        <f t="shared" si="3"/>
        <v>9000</v>
      </c>
      <c r="J27" s="50"/>
    </row>
    <row r="28" ht="15.95" customHeight="1" spans="1:10">
      <c r="A28" s="39">
        <v>43214</v>
      </c>
      <c r="B28" s="40" t="s">
        <v>787</v>
      </c>
      <c r="C28" s="40" t="s">
        <v>20</v>
      </c>
      <c r="D28" s="40">
        <v>1750</v>
      </c>
      <c r="E28" s="40">
        <v>296.5</v>
      </c>
      <c r="F28" s="40">
        <v>294.5</v>
      </c>
      <c r="G28" s="40" t="s">
        <v>788</v>
      </c>
      <c r="H28" s="40">
        <v>299.4</v>
      </c>
      <c r="I28" s="52">
        <f t="shared" si="3"/>
        <v>5074.99999999996</v>
      </c>
      <c r="J28" s="50"/>
    </row>
    <row r="29" ht="15.95" customHeight="1" spans="1:10">
      <c r="A29" s="41">
        <v>43216</v>
      </c>
      <c r="B29" s="42" t="s">
        <v>673</v>
      </c>
      <c r="C29" s="42" t="s">
        <v>20</v>
      </c>
      <c r="D29" s="42">
        <v>1500</v>
      </c>
      <c r="E29" s="42">
        <v>242</v>
      </c>
      <c r="F29" s="42">
        <v>239.5</v>
      </c>
      <c r="G29" s="42" t="s">
        <v>789</v>
      </c>
      <c r="H29" s="42">
        <v>239.5</v>
      </c>
      <c r="I29" s="54">
        <f t="shared" si="3"/>
        <v>-3750</v>
      </c>
      <c r="J29" s="50"/>
    </row>
    <row r="30" ht="15.95" customHeight="1" spans="1:10">
      <c r="A30" s="41">
        <v>43216</v>
      </c>
      <c r="B30" s="42" t="s">
        <v>790</v>
      </c>
      <c r="C30" s="42" t="s">
        <v>20</v>
      </c>
      <c r="D30" s="42">
        <v>1500</v>
      </c>
      <c r="E30" s="42">
        <v>1132</v>
      </c>
      <c r="F30" s="42">
        <v>1129</v>
      </c>
      <c r="G30" s="42" t="s">
        <v>791</v>
      </c>
      <c r="H30" s="42">
        <v>1129</v>
      </c>
      <c r="I30" s="54">
        <f t="shared" si="3"/>
        <v>-4500</v>
      </c>
      <c r="J30" s="50"/>
    </row>
    <row r="31" ht="15.95" customHeight="1" spans="1:10">
      <c r="A31" s="39">
        <v>43217</v>
      </c>
      <c r="B31" s="40" t="s">
        <v>239</v>
      </c>
      <c r="C31" s="40" t="s">
        <v>20</v>
      </c>
      <c r="D31" s="40">
        <v>1500</v>
      </c>
      <c r="E31" s="40">
        <v>638</v>
      </c>
      <c r="F31" s="40">
        <v>635.5</v>
      </c>
      <c r="G31" s="40" t="s">
        <v>792</v>
      </c>
      <c r="H31" s="40">
        <v>644</v>
      </c>
      <c r="I31" s="52">
        <f t="shared" si="3"/>
        <v>9000</v>
      </c>
      <c r="J31" s="50"/>
    </row>
    <row r="32" ht="15.95" customHeight="1" spans="1:10">
      <c r="A32" s="39">
        <v>43220</v>
      </c>
      <c r="B32" s="40" t="s">
        <v>135</v>
      </c>
      <c r="C32" s="40" t="s">
        <v>20</v>
      </c>
      <c r="D32" s="40">
        <v>500</v>
      </c>
      <c r="E32" s="40">
        <v>2400</v>
      </c>
      <c r="F32" s="40">
        <v>2393</v>
      </c>
      <c r="G32" s="40" t="s">
        <v>793</v>
      </c>
      <c r="H32" s="40">
        <v>2420</v>
      </c>
      <c r="I32" s="52">
        <f t="shared" si="3"/>
        <v>10000</v>
      </c>
      <c r="J32" s="50"/>
    </row>
    <row r="33" ht="15.95" customHeight="1" spans="1:10">
      <c r="A33" s="39"/>
      <c r="B33" s="40"/>
      <c r="C33" s="40"/>
      <c r="D33" s="40"/>
      <c r="E33" s="40"/>
      <c r="F33" s="40"/>
      <c r="G33" s="40"/>
      <c r="H33" s="40"/>
      <c r="I33" s="52"/>
      <c r="J33" s="50"/>
    </row>
    <row r="34" spans="7:10">
      <c r="G34" s="43" t="s">
        <v>40</v>
      </c>
      <c r="H34" s="43"/>
      <c r="I34" s="55">
        <f>SUM(I4:I33)</f>
        <v>68298.2500000001</v>
      </c>
      <c r="J34" s="50"/>
    </row>
    <row r="35" spans="9:11">
      <c r="I35" s="48"/>
      <c r="J35" s="50"/>
      <c r="K35" s="32" t="s">
        <v>41</v>
      </c>
    </row>
    <row r="36" spans="7:10">
      <c r="G36" s="43" t="s">
        <v>3</v>
      </c>
      <c r="H36" s="43"/>
      <c r="I36" s="56">
        <f>21/29</f>
        <v>0.724137931034483</v>
      </c>
      <c r="J36" s="50"/>
    </row>
  </sheetData>
  <mergeCells count="4">
    <mergeCell ref="A1:I1"/>
    <mergeCell ref="A2:I2"/>
    <mergeCell ref="G34:H34"/>
    <mergeCell ref="G36:H36"/>
  </mergeCells>
  <pageMargins left="0.75" right="0.75" top="1" bottom="1" header="0.511805555555556" footer="0.511805555555556"/>
  <pageSetup paperSize="9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topLeftCell="A16" workbookViewId="0">
      <selection activeCell="J15" sqref="$A1:$XFD1048576"/>
    </sheetView>
  </sheetViews>
  <sheetFormatPr defaultColWidth="9" defaultRowHeight="15"/>
  <cols>
    <col min="1" max="1" width="10.4285714285714" style="32"/>
    <col min="2" max="2" width="19.7142857142857" style="32" customWidth="1"/>
    <col min="3" max="3" width="9.42857142857143" style="32" customWidth="1"/>
    <col min="4" max="4" width="9" style="32"/>
    <col min="5" max="5" width="12.2857142857143" style="32" customWidth="1"/>
    <col min="6" max="6" width="9" style="32"/>
    <col min="7" max="7" width="17.7142857142857" style="32" customWidth="1"/>
    <col min="8" max="8" width="11" style="32" customWidth="1"/>
    <col min="9" max="9" width="12.5714285714286" style="32" customWidth="1"/>
    <col min="10" max="10" width="21.5714285714286" style="32" customWidth="1"/>
    <col min="11" max="16384" width="9" style="32"/>
  </cols>
  <sheetData>
    <row r="1" ht="22.5" spans="1:10">
      <c r="A1" s="33" t="s">
        <v>5</v>
      </c>
      <c r="B1" s="34"/>
      <c r="C1" s="34"/>
      <c r="D1" s="34"/>
      <c r="E1" s="34"/>
      <c r="F1" s="34"/>
      <c r="G1" s="34"/>
      <c r="H1" s="34"/>
      <c r="I1" s="34"/>
      <c r="J1" s="50"/>
    </row>
    <row r="2" ht="15.75" spans="1:10">
      <c r="A2" s="35" t="s">
        <v>794</v>
      </c>
      <c r="B2" s="36"/>
      <c r="C2" s="36"/>
      <c r="D2" s="36"/>
      <c r="E2" s="36"/>
      <c r="F2" s="36"/>
      <c r="G2" s="36"/>
      <c r="H2" s="36"/>
      <c r="I2" s="36"/>
      <c r="J2" s="50"/>
    </row>
    <row r="3" spans="1:10">
      <c r="A3" s="37" t="s">
        <v>7</v>
      </c>
      <c r="B3" s="38" t="s">
        <v>8</v>
      </c>
      <c r="C3" s="38" t="s">
        <v>9</v>
      </c>
      <c r="D3" s="38" t="s">
        <v>10</v>
      </c>
      <c r="E3" s="38" t="s">
        <v>11</v>
      </c>
      <c r="F3" s="38" t="s">
        <v>12</v>
      </c>
      <c r="G3" s="38" t="s">
        <v>13</v>
      </c>
      <c r="H3" s="38" t="s">
        <v>14</v>
      </c>
      <c r="I3" s="51" t="s">
        <v>15</v>
      </c>
      <c r="J3" s="50"/>
    </row>
    <row r="4" spans="1:10">
      <c r="A4" s="41">
        <v>43160</v>
      </c>
      <c r="B4" s="42" t="s">
        <v>377</v>
      </c>
      <c r="C4" s="42" t="s">
        <v>17</v>
      </c>
      <c r="D4" s="42">
        <v>1500</v>
      </c>
      <c r="E4" s="42">
        <v>500</v>
      </c>
      <c r="F4" s="42">
        <v>504</v>
      </c>
      <c r="G4" s="61">
        <v>496</v>
      </c>
      <c r="H4" s="42">
        <v>500.5</v>
      </c>
      <c r="I4" s="54">
        <f t="shared" ref="I4:I6" si="0">(E4-H4)*D4</f>
        <v>-750</v>
      </c>
      <c r="J4" s="50"/>
    </row>
    <row r="5" spans="1:10">
      <c r="A5" s="39">
        <v>43164</v>
      </c>
      <c r="B5" s="40" t="s">
        <v>377</v>
      </c>
      <c r="C5" s="40" t="s">
        <v>17</v>
      </c>
      <c r="D5" s="40">
        <v>1500</v>
      </c>
      <c r="E5" s="40">
        <v>490</v>
      </c>
      <c r="F5" s="40">
        <v>494</v>
      </c>
      <c r="G5" s="60">
        <v>486</v>
      </c>
      <c r="H5" s="40">
        <v>486.1</v>
      </c>
      <c r="I5" s="52">
        <f t="shared" si="0"/>
        <v>5849.99999999997</v>
      </c>
      <c r="J5" s="50"/>
    </row>
    <row r="6" spans="1:10">
      <c r="A6" s="39">
        <v>43165</v>
      </c>
      <c r="B6" s="40" t="s">
        <v>795</v>
      </c>
      <c r="C6" s="40" t="s">
        <v>17</v>
      </c>
      <c r="D6" s="40">
        <v>4000</v>
      </c>
      <c r="E6" s="40">
        <v>100</v>
      </c>
      <c r="F6" s="40">
        <v>102.75</v>
      </c>
      <c r="G6" s="40">
        <v>97.25</v>
      </c>
      <c r="H6" s="40">
        <v>100</v>
      </c>
      <c r="I6" s="52">
        <f t="shared" si="0"/>
        <v>0</v>
      </c>
      <c r="J6" s="50"/>
    </row>
    <row r="7" spans="1:10">
      <c r="A7" s="39">
        <v>43165</v>
      </c>
      <c r="B7" s="40" t="s">
        <v>16</v>
      </c>
      <c r="C7" s="40" t="s">
        <v>20</v>
      </c>
      <c r="D7" s="40">
        <v>1800</v>
      </c>
      <c r="E7" s="40">
        <v>443.5</v>
      </c>
      <c r="F7" s="40">
        <v>439.75</v>
      </c>
      <c r="G7" s="40">
        <v>449.5</v>
      </c>
      <c r="H7" s="40">
        <v>446.6</v>
      </c>
      <c r="I7" s="52">
        <f t="shared" ref="I7:I12" si="1">(H7-E7)*D7</f>
        <v>5580.00000000004</v>
      </c>
      <c r="J7" s="53"/>
    </row>
    <row r="8" spans="1:10">
      <c r="A8" s="39">
        <v>43166</v>
      </c>
      <c r="B8" s="40" t="s">
        <v>673</v>
      </c>
      <c r="C8" s="40" t="s">
        <v>17</v>
      </c>
      <c r="D8" s="40">
        <v>1500</v>
      </c>
      <c r="E8" s="40">
        <v>336</v>
      </c>
      <c r="F8" s="40">
        <v>341</v>
      </c>
      <c r="G8" s="40">
        <v>331</v>
      </c>
      <c r="H8" s="40">
        <v>332.5</v>
      </c>
      <c r="I8" s="52">
        <f t="shared" ref="I8:I13" si="2">(E8-H8)*D8</f>
        <v>5250</v>
      </c>
      <c r="J8" s="50"/>
    </row>
    <row r="9" spans="1:10">
      <c r="A9" s="41">
        <v>43167</v>
      </c>
      <c r="B9" s="42" t="s">
        <v>68</v>
      </c>
      <c r="C9" s="42" t="s">
        <v>17</v>
      </c>
      <c r="D9" s="42">
        <v>1400</v>
      </c>
      <c r="E9" s="42">
        <v>420</v>
      </c>
      <c r="F9" s="42">
        <v>426</v>
      </c>
      <c r="G9" s="42">
        <v>414</v>
      </c>
      <c r="H9" s="42">
        <v>426</v>
      </c>
      <c r="I9" s="54">
        <f t="shared" si="2"/>
        <v>-8400</v>
      </c>
      <c r="J9" s="50"/>
    </row>
    <row r="10" spans="1:10">
      <c r="A10" s="39">
        <v>43167</v>
      </c>
      <c r="B10" s="40" t="s">
        <v>796</v>
      </c>
      <c r="C10" s="40" t="s">
        <v>20</v>
      </c>
      <c r="D10" s="40">
        <v>1200</v>
      </c>
      <c r="E10" s="40">
        <v>683</v>
      </c>
      <c r="F10" s="40">
        <v>678</v>
      </c>
      <c r="G10" s="40">
        <v>691</v>
      </c>
      <c r="H10" s="40">
        <v>691</v>
      </c>
      <c r="I10" s="52">
        <f t="shared" si="1"/>
        <v>9600</v>
      </c>
      <c r="J10" s="50"/>
    </row>
    <row r="11" spans="1:10">
      <c r="A11" s="41">
        <v>43168</v>
      </c>
      <c r="B11" s="42" t="s">
        <v>267</v>
      </c>
      <c r="C11" s="42" t="s">
        <v>20</v>
      </c>
      <c r="D11" s="42">
        <v>1000</v>
      </c>
      <c r="E11" s="42">
        <v>906</v>
      </c>
      <c r="F11" s="42">
        <v>896</v>
      </c>
      <c r="G11" s="42">
        <v>916</v>
      </c>
      <c r="H11" s="42">
        <v>903</v>
      </c>
      <c r="I11" s="54">
        <f t="shared" si="1"/>
        <v>-3000</v>
      </c>
      <c r="J11" s="50"/>
    </row>
    <row r="12" spans="1:10">
      <c r="A12" s="41">
        <v>43171</v>
      </c>
      <c r="B12" s="42" t="s">
        <v>355</v>
      </c>
      <c r="C12" s="42" t="s">
        <v>20</v>
      </c>
      <c r="D12" s="42">
        <v>1200</v>
      </c>
      <c r="E12" s="42">
        <v>827.5</v>
      </c>
      <c r="F12" s="42">
        <v>819.9</v>
      </c>
      <c r="G12" s="42">
        <v>835</v>
      </c>
      <c r="H12" s="42">
        <v>819.9</v>
      </c>
      <c r="I12" s="54">
        <f t="shared" si="1"/>
        <v>-9120.00000000003</v>
      </c>
      <c r="J12" s="50"/>
    </row>
    <row r="13" spans="1:10">
      <c r="A13" s="39">
        <v>43171</v>
      </c>
      <c r="B13" s="40" t="s">
        <v>797</v>
      </c>
      <c r="C13" s="40" t="s">
        <v>17</v>
      </c>
      <c r="D13" s="40">
        <v>1800</v>
      </c>
      <c r="E13" s="40">
        <v>595</v>
      </c>
      <c r="F13" s="40">
        <v>601</v>
      </c>
      <c r="G13" s="40">
        <v>589</v>
      </c>
      <c r="H13" s="40">
        <v>590.5</v>
      </c>
      <c r="I13" s="52">
        <f t="shared" si="2"/>
        <v>8100</v>
      </c>
      <c r="J13" s="50"/>
    </row>
    <row r="14" spans="1:10">
      <c r="A14" s="39">
        <v>43172</v>
      </c>
      <c r="B14" s="40" t="s">
        <v>752</v>
      </c>
      <c r="C14" s="40" t="s">
        <v>20</v>
      </c>
      <c r="D14" s="40">
        <v>1200</v>
      </c>
      <c r="E14" s="40">
        <v>701</v>
      </c>
      <c r="F14" s="40">
        <v>691</v>
      </c>
      <c r="G14" s="40">
        <v>711</v>
      </c>
      <c r="H14" s="40">
        <v>708.2</v>
      </c>
      <c r="I14" s="52">
        <f t="shared" ref="I14:I19" si="3">(H14-E14)*D14</f>
        <v>8640.00000000005</v>
      </c>
      <c r="J14" s="50"/>
    </row>
    <row r="15" spans="1:10">
      <c r="A15" s="39">
        <v>43174</v>
      </c>
      <c r="B15" s="40" t="s">
        <v>592</v>
      </c>
      <c r="C15" s="40" t="s">
        <v>20</v>
      </c>
      <c r="D15" s="40">
        <v>800</v>
      </c>
      <c r="E15" s="40">
        <v>1085</v>
      </c>
      <c r="F15" s="40">
        <v>1078</v>
      </c>
      <c r="G15" s="40">
        <v>1095</v>
      </c>
      <c r="H15" s="40">
        <v>1093.5</v>
      </c>
      <c r="I15" s="52">
        <f t="shared" si="3"/>
        <v>6800</v>
      </c>
      <c r="J15" s="50"/>
    </row>
    <row r="16" spans="1:10">
      <c r="A16" s="41">
        <v>43175</v>
      </c>
      <c r="B16" s="42" t="s">
        <v>355</v>
      </c>
      <c r="C16" s="42" t="s">
        <v>17</v>
      </c>
      <c r="D16" s="42">
        <v>1200</v>
      </c>
      <c r="E16" s="42">
        <v>828</v>
      </c>
      <c r="F16" s="42">
        <v>835</v>
      </c>
      <c r="G16" s="42">
        <v>821</v>
      </c>
      <c r="H16" s="42">
        <v>830</v>
      </c>
      <c r="I16" s="54">
        <f t="shared" ref="I16:I22" si="4">(E16-H16)*D16</f>
        <v>-2400</v>
      </c>
      <c r="J16" s="50"/>
    </row>
    <row r="17" spans="1:10">
      <c r="A17" s="39">
        <v>43179</v>
      </c>
      <c r="B17" s="40" t="s">
        <v>58</v>
      </c>
      <c r="C17" s="40" t="s">
        <v>20</v>
      </c>
      <c r="D17" s="40">
        <v>1500</v>
      </c>
      <c r="E17" s="40">
        <v>877.5</v>
      </c>
      <c r="F17" s="40">
        <v>871</v>
      </c>
      <c r="G17" s="40">
        <v>884</v>
      </c>
      <c r="H17" s="40">
        <v>881.25</v>
      </c>
      <c r="I17" s="52">
        <f t="shared" si="3"/>
        <v>5625</v>
      </c>
      <c r="J17" s="50"/>
    </row>
    <row r="18" spans="1:10">
      <c r="A18" s="41">
        <v>43180</v>
      </c>
      <c r="B18" s="42" t="s">
        <v>282</v>
      </c>
      <c r="C18" s="42" t="s">
        <v>20</v>
      </c>
      <c r="D18" s="42">
        <v>1200</v>
      </c>
      <c r="E18" s="42">
        <v>720</v>
      </c>
      <c r="F18" s="42">
        <v>713</v>
      </c>
      <c r="G18" s="42">
        <v>727</v>
      </c>
      <c r="H18" s="42">
        <v>713</v>
      </c>
      <c r="I18" s="54">
        <f t="shared" si="3"/>
        <v>-8400</v>
      </c>
      <c r="J18" s="50"/>
    </row>
    <row r="19" spans="1:10">
      <c r="A19" s="41">
        <v>43180</v>
      </c>
      <c r="B19" s="42" t="s">
        <v>58</v>
      </c>
      <c r="C19" s="42" t="s">
        <v>20</v>
      </c>
      <c r="D19" s="42">
        <v>1500</v>
      </c>
      <c r="E19" s="42">
        <v>885.5</v>
      </c>
      <c r="F19" s="42">
        <v>881</v>
      </c>
      <c r="G19" s="42">
        <v>891.5</v>
      </c>
      <c r="H19" s="42">
        <v>881</v>
      </c>
      <c r="I19" s="54">
        <f t="shared" si="3"/>
        <v>-6750</v>
      </c>
      <c r="J19" s="50"/>
    </row>
    <row r="20" spans="1:10">
      <c r="A20" s="39">
        <v>43181</v>
      </c>
      <c r="B20" s="40" t="s">
        <v>682</v>
      </c>
      <c r="C20" s="40" t="s">
        <v>17</v>
      </c>
      <c r="D20" s="40">
        <v>1000</v>
      </c>
      <c r="E20" s="40">
        <v>609</v>
      </c>
      <c r="F20" s="40">
        <v>615</v>
      </c>
      <c r="G20" s="40">
        <v>600</v>
      </c>
      <c r="H20" s="40">
        <v>604</v>
      </c>
      <c r="I20" s="52">
        <f t="shared" si="4"/>
        <v>5000</v>
      </c>
      <c r="J20" s="50"/>
    </row>
    <row r="21" ht="15.95" customHeight="1" spans="1:10">
      <c r="A21" s="39">
        <v>43182</v>
      </c>
      <c r="B21" s="40" t="s">
        <v>239</v>
      </c>
      <c r="C21" s="40" t="s">
        <v>17</v>
      </c>
      <c r="D21" s="40">
        <v>1500</v>
      </c>
      <c r="E21" s="40">
        <v>496</v>
      </c>
      <c r="F21" s="40">
        <v>501</v>
      </c>
      <c r="G21" s="40">
        <v>491</v>
      </c>
      <c r="H21" s="40">
        <v>492.25</v>
      </c>
      <c r="I21" s="52">
        <f t="shared" si="4"/>
        <v>5625</v>
      </c>
      <c r="J21" s="50"/>
    </row>
    <row r="22" ht="15.95" customHeight="1" spans="1:10">
      <c r="A22" s="41">
        <v>43185</v>
      </c>
      <c r="B22" s="42" t="s">
        <v>267</v>
      </c>
      <c r="C22" s="42" t="s">
        <v>17</v>
      </c>
      <c r="D22" s="42">
        <v>1000</v>
      </c>
      <c r="E22" s="42">
        <v>819.5</v>
      </c>
      <c r="F22" s="42">
        <v>830.5</v>
      </c>
      <c r="G22" s="42">
        <v>810</v>
      </c>
      <c r="H22" s="42">
        <v>825</v>
      </c>
      <c r="I22" s="54">
        <f t="shared" si="4"/>
        <v>-5500</v>
      </c>
      <c r="J22" s="50"/>
    </row>
    <row r="23" ht="15.95" customHeight="1" spans="1:10">
      <c r="A23" s="41">
        <v>43186</v>
      </c>
      <c r="B23" s="42" t="s">
        <v>206</v>
      </c>
      <c r="C23" s="42" t="s">
        <v>20</v>
      </c>
      <c r="D23" s="42">
        <v>500</v>
      </c>
      <c r="E23" s="42">
        <v>1434</v>
      </c>
      <c r="F23" s="42">
        <v>1414</v>
      </c>
      <c r="G23" s="42">
        <v>1454</v>
      </c>
      <c r="H23" s="42">
        <v>1414</v>
      </c>
      <c r="I23" s="54">
        <f>(H23-E23)*D23</f>
        <v>-10000</v>
      </c>
      <c r="J23" s="50"/>
    </row>
    <row r="24" ht="15.95" customHeight="1" spans="1:10">
      <c r="A24" s="39">
        <v>43187</v>
      </c>
      <c r="B24" s="40" t="s">
        <v>58</v>
      </c>
      <c r="C24" s="40" t="s">
        <v>20</v>
      </c>
      <c r="D24" s="40">
        <v>1500</v>
      </c>
      <c r="E24" s="40">
        <v>949</v>
      </c>
      <c r="F24" s="40">
        <v>942</v>
      </c>
      <c r="G24" s="40">
        <v>957</v>
      </c>
      <c r="H24" s="40">
        <v>953.5</v>
      </c>
      <c r="I24" s="52">
        <f>(H24-E24)*D24</f>
        <v>6750</v>
      </c>
      <c r="J24" s="50"/>
    </row>
    <row r="25" ht="15.95" customHeight="1" spans="1:10">
      <c r="A25" s="39"/>
      <c r="B25" s="40"/>
      <c r="C25" s="40"/>
      <c r="D25" s="40"/>
      <c r="E25" s="40"/>
      <c r="F25" s="40"/>
      <c r="G25" s="40"/>
      <c r="H25" s="40"/>
      <c r="I25" s="52"/>
      <c r="J25" s="50"/>
    </row>
    <row r="26" spans="7:10">
      <c r="G26" s="43" t="s">
        <v>40</v>
      </c>
      <c r="H26" s="43"/>
      <c r="I26" s="55">
        <f>SUM(I4:I25)</f>
        <v>18500</v>
      </c>
      <c r="J26" s="50"/>
    </row>
    <row r="27" spans="9:11">
      <c r="I27" s="48"/>
      <c r="J27" s="50"/>
      <c r="K27" s="32" t="s">
        <v>41</v>
      </c>
    </row>
    <row r="28" spans="7:10">
      <c r="G28" s="43" t="s">
        <v>3</v>
      </c>
      <c r="H28" s="43"/>
      <c r="I28" s="56">
        <f>12/21</f>
        <v>0.571428571428571</v>
      </c>
      <c r="J28" s="50"/>
    </row>
  </sheetData>
  <mergeCells count="4">
    <mergeCell ref="A1:I1"/>
    <mergeCell ref="A2:I2"/>
    <mergeCell ref="G26:H26"/>
    <mergeCell ref="G28:H28"/>
  </mergeCells>
  <pageMargins left="0.75" right="0.75" top="1" bottom="1" header="0.511805555555556" footer="0.511805555555556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topLeftCell="A13" workbookViewId="0">
      <selection activeCell="L10" sqref="$A1:$XFD1048576"/>
    </sheetView>
  </sheetViews>
  <sheetFormatPr defaultColWidth="9" defaultRowHeight="15"/>
  <cols>
    <col min="1" max="1" width="10.4285714285714" style="32"/>
    <col min="2" max="2" width="19.7142857142857" style="32" customWidth="1"/>
    <col min="3" max="3" width="9.42857142857143" style="32" customWidth="1"/>
    <col min="4" max="4" width="9" style="32"/>
    <col min="5" max="5" width="12.2857142857143" style="32" customWidth="1"/>
    <col min="6" max="6" width="9" style="32"/>
    <col min="7" max="7" width="17.7142857142857" style="32" customWidth="1"/>
    <col min="8" max="8" width="11" style="32" customWidth="1"/>
    <col min="9" max="9" width="12.5714285714286" style="32" customWidth="1"/>
    <col min="10" max="10" width="21.5714285714286" style="32" customWidth="1"/>
    <col min="11" max="16384" width="9" style="32"/>
  </cols>
  <sheetData>
    <row r="1" ht="22.5" spans="1:10">
      <c r="A1" s="33" t="s">
        <v>5</v>
      </c>
      <c r="B1" s="34"/>
      <c r="C1" s="34"/>
      <c r="D1" s="34"/>
      <c r="E1" s="34"/>
      <c r="F1" s="34"/>
      <c r="G1" s="34"/>
      <c r="H1" s="34"/>
      <c r="I1" s="34"/>
      <c r="J1" s="50"/>
    </row>
    <row r="2" ht="15.75" spans="1:10">
      <c r="A2" s="35" t="s">
        <v>798</v>
      </c>
      <c r="B2" s="36"/>
      <c r="C2" s="36"/>
      <c r="D2" s="36"/>
      <c r="E2" s="36"/>
      <c r="F2" s="36"/>
      <c r="G2" s="36"/>
      <c r="H2" s="36"/>
      <c r="I2" s="36"/>
      <c r="J2" s="50"/>
    </row>
    <row r="3" spans="1:10">
      <c r="A3" s="37" t="s">
        <v>7</v>
      </c>
      <c r="B3" s="38" t="s">
        <v>8</v>
      </c>
      <c r="C3" s="38" t="s">
        <v>9</v>
      </c>
      <c r="D3" s="38" t="s">
        <v>10</v>
      </c>
      <c r="E3" s="38" t="s">
        <v>11</v>
      </c>
      <c r="F3" s="38" t="s">
        <v>12</v>
      </c>
      <c r="G3" s="38" t="s">
        <v>13</v>
      </c>
      <c r="H3" s="38" t="s">
        <v>14</v>
      </c>
      <c r="I3" s="51" t="s">
        <v>15</v>
      </c>
      <c r="J3" s="50"/>
    </row>
    <row r="4" spans="1:10">
      <c r="A4" s="39">
        <v>43132</v>
      </c>
      <c r="B4" s="40" t="s">
        <v>27</v>
      </c>
      <c r="C4" s="40" t="s">
        <v>17</v>
      </c>
      <c r="D4" s="40">
        <v>600</v>
      </c>
      <c r="E4" s="40">
        <v>755</v>
      </c>
      <c r="F4" s="40">
        <v>761</v>
      </c>
      <c r="G4" s="60" t="s">
        <v>799</v>
      </c>
      <c r="H4" s="40">
        <v>746</v>
      </c>
      <c r="I4" s="52">
        <f>(E4-H4)*D4</f>
        <v>5400</v>
      </c>
      <c r="J4" s="50"/>
    </row>
    <row r="5" spans="1:10">
      <c r="A5" s="39">
        <v>43133</v>
      </c>
      <c r="B5" s="40" t="s">
        <v>800</v>
      </c>
      <c r="C5" s="40" t="s">
        <v>17</v>
      </c>
      <c r="D5" s="40">
        <v>1500</v>
      </c>
      <c r="E5" s="40">
        <v>295</v>
      </c>
      <c r="F5" s="40">
        <v>297.5</v>
      </c>
      <c r="G5" s="60" t="s">
        <v>801</v>
      </c>
      <c r="H5" s="40">
        <v>287</v>
      </c>
      <c r="I5" s="52">
        <f>(E5-H5)*D5</f>
        <v>12000</v>
      </c>
      <c r="J5" s="50"/>
    </row>
    <row r="6" spans="1:10">
      <c r="A6" s="39">
        <v>43136</v>
      </c>
      <c r="B6" s="40" t="s">
        <v>391</v>
      </c>
      <c r="C6" s="40" t="s">
        <v>20</v>
      </c>
      <c r="D6" s="40">
        <v>1200</v>
      </c>
      <c r="E6" s="40">
        <v>721.5</v>
      </c>
      <c r="F6" s="40">
        <v>718.5</v>
      </c>
      <c r="G6" s="40" t="s">
        <v>802</v>
      </c>
      <c r="H6" s="40">
        <v>721.5</v>
      </c>
      <c r="I6" s="52">
        <f t="shared" ref="I6:I15" si="0">(H6-E6)*D6</f>
        <v>0</v>
      </c>
      <c r="J6" s="50"/>
    </row>
    <row r="7" spans="1:10">
      <c r="A7" s="39">
        <v>43136</v>
      </c>
      <c r="B7" s="40" t="s">
        <v>803</v>
      </c>
      <c r="C7" s="40" t="s">
        <v>20</v>
      </c>
      <c r="D7" s="40">
        <v>2000</v>
      </c>
      <c r="E7" s="40">
        <v>345</v>
      </c>
      <c r="F7" s="40">
        <v>343.25</v>
      </c>
      <c r="G7" s="40" t="s">
        <v>804</v>
      </c>
      <c r="H7" s="40">
        <v>347.95</v>
      </c>
      <c r="I7" s="52">
        <f t="shared" si="0"/>
        <v>5899.99999999998</v>
      </c>
      <c r="J7" s="53"/>
    </row>
    <row r="8" spans="1:10">
      <c r="A8" s="39">
        <v>43137</v>
      </c>
      <c r="B8" s="40" t="s">
        <v>691</v>
      </c>
      <c r="C8" s="40" t="s">
        <v>20</v>
      </c>
      <c r="D8" s="40">
        <v>800</v>
      </c>
      <c r="E8" s="40">
        <v>951</v>
      </c>
      <c r="F8" s="40">
        <v>939</v>
      </c>
      <c r="G8" s="40">
        <v>961</v>
      </c>
      <c r="H8" s="40">
        <v>958.5</v>
      </c>
      <c r="I8" s="52">
        <f t="shared" si="0"/>
        <v>6000</v>
      </c>
      <c r="J8" s="50"/>
    </row>
    <row r="9" spans="1:10">
      <c r="A9" s="39">
        <v>43138</v>
      </c>
      <c r="B9" s="40" t="s">
        <v>395</v>
      </c>
      <c r="C9" s="40" t="s">
        <v>20</v>
      </c>
      <c r="D9" s="40">
        <v>2000</v>
      </c>
      <c r="E9" s="40">
        <v>457</v>
      </c>
      <c r="F9" s="40">
        <v>451.5</v>
      </c>
      <c r="G9" s="40">
        <v>462.5</v>
      </c>
      <c r="H9" s="40">
        <v>460</v>
      </c>
      <c r="I9" s="52">
        <f t="shared" si="0"/>
        <v>6000</v>
      </c>
      <c r="J9" s="50"/>
    </row>
    <row r="10" spans="1:10">
      <c r="A10" s="39">
        <v>43140</v>
      </c>
      <c r="B10" s="40" t="s">
        <v>70</v>
      </c>
      <c r="C10" s="40" t="s">
        <v>20</v>
      </c>
      <c r="D10" s="40">
        <v>2000</v>
      </c>
      <c r="E10" s="40">
        <v>516.5</v>
      </c>
      <c r="F10" s="40">
        <v>513</v>
      </c>
      <c r="G10" s="40">
        <v>520</v>
      </c>
      <c r="H10" s="40">
        <v>519.95</v>
      </c>
      <c r="I10" s="52">
        <f t="shared" si="0"/>
        <v>6900.00000000009</v>
      </c>
      <c r="J10" s="50"/>
    </row>
    <row r="11" spans="1:10">
      <c r="A11" s="39">
        <v>43141</v>
      </c>
      <c r="B11" s="40" t="s">
        <v>391</v>
      </c>
      <c r="C11" s="40" t="s">
        <v>20</v>
      </c>
      <c r="D11" s="40">
        <v>1200</v>
      </c>
      <c r="E11" s="40">
        <v>720</v>
      </c>
      <c r="F11" s="40">
        <v>712</v>
      </c>
      <c r="G11" s="40">
        <v>728</v>
      </c>
      <c r="H11" s="40">
        <v>723.75</v>
      </c>
      <c r="I11" s="52">
        <f t="shared" si="0"/>
        <v>4500</v>
      </c>
      <c r="J11" s="50"/>
    </row>
    <row r="12" spans="1:10">
      <c r="A12" s="39">
        <v>43145</v>
      </c>
      <c r="B12" s="40" t="s">
        <v>752</v>
      </c>
      <c r="C12" s="40" t="s">
        <v>20</v>
      </c>
      <c r="D12" s="40">
        <v>1200</v>
      </c>
      <c r="E12" s="40">
        <v>816.5</v>
      </c>
      <c r="F12" s="40">
        <v>805.5</v>
      </c>
      <c r="G12" s="40">
        <v>827.5</v>
      </c>
      <c r="H12" s="40">
        <v>823</v>
      </c>
      <c r="I12" s="52">
        <f t="shared" si="0"/>
        <v>7800</v>
      </c>
      <c r="J12" s="50"/>
    </row>
    <row r="13" spans="1:10">
      <c r="A13" s="41">
        <v>43146</v>
      </c>
      <c r="B13" s="42" t="s">
        <v>691</v>
      </c>
      <c r="C13" s="42" t="s">
        <v>20</v>
      </c>
      <c r="D13" s="42">
        <v>800</v>
      </c>
      <c r="E13" s="42">
        <v>1035</v>
      </c>
      <c r="F13" s="42">
        <v>1022</v>
      </c>
      <c r="G13" s="42">
        <v>1048</v>
      </c>
      <c r="H13" s="42">
        <v>1022</v>
      </c>
      <c r="I13" s="54">
        <f t="shared" si="0"/>
        <v>-10400</v>
      </c>
      <c r="J13" s="50"/>
    </row>
    <row r="14" spans="1:10">
      <c r="A14" s="39">
        <v>43146</v>
      </c>
      <c r="B14" s="40" t="s">
        <v>135</v>
      </c>
      <c r="C14" s="40" t="s">
        <v>20</v>
      </c>
      <c r="D14" s="40">
        <v>500</v>
      </c>
      <c r="E14" s="40">
        <v>1924</v>
      </c>
      <c r="F14" s="40">
        <v>1907</v>
      </c>
      <c r="G14" s="40">
        <v>1941</v>
      </c>
      <c r="H14" s="40">
        <v>1933</v>
      </c>
      <c r="I14" s="52">
        <f t="shared" si="0"/>
        <v>4500</v>
      </c>
      <c r="J14" s="50"/>
    </row>
    <row r="15" spans="1:10">
      <c r="A15" s="39">
        <v>43147</v>
      </c>
      <c r="B15" s="40" t="s">
        <v>673</v>
      </c>
      <c r="C15" s="40" t="s">
        <v>20</v>
      </c>
      <c r="D15" s="40">
        <v>1500</v>
      </c>
      <c r="E15" s="40">
        <v>370</v>
      </c>
      <c r="F15" s="40">
        <v>363</v>
      </c>
      <c r="G15" s="40">
        <v>377</v>
      </c>
      <c r="H15" s="40">
        <v>374.5</v>
      </c>
      <c r="I15" s="52">
        <f t="shared" si="0"/>
        <v>6750</v>
      </c>
      <c r="J15" s="50"/>
    </row>
    <row r="16" spans="1:10">
      <c r="A16" s="39">
        <v>43150</v>
      </c>
      <c r="B16" s="40" t="s">
        <v>316</v>
      </c>
      <c r="C16" s="40" t="s">
        <v>17</v>
      </c>
      <c r="D16" s="40">
        <v>2000</v>
      </c>
      <c r="E16" s="40">
        <v>326</v>
      </c>
      <c r="F16" s="40">
        <v>330.1</v>
      </c>
      <c r="G16" s="40">
        <v>322</v>
      </c>
      <c r="H16" s="40">
        <v>322</v>
      </c>
      <c r="I16" s="52">
        <f t="shared" ref="I16:I20" si="1">(E16-H16)*D16</f>
        <v>8000</v>
      </c>
      <c r="J16" s="50"/>
    </row>
    <row r="17" spans="1:10">
      <c r="A17" s="41">
        <v>43151</v>
      </c>
      <c r="B17" s="42" t="s">
        <v>756</v>
      </c>
      <c r="C17" s="42" t="s">
        <v>20</v>
      </c>
      <c r="D17" s="42">
        <v>1061</v>
      </c>
      <c r="E17" s="42">
        <v>660</v>
      </c>
      <c r="F17" s="42">
        <v>648</v>
      </c>
      <c r="G17" s="42">
        <v>672</v>
      </c>
      <c r="H17" s="42">
        <v>651</v>
      </c>
      <c r="I17" s="54">
        <f t="shared" ref="I17:I24" si="2">(H17-E17)*D17</f>
        <v>-9549</v>
      </c>
      <c r="J17" s="50"/>
    </row>
    <row r="18" spans="1:10">
      <c r="A18" s="39">
        <v>43152</v>
      </c>
      <c r="B18" s="40" t="s">
        <v>391</v>
      </c>
      <c r="C18" s="40" t="s">
        <v>17</v>
      </c>
      <c r="D18" s="40">
        <v>1200</v>
      </c>
      <c r="E18" s="40">
        <v>692.4</v>
      </c>
      <c r="F18" s="40">
        <v>698.4</v>
      </c>
      <c r="G18" s="40">
        <v>686.4</v>
      </c>
      <c r="H18" s="40">
        <v>686.4</v>
      </c>
      <c r="I18" s="52">
        <f t="shared" si="1"/>
        <v>7200</v>
      </c>
      <c r="J18" s="50"/>
    </row>
    <row r="19" spans="1:10">
      <c r="A19" s="41">
        <v>43153</v>
      </c>
      <c r="B19" s="42" t="s">
        <v>68</v>
      </c>
      <c r="C19" s="42" t="s">
        <v>20</v>
      </c>
      <c r="D19" s="42">
        <v>1400</v>
      </c>
      <c r="E19" s="42">
        <v>450</v>
      </c>
      <c r="F19" s="42">
        <v>444</v>
      </c>
      <c r="G19" s="42">
        <v>456</v>
      </c>
      <c r="H19" s="42">
        <v>444</v>
      </c>
      <c r="I19" s="54">
        <f t="shared" si="2"/>
        <v>-8400</v>
      </c>
      <c r="J19" s="50"/>
    </row>
    <row r="20" spans="1:10">
      <c r="A20" s="39">
        <v>43153</v>
      </c>
      <c r="B20" s="40" t="s">
        <v>673</v>
      </c>
      <c r="C20" s="40" t="s">
        <v>17</v>
      </c>
      <c r="D20" s="40">
        <v>1500</v>
      </c>
      <c r="E20" s="40">
        <v>328</v>
      </c>
      <c r="F20" s="40">
        <v>338</v>
      </c>
      <c r="G20" s="40">
        <v>318</v>
      </c>
      <c r="H20" s="40">
        <v>324.5</v>
      </c>
      <c r="I20" s="52">
        <f t="shared" si="1"/>
        <v>5250</v>
      </c>
      <c r="J20" s="50"/>
    </row>
    <row r="21" ht="15.95" customHeight="1" spans="1:10">
      <c r="A21" s="39">
        <v>43154</v>
      </c>
      <c r="B21" s="40" t="s">
        <v>391</v>
      </c>
      <c r="C21" s="40" t="s">
        <v>20</v>
      </c>
      <c r="D21" s="40">
        <v>1200</v>
      </c>
      <c r="E21" s="40">
        <v>690</v>
      </c>
      <c r="F21" s="40">
        <v>682</v>
      </c>
      <c r="G21" s="40">
        <v>698</v>
      </c>
      <c r="H21" s="40">
        <v>696</v>
      </c>
      <c r="I21" s="52">
        <f t="shared" si="2"/>
        <v>7200</v>
      </c>
      <c r="J21" s="50"/>
    </row>
    <row r="22" ht="15.95" customHeight="1" spans="1:10">
      <c r="A22" s="41">
        <v>43157</v>
      </c>
      <c r="B22" s="42" t="s">
        <v>355</v>
      </c>
      <c r="C22" s="42" t="s">
        <v>20</v>
      </c>
      <c r="D22" s="42">
        <v>1200</v>
      </c>
      <c r="E22" s="42">
        <v>820</v>
      </c>
      <c r="F22" s="42">
        <v>811</v>
      </c>
      <c r="G22" s="42">
        <v>829</v>
      </c>
      <c r="H22" s="42">
        <v>811</v>
      </c>
      <c r="I22" s="54">
        <f t="shared" si="2"/>
        <v>-10800</v>
      </c>
      <c r="J22" s="50"/>
    </row>
    <row r="23" ht="15.95" customHeight="1" spans="1:10">
      <c r="A23" s="41">
        <v>43158</v>
      </c>
      <c r="B23" s="42" t="s">
        <v>70</v>
      </c>
      <c r="C23" s="42" t="s">
        <v>20</v>
      </c>
      <c r="D23" s="42">
        <v>2000</v>
      </c>
      <c r="E23" s="42">
        <v>520</v>
      </c>
      <c r="F23" s="42">
        <v>514</v>
      </c>
      <c r="G23" s="42">
        <v>526</v>
      </c>
      <c r="H23" s="42">
        <v>517</v>
      </c>
      <c r="I23" s="54">
        <f t="shared" si="2"/>
        <v>-6000</v>
      </c>
      <c r="J23" s="50"/>
    </row>
    <row r="24" ht="15.95" customHeight="1" spans="1:10">
      <c r="A24" s="39">
        <v>43159</v>
      </c>
      <c r="B24" s="40" t="s">
        <v>355</v>
      </c>
      <c r="C24" s="40" t="s">
        <v>20</v>
      </c>
      <c r="D24" s="40">
        <v>1200</v>
      </c>
      <c r="E24" s="40">
        <v>813.5</v>
      </c>
      <c r="F24" s="40">
        <v>807</v>
      </c>
      <c r="G24" s="40">
        <v>822</v>
      </c>
      <c r="H24" s="40">
        <v>813.5</v>
      </c>
      <c r="I24" s="52">
        <f t="shared" si="2"/>
        <v>0</v>
      </c>
      <c r="J24" s="50"/>
    </row>
    <row r="25" ht="15.95" customHeight="1" spans="1:10">
      <c r="A25" s="39"/>
      <c r="B25" s="40"/>
      <c r="C25" s="40"/>
      <c r="D25" s="40"/>
      <c r="E25" s="40"/>
      <c r="F25" s="40"/>
      <c r="G25" s="40"/>
      <c r="H25" s="40"/>
      <c r="I25" s="52"/>
      <c r="J25" s="50"/>
    </row>
    <row r="26" spans="7:10">
      <c r="G26" s="43" t="s">
        <v>40</v>
      </c>
      <c r="H26" s="43"/>
      <c r="I26" s="55">
        <f>SUM(I4:I25)</f>
        <v>48251.0000000001</v>
      </c>
      <c r="J26" s="50"/>
    </row>
    <row r="27" spans="9:11">
      <c r="I27" s="48"/>
      <c r="J27" s="50"/>
      <c r="K27" s="32" t="s">
        <v>41</v>
      </c>
    </row>
    <row r="28" spans="7:10">
      <c r="G28" s="43" t="s">
        <v>3</v>
      </c>
      <c r="H28" s="43"/>
      <c r="I28" s="56">
        <f>16/21</f>
        <v>0.761904761904762</v>
      </c>
      <c r="J28" s="50"/>
    </row>
  </sheetData>
  <mergeCells count="4">
    <mergeCell ref="A1:I1"/>
    <mergeCell ref="A2:I2"/>
    <mergeCell ref="G26:H26"/>
    <mergeCell ref="G28:H28"/>
  </mergeCells>
  <pageMargins left="0.75" right="0.75" top="1" bottom="1" header="0.511805555555556" footer="0.511805555555556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6"/>
  <sheetViews>
    <sheetView topLeftCell="A19" workbookViewId="0">
      <selection activeCell="L21" sqref="L21"/>
    </sheetView>
  </sheetViews>
  <sheetFormatPr defaultColWidth="9" defaultRowHeight="15"/>
  <cols>
    <col min="1" max="1" width="10.4285714285714" style="32"/>
    <col min="2" max="2" width="19.7142857142857" style="32" customWidth="1"/>
    <col min="3" max="3" width="9.42857142857143" style="32" customWidth="1"/>
    <col min="4" max="4" width="9" style="32"/>
    <col min="5" max="5" width="12.2857142857143" style="32" customWidth="1"/>
    <col min="6" max="6" width="9" style="32"/>
    <col min="7" max="7" width="17.7142857142857" style="32" customWidth="1"/>
    <col min="8" max="8" width="11" style="32" customWidth="1"/>
    <col min="9" max="9" width="12.5714285714286" style="32" customWidth="1"/>
    <col min="10" max="10" width="21.5714285714286" style="32" customWidth="1"/>
    <col min="11" max="16384" width="9" style="32"/>
  </cols>
  <sheetData>
    <row r="1" ht="22.5" spans="1:10">
      <c r="A1" s="33" t="s">
        <v>5</v>
      </c>
      <c r="B1" s="34"/>
      <c r="C1" s="34"/>
      <c r="D1" s="34"/>
      <c r="E1" s="34"/>
      <c r="F1" s="34"/>
      <c r="G1" s="34"/>
      <c r="H1" s="34"/>
      <c r="I1" s="34"/>
      <c r="J1" s="50"/>
    </row>
    <row r="2" ht="15.75" spans="1:10">
      <c r="A2" s="35" t="s">
        <v>805</v>
      </c>
      <c r="B2" s="36"/>
      <c r="C2" s="36"/>
      <c r="D2" s="36"/>
      <c r="E2" s="36"/>
      <c r="F2" s="36"/>
      <c r="G2" s="36"/>
      <c r="H2" s="36"/>
      <c r="I2" s="36"/>
      <c r="J2" s="50"/>
    </row>
    <row r="3" spans="1:10">
      <c r="A3" s="37" t="s">
        <v>7</v>
      </c>
      <c r="B3" s="38" t="s">
        <v>8</v>
      </c>
      <c r="C3" s="38" t="s">
        <v>9</v>
      </c>
      <c r="D3" s="38" t="s">
        <v>10</v>
      </c>
      <c r="E3" s="38" t="s">
        <v>11</v>
      </c>
      <c r="F3" s="38" t="s">
        <v>12</v>
      </c>
      <c r="G3" s="38" t="s">
        <v>13</v>
      </c>
      <c r="H3" s="38" t="s">
        <v>14</v>
      </c>
      <c r="I3" s="51" t="s">
        <v>15</v>
      </c>
      <c r="J3" s="50"/>
    </row>
    <row r="4" spans="1:10">
      <c r="A4" s="39">
        <v>43132</v>
      </c>
      <c r="B4" s="40" t="s">
        <v>16</v>
      </c>
      <c r="C4" s="40" t="s">
        <v>17</v>
      </c>
      <c r="D4" s="40">
        <v>1800</v>
      </c>
      <c r="E4" s="40">
        <v>500</v>
      </c>
      <c r="F4" s="40">
        <v>502</v>
      </c>
      <c r="G4" s="40" t="s">
        <v>806</v>
      </c>
      <c r="H4" s="40">
        <v>500</v>
      </c>
      <c r="I4" s="52">
        <f>(E4-H4)*D4</f>
        <v>0</v>
      </c>
      <c r="J4" s="50"/>
    </row>
    <row r="5" spans="1:10">
      <c r="A5" s="39">
        <v>43132</v>
      </c>
      <c r="B5" s="40" t="s">
        <v>391</v>
      </c>
      <c r="C5" s="40" t="s">
        <v>20</v>
      </c>
      <c r="D5" s="40">
        <v>1200</v>
      </c>
      <c r="E5" s="40">
        <v>775</v>
      </c>
      <c r="F5" s="40">
        <v>772</v>
      </c>
      <c r="G5" s="40" t="s">
        <v>807</v>
      </c>
      <c r="H5" s="40">
        <v>779.5</v>
      </c>
      <c r="I5" s="52">
        <f t="shared" ref="I5:I10" si="0">(H5-E5)*D5</f>
        <v>5400</v>
      </c>
      <c r="J5" s="50"/>
    </row>
    <row r="6" spans="1:10">
      <c r="A6" s="39">
        <v>43160</v>
      </c>
      <c r="B6" s="40" t="s">
        <v>808</v>
      </c>
      <c r="C6" s="40" t="s">
        <v>20</v>
      </c>
      <c r="D6" s="40">
        <v>1500</v>
      </c>
      <c r="E6" s="40">
        <v>477</v>
      </c>
      <c r="F6" s="40">
        <v>474.5</v>
      </c>
      <c r="G6" s="40" t="s">
        <v>809</v>
      </c>
      <c r="H6" s="40">
        <v>481</v>
      </c>
      <c r="I6" s="52">
        <f t="shared" si="0"/>
        <v>6000</v>
      </c>
      <c r="J6" s="50"/>
    </row>
    <row r="7" spans="1:10">
      <c r="A7" s="39">
        <v>43191</v>
      </c>
      <c r="B7" s="40" t="s">
        <v>810</v>
      </c>
      <c r="C7" s="40" t="s">
        <v>20</v>
      </c>
      <c r="D7" s="40">
        <v>4500</v>
      </c>
      <c r="E7" s="40">
        <v>245</v>
      </c>
      <c r="F7" s="40">
        <v>244</v>
      </c>
      <c r="G7" s="40" t="s">
        <v>811</v>
      </c>
      <c r="H7" s="40">
        <v>248</v>
      </c>
      <c r="I7" s="52">
        <f t="shared" si="0"/>
        <v>13500</v>
      </c>
      <c r="J7" s="53"/>
    </row>
    <row r="8" spans="1:10">
      <c r="A8" s="41">
        <v>43221</v>
      </c>
      <c r="B8" s="42" t="s">
        <v>68</v>
      </c>
      <c r="C8" s="42" t="s">
        <v>20</v>
      </c>
      <c r="D8" s="42">
        <v>1400</v>
      </c>
      <c r="E8" s="42">
        <v>545</v>
      </c>
      <c r="F8" s="42">
        <v>542.5</v>
      </c>
      <c r="G8" s="42" t="s">
        <v>812</v>
      </c>
      <c r="H8" s="42">
        <v>542.5</v>
      </c>
      <c r="I8" s="54">
        <f t="shared" si="0"/>
        <v>-3500</v>
      </c>
      <c r="J8" s="50"/>
    </row>
    <row r="9" spans="1:10">
      <c r="A9" s="41">
        <v>43313</v>
      </c>
      <c r="B9" s="42" t="s">
        <v>721</v>
      </c>
      <c r="C9" s="42" t="s">
        <v>20</v>
      </c>
      <c r="D9" s="42">
        <v>900</v>
      </c>
      <c r="E9" s="42">
        <v>1017</v>
      </c>
      <c r="F9" s="42">
        <v>1013</v>
      </c>
      <c r="G9" s="42" t="s">
        <v>813</v>
      </c>
      <c r="H9" s="42">
        <v>1013</v>
      </c>
      <c r="I9" s="54">
        <f t="shared" si="0"/>
        <v>-3600</v>
      </c>
      <c r="J9" s="50"/>
    </row>
    <row r="10" spans="1:10">
      <c r="A10" s="39">
        <v>43313</v>
      </c>
      <c r="B10" s="40" t="s">
        <v>673</v>
      </c>
      <c r="C10" s="40" t="s">
        <v>20</v>
      </c>
      <c r="D10" s="40">
        <v>1500</v>
      </c>
      <c r="E10" s="40">
        <v>500</v>
      </c>
      <c r="F10" s="40">
        <v>497.5</v>
      </c>
      <c r="G10" s="40" t="s">
        <v>814</v>
      </c>
      <c r="H10" s="58">
        <v>500</v>
      </c>
      <c r="I10" s="52">
        <f t="shared" si="0"/>
        <v>0</v>
      </c>
      <c r="J10" s="50"/>
    </row>
    <row r="11" spans="1:10">
      <c r="A11" s="39">
        <v>43344</v>
      </c>
      <c r="B11" s="40" t="s">
        <v>752</v>
      </c>
      <c r="C11" s="40" t="s">
        <v>17</v>
      </c>
      <c r="D11" s="40">
        <v>1200</v>
      </c>
      <c r="E11" s="40">
        <v>848.5</v>
      </c>
      <c r="F11" s="40">
        <v>851.5</v>
      </c>
      <c r="G11" s="40" t="s">
        <v>815</v>
      </c>
      <c r="H11" s="58">
        <v>840</v>
      </c>
      <c r="I11" s="52">
        <f>(E11-H11)*D11</f>
        <v>10200</v>
      </c>
      <c r="J11" s="50"/>
    </row>
    <row r="12" spans="1:10">
      <c r="A12" s="41">
        <v>43374</v>
      </c>
      <c r="B12" s="42" t="s">
        <v>816</v>
      </c>
      <c r="C12" s="42" t="s">
        <v>20</v>
      </c>
      <c r="D12" s="42">
        <v>4000</v>
      </c>
      <c r="E12" s="42">
        <v>202.35</v>
      </c>
      <c r="F12" s="42">
        <v>201.45</v>
      </c>
      <c r="G12" s="42" t="s">
        <v>817</v>
      </c>
      <c r="H12" s="59">
        <v>201.9</v>
      </c>
      <c r="I12" s="54">
        <f t="shared" ref="I12:I17" si="1">(H12-E12)*D12</f>
        <v>-1799.99999999995</v>
      </c>
      <c r="J12" s="50"/>
    </row>
    <row r="13" spans="1:10">
      <c r="A13" s="39">
        <v>43374</v>
      </c>
      <c r="B13" s="40" t="s">
        <v>818</v>
      </c>
      <c r="C13" s="40" t="s">
        <v>17</v>
      </c>
      <c r="D13" s="40">
        <v>3500</v>
      </c>
      <c r="E13" s="40">
        <v>189.5</v>
      </c>
      <c r="F13" s="40">
        <v>190.5</v>
      </c>
      <c r="G13" s="40" t="s">
        <v>819</v>
      </c>
      <c r="H13" s="58">
        <v>189.5</v>
      </c>
      <c r="I13" s="52">
        <f>(E13-H13)*D13</f>
        <v>0</v>
      </c>
      <c r="J13" s="50"/>
    </row>
    <row r="14" spans="1:10">
      <c r="A14" s="39">
        <v>43405</v>
      </c>
      <c r="B14" s="40" t="s">
        <v>673</v>
      </c>
      <c r="C14" s="40" t="s">
        <v>20</v>
      </c>
      <c r="D14" s="40">
        <v>1500</v>
      </c>
      <c r="E14" s="40">
        <v>541.5</v>
      </c>
      <c r="F14" s="40">
        <v>539</v>
      </c>
      <c r="G14" s="40" t="s">
        <v>820</v>
      </c>
      <c r="H14" s="58">
        <v>543.5</v>
      </c>
      <c r="I14" s="52">
        <f t="shared" si="1"/>
        <v>3000</v>
      </c>
      <c r="J14" s="50"/>
    </row>
    <row r="15" spans="1:10">
      <c r="A15" s="39">
        <v>43405</v>
      </c>
      <c r="B15" s="40" t="s">
        <v>224</v>
      </c>
      <c r="C15" s="40" t="s">
        <v>20</v>
      </c>
      <c r="D15" s="40">
        <v>900</v>
      </c>
      <c r="E15" s="40">
        <v>623</v>
      </c>
      <c r="F15" s="40">
        <v>619</v>
      </c>
      <c r="G15" s="40" t="s">
        <v>821</v>
      </c>
      <c r="H15" s="58">
        <v>623</v>
      </c>
      <c r="I15" s="52">
        <f t="shared" si="1"/>
        <v>0</v>
      </c>
      <c r="J15" s="50"/>
    </row>
    <row r="16" spans="1:10">
      <c r="A16" s="39" t="s">
        <v>822</v>
      </c>
      <c r="B16" s="40" t="s">
        <v>635</v>
      </c>
      <c r="C16" s="40" t="s">
        <v>20</v>
      </c>
      <c r="D16" s="40">
        <v>3000</v>
      </c>
      <c r="E16" s="40">
        <v>293</v>
      </c>
      <c r="F16" s="40">
        <v>291.75</v>
      </c>
      <c r="G16" s="40" t="s">
        <v>823</v>
      </c>
      <c r="H16" s="58">
        <v>293</v>
      </c>
      <c r="I16" s="52">
        <f t="shared" si="1"/>
        <v>0</v>
      </c>
      <c r="J16" s="50"/>
    </row>
    <row r="17" spans="1:10">
      <c r="A17" s="41" t="s">
        <v>822</v>
      </c>
      <c r="B17" s="42" t="s">
        <v>824</v>
      </c>
      <c r="C17" s="42" t="s">
        <v>20</v>
      </c>
      <c r="D17" s="42">
        <v>1500</v>
      </c>
      <c r="E17" s="42">
        <v>578.5</v>
      </c>
      <c r="F17" s="42">
        <v>575.9</v>
      </c>
      <c r="G17" s="42" t="s">
        <v>825</v>
      </c>
      <c r="H17" s="59">
        <v>577.5</v>
      </c>
      <c r="I17" s="54">
        <f t="shared" si="1"/>
        <v>-1500</v>
      </c>
      <c r="J17" s="50"/>
    </row>
    <row r="18" spans="1:10">
      <c r="A18" s="39" t="s">
        <v>826</v>
      </c>
      <c r="B18" s="40" t="s">
        <v>827</v>
      </c>
      <c r="C18" s="40" t="s">
        <v>17</v>
      </c>
      <c r="D18" s="40">
        <v>1300</v>
      </c>
      <c r="E18" s="40">
        <v>549</v>
      </c>
      <c r="F18" s="40">
        <v>551.75</v>
      </c>
      <c r="G18" s="40" t="s">
        <v>828</v>
      </c>
      <c r="H18" s="58">
        <v>542</v>
      </c>
      <c r="I18" s="52">
        <f t="shared" ref="I18:I20" si="2">(E18-H18)*D18</f>
        <v>9100</v>
      </c>
      <c r="J18" s="50"/>
    </row>
    <row r="19" spans="1:10">
      <c r="A19" s="39" t="s">
        <v>829</v>
      </c>
      <c r="B19" s="40" t="s">
        <v>705</v>
      </c>
      <c r="C19" s="40" t="s">
        <v>17</v>
      </c>
      <c r="D19" s="40">
        <v>500</v>
      </c>
      <c r="E19" s="40">
        <v>1960</v>
      </c>
      <c r="F19" s="40">
        <v>1967</v>
      </c>
      <c r="G19" s="40" t="s">
        <v>830</v>
      </c>
      <c r="H19" s="58">
        <v>1954</v>
      </c>
      <c r="I19" s="52">
        <f t="shared" si="2"/>
        <v>3000</v>
      </c>
      <c r="J19" s="50"/>
    </row>
    <row r="20" spans="1:10">
      <c r="A20" s="41" t="s">
        <v>831</v>
      </c>
      <c r="B20" s="42" t="s">
        <v>395</v>
      </c>
      <c r="C20" s="42" t="s">
        <v>17</v>
      </c>
      <c r="D20" s="42">
        <v>2000</v>
      </c>
      <c r="E20" s="42">
        <v>461.15</v>
      </c>
      <c r="F20" s="42">
        <v>463</v>
      </c>
      <c r="G20" s="42" t="s">
        <v>832</v>
      </c>
      <c r="H20" s="59">
        <v>463</v>
      </c>
      <c r="I20" s="54">
        <f t="shared" si="2"/>
        <v>-3700.00000000005</v>
      </c>
      <c r="J20" s="50"/>
    </row>
    <row r="21" ht="15.95" customHeight="1" spans="1:10">
      <c r="A21" s="39" t="s">
        <v>831</v>
      </c>
      <c r="B21" s="40" t="s">
        <v>833</v>
      </c>
      <c r="C21" s="40" t="s">
        <v>20</v>
      </c>
      <c r="D21" s="40">
        <v>500</v>
      </c>
      <c r="E21" s="40">
        <v>1952</v>
      </c>
      <c r="F21" s="40">
        <v>1945</v>
      </c>
      <c r="G21" s="40" t="s">
        <v>834</v>
      </c>
      <c r="H21" s="40">
        <v>1952</v>
      </c>
      <c r="I21" s="52">
        <f t="shared" ref="I21:I25" si="3">(H21-E21)*D21</f>
        <v>0</v>
      </c>
      <c r="J21" s="50"/>
    </row>
    <row r="22" ht="15.95" customHeight="1" spans="1:10">
      <c r="A22" s="39" t="s">
        <v>835</v>
      </c>
      <c r="B22" s="40" t="s">
        <v>16</v>
      </c>
      <c r="C22" s="40" t="s">
        <v>17</v>
      </c>
      <c r="D22" s="40">
        <v>1800</v>
      </c>
      <c r="E22" s="40">
        <v>467</v>
      </c>
      <c r="F22" s="40">
        <v>469.1</v>
      </c>
      <c r="G22" s="40" t="s">
        <v>836</v>
      </c>
      <c r="H22" s="40">
        <v>467</v>
      </c>
      <c r="I22" s="52">
        <f t="shared" ref="I22:I28" si="4">(E22-H22)*D22</f>
        <v>0</v>
      </c>
      <c r="J22" s="50"/>
    </row>
    <row r="23" ht="15.95" customHeight="1" spans="1:10">
      <c r="A23" s="41" t="s">
        <v>837</v>
      </c>
      <c r="B23" s="42" t="s">
        <v>797</v>
      </c>
      <c r="C23" s="42" t="s">
        <v>20</v>
      </c>
      <c r="D23" s="42">
        <v>1800</v>
      </c>
      <c r="E23" s="42">
        <v>616</v>
      </c>
      <c r="F23" s="42">
        <v>613.9</v>
      </c>
      <c r="G23" s="42" t="s">
        <v>838</v>
      </c>
      <c r="H23" s="42">
        <v>613.9</v>
      </c>
      <c r="I23" s="54">
        <f t="shared" si="3"/>
        <v>-3780.00000000004</v>
      </c>
      <c r="J23" s="50"/>
    </row>
    <row r="24" ht="15.95" customHeight="1" spans="1:10">
      <c r="A24" s="39" t="s">
        <v>837</v>
      </c>
      <c r="B24" s="40" t="s">
        <v>797</v>
      </c>
      <c r="C24" s="40" t="s">
        <v>20</v>
      </c>
      <c r="D24" s="40">
        <v>1800</v>
      </c>
      <c r="E24" s="40">
        <v>616.75</v>
      </c>
      <c r="F24" s="40">
        <v>615.75</v>
      </c>
      <c r="G24" s="40" t="s">
        <v>839</v>
      </c>
      <c r="H24" s="40">
        <v>619.5</v>
      </c>
      <c r="I24" s="52">
        <f t="shared" si="3"/>
        <v>4950</v>
      </c>
      <c r="J24" s="50"/>
    </row>
    <row r="25" ht="15.95" customHeight="1" spans="1:10">
      <c r="A25" s="39" t="s">
        <v>837</v>
      </c>
      <c r="B25" s="40" t="s">
        <v>797</v>
      </c>
      <c r="C25" s="40" t="s">
        <v>20</v>
      </c>
      <c r="D25" s="40">
        <v>1800</v>
      </c>
      <c r="E25" s="40">
        <v>641.75</v>
      </c>
      <c r="F25" s="40">
        <v>639.75</v>
      </c>
      <c r="G25" s="40" t="s">
        <v>840</v>
      </c>
      <c r="H25" s="40">
        <v>643.45</v>
      </c>
      <c r="I25" s="52">
        <f t="shared" si="3"/>
        <v>3060.00000000008</v>
      </c>
      <c r="J25" s="50"/>
    </row>
    <row r="26" ht="15.95" customHeight="1" spans="1:10">
      <c r="A26" s="39" t="s">
        <v>841</v>
      </c>
      <c r="B26" s="40" t="s">
        <v>824</v>
      </c>
      <c r="C26" s="40" t="s">
        <v>17</v>
      </c>
      <c r="D26" s="40">
        <v>1500</v>
      </c>
      <c r="E26" s="40">
        <v>566</v>
      </c>
      <c r="F26" s="40">
        <v>568.5</v>
      </c>
      <c r="G26" s="40" t="s">
        <v>842</v>
      </c>
      <c r="H26" s="40">
        <v>564.3</v>
      </c>
      <c r="I26" s="52">
        <f t="shared" si="4"/>
        <v>2550.00000000007</v>
      </c>
      <c r="J26" s="50"/>
    </row>
    <row r="27" ht="15.95" customHeight="1" spans="1:10">
      <c r="A27" s="39" t="s">
        <v>841</v>
      </c>
      <c r="B27" s="40" t="s">
        <v>824</v>
      </c>
      <c r="C27" s="40" t="s">
        <v>17</v>
      </c>
      <c r="D27" s="40">
        <v>1500</v>
      </c>
      <c r="E27" s="40">
        <v>560</v>
      </c>
      <c r="F27" s="40">
        <v>562.5</v>
      </c>
      <c r="G27" s="40" t="s">
        <v>843</v>
      </c>
      <c r="H27" s="40">
        <v>558.25</v>
      </c>
      <c r="I27" s="52">
        <f t="shared" si="4"/>
        <v>2625</v>
      </c>
      <c r="J27" s="50"/>
    </row>
    <row r="28" ht="15.95" customHeight="1" spans="1:10">
      <c r="A28" s="39" t="s">
        <v>844</v>
      </c>
      <c r="B28" s="40" t="s">
        <v>493</v>
      </c>
      <c r="C28" s="40" t="s">
        <v>17</v>
      </c>
      <c r="D28" s="40">
        <v>250</v>
      </c>
      <c r="E28" s="40">
        <v>3420</v>
      </c>
      <c r="F28" s="40">
        <v>3435</v>
      </c>
      <c r="G28" s="60" t="s">
        <v>845</v>
      </c>
      <c r="H28" s="40">
        <v>3408</v>
      </c>
      <c r="I28" s="52">
        <f t="shared" si="4"/>
        <v>3000</v>
      </c>
      <c r="J28" s="50"/>
    </row>
    <row r="29" ht="15.95" customHeight="1" spans="1:10">
      <c r="A29" s="39" t="s">
        <v>846</v>
      </c>
      <c r="B29" s="40" t="s">
        <v>391</v>
      </c>
      <c r="C29" s="40" t="s">
        <v>20</v>
      </c>
      <c r="D29" s="40">
        <v>1200</v>
      </c>
      <c r="E29" s="40">
        <v>790</v>
      </c>
      <c r="F29" s="40">
        <v>786.9</v>
      </c>
      <c r="G29" s="60" t="s">
        <v>847</v>
      </c>
      <c r="H29" s="40">
        <v>793</v>
      </c>
      <c r="I29" s="52">
        <f>(H29-E29)*D29</f>
        <v>3600</v>
      </c>
      <c r="J29" s="50"/>
    </row>
    <row r="30" ht="15.95" customHeight="1" spans="1:10">
      <c r="A30" s="41" t="s">
        <v>848</v>
      </c>
      <c r="B30" s="42" t="s">
        <v>135</v>
      </c>
      <c r="C30" s="42" t="s">
        <v>20</v>
      </c>
      <c r="D30" s="42">
        <v>500</v>
      </c>
      <c r="E30" s="42">
        <v>1820</v>
      </c>
      <c r="F30" s="42">
        <v>1813</v>
      </c>
      <c r="G30" s="61" t="s">
        <v>849</v>
      </c>
      <c r="H30" s="42">
        <v>1813</v>
      </c>
      <c r="I30" s="54">
        <f>(H30-E30)*D30</f>
        <v>-3500</v>
      </c>
      <c r="J30" s="50"/>
    </row>
    <row r="31" ht="15.95" customHeight="1" spans="1:10">
      <c r="A31" s="39" t="s">
        <v>850</v>
      </c>
      <c r="B31" s="40" t="s">
        <v>592</v>
      </c>
      <c r="C31" s="40" t="s">
        <v>17</v>
      </c>
      <c r="D31" s="40">
        <v>800</v>
      </c>
      <c r="E31" s="40">
        <v>1068</v>
      </c>
      <c r="F31" s="40">
        <v>1072.5</v>
      </c>
      <c r="G31" s="60" t="s">
        <v>851</v>
      </c>
      <c r="H31" s="40">
        <v>1062</v>
      </c>
      <c r="I31" s="52">
        <f>(E31-H31)*D31</f>
        <v>4800</v>
      </c>
      <c r="J31" s="50"/>
    </row>
    <row r="32" ht="15.95" customHeight="1" spans="1:10">
      <c r="A32" s="39"/>
      <c r="B32" s="40"/>
      <c r="C32" s="40"/>
      <c r="D32" s="40"/>
      <c r="E32" s="40"/>
      <c r="F32" s="40"/>
      <c r="G32" s="60"/>
      <c r="H32" s="40"/>
      <c r="I32" s="52"/>
      <c r="J32" s="50"/>
    </row>
    <row r="33" ht="15.95" customHeight="1" spans="1:10">
      <c r="A33" s="39"/>
      <c r="B33" s="40"/>
      <c r="C33" s="40"/>
      <c r="D33" s="40"/>
      <c r="E33" s="40"/>
      <c r="F33" s="40"/>
      <c r="G33" s="40"/>
      <c r="H33" s="40"/>
      <c r="I33" s="52"/>
      <c r="J33" s="50"/>
    </row>
    <row r="34" spans="7:10">
      <c r="G34" s="43" t="s">
        <v>40</v>
      </c>
      <c r="H34" s="43"/>
      <c r="I34" s="55">
        <f>SUM(I4:I33)</f>
        <v>53405.0000000001</v>
      </c>
      <c r="J34" s="50"/>
    </row>
    <row r="35" spans="9:11">
      <c r="I35" s="48"/>
      <c r="J35" s="50"/>
      <c r="K35" s="32" t="s">
        <v>41</v>
      </c>
    </row>
    <row r="36" spans="7:10">
      <c r="G36" s="43" t="s">
        <v>3</v>
      </c>
      <c r="H36" s="43"/>
      <c r="I36" s="56">
        <f>21/28</f>
        <v>0.75</v>
      </c>
      <c r="J36" s="50"/>
    </row>
  </sheetData>
  <mergeCells count="4">
    <mergeCell ref="A1:I1"/>
    <mergeCell ref="A2:I2"/>
    <mergeCell ref="G34:H34"/>
    <mergeCell ref="G36:H36"/>
  </mergeCells>
  <pageMargins left="0.75" right="0.75" top="1" bottom="1" header="0.511805555555556" footer="0.511805555555556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4"/>
  <sheetViews>
    <sheetView topLeftCell="A22" workbookViewId="0">
      <selection activeCell="K17" sqref="K17"/>
    </sheetView>
  </sheetViews>
  <sheetFormatPr defaultColWidth="9" defaultRowHeight="15"/>
  <cols>
    <col min="1" max="1" width="10.4285714285714" style="32"/>
    <col min="2" max="2" width="19.7142857142857" style="32" customWidth="1"/>
    <col min="3" max="3" width="9.42857142857143" style="32" customWidth="1"/>
    <col min="4" max="4" width="9" style="32"/>
    <col min="5" max="5" width="12.2857142857143" style="32" customWidth="1"/>
    <col min="6" max="6" width="9" style="32"/>
    <col min="7" max="7" width="17.7142857142857" style="32" customWidth="1"/>
    <col min="8" max="8" width="11" style="32" customWidth="1"/>
    <col min="9" max="9" width="12.5714285714286" style="32" customWidth="1"/>
    <col min="10" max="10" width="21.5714285714286" style="32" customWidth="1"/>
    <col min="11" max="16384" width="9" style="32"/>
  </cols>
  <sheetData>
    <row r="1" ht="22.5" spans="1:10">
      <c r="A1" s="33" t="s">
        <v>5</v>
      </c>
      <c r="B1" s="34"/>
      <c r="C1" s="34"/>
      <c r="D1" s="34"/>
      <c r="E1" s="34"/>
      <c r="F1" s="34"/>
      <c r="G1" s="34"/>
      <c r="H1" s="34"/>
      <c r="I1" s="34"/>
      <c r="J1" s="50"/>
    </row>
    <row r="2" ht="15.75" spans="1:10">
      <c r="A2" s="35" t="s">
        <v>852</v>
      </c>
      <c r="B2" s="36"/>
      <c r="C2" s="36"/>
      <c r="D2" s="36"/>
      <c r="E2" s="36"/>
      <c r="F2" s="36"/>
      <c r="G2" s="36"/>
      <c r="H2" s="36"/>
      <c r="I2" s="36"/>
      <c r="J2" s="50"/>
    </row>
    <row r="3" spans="1:10">
      <c r="A3" s="37" t="s">
        <v>7</v>
      </c>
      <c r="B3" s="38" t="s">
        <v>8</v>
      </c>
      <c r="C3" s="38" t="s">
        <v>9</v>
      </c>
      <c r="D3" s="38" t="s">
        <v>10</v>
      </c>
      <c r="E3" s="38" t="s">
        <v>11</v>
      </c>
      <c r="F3" s="38" t="s">
        <v>12</v>
      </c>
      <c r="G3" s="38" t="s">
        <v>13</v>
      </c>
      <c r="H3" s="38" t="s">
        <v>14</v>
      </c>
      <c r="I3" s="51" t="s">
        <v>15</v>
      </c>
      <c r="J3" s="50"/>
    </row>
    <row r="4" spans="1:10">
      <c r="A4" s="39">
        <v>42747</v>
      </c>
      <c r="B4" s="40" t="s">
        <v>853</v>
      </c>
      <c r="C4" s="40" t="s">
        <v>20</v>
      </c>
      <c r="D4" s="40">
        <v>1500</v>
      </c>
      <c r="E4" s="40">
        <v>411.5</v>
      </c>
      <c r="F4" s="40">
        <v>419</v>
      </c>
      <c r="G4" s="40" t="s">
        <v>854</v>
      </c>
      <c r="H4" s="40">
        <v>413.2</v>
      </c>
      <c r="I4" s="52">
        <f t="shared" ref="I4:I5" si="0">(H4-E4)*D4</f>
        <v>2549.99999999998</v>
      </c>
      <c r="J4" s="50"/>
    </row>
    <row r="5" spans="1:10">
      <c r="A5" s="39">
        <v>42837</v>
      </c>
      <c r="B5" s="40" t="s">
        <v>114</v>
      </c>
      <c r="C5" s="40" t="s">
        <v>20</v>
      </c>
      <c r="D5" s="40">
        <v>700</v>
      </c>
      <c r="E5" s="40">
        <v>1060</v>
      </c>
      <c r="F5" s="40">
        <v>1054.9</v>
      </c>
      <c r="G5" s="40" t="s">
        <v>855</v>
      </c>
      <c r="H5" s="40">
        <v>1064</v>
      </c>
      <c r="I5" s="52">
        <f t="shared" si="0"/>
        <v>2800</v>
      </c>
      <c r="J5" s="50"/>
    </row>
    <row r="6" spans="1:10">
      <c r="A6" s="39">
        <v>42867</v>
      </c>
      <c r="B6" s="40" t="s">
        <v>78</v>
      </c>
      <c r="C6" s="40" t="s">
        <v>17</v>
      </c>
      <c r="D6" s="40">
        <v>500</v>
      </c>
      <c r="E6" s="40">
        <v>926</v>
      </c>
      <c r="F6" s="40">
        <v>933</v>
      </c>
      <c r="G6" s="40" t="s">
        <v>856</v>
      </c>
      <c r="H6" s="40">
        <v>926</v>
      </c>
      <c r="I6" s="52">
        <f>(E6-H6)*D6</f>
        <v>0</v>
      </c>
      <c r="J6" s="50"/>
    </row>
    <row r="7" spans="1:10">
      <c r="A7" s="39">
        <v>42928</v>
      </c>
      <c r="B7" s="40" t="s">
        <v>264</v>
      </c>
      <c r="C7" s="40" t="s">
        <v>20</v>
      </c>
      <c r="D7" s="40">
        <v>300</v>
      </c>
      <c r="E7" s="40">
        <v>1538</v>
      </c>
      <c r="F7" s="40">
        <v>1526</v>
      </c>
      <c r="G7" s="40" t="s">
        <v>857</v>
      </c>
      <c r="H7" s="40">
        <v>1559</v>
      </c>
      <c r="I7" s="52">
        <f t="shared" ref="I7:I12" si="1">(H7-E7)*D7</f>
        <v>6300</v>
      </c>
      <c r="J7" s="53"/>
    </row>
    <row r="8" spans="1:10">
      <c r="A8" s="39">
        <v>42959</v>
      </c>
      <c r="B8" s="40" t="s">
        <v>808</v>
      </c>
      <c r="C8" s="40" t="s">
        <v>20</v>
      </c>
      <c r="D8" s="40">
        <v>1500</v>
      </c>
      <c r="E8" s="40">
        <v>413</v>
      </c>
      <c r="F8" s="40">
        <v>410.5</v>
      </c>
      <c r="G8" s="40" t="s">
        <v>858</v>
      </c>
      <c r="H8" s="40">
        <v>415</v>
      </c>
      <c r="I8" s="52">
        <f t="shared" si="1"/>
        <v>3000</v>
      </c>
      <c r="J8" s="50"/>
    </row>
    <row r="9" spans="1:10">
      <c r="A9" s="39">
        <v>43051</v>
      </c>
      <c r="B9" s="40" t="s">
        <v>853</v>
      </c>
      <c r="C9" s="40" t="s">
        <v>20</v>
      </c>
      <c r="D9" s="40">
        <v>1500</v>
      </c>
      <c r="E9" s="40">
        <v>431.5</v>
      </c>
      <c r="F9" s="40">
        <v>429</v>
      </c>
      <c r="G9" s="40" t="s">
        <v>859</v>
      </c>
      <c r="H9" s="40">
        <v>433.45</v>
      </c>
      <c r="I9" s="52">
        <f t="shared" si="1"/>
        <v>2924.99999999998</v>
      </c>
      <c r="J9" s="50"/>
    </row>
    <row r="10" spans="1:10">
      <c r="A10" s="39">
        <v>43081</v>
      </c>
      <c r="B10" s="40" t="s">
        <v>808</v>
      </c>
      <c r="C10" s="40" t="s">
        <v>20</v>
      </c>
      <c r="D10" s="40">
        <v>1500</v>
      </c>
      <c r="E10" s="40">
        <v>437</v>
      </c>
      <c r="F10" s="40">
        <v>434.5</v>
      </c>
      <c r="G10" s="40" t="s">
        <v>860</v>
      </c>
      <c r="H10" s="40">
        <v>442.2</v>
      </c>
      <c r="I10" s="52">
        <f t="shared" si="1"/>
        <v>7799.99999999998</v>
      </c>
      <c r="J10" s="50"/>
    </row>
    <row r="11" spans="1:10">
      <c r="A11" s="41" t="s">
        <v>861</v>
      </c>
      <c r="B11" s="42" t="s">
        <v>325</v>
      </c>
      <c r="C11" s="42" t="s">
        <v>20</v>
      </c>
      <c r="D11" s="42">
        <v>550</v>
      </c>
      <c r="E11" s="42">
        <v>1347</v>
      </c>
      <c r="F11" s="42">
        <v>1340</v>
      </c>
      <c r="G11" s="42" t="s">
        <v>862</v>
      </c>
      <c r="H11" s="42">
        <v>1340</v>
      </c>
      <c r="I11" s="54">
        <f t="shared" si="1"/>
        <v>-3850</v>
      </c>
      <c r="J11" s="50"/>
    </row>
    <row r="12" spans="1:10">
      <c r="A12" s="39" t="s">
        <v>861</v>
      </c>
      <c r="B12" s="40" t="s">
        <v>177</v>
      </c>
      <c r="C12" s="40" t="s">
        <v>20</v>
      </c>
      <c r="D12" s="40">
        <v>600</v>
      </c>
      <c r="E12" s="40">
        <v>1394</v>
      </c>
      <c r="F12" s="40">
        <v>1388</v>
      </c>
      <c r="G12" s="40" t="s">
        <v>863</v>
      </c>
      <c r="H12" s="40">
        <v>1397</v>
      </c>
      <c r="I12" s="52">
        <f t="shared" si="1"/>
        <v>1800</v>
      </c>
      <c r="J12" s="50"/>
    </row>
    <row r="13" spans="1:10">
      <c r="A13" s="39" t="s">
        <v>864</v>
      </c>
      <c r="B13" s="40" t="s">
        <v>865</v>
      </c>
      <c r="C13" s="40" t="s">
        <v>17</v>
      </c>
      <c r="D13" s="40">
        <v>4000</v>
      </c>
      <c r="E13" s="40">
        <v>145.8</v>
      </c>
      <c r="F13" s="40">
        <v>146.75</v>
      </c>
      <c r="G13" s="40" t="s">
        <v>866</v>
      </c>
      <c r="H13" s="40">
        <v>145.8</v>
      </c>
      <c r="I13" s="52">
        <f>(E13-H13)*D13</f>
        <v>0</v>
      </c>
      <c r="J13" s="50"/>
    </row>
    <row r="14" spans="1:10">
      <c r="A14" s="41" t="s">
        <v>864</v>
      </c>
      <c r="B14" s="42" t="s">
        <v>68</v>
      </c>
      <c r="C14" s="42" t="s">
        <v>17</v>
      </c>
      <c r="D14" s="42">
        <v>1200</v>
      </c>
      <c r="E14" s="42">
        <v>488.6</v>
      </c>
      <c r="F14" s="42">
        <v>491.6</v>
      </c>
      <c r="G14" s="42" t="s">
        <v>867</v>
      </c>
      <c r="H14" s="42">
        <v>490</v>
      </c>
      <c r="I14" s="54">
        <f>(E14-H14)*D14</f>
        <v>-1679.99999999997</v>
      </c>
      <c r="J14" s="50"/>
    </row>
    <row r="15" spans="1:10">
      <c r="A15" s="39" t="s">
        <v>864</v>
      </c>
      <c r="B15" s="40" t="s">
        <v>868</v>
      </c>
      <c r="C15" s="40" t="s">
        <v>20</v>
      </c>
      <c r="D15" s="40">
        <v>1500</v>
      </c>
      <c r="E15" s="40">
        <v>418.75</v>
      </c>
      <c r="F15" s="40">
        <v>416.25</v>
      </c>
      <c r="G15" s="40" t="s">
        <v>869</v>
      </c>
      <c r="H15" s="40">
        <v>418.75</v>
      </c>
      <c r="I15" s="52">
        <f t="shared" ref="I15:I29" si="2">(H15-E15)*D15</f>
        <v>0</v>
      </c>
      <c r="J15" s="50"/>
    </row>
    <row r="16" spans="1:10">
      <c r="A16" s="39" t="s">
        <v>870</v>
      </c>
      <c r="B16" s="40" t="s">
        <v>745</v>
      </c>
      <c r="C16" s="40" t="s">
        <v>20</v>
      </c>
      <c r="D16" s="40">
        <v>2000</v>
      </c>
      <c r="E16" s="40">
        <v>386</v>
      </c>
      <c r="F16" s="40">
        <v>383.5</v>
      </c>
      <c r="G16" s="40" t="s">
        <v>871</v>
      </c>
      <c r="H16" s="40">
        <v>387</v>
      </c>
      <c r="I16" s="52">
        <f t="shared" si="2"/>
        <v>2000</v>
      </c>
      <c r="J16" s="50"/>
    </row>
    <row r="17" spans="1:10">
      <c r="A17" s="41" t="s">
        <v>870</v>
      </c>
      <c r="B17" s="42" t="s">
        <v>808</v>
      </c>
      <c r="C17" s="42" t="s">
        <v>20</v>
      </c>
      <c r="D17" s="42">
        <v>1500</v>
      </c>
      <c r="E17" s="42">
        <v>448.5</v>
      </c>
      <c r="F17" s="42">
        <v>446</v>
      </c>
      <c r="G17" s="42" t="s">
        <v>872</v>
      </c>
      <c r="H17" s="42">
        <v>447.5</v>
      </c>
      <c r="I17" s="54">
        <f t="shared" si="2"/>
        <v>-1500</v>
      </c>
      <c r="J17" s="50"/>
    </row>
    <row r="18" spans="1:10">
      <c r="A18" s="41" t="s">
        <v>873</v>
      </c>
      <c r="B18" s="42" t="s">
        <v>874</v>
      </c>
      <c r="C18" s="42" t="s">
        <v>20</v>
      </c>
      <c r="D18" s="42">
        <v>600</v>
      </c>
      <c r="E18" s="42">
        <v>1347</v>
      </c>
      <c r="F18" s="42">
        <v>1341</v>
      </c>
      <c r="G18" s="42" t="s">
        <v>875</v>
      </c>
      <c r="H18" s="42">
        <v>1344</v>
      </c>
      <c r="I18" s="54">
        <f t="shared" si="2"/>
        <v>-1800</v>
      </c>
      <c r="J18" s="50"/>
    </row>
    <row r="19" spans="1:10">
      <c r="A19" s="39" t="s">
        <v>873</v>
      </c>
      <c r="B19" s="40" t="s">
        <v>330</v>
      </c>
      <c r="C19" s="40" t="s">
        <v>20</v>
      </c>
      <c r="D19" s="40">
        <v>2500</v>
      </c>
      <c r="E19" s="40">
        <v>414.5</v>
      </c>
      <c r="F19" s="40">
        <v>413</v>
      </c>
      <c r="G19" s="40" t="s">
        <v>876</v>
      </c>
      <c r="H19" s="40">
        <v>415.7</v>
      </c>
      <c r="I19" s="52">
        <f t="shared" si="2"/>
        <v>2999.99999999997</v>
      </c>
      <c r="J19" s="50"/>
    </row>
    <row r="20" spans="1:10">
      <c r="A20" s="39" t="s">
        <v>877</v>
      </c>
      <c r="B20" s="40" t="s">
        <v>673</v>
      </c>
      <c r="C20" s="40" t="s">
        <v>20</v>
      </c>
      <c r="D20" s="40">
        <v>1500</v>
      </c>
      <c r="E20" s="40">
        <v>455</v>
      </c>
      <c r="F20" s="40">
        <v>452.5</v>
      </c>
      <c r="G20" s="40" t="s">
        <v>878</v>
      </c>
      <c r="H20" s="40">
        <v>458.75</v>
      </c>
      <c r="I20" s="52">
        <f t="shared" si="2"/>
        <v>5625</v>
      </c>
      <c r="J20" s="50"/>
    </row>
    <row r="21" ht="15.95" customHeight="1" spans="1:10">
      <c r="A21" s="39" t="s">
        <v>879</v>
      </c>
      <c r="B21" s="40" t="s">
        <v>880</v>
      </c>
      <c r="C21" s="40" t="s">
        <v>20</v>
      </c>
      <c r="D21" s="40">
        <v>600</v>
      </c>
      <c r="E21" s="40">
        <v>840</v>
      </c>
      <c r="F21" s="40">
        <v>834</v>
      </c>
      <c r="G21" s="40" t="s">
        <v>881</v>
      </c>
      <c r="H21" s="40">
        <v>840</v>
      </c>
      <c r="I21" s="52">
        <f t="shared" si="2"/>
        <v>0</v>
      </c>
      <c r="J21" s="50"/>
    </row>
    <row r="22" ht="15.95" customHeight="1" spans="1:10">
      <c r="A22" s="41" t="s">
        <v>879</v>
      </c>
      <c r="B22" s="42" t="s">
        <v>239</v>
      </c>
      <c r="C22" s="42" t="s">
        <v>20</v>
      </c>
      <c r="D22" s="42">
        <v>1500</v>
      </c>
      <c r="E22" s="42">
        <v>625</v>
      </c>
      <c r="F22" s="42">
        <v>622.5</v>
      </c>
      <c r="G22" s="42" t="s">
        <v>882</v>
      </c>
      <c r="H22" s="42">
        <v>622.5</v>
      </c>
      <c r="I22" s="54">
        <f t="shared" si="2"/>
        <v>-3750</v>
      </c>
      <c r="J22" s="50"/>
    </row>
    <row r="23" ht="15.95" customHeight="1" spans="1:10">
      <c r="A23" s="39" t="s">
        <v>883</v>
      </c>
      <c r="B23" s="40" t="s">
        <v>38</v>
      </c>
      <c r="C23" s="40" t="s">
        <v>20</v>
      </c>
      <c r="D23" s="40">
        <v>1100</v>
      </c>
      <c r="E23" s="40">
        <v>740</v>
      </c>
      <c r="F23" s="40">
        <v>736.75</v>
      </c>
      <c r="G23" s="40" t="s">
        <v>884</v>
      </c>
      <c r="H23" s="40">
        <v>741.75</v>
      </c>
      <c r="I23" s="52">
        <f t="shared" si="2"/>
        <v>1925</v>
      </c>
      <c r="J23" s="50"/>
    </row>
    <row r="24" ht="15.95" customHeight="1" spans="1:10">
      <c r="A24" s="39" t="s">
        <v>885</v>
      </c>
      <c r="B24" s="57" t="s">
        <v>693</v>
      </c>
      <c r="C24" s="40" t="s">
        <v>20</v>
      </c>
      <c r="D24" s="40">
        <v>1000</v>
      </c>
      <c r="E24" s="40">
        <v>936</v>
      </c>
      <c r="F24" s="40">
        <v>932.5</v>
      </c>
      <c r="G24" s="40" t="s">
        <v>886</v>
      </c>
      <c r="H24" s="40">
        <v>941</v>
      </c>
      <c r="I24" s="52">
        <f t="shared" si="2"/>
        <v>5000</v>
      </c>
      <c r="J24" s="50"/>
    </row>
    <row r="25" ht="15.95" customHeight="1" spans="1:10">
      <c r="A25" s="41" t="s">
        <v>887</v>
      </c>
      <c r="B25" s="42" t="s">
        <v>19</v>
      </c>
      <c r="C25" s="42" t="s">
        <v>20</v>
      </c>
      <c r="D25" s="42">
        <v>600</v>
      </c>
      <c r="E25" s="42">
        <v>1214</v>
      </c>
      <c r="F25" s="42">
        <v>1208</v>
      </c>
      <c r="G25" s="42" t="s">
        <v>888</v>
      </c>
      <c r="H25" s="42">
        <v>1211</v>
      </c>
      <c r="I25" s="54">
        <f t="shared" si="2"/>
        <v>-1800</v>
      </c>
      <c r="J25" s="50"/>
    </row>
    <row r="26" ht="15.95" customHeight="1" spans="1:10">
      <c r="A26" s="39" t="s">
        <v>887</v>
      </c>
      <c r="B26" s="40" t="s">
        <v>752</v>
      </c>
      <c r="C26" s="40" t="s">
        <v>20</v>
      </c>
      <c r="D26" s="40">
        <v>1200</v>
      </c>
      <c r="E26" s="40">
        <v>807</v>
      </c>
      <c r="F26" s="40">
        <v>802.5</v>
      </c>
      <c r="G26" s="40" t="s">
        <v>889</v>
      </c>
      <c r="H26" s="40">
        <v>809.5</v>
      </c>
      <c r="I26" s="52">
        <f t="shared" si="2"/>
        <v>3000</v>
      </c>
      <c r="J26" s="50"/>
    </row>
    <row r="27" ht="15.95" customHeight="1" spans="1:10">
      <c r="A27" s="39" t="s">
        <v>890</v>
      </c>
      <c r="B27" s="40" t="s">
        <v>355</v>
      </c>
      <c r="C27" s="40" t="s">
        <v>20</v>
      </c>
      <c r="D27" s="40">
        <v>1200</v>
      </c>
      <c r="E27" s="40">
        <v>605</v>
      </c>
      <c r="F27" s="40">
        <v>601.9</v>
      </c>
      <c r="G27" s="40" t="s">
        <v>891</v>
      </c>
      <c r="H27" s="40">
        <v>605</v>
      </c>
      <c r="I27" s="52">
        <f t="shared" si="2"/>
        <v>0</v>
      </c>
      <c r="J27" s="50"/>
    </row>
    <row r="28" ht="15.95" customHeight="1" spans="1:10">
      <c r="A28" s="39" t="s">
        <v>890</v>
      </c>
      <c r="B28" s="40" t="s">
        <v>797</v>
      </c>
      <c r="C28" s="40" t="s">
        <v>20</v>
      </c>
      <c r="D28" s="40">
        <v>1800</v>
      </c>
      <c r="E28" s="40">
        <v>548</v>
      </c>
      <c r="F28" s="40">
        <v>546</v>
      </c>
      <c r="G28" s="40" t="s">
        <v>892</v>
      </c>
      <c r="H28" s="40">
        <v>549.1</v>
      </c>
      <c r="I28" s="52">
        <f t="shared" si="2"/>
        <v>1980.00000000004</v>
      </c>
      <c r="J28" s="50"/>
    </row>
    <row r="29" ht="15.95" customHeight="1" spans="1:10">
      <c r="A29" s="39" t="s">
        <v>893</v>
      </c>
      <c r="B29" s="40" t="s">
        <v>38</v>
      </c>
      <c r="C29" s="40" t="s">
        <v>20</v>
      </c>
      <c r="D29" s="40">
        <v>1100</v>
      </c>
      <c r="E29" s="40">
        <v>755.8</v>
      </c>
      <c r="F29" s="40">
        <v>752.5</v>
      </c>
      <c r="G29" s="40" t="s">
        <v>894</v>
      </c>
      <c r="H29" s="40">
        <v>758</v>
      </c>
      <c r="I29" s="52">
        <f t="shared" si="2"/>
        <v>2420.00000000005</v>
      </c>
      <c r="J29" s="50"/>
    </row>
    <row r="30" ht="15.95" customHeight="1" spans="1:10">
      <c r="A30" s="39" t="s">
        <v>895</v>
      </c>
      <c r="B30" s="40" t="s">
        <v>896</v>
      </c>
      <c r="C30" s="40" t="s">
        <v>17</v>
      </c>
      <c r="D30" s="40">
        <v>4000</v>
      </c>
      <c r="E30" s="40">
        <v>107</v>
      </c>
      <c r="F30" s="40">
        <v>108</v>
      </c>
      <c r="G30" s="40" t="s">
        <v>897</v>
      </c>
      <c r="H30" s="40">
        <v>103.5</v>
      </c>
      <c r="I30" s="52">
        <f>(E30-H30)*D30</f>
        <v>14000</v>
      </c>
      <c r="J30" s="50"/>
    </row>
    <row r="31" ht="15.95" customHeight="1" spans="1:10">
      <c r="A31" s="39"/>
      <c r="B31" s="40"/>
      <c r="C31" s="40"/>
      <c r="D31" s="40"/>
      <c r="E31" s="40"/>
      <c r="F31" s="40"/>
      <c r="G31" s="40"/>
      <c r="H31" s="40"/>
      <c r="I31" s="52"/>
      <c r="J31" s="50"/>
    </row>
    <row r="32" spans="7:10">
      <c r="G32" s="43" t="s">
        <v>40</v>
      </c>
      <c r="H32" s="43"/>
      <c r="I32" s="55">
        <f>SUM(I4:I31)</f>
        <v>51745</v>
      </c>
      <c r="J32" s="50"/>
    </row>
    <row r="33" spans="9:11">
      <c r="I33" s="48"/>
      <c r="J33" s="50"/>
      <c r="K33" s="32" t="s">
        <v>41</v>
      </c>
    </row>
    <row r="34" spans="7:10">
      <c r="G34" s="43" t="s">
        <v>3</v>
      </c>
      <c r="H34" s="43"/>
      <c r="I34" s="56">
        <f>21/27</f>
        <v>0.777777777777778</v>
      </c>
      <c r="J34" s="50"/>
    </row>
  </sheetData>
  <mergeCells count="4">
    <mergeCell ref="A1:I1"/>
    <mergeCell ref="A2:I2"/>
    <mergeCell ref="G32:H32"/>
    <mergeCell ref="G34:H34"/>
  </mergeCells>
  <pageMargins left="0.75" right="0.75" top="1" bottom="1" header="0.511805555555556" footer="0.511805555555556"/>
  <pageSetup paperSize="9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"/>
  <sheetViews>
    <sheetView workbookViewId="0">
      <selection activeCell="C23" sqref="C23"/>
    </sheetView>
  </sheetViews>
  <sheetFormatPr defaultColWidth="9" defaultRowHeight="15"/>
  <cols>
    <col min="1" max="1" width="10.4285714285714" style="32"/>
    <col min="2" max="2" width="19.7142857142857" style="32" customWidth="1"/>
    <col min="3" max="3" width="9.42857142857143" style="32" customWidth="1"/>
    <col min="4" max="4" width="9" style="32"/>
    <col min="5" max="5" width="12.2857142857143" style="32" customWidth="1"/>
    <col min="6" max="6" width="9" style="32"/>
    <col min="7" max="7" width="17.7142857142857" style="32" customWidth="1"/>
    <col min="8" max="8" width="11" style="32" customWidth="1"/>
    <col min="9" max="9" width="12.5714285714286" style="32" customWidth="1"/>
    <col min="10" max="10" width="21.5714285714286" style="32" customWidth="1"/>
    <col min="11" max="16384" width="9" style="32"/>
  </cols>
  <sheetData>
    <row r="1" ht="22.5" spans="1:10">
      <c r="A1" s="33" t="s">
        <v>5</v>
      </c>
      <c r="B1" s="34"/>
      <c r="C1" s="34"/>
      <c r="D1" s="34"/>
      <c r="E1" s="34"/>
      <c r="F1" s="34"/>
      <c r="G1" s="34"/>
      <c r="H1" s="34"/>
      <c r="I1" s="34"/>
      <c r="J1" s="50"/>
    </row>
    <row r="2" ht="15.75" spans="1:10">
      <c r="A2" s="35" t="s">
        <v>898</v>
      </c>
      <c r="B2" s="36"/>
      <c r="C2" s="36"/>
      <c r="D2" s="36"/>
      <c r="E2" s="36"/>
      <c r="F2" s="36"/>
      <c r="G2" s="36"/>
      <c r="H2" s="36"/>
      <c r="I2" s="36"/>
      <c r="J2" s="50"/>
    </row>
    <row r="3" spans="1:10">
      <c r="A3" s="37" t="s">
        <v>7</v>
      </c>
      <c r="B3" s="38" t="s">
        <v>8</v>
      </c>
      <c r="C3" s="38" t="s">
        <v>9</v>
      </c>
      <c r="D3" s="38" t="s">
        <v>10</v>
      </c>
      <c r="E3" s="38" t="s">
        <v>11</v>
      </c>
      <c r="F3" s="38" t="s">
        <v>12</v>
      </c>
      <c r="G3" s="38" t="s">
        <v>13</v>
      </c>
      <c r="H3" s="38" t="s">
        <v>14</v>
      </c>
      <c r="I3" s="51" t="s">
        <v>15</v>
      </c>
      <c r="J3" s="50"/>
    </row>
    <row r="4" spans="1:10">
      <c r="A4" s="39">
        <v>42746</v>
      </c>
      <c r="B4" s="40" t="s">
        <v>454</v>
      </c>
      <c r="C4" s="40" t="s">
        <v>20</v>
      </c>
      <c r="D4" s="40">
        <v>500</v>
      </c>
      <c r="E4" s="40">
        <v>1260</v>
      </c>
      <c r="F4" s="40">
        <v>1253</v>
      </c>
      <c r="G4" s="40" t="s">
        <v>899</v>
      </c>
      <c r="H4" s="40">
        <v>1273</v>
      </c>
      <c r="I4" s="52">
        <f t="shared" ref="I4:I9" si="0">(H4-E4)*D4</f>
        <v>6500</v>
      </c>
      <c r="J4" s="50"/>
    </row>
    <row r="5" spans="1:10">
      <c r="A5" s="39">
        <v>42777</v>
      </c>
      <c r="B5" s="40" t="s">
        <v>896</v>
      </c>
      <c r="C5" s="40" t="s">
        <v>20</v>
      </c>
      <c r="D5" s="40">
        <v>4000</v>
      </c>
      <c r="E5" s="40">
        <v>147</v>
      </c>
      <c r="F5" s="40">
        <v>146.1</v>
      </c>
      <c r="G5" s="40" t="s">
        <v>900</v>
      </c>
      <c r="H5" s="40">
        <v>151</v>
      </c>
      <c r="I5" s="52">
        <f t="shared" si="0"/>
        <v>16000</v>
      </c>
      <c r="J5" s="50"/>
    </row>
    <row r="6" spans="1:10">
      <c r="A6" s="39">
        <v>42805</v>
      </c>
      <c r="B6" s="40" t="s">
        <v>896</v>
      </c>
      <c r="C6" s="40" t="s">
        <v>20</v>
      </c>
      <c r="D6" s="40">
        <v>4000</v>
      </c>
      <c r="E6" s="40">
        <v>162</v>
      </c>
      <c r="F6" s="40">
        <v>161.1</v>
      </c>
      <c r="G6" s="40" t="s">
        <v>901</v>
      </c>
      <c r="H6" s="40">
        <v>162.5</v>
      </c>
      <c r="I6" s="52">
        <f t="shared" si="0"/>
        <v>2000</v>
      </c>
      <c r="J6" s="50"/>
    </row>
    <row r="7" spans="1:10">
      <c r="A7" s="39">
        <v>42805</v>
      </c>
      <c r="B7" s="40" t="s">
        <v>592</v>
      </c>
      <c r="C7" s="40" t="s">
        <v>20</v>
      </c>
      <c r="D7" s="40">
        <v>800</v>
      </c>
      <c r="E7" s="40">
        <v>1050</v>
      </c>
      <c r="F7" s="40">
        <v>1045.5</v>
      </c>
      <c r="G7" s="40" t="s">
        <v>902</v>
      </c>
      <c r="H7" s="40">
        <v>1050</v>
      </c>
      <c r="I7" s="52">
        <f t="shared" si="0"/>
        <v>0</v>
      </c>
      <c r="J7" s="53"/>
    </row>
    <row r="8" spans="1:10">
      <c r="A8" s="41">
        <v>42897</v>
      </c>
      <c r="B8" s="42" t="s">
        <v>610</v>
      </c>
      <c r="C8" s="42" t="s">
        <v>20</v>
      </c>
      <c r="D8" s="42">
        <v>2000</v>
      </c>
      <c r="E8" s="42">
        <v>451.5</v>
      </c>
      <c r="F8" s="42">
        <v>449.75</v>
      </c>
      <c r="G8" s="42" t="s">
        <v>903</v>
      </c>
      <c r="H8" s="42">
        <v>449.75</v>
      </c>
      <c r="I8" s="54">
        <f t="shared" si="0"/>
        <v>-3500</v>
      </c>
      <c r="J8" s="50"/>
    </row>
    <row r="9" spans="1:10">
      <c r="A9" s="39">
        <v>42897</v>
      </c>
      <c r="B9" s="40" t="s">
        <v>896</v>
      </c>
      <c r="C9" s="40" t="s">
        <v>20</v>
      </c>
      <c r="D9" s="40">
        <v>4000</v>
      </c>
      <c r="E9" s="40">
        <v>188</v>
      </c>
      <c r="F9" s="40">
        <v>187.1</v>
      </c>
      <c r="G9" s="40" t="s">
        <v>904</v>
      </c>
      <c r="H9" s="40">
        <v>188.9</v>
      </c>
      <c r="I9" s="52">
        <f t="shared" si="0"/>
        <v>3600.00000000002</v>
      </c>
      <c r="J9" s="50"/>
    </row>
    <row r="10" spans="1:10">
      <c r="A10" s="39">
        <v>42927</v>
      </c>
      <c r="B10" s="40" t="s">
        <v>905</v>
      </c>
      <c r="C10" s="40" t="s">
        <v>17</v>
      </c>
      <c r="D10" s="40">
        <v>1200</v>
      </c>
      <c r="E10" s="40">
        <v>600</v>
      </c>
      <c r="F10" s="40">
        <v>603</v>
      </c>
      <c r="G10" s="40" t="s">
        <v>906</v>
      </c>
      <c r="H10" s="40">
        <v>597.5</v>
      </c>
      <c r="I10" s="52">
        <f t="shared" ref="I10:I12" si="1">(E10-H10)*D10</f>
        <v>3000</v>
      </c>
      <c r="J10" s="50"/>
    </row>
    <row r="11" spans="1:10">
      <c r="A11" s="39">
        <v>42958</v>
      </c>
      <c r="B11" s="40" t="s">
        <v>907</v>
      </c>
      <c r="C11" s="40" t="s">
        <v>17</v>
      </c>
      <c r="D11" s="40">
        <v>1500</v>
      </c>
      <c r="E11" s="40">
        <v>556.5</v>
      </c>
      <c r="F11" s="40">
        <v>559</v>
      </c>
      <c r="G11" s="40" t="s">
        <v>908</v>
      </c>
      <c r="H11" s="40">
        <v>553</v>
      </c>
      <c r="I11" s="52">
        <f t="shared" si="1"/>
        <v>5250</v>
      </c>
      <c r="J11" s="50"/>
    </row>
    <row r="12" spans="1:10">
      <c r="A12" s="39">
        <v>42989</v>
      </c>
      <c r="B12" s="40" t="s">
        <v>114</v>
      </c>
      <c r="C12" s="40" t="s">
        <v>17</v>
      </c>
      <c r="D12" s="40">
        <v>700</v>
      </c>
      <c r="E12" s="40">
        <v>1090</v>
      </c>
      <c r="F12" s="40">
        <v>1095</v>
      </c>
      <c r="G12" s="40" t="s">
        <v>909</v>
      </c>
      <c r="H12" s="40">
        <v>1083</v>
      </c>
      <c r="I12" s="52">
        <f t="shared" si="1"/>
        <v>4900</v>
      </c>
      <c r="J12" s="50"/>
    </row>
    <row r="13" spans="1:10">
      <c r="A13" s="39">
        <v>43019</v>
      </c>
      <c r="B13" s="40" t="s">
        <v>19</v>
      </c>
      <c r="C13" s="40" t="s">
        <v>20</v>
      </c>
      <c r="D13" s="40">
        <v>600</v>
      </c>
      <c r="E13" s="40">
        <v>1220</v>
      </c>
      <c r="F13" s="40">
        <v>1214</v>
      </c>
      <c r="G13" s="40" t="s">
        <v>910</v>
      </c>
      <c r="H13" s="40">
        <v>1225</v>
      </c>
      <c r="I13" s="52">
        <f t="shared" ref="I13:I17" si="2">(H13-E13)*D13</f>
        <v>3000</v>
      </c>
      <c r="J13" s="50"/>
    </row>
    <row r="14" spans="1:10">
      <c r="A14" s="39" t="s">
        <v>911</v>
      </c>
      <c r="B14" s="40" t="s">
        <v>592</v>
      </c>
      <c r="C14" s="40" t="s">
        <v>17</v>
      </c>
      <c r="D14" s="40">
        <v>800</v>
      </c>
      <c r="E14" s="40">
        <v>1000</v>
      </c>
      <c r="F14" s="40">
        <v>1004.5</v>
      </c>
      <c r="G14" s="40" t="s">
        <v>912</v>
      </c>
      <c r="H14" s="40">
        <v>996.35</v>
      </c>
      <c r="I14" s="52">
        <f t="shared" ref="I14:I18" si="3">(E14-H14)*D14</f>
        <v>2919.99999999998</v>
      </c>
      <c r="J14" s="50"/>
    </row>
    <row r="15" spans="1:10">
      <c r="A15" s="39" t="s">
        <v>913</v>
      </c>
      <c r="B15" s="40" t="s">
        <v>880</v>
      </c>
      <c r="C15" s="40" t="s">
        <v>20</v>
      </c>
      <c r="D15" s="40">
        <v>600</v>
      </c>
      <c r="E15" s="40">
        <v>800</v>
      </c>
      <c r="F15" s="40">
        <v>794</v>
      </c>
      <c r="G15" s="40" t="s">
        <v>914</v>
      </c>
      <c r="H15" s="40">
        <v>805</v>
      </c>
      <c r="I15" s="52">
        <f t="shared" si="2"/>
        <v>3000</v>
      </c>
      <c r="J15" s="50"/>
    </row>
    <row r="16" spans="1:10">
      <c r="A16" s="39" t="s">
        <v>915</v>
      </c>
      <c r="B16" s="40" t="s">
        <v>787</v>
      </c>
      <c r="C16" s="40" t="s">
        <v>17</v>
      </c>
      <c r="D16" s="40">
        <v>1750</v>
      </c>
      <c r="E16" s="40">
        <v>300</v>
      </c>
      <c r="F16" s="40">
        <v>302</v>
      </c>
      <c r="G16" s="40" t="s">
        <v>916</v>
      </c>
      <c r="H16" s="40">
        <v>298.5</v>
      </c>
      <c r="I16" s="52">
        <f t="shared" si="3"/>
        <v>2625</v>
      </c>
      <c r="J16" s="50"/>
    </row>
    <row r="17" spans="1:10">
      <c r="A17" s="39" t="s">
        <v>915</v>
      </c>
      <c r="B17" s="40" t="s">
        <v>905</v>
      </c>
      <c r="C17" s="40" t="s">
        <v>20</v>
      </c>
      <c r="D17" s="40">
        <v>1200</v>
      </c>
      <c r="E17" s="40">
        <v>713.5</v>
      </c>
      <c r="F17" s="40">
        <v>710.5</v>
      </c>
      <c r="G17" s="40" t="s">
        <v>917</v>
      </c>
      <c r="H17" s="40">
        <v>715</v>
      </c>
      <c r="I17" s="52">
        <f t="shared" si="2"/>
        <v>1800</v>
      </c>
      <c r="J17" s="50"/>
    </row>
    <row r="18" spans="1:10">
      <c r="A18" s="39" t="s">
        <v>918</v>
      </c>
      <c r="B18" s="40" t="s">
        <v>919</v>
      </c>
      <c r="C18" s="40" t="s">
        <v>17</v>
      </c>
      <c r="D18" s="40">
        <v>2000</v>
      </c>
      <c r="E18" s="40">
        <v>388</v>
      </c>
      <c r="F18" s="40">
        <v>389.75</v>
      </c>
      <c r="G18" s="40" t="s">
        <v>920</v>
      </c>
      <c r="H18" s="40">
        <v>387</v>
      </c>
      <c r="I18" s="52">
        <f t="shared" si="3"/>
        <v>2000</v>
      </c>
      <c r="J18" s="50"/>
    </row>
    <row r="19" spans="1:10">
      <c r="A19" s="39" t="s">
        <v>921</v>
      </c>
      <c r="B19" s="40" t="s">
        <v>177</v>
      </c>
      <c r="C19" s="40" t="s">
        <v>20</v>
      </c>
      <c r="D19" s="40">
        <v>600</v>
      </c>
      <c r="E19" s="40">
        <v>1300</v>
      </c>
      <c r="F19" s="40">
        <v>1294</v>
      </c>
      <c r="G19" s="40" t="s">
        <v>922</v>
      </c>
      <c r="H19" s="40">
        <v>1309</v>
      </c>
      <c r="I19" s="52">
        <f t="shared" ref="I19:I21" si="4">(H19-E19)*D19</f>
        <v>5400</v>
      </c>
      <c r="J19" s="50"/>
    </row>
    <row r="20" spans="1:10">
      <c r="A20" s="39" t="s">
        <v>923</v>
      </c>
      <c r="B20" s="40" t="s">
        <v>924</v>
      </c>
      <c r="C20" s="40" t="s">
        <v>20</v>
      </c>
      <c r="D20" s="40">
        <v>1700</v>
      </c>
      <c r="E20" s="40">
        <v>390</v>
      </c>
      <c r="F20" s="40">
        <v>387.9</v>
      </c>
      <c r="G20" s="40" t="s">
        <v>925</v>
      </c>
      <c r="H20" s="40">
        <v>393.3</v>
      </c>
      <c r="I20" s="52">
        <f t="shared" si="4"/>
        <v>5610.00000000002</v>
      </c>
      <c r="J20" s="50"/>
    </row>
    <row r="21" ht="15.95" customHeight="1" spans="1:10">
      <c r="A21" s="39" t="s">
        <v>926</v>
      </c>
      <c r="B21" s="40" t="s">
        <v>325</v>
      </c>
      <c r="C21" s="40" t="s">
        <v>20</v>
      </c>
      <c r="D21" s="40">
        <v>550</v>
      </c>
      <c r="E21" s="40">
        <v>1340</v>
      </c>
      <c r="F21" s="40">
        <v>1333</v>
      </c>
      <c r="G21" s="40" t="s">
        <v>927</v>
      </c>
      <c r="H21" s="40">
        <v>1348</v>
      </c>
      <c r="I21" s="52">
        <f t="shared" si="4"/>
        <v>4400</v>
      </c>
      <c r="J21" s="50"/>
    </row>
    <row r="22" ht="15.95" customHeight="1" spans="1:10">
      <c r="A22" s="39" t="s">
        <v>928</v>
      </c>
      <c r="B22" s="40" t="s">
        <v>763</v>
      </c>
      <c r="C22" s="40" t="s">
        <v>17</v>
      </c>
      <c r="D22" s="40">
        <v>3750</v>
      </c>
      <c r="E22" s="40">
        <v>348</v>
      </c>
      <c r="F22" s="40">
        <v>349.1</v>
      </c>
      <c r="G22" s="40" t="s">
        <v>929</v>
      </c>
      <c r="H22" s="40">
        <v>347.2</v>
      </c>
      <c r="I22" s="52">
        <f>(E22-H22)*D22</f>
        <v>3000.00000000004</v>
      </c>
      <c r="J22" s="50"/>
    </row>
    <row r="23" ht="15.95" customHeight="1" spans="1:10">
      <c r="A23" s="39" t="s">
        <v>930</v>
      </c>
      <c r="B23" s="40" t="s">
        <v>931</v>
      </c>
      <c r="C23" s="40" t="s">
        <v>20</v>
      </c>
      <c r="D23" s="40">
        <v>1000</v>
      </c>
      <c r="E23" s="40">
        <v>726</v>
      </c>
      <c r="F23" s="40">
        <v>722.5</v>
      </c>
      <c r="G23" s="40" t="s">
        <v>932</v>
      </c>
      <c r="H23" s="40">
        <v>731.25</v>
      </c>
      <c r="I23" s="52">
        <f t="shared" ref="I23:I26" si="5">(H23-E23)*D23</f>
        <v>5250</v>
      </c>
      <c r="J23" s="50"/>
    </row>
    <row r="24" ht="15.95" customHeight="1" spans="1:10">
      <c r="A24" s="39" t="s">
        <v>933</v>
      </c>
      <c r="B24" s="57" t="s">
        <v>808</v>
      </c>
      <c r="C24" s="40" t="s">
        <v>20</v>
      </c>
      <c r="D24" s="40">
        <v>1500</v>
      </c>
      <c r="E24" s="40">
        <v>374.65</v>
      </c>
      <c r="F24" s="40">
        <v>372</v>
      </c>
      <c r="G24" s="40" t="s">
        <v>934</v>
      </c>
      <c r="H24" s="40">
        <v>374.65</v>
      </c>
      <c r="I24" s="52">
        <f t="shared" si="5"/>
        <v>0</v>
      </c>
      <c r="J24" s="50"/>
    </row>
    <row r="25" ht="15.95" customHeight="1" spans="1:10">
      <c r="A25" s="39" t="s">
        <v>935</v>
      </c>
      <c r="B25" s="40" t="s">
        <v>808</v>
      </c>
      <c r="C25" s="40" t="s">
        <v>20</v>
      </c>
      <c r="D25" s="40">
        <v>1500</v>
      </c>
      <c r="E25" s="40">
        <v>392</v>
      </c>
      <c r="F25" s="40">
        <v>389.5</v>
      </c>
      <c r="G25" s="40" t="s">
        <v>936</v>
      </c>
      <c r="H25" s="40">
        <v>398.25</v>
      </c>
      <c r="I25" s="52">
        <f t="shared" si="5"/>
        <v>9375</v>
      </c>
      <c r="J25" s="50"/>
    </row>
    <row r="26" ht="15.95" customHeight="1" spans="1:10">
      <c r="A26" s="39" t="s">
        <v>937</v>
      </c>
      <c r="B26" s="40" t="s">
        <v>135</v>
      </c>
      <c r="C26" s="40" t="s">
        <v>20</v>
      </c>
      <c r="D26" s="40">
        <v>500</v>
      </c>
      <c r="E26" s="40">
        <v>1890</v>
      </c>
      <c r="F26" s="40">
        <v>1883</v>
      </c>
      <c r="G26" s="40" t="s">
        <v>938</v>
      </c>
      <c r="H26" s="40">
        <v>1896</v>
      </c>
      <c r="I26" s="52">
        <f t="shared" si="5"/>
        <v>3000</v>
      </c>
      <c r="J26" s="50"/>
    </row>
    <row r="27" ht="15.95" customHeight="1" spans="1:10">
      <c r="A27" s="39" t="s">
        <v>939</v>
      </c>
      <c r="B27" s="40" t="s">
        <v>808</v>
      </c>
      <c r="C27" s="40" t="s">
        <v>17</v>
      </c>
      <c r="D27" s="40">
        <v>1500</v>
      </c>
      <c r="E27" s="40">
        <v>400</v>
      </c>
      <c r="F27" s="40">
        <v>402.5</v>
      </c>
      <c r="G27" s="40" t="s">
        <v>940</v>
      </c>
      <c r="H27" s="40">
        <v>400</v>
      </c>
      <c r="I27" s="52">
        <f>(E27-H27)*D27</f>
        <v>0</v>
      </c>
      <c r="J27" s="50"/>
    </row>
    <row r="28" ht="15.95" customHeight="1" spans="1:10">
      <c r="A28" s="39" t="s">
        <v>941</v>
      </c>
      <c r="B28" s="40" t="s">
        <v>45</v>
      </c>
      <c r="C28" s="40" t="s">
        <v>17</v>
      </c>
      <c r="D28" s="40">
        <v>1500</v>
      </c>
      <c r="E28" s="40">
        <v>440</v>
      </c>
      <c r="F28" s="40">
        <v>442.5</v>
      </c>
      <c r="G28" s="40" t="s">
        <v>942</v>
      </c>
      <c r="H28" s="40">
        <v>440</v>
      </c>
      <c r="I28" s="52">
        <f>(E28-H28)*D28</f>
        <v>0</v>
      </c>
      <c r="J28" s="50"/>
    </row>
    <row r="29" ht="15.95" customHeight="1" spans="1:10">
      <c r="A29" s="39"/>
      <c r="B29" s="40"/>
      <c r="C29" s="40"/>
      <c r="D29" s="40"/>
      <c r="E29" s="40"/>
      <c r="F29" s="40"/>
      <c r="G29" s="40"/>
      <c r="H29" s="40"/>
      <c r="I29" s="52"/>
      <c r="J29" s="50"/>
    </row>
    <row r="30" spans="7:10">
      <c r="G30" s="43" t="s">
        <v>40</v>
      </c>
      <c r="H30" s="43"/>
      <c r="I30" s="55">
        <f>SUM(I4:I29)</f>
        <v>89130.0000000001</v>
      </c>
      <c r="J30" s="50"/>
    </row>
    <row r="31" spans="9:11">
      <c r="I31" s="48"/>
      <c r="J31" s="50"/>
      <c r="K31" s="32" t="s">
        <v>41</v>
      </c>
    </row>
    <row r="32" spans="7:10">
      <c r="G32" s="43" t="s">
        <v>3</v>
      </c>
      <c r="H32" s="43"/>
      <c r="I32" s="56">
        <f>24/25</f>
        <v>0.96</v>
      </c>
      <c r="J32" s="50"/>
    </row>
  </sheetData>
  <mergeCells count="4">
    <mergeCell ref="A1:I1"/>
    <mergeCell ref="A2:I2"/>
    <mergeCell ref="G30:H30"/>
    <mergeCell ref="G32:H32"/>
  </mergeCells>
  <pageMargins left="0.75" right="0.75" top="1" bottom="1" header="0.511805555555556" footer="0.511805555555556"/>
  <pageSetup paperSize="9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"/>
  <sheetViews>
    <sheetView workbookViewId="0">
      <selection activeCell="J26" sqref="$A1:$XFD1048576"/>
    </sheetView>
  </sheetViews>
  <sheetFormatPr defaultColWidth="9" defaultRowHeight="15"/>
  <cols>
    <col min="1" max="1" width="10.4285714285714" style="32"/>
    <col min="2" max="2" width="19.7142857142857" style="32" customWidth="1"/>
    <col min="3" max="3" width="9.42857142857143" style="32" customWidth="1"/>
    <col min="4" max="4" width="9" style="32"/>
    <col min="5" max="5" width="12.2857142857143" style="32" customWidth="1"/>
    <col min="6" max="6" width="9" style="32"/>
    <col min="7" max="7" width="17.7142857142857" style="32" customWidth="1"/>
    <col min="8" max="8" width="11" style="32" customWidth="1"/>
    <col min="9" max="9" width="12.5714285714286" style="32" customWidth="1"/>
    <col min="10" max="10" width="21.5714285714286" style="32" customWidth="1"/>
    <col min="11" max="16384" width="9" style="32"/>
  </cols>
  <sheetData>
    <row r="1" ht="22.5" spans="1:10">
      <c r="A1" s="33" t="s">
        <v>5</v>
      </c>
      <c r="B1" s="34"/>
      <c r="C1" s="34"/>
      <c r="D1" s="34"/>
      <c r="E1" s="34"/>
      <c r="F1" s="34"/>
      <c r="G1" s="34"/>
      <c r="H1" s="34"/>
      <c r="I1" s="34"/>
      <c r="J1" s="50"/>
    </row>
    <row r="2" ht="15.75" spans="1:10">
      <c r="A2" s="35" t="s">
        <v>943</v>
      </c>
      <c r="B2" s="36"/>
      <c r="C2" s="36"/>
      <c r="D2" s="36"/>
      <c r="E2" s="36"/>
      <c r="F2" s="36"/>
      <c r="G2" s="36"/>
      <c r="H2" s="36"/>
      <c r="I2" s="36"/>
      <c r="J2" s="50"/>
    </row>
    <row r="3" spans="1:10">
      <c r="A3" s="37" t="s">
        <v>7</v>
      </c>
      <c r="B3" s="38" t="s">
        <v>8</v>
      </c>
      <c r="C3" s="38" t="s">
        <v>9</v>
      </c>
      <c r="D3" s="38" t="s">
        <v>10</v>
      </c>
      <c r="E3" s="38" t="s">
        <v>11</v>
      </c>
      <c r="F3" s="38" t="s">
        <v>12</v>
      </c>
      <c r="G3" s="38" t="s">
        <v>13</v>
      </c>
      <c r="H3" s="38" t="s">
        <v>14</v>
      </c>
      <c r="I3" s="51" t="s">
        <v>15</v>
      </c>
      <c r="J3" s="50"/>
    </row>
    <row r="4" spans="1:10">
      <c r="A4" s="39">
        <v>42835</v>
      </c>
      <c r="B4" s="40" t="s">
        <v>264</v>
      </c>
      <c r="C4" s="40" t="s">
        <v>20</v>
      </c>
      <c r="D4" s="40">
        <v>600</v>
      </c>
      <c r="E4" s="40">
        <v>1650</v>
      </c>
      <c r="F4" s="40">
        <v>1644</v>
      </c>
      <c r="G4" s="40" t="s">
        <v>944</v>
      </c>
      <c r="H4" s="40">
        <v>1654</v>
      </c>
      <c r="I4" s="52">
        <f t="shared" ref="I4:I7" si="0">(H4-E4)*D4</f>
        <v>2400</v>
      </c>
      <c r="J4" s="50"/>
    </row>
    <row r="5" spans="1:10">
      <c r="A5" s="39">
        <v>42865</v>
      </c>
      <c r="B5" s="40" t="s">
        <v>16</v>
      </c>
      <c r="C5" s="40" t="s">
        <v>17</v>
      </c>
      <c r="D5" s="40">
        <v>1800</v>
      </c>
      <c r="E5" s="40">
        <v>479</v>
      </c>
      <c r="F5" s="40">
        <v>481.1</v>
      </c>
      <c r="G5" s="40" t="s">
        <v>945</v>
      </c>
      <c r="H5" s="40">
        <v>475</v>
      </c>
      <c r="I5" s="52">
        <f>(E5-H5)*D5</f>
        <v>7200</v>
      </c>
      <c r="J5" s="50"/>
    </row>
    <row r="6" spans="1:10">
      <c r="A6" s="39">
        <v>42896</v>
      </c>
      <c r="B6" s="40" t="s">
        <v>787</v>
      </c>
      <c r="C6" s="40" t="s">
        <v>20</v>
      </c>
      <c r="D6" s="40">
        <v>3500</v>
      </c>
      <c r="E6" s="40">
        <v>325</v>
      </c>
      <c r="F6" s="40">
        <v>323.9</v>
      </c>
      <c r="G6" s="40" t="s">
        <v>946</v>
      </c>
      <c r="H6" s="40">
        <v>325.8</v>
      </c>
      <c r="I6" s="52">
        <f t="shared" si="0"/>
        <v>2800.00000000004</v>
      </c>
      <c r="J6" s="50"/>
    </row>
    <row r="7" spans="1:10">
      <c r="A7" s="39">
        <v>42988</v>
      </c>
      <c r="B7" s="40" t="s">
        <v>947</v>
      </c>
      <c r="C7" s="40" t="s">
        <v>20</v>
      </c>
      <c r="D7" s="40">
        <v>1200</v>
      </c>
      <c r="E7" s="40">
        <v>426.5</v>
      </c>
      <c r="F7" s="40">
        <v>423.5</v>
      </c>
      <c r="G7" s="40" t="s">
        <v>948</v>
      </c>
      <c r="H7" s="40">
        <v>426.5</v>
      </c>
      <c r="I7" s="52">
        <f t="shared" si="0"/>
        <v>0</v>
      </c>
      <c r="J7" s="53"/>
    </row>
    <row r="8" spans="1:10">
      <c r="A8" s="39">
        <v>42988</v>
      </c>
      <c r="B8" s="40" t="s">
        <v>635</v>
      </c>
      <c r="C8" s="40" t="s">
        <v>17</v>
      </c>
      <c r="D8" s="40">
        <v>3000</v>
      </c>
      <c r="E8" s="40">
        <v>255</v>
      </c>
      <c r="F8" s="40">
        <v>256.2</v>
      </c>
      <c r="G8" s="40" t="s">
        <v>949</v>
      </c>
      <c r="H8" s="40">
        <v>254.5</v>
      </c>
      <c r="I8" s="52">
        <f>(E8-H8)*D8</f>
        <v>1500</v>
      </c>
      <c r="J8" s="50"/>
    </row>
    <row r="9" spans="1:10">
      <c r="A9" s="39">
        <v>43018</v>
      </c>
      <c r="B9" s="40" t="s">
        <v>230</v>
      </c>
      <c r="C9" s="40" t="s">
        <v>20</v>
      </c>
      <c r="D9" s="40">
        <v>2000</v>
      </c>
      <c r="E9" s="40">
        <v>526</v>
      </c>
      <c r="F9" s="40">
        <v>524.25</v>
      </c>
      <c r="G9" s="40" t="s">
        <v>950</v>
      </c>
      <c r="H9" s="40">
        <v>530</v>
      </c>
      <c r="I9" s="52">
        <f t="shared" ref="I9:I11" si="1">(H9-E9)*D9</f>
        <v>8000</v>
      </c>
      <c r="J9" s="50"/>
    </row>
    <row r="10" spans="1:10">
      <c r="A10" s="39">
        <v>43049</v>
      </c>
      <c r="B10" s="40" t="s">
        <v>230</v>
      </c>
      <c r="C10" s="40" t="s">
        <v>20</v>
      </c>
      <c r="D10" s="40">
        <v>2000</v>
      </c>
      <c r="E10" s="40">
        <v>535</v>
      </c>
      <c r="F10" s="40">
        <v>533.25</v>
      </c>
      <c r="G10" s="40" t="s">
        <v>951</v>
      </c>
      <c r="H10" s="40">
        <v>538.25</v>
      </c>
      <c r="I10" s="52">
        <f t="shared" si="1"/>
        <v>6500</v>
      </c>
      <c r="J10" s="50"/>
    </row>
    <row r="11" spans="1:10">
      <c r="A11" s="39">
        <v>43079</v>
      </c>
      <c r="B11" s="40" t="s">
        <v>787</v>
      </c>
      <c r="C11" s="40" t="s">
        <v>20</v>
      </c>
      <c r="D11" s="40">
        <v>3500</v>
      </c>
      <c r="E11" s="40">
        <v>320</v>
      </c>
      <c r="F11" s="40">
        <v>318.95</v>
      </c>
      <c r="G11" s="40" t="s">
        <v>952</v>
      </c>
      <c r="H11" s="40">
        <v>321.85</v>
      </c>
      <c r="I11" s="52">
        <f t="shared" si="1"/>
        <v>6475.00000000008</v>
      </c>
      <c r="J11" s="50"/>
    </row>
    <row r="12" spans="1:10">
      <c r="A12" s="41" t="s">
        <v>953</v>
      </c>
      <c r="B12" s="42" t="s">
        <v>395</v>
      </c>
      <c r="C12" s="42" t="s">
        <v>17</v>
      </c>
      <c r="D12" s="42">
        <v>2000</v>
      </c>
      <c r="E12" s="42">
        <v>442.5</v>
      </c>
      <c r="F12" s="42">
        <v>444.25</v>
      </c>
      <c r="G12" s="42" t="s">
        <v>954</v>
      </c>
      <c r="H12" s="42">
        <v>443</v>
      </c>
      <c r="I12" s="54">
        <f>(E12-H12)*D12</f>
        <v>-1000</v>
      </c>
      <c r="J12" s="50"/>
    </row>
    <row r="13" spans="1:10">
      <c r="A13" s="39" t="s">
        <v>953</v>
      </c>
      <c r="B13" s="40" t="s">
        <v>924</v>
      </c>
      <c r="C13" s="40" t="s">
        <v>20</v>
      </c>
      <c r="D13" s="40">
        <v>1700</v>
      </c>
      <c r="E13" s="40">
        <v>450</v>
      </c>
      <c r="F13" s="40">
        <v>447.85</v>
      </c>
      <c r="G13" s="40" t="s">
        <v>955</v>
      </c>
      <c r="H13" s="40">
        <v>454</v>
      </c>
      <c r="I13" s="52">
        <f t="shared" ref="I13:I16" si="2">(H13-E13)*D13</f>
        <v>6800</v>
      </c>
      <c r="J13" s="50"/>
    </row>
    <row r="14" spans="1:10">
      <c r="A14" s="39" t="s">
        <v>956</v>
      </c>
      <c r="B14" s="40" t="s">
        <v>787</v>
      </c>
      <c r="C14" s="40" t="s">
        <v>20</v>
      </c>
      <c r="D14" s="40">
        <v>3500</v>
      </c>
      <c r="E14" s="40">
        <v>329.5</v>
      </c>
      <c r="F14" s="40">
        <v>328.45</v>
      </c>
      <c r="G14" s="40" t="s">
        <v>957</v>
      </c>
      <c r="H14" s="40">
        <v>330.5</v>
      </c>
      <c r="I14" s="52">
        <f t="shared" si="2"/>
        <v>3500</v>
      </c>
      <c r="J14" s="50"/>
    </row>
    <row r="15" spans="1:10">
      <c r="A15" s="39" t="s">
        <v>958</v>
      </c>
      <c r="B15" s="40" t="s">
        <v>924</v>
      </c>
      <c r="C15" s="40" t="s">
        <v>20</v>
      </c>
      <c r="D15" s="40">
        <v>1700</v>
      </c>
      <c r="E15" s="40">
        <v>480</v>
      </c>
      <c r="F15" s="40">
        <v>477.9</v>
      </c>
      <c r="G15" s="40" t="s">
        <v>959</v>
      </c>
      <c r="H15" s="40">
        <v>481</v>
      </c>
      <c r="I15" s="52">
        <f t="shared" si="2"/>
        <v>1700</v>
      </c>
      <c r="J15" s="50"/>
    </row>
    <row r="16" spans="1:10">
      <c r="A16" s="39" t="s">
        <v>960</v>
      </c>
      <c r="B16" s="40" t="s">
        <v>97</v>
      </c>
      <c r="C16" s="40" t="s">
        <v>20</v>
      </c>
      <c r="D16" s="40">
        <v>3000</v>
      </c>
      <c r="E16" s="40">
        <v>248.25</v>
      </c>
      <c r="F16" s="40">
        <v>247</v>
      </c>
      <c r="G16" s="40" t="s">
        <v>961</v>
      </c>
      <c r="H16" s="40">
        <v>248.25</v>
      </c>
      <c r="I16" s="52">
        <f t="shared" si="2"/>
        <v>0</v>
      </c>
      <c r="J16" s="50"/>
    </row>
    <row r="17" spans="1:10">
      <c r="A17" s="39" t="s">
        <v>960</v>
      </c>
      <c r="B17" s="40" t="s">
        <v>183</v>
      </c>
      <c r="C17" s="40" t="s">
        <v>17</v>
      </c>
      <c r="D17" s="40">
        <v>1300</v>
      </c>
      <c r="E17" s="40">
        <v>485.4</v>
      </c>
      <c r="F17" s="40">
        <v>488</v>
      </c>
      <c r="G17" s="40" t="s">
        <v>962</v>
      </c>
      <c r="H17" s="40">
        <v>485.4</v>
      </c>
      <c r="I17" s="52">
        <f t="shared" ref="I17:I19" si="3">(E17-H17)*D17</f>
        <v>0</v>
      </c>
      <c r="J17" s="50"/>
    </row>
    <row r="18" spans="1:10">
      <c r="A18" s="41" t="s">
        <v>960</v>
      </c>
      <c r="B18" s="42" t="s">
        <v>756</v>
      </c>
      <c r="C18" s="42" t="s">
        <v>17</v>
      </c>
      <c r="D18" s="42">
        <v>2000</v>
      </c>
      <c r="E18" s="42">
        <v>710</v>
      </c>
      <c r="F18" s="42">
        <v>711.75</v>
      </c>
      <c r="G18" s="42" t="s">
        <v>963</v>
      </c>
      <c r="H18" s="42">
        <v>711</v>
      </c>
      <c r="I18" s="54">
        <f t="shared" si="3"/>
        <v>-2000</v>
      </c>
      <c r="J18" s="50"/>
    </row>
    <row r="19" spans="1:10">
      <c r="A19" s="39" t="s">
        <v>964</v>
      </c>
      <c r="B19" s="40" t="s">
        <v>853</v>
      </c>
      <c r="C19" s="40" t="s">
        <v>17</v>
      </c>
      <c r="D19" s="40">
        <v>3000</v>
      </c>
      <c r="E19" s="40">
        <v>353.25</v>
      </c>
      <c r="F19" s="40">
        <v>354.5</v>
      </c>
      <c r="G19" s="40" t="s">
        <v>965</v>
      </c>
      <c r="H19" s="40">
        <v>352.3</v>
      </c>
      <c r="I19" s="52">
        <f t="shared" si="3"/>
        <v>2849.99999999997</v>
      </c>
      <c r="J19" s="50"/>
    </row>
    <row r="20" spans="1:10">
      <c r="A20" s="39" t="s">
        <v>966</v>
      </c>
      <c r="B20" s="40" t="s">
        <v>250</v>
      </c>
      <c r="C20" s="40" t="s">
        <v>20</v>
      </c>
      <c r="D20" s="40">
        <v>2000</v>
      </c>
      <c r="E20" s="40">
        <v>720.5</v>
      </c>
      <c r="F20" s="40">
        <v>718.75</v>
      </c>
      <c r="G20" s="40" t="s">
        <v>967</v>
      </c>
      <c r="H20" s="40">
        <v>725</v>
      </c>
      <c r="I20" s="52">
        <f t="shared" ref="I20:I26" si="4">(H20-E20)*D20</f>
        <v>9000</v>
      </c>
      <c r="J20" s="50"/>
    </row>
    <row r="21" ht="15.95" customHeight="1" spans="1:10">
      <c r="A21" s="39" t="s">
        <v>968</v>
      </c>
      <c r="B21" s="40" t="s">
        <v>808</v>
      </c>
      <c r="C21" s="40" t="s">
        <v>17</v>
      </c>
      <c r="D21" s="40">
        <v>3000</v>
      </c>
      <c r="E21" s="40">
        <v>349</v>
      </c>
      <c r="F21" s="40">
        <v>350.2</v>
      </c>
      <c r="G21" s="40" t="s">
        <v>969</v>
      </c>
      <c r="H21" s="40">
        <v>346.85</v>
      </c>
      <c r="I21" s="52">
        <f t="shared" ref="I21:I24" si="5">(E21-H21)*D21</f>
        <v>6449.99999999993</v>
      </c>
      <c r="J21" s="50"/>
    </row>
    <row r="22" ht="15.95" customHeight="1" spans="1:10">
      <c r="A22" s="39" t="s">
        <v>970</v>
      </c>
      <c r="B22" s="40" t="s">
        <v>673</v>
      </c>
      <c r="C22" s="40" t="s">
        <v>17</v>
      </c>
      <c r="D22" s="40">
        <v>3000</v>
      </c>
      <c r="E22" s="40">
        <v>340</v>
      </c>
      <c r="F22" s="40">
        <v>341.25</v>
      </c>
      <c r="G22" s="40" t="s">
        <v>971</v>
      </c>
      <c r="H22" s="40">
        <v>340</v>
      </c>
      <c r="I22" s="52">
        <f t="shared" si="5"/>
        <v>0</v>
      </c>
      <c r="J22" s="50"/>
    </row>
    <row r="23" ht="15.95" customHeight="1" spans="1:10">
      <c r="A23" s="39" t="s">
        <v>970</v>
      </c>
      <c r="B23" s="40" t="s">
        <v>972</v>
      </c>
      <c r="C23" s="40" t="s">
        <v>20</v>
      </c>
      <c r="D23" s="40">
        <v>6000</v>
      </c>
      <c r="E23" s="40">
        <v>147</v>
      </c>
      <c r="F23" s="40">
        <v>146.25</v>
      </c>
      <c r="G23" s="40" t="s">
        <v>973</v>
      </c>
      <c r="H23" s="40">
        <v>148</v>
      </c>
      <c r="I23" s="52">
        <f t="shared" si="4"/>
        <v>6000</v>
      </c>
      <c r="J23" s="50"/>
    </row>
    <row r="24" ht="15.95" customHeight="1" spans="1:10">
      <c r="A24" s="39" t="s">
        <v>974</v>
      </c>
      <c r="B24" s="40" t="s">
        <v>975</v>
      </c>
      <c r="C24" s="40" t="s">
        <v>17</v>
      </c>
      <c r="D24" s="40">
        <v>6000</v>
      </c>
      <c r="E24" s="40">
        <v>140</v>
      </c>
      <c r="F24" s="40">
        <v>140.65</v>
      </c>
      <c r="G24" s="40" t="s">
        <v>976</v>
      </c>
      <c r="H24" s="40">
        <v>139.5</v>
      </c>
      <c r="I24" s="52">
        <f t="shared" si="5"/>
        <v>3000</v>
      </c>
      <c r="J24" s="50"/>
    </row>
    <row r="25" ht="15.95" customHeight="1" spans="1:10">
      <c r="A25" s="39" t="s">
        <v>977</v>
      </c>
      <c r="B25" s="40" t="s">
        <v>931</v>
      </c>
      <c r="C25" s="40" t="s">
        <v>20</v>
      </c>
      <c r="D25" s="40">
        <v>1000</v>
      </c>
      <c r="E25" s="40">
        <v>717.5</v>
      </c>
      <c r="F25" s="40">
        <v>712.9</v>
      </c>
      <c r="G25" s="40" t="s">
        <v>978</v>
      </c>
      <c r="H25" s="40">
        <v>719.3</v>
      </c>
      <c r="I25" s="52">
        <f t="shared" si="4"/>
        <v>1799.99999999995</v>
      </c>
      <c r="J25" s="50"/>
    </row>
    <row r="26" ht="15.95" customHeight="1" spans="1:10">
      <c r="A26" s="39" t="s">
        <v>979</v>
      </c>
      <c r="B26" s="40" t="s">
        <v>239</v>
      </c>
      <c r="C26" s="40" t="s">
        <v>20</v>
      </c>
      <c r="D26" s="40">
        <v>1500</v>
      </c>
      <c r="E26" s="40">
        <v>653</v>
      </c>
      <c r="F26" s="40">
        <v>650.5</v>
      </c>
      <c r="G26" s="40" t="s">
        <v>980</v>
      </c>
      <c r="H26" s="40">
        <v>656.5</v>
      </c>
      <c r="I26" s="52">
        <f t="shared" si="4"/>
        <v>5250</v>
      </c>
      <c r="J26" s="50"/>
    </row>
    <row r="27" ht="15.95" customHeight="1" spans="1:10">
      <c r="A27" s="39"/>
      <c r="B27" s="40"/>
      <c r="C27" s="40"/>
      <c r="D27" s="40"/>
      <c r="E27" s="40"/>
      <c r="F27" s="40"/>
      <c r="G27" s="40"/>
      <c r="H27" s="40"/>
      <c r="I27" s="40"/>
      <c r="J27" s="50"/>
    </row>
    <row r="28" spans="7:10">
      <c r="G28" s="43" t="s">
        <v>40</v>
      </c>
      <c r="H28" s="43"/>
      <c r="I28" s="55">
        <f>SUM(I4:I27)</f>
        <v>78225</v>
      </c>
      <c r="J28" s="50"/>
    </row>
    <row r="29" spans="9:11">
      <c r="I29" s="48"/>
      <c r="J29" s="50"/>
      <c r="K29" s="32" t="s">
        <v>41</v>
      </c>
    </row>
    <row r="30" spans="7:10">
      <c r="G30" s="43" t="s">
        <v>3</v>
      </c>
      <c r="H30" s="43"/>
      <c r="I30" s="56">
        <f>21/23</f>
        <v>0.91304347826087</v>
      </c>
      <c r="J30" s="50"/>
    </row>
  </sheetData>
  <mergeCells count="4">
    <mergeCell ref="A1:I1"/>
    <mergeCell ref="A2:I2"/>
    <mergeCell ref="G28:H28"/>
    <mergeCell ref="G30:H30"/>
  </mergeCells>
  <pageMargins left="0.75" right="0.75" top="1" bottom="1" header="0.511805555555556" footer="0.511805555555556"/>
  <pageSetup paperSize="9" orientation="portrait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6"/>
  <sheetViews>
    <sheetView workbookViewId="0">
      <selection activeCell="J13" sqref="J13"/>
    </sheetView>
  </sheetViews>
  <sheetFormatPr defaultColWidth="9" defaultRowHeight="15"/>
  <cols>
    <col min="1" max="1" width="10.4285714285714" style="32"/>
    <col min="2" max="2" width="19.7142857142857" style="32" customWidth="1"/>
    <col min="3" max="3" width="9.42857142857143" style="32" customWidth="1"/>
    <col min="4" max="4" width="9" style="32"/>
    <col min="5" max="5" width="12.2857142857143" style="32" customWidth="1"/>
    <col min="6" max="6" width="9" style="32"/>
    <col min="7" max="7" width="17.7142857142857" style="32" customWidth="1"/>
    <col min="8" max="8" width="11" style="32" customWidth="1"/>
    <col min="9" max="9" width="12.5714285714286" style="32" customWidth="1"/>
    <col min="10" max="10" width="21.5714285714286" style="32" customWidth="1"/>
    <col min="11" max="16384" width="9" style="32"/>
  </cols>
  <sheetData>
    <row r="1" ht="22.5" spans="1:10">
      <c r="A1" s="33" t="s">
        <v>5</v>
      </c>
      <c r="B1" s="34"/>
      <c r="C1" s="34"/>
      <c r="D1" s="34"/>
      <c r="E1" s="34"/>
      <c r="F1" s="34"/>
      <c r="G1" s="34"/>
      <c r="H1" s="34"/>
      <c r="I1" s="34"/>
      <c r="J1" s="50"/>
    </row>
    <row r="2" ht="15.75" spans="1:10">
      <c r="A2" s="35" t="s">
        <v>981</v>
      </c>
      <c r="B2" s="36"/>
      <c r="C2" s="36"/>
      <c r="D2" s="36"/>
      <c r="E2" s="36"/>
      <c r="F2" s="36"/>
      <c r="G2" s="36"/>
      <c r="H2" s="36"/>
      <c r="I2" s="36"/>
      <c r="J2" s="50"/>
    </row>
    <row r="3" spans="1:10">
      <c r="A3" s="37" t="s">
        <v>7</v>
      </c>
      <c r="B3" s="38" t="s">
        <v>8</v>
      </c>
      <c r="C3" s="38" t="s">
        <v>9</v>
      </c>
      <c r="D3" s="38" t="s">
        <v>10</v>
      </c>
      <c r="E3" s="38" t="s">
        <v>11</v>
      </c>
      <c r="F3" s="38" t="s">
        <v>12</v>
      </c>
      <c r="G3" s="38" t="s">
        <v>13</v>
      </c>
      <c r="H3" s="38" t="s">
        <v>14</v>
      </c>
      <c r="I3" s="51" t="s">
        <v>15</v>
      </c>
      <c r="J3" s="50"/>
    </row>
    <row r="4" spans="1:10">
      <c r="A4" s="39">
        <v>42744</v>
      </c>
      <c r="B4" s="40" t="s">
        <v>322</v>
      </c>
      <c r="C4" s="40" t="s">
        <v>17</v>
      </c>
      <c r="D4" s="40">
        <v>750</v>
      </c>
      <c r="E4" s="40">
        <v>1173</v>
      </c>
      <c r="F4" s="40">
        <v>1178.1</v>
      </c>
      <c r="G4" s="40" t="s">
        <v>982</v>
      </c>
      <c r="H4" s="40">
        <v>1165.5</v>
      </c>
      <c r="I4" s="52">
        <f t="shared" ref="I4:I9" si="0">(E4-H4)*D4</f>
        <v>5625</v>
      </c>
      <c r="J4" s="50"/>
    </row>
    <row r="5" spans="1:10">
      <c r="A5" s="39">
        <v>42834</v>
      </c>
      <c r="B5" s="40" t="s">
        <v>364</v>
      </c>
      <c r="C5" s="40" t="s">
        <v>20</v>
      </c>
      <c r="D5" s="40">
        <v>800</v>
      </c>
      <c r="E5" s="40">
        <v>1255</v>
      </c>
      <c r="F5" s="40">
        <v>1250.5</v>
      </c>
      <c r="G5" s="40" t="s">
        <v>983</v>
      </c>
      <c r="H5" s="40">
        <v>1255</v>
      </c>
      <c r="I5" s="52">
        <f t="shared" ref="I5:I8" si="1">(H5-E5)*D5</f>
        <v>0</v>
      </c>
      <c r="J5" s="50"/>
    </row>
    <row r="6" spans="1:10">
      <c r="A6" s="41">
        <v>42834</v>
      </c>
      <c r="B6" s="42" t="s">
        <v>364</v>
      </c>
      <c r="C6" s="42" t="s">
        <v>20</v>
      </c>
      <c r="D6" s="42">
        <v>800</v>
      </c>
      <c r="E6" s="42">
        <v>1260</v>
      </c>
      <c r="F6" s="42">
        <v>1255.5</v>
      </c>
      <c r="G6" s="42" t="s">
        <v>984</v>
      </c>
      <c r="H6" s="42">
        <v>1255.5</v>
      </c>
      <c r="I6" s="54">
        <f t="shared" si="1"/>
        <v>-3600</v>
      </c>
      <c r="J6" s="50"/>
    </row>
    <row r="7" spans="1:10">
      <c r="A7" s="39">
        <v>42834</v>
      </c>
      <c r="B7" s="40" t="s">
        <v>493</v>
      </c>
      <c r="C7" s="40" t="s">
        <v>17</v>
      </c>
      <c r="D7" s="40">
        <v>250</v>
      </c>
      <c r="E7" s="40">
        <v>2600</v>
      </c>
      <c r="F7" s="40">
        <v>2615</v>
      </c>
      <c r="G7" s="40" t="s">
        <v>985</v>
      </c>
      <c r="H7" s="40">
        <v>2592</v>
      </c>
      <c r="I7" s="52">
        <f t="shared" si="0"/>
        <v>2000</v>
      </c>
      <c r="J7" s="53"/>
    </row>
    <row r="8" spans="1:10">
      <c r="A8" s="39">
        <v>42864</v>
      </c>
      <c r="B8" s="40" t="s">
        <v>247</v>
      </c>
      <c r="C8" s="40" t="s">
        <v>20</v>
      </c>
      <c r="D8" s="40">
        <v>550</v>
      </c>
      <c r="E8" s="40">
        <v>1314</v>
      </c>
      <c r="F8" s="40">
        <v>1307.45</v>
      </c>
      <c r="G8" s="40" t="s">
        <v>986</v>
      </c>
      <c r="H8" s="40">
        <v>1319.5</v>
      </c>
      <c r="I8" s="52">
        <f t="shared" si="1"/>
        <v>3025</v>
      </c>
      <c r="J8" s="50"/>
    </row>
    <row r="9" spans="1:10">
      <c r="A9" s="39">
        <v>42895</v>
      </c>
      <c r="B9" s="40" t="s">
        <v>298</v>
      </c>
      <c r="C9" s="40" t="s">
        <v>17</v>
      </c>
      <c r="D9" s="40">
        <v>1500</v>
      </c>
      <c r="E9" s="40">
        <v>733</v>
      </c>
      <c r="F9" s="40">
        <v>735.5</v>
      </c>
      <c r="G9" s="40" t="s">
        <v>987</v>
      </c>
      <c r="H9" s="40">
        <v>731.1</v>
      </c>
      <c r="I9" s="52">
        <f t="shared" si="0"/>
        <v>2849.99999999997</v>
      </c>
      <c r="J9" s="50"/>
    </row>
    <row r="10" spans="1:10">
      <c r="A10" s="39">
        <v>42925</v>
      </c>
      <c r="B10" s="40" t="s">
        <v>264</v>
      </c>
      <c r="C10" s="40" t="s">
        <v>20</v>
      </c>
      <c r="D10" s="40">
        <v>600</v>
      </c>
      <c r="E10" s="40">
        <v>1903</v>
      </c>
      <c r="F10" s="40">
        <v>1897</v>
      </c>
      <c r="G10" s="40" t="s">
        <v>988</v>
      </c>
      <c r="H10" s="40">
        <v>1914.5</v>
      </c>
      <c r="I10" s="40">
        <f t="shared" ref="I10:I15" si="2">(H10-E10)*D10</f>
        <v>6900</v>
      </c>
      <c r="J10" s="50"/>
    </row>
    <row r="11" spans="1:10">
      <c r="A11" s="39">
        <v>42925</v>
      </c>
      <c r="B11" s="40" t="s">
        <v>325</v>
      </c>
      <c r="C11" s="40" t="s">
        <v>17</v>
      </c>
      <c r="D11" s="40">
        <v>550</v>
      </c>
      <c r="E11" s="40">
        <v>1300</v>
      </c>
      <c r="F11" s="40">
        <v>1306.5</v>
      </c>
      <c r="G11" s="40" t="s">
        <v>989</v>
      </c>
      <c r="H11" s="40">
        <v>1296</v>
      </c>
      <c r="I11" s="40">
        <f>(E11-H11)*D11</f>
        <v>2200</v>
      </c>
      <c r="J11" s="50"/>
    </row>
    <row r="12" spans="1:10">
      <c r="A12" s="39">
        <v>42956</v>
      </c>
      <c r="B12" s="40" t="s">
        <v>635</v>
      </c>
      <c r="C12" s="40" t="s">
        <v>20</v>
      </c>
      <c r="D12" s="40">
        <v>3000</v>
      </c>
      <c r="E12" s="40">
        <v>270</v>
      </c>
      <c r="F12" s="40">
        <v>268.85</v>
      </c>
      <c r="G12" s="40" t="s">
        <v>990</v>
      </c>
      <c r="H12" s="40">
        <v>270.9</v>
      </c>
      <c r="I12" s="40">
        <f t="shared" si="2"/>
        <v>2699.99999999993</v>
      </c>
      <c r="J12" s="50"/>
    </row>
    <row r="13" spans="1:10">
      <c r="A13" s="39">
        <v>42956</v>
      </c>
      <c r="B13" s="40" t="s">
        <v>267</v>
      </c>
      <c r="C13" s="40" t="s">
        <v>17</v>
      </c>
      <c r="D13" s="40">
        <v>1000</v>
      </c>
      <c r="E13" s="40">
        <v>818.5</v>
      </c>
      <c r="F13" s="40">
        <v>822</v>
      </c>
      <c r="G13" s="40" t="s">
        <v>991</v>
      </c>
      <c r="H13" s="40">
        <v>818.5</v>
      </c>
      <c r="I13" s="40">
        <f t="shared" ref="I13:I16" si="3">(E13-H13)*D13</f>
        <v>0</v>
      </c>
      <c r="J13" s="50"/>
    </row>
    <row r="14" spans="1:10">
      <c r="A14" s="39">
        <v>43048</v>
      </c>
      <c r="B14" s="40" t="s">
        <v>224</v>
      </c>
      <c r="C14" s="40" t="s">
        <v>17</v>
      </c>
      <c r="D14" s="40">
        <v>700</v>
      </c>
      <c r="E14" s="40">
        <v>575</v>
      </c>
      <c r="F14" s="40">
        <v>580.1</v>
      </c>
      <c r="G14" s="40" t="s">
        <v>992</v>
      </c>
      <c r="H14" s="40">
        <v>570.75</v>
      </c>
      <c r="I14" s="40">
        <f t="shared" si="3"/>
        <v>2975</v>
      </c>
      <c r="J14" s="50"/>
    </row>
    <row r="15" spans="1:10">
      <c r="A15" s="41" t="s">
        <v>993</v>
      </c>
      <c r="B15" s="42" t="s">
        <v>994</v>
      </c>
      <c r="C15" s="42" t="s">
        <v>20</v>
      </c>
      <c r="D15" s="42">
        <v>550</v>
      </c>
      <c r="E15" s="42">
        <v>1334</v>
      </c>
      <c r="F15" s="42">
        <v>1328.5</v>
      </c>
      <c r="G15" s="42" t="s">
        <v>995</v>
      </c>
      <c r="H15" s="42">
        <v>1328.5</v>
      </c>
      <c r="I15" s="42">
        <f t="shared" si="2"/>
        <v>-3025</v>
      </c>
      <c r="J15" s="50"/>
    </row>
    <row r="16" spans="1:10">
      <c r="A16" s="39" t="s">
        <v>993</v>
      </c>
      <c r="B16" s="40" t="s">
        <v>16</v>
      </c>
      <c r="C16" s="40" t="s">
        <v>17</v>
      </c>
      <c r="D16" s="40">
        <v>1800</v>
      </c>
      <c r="E16" s="40">
        <v>528.65</v>
      </c>
      <c r="F16" s="40">
        <v>530.65</v>
      </c>
      <c r="G16" s="40" t="s">
        <v>996</v>
      </c>
      <c r="H16" s="40">
        <v>527.25</v>
      </c>
      <c r="I16" s="40">
        <f t="shared" si="3"/>
        <v>2519.99999999996</v>
      </c>
      <c r="J16" s="50"/>
    </row>
    <row r="17" spans="1:10">
      <c r="A17" s="39" t="s">
        <v>997</v>
      </c>
      <c r="B17" s="40" t="s">
        <v>787</v>
      </c>
      <c r="C17" s="40" t="s">
        <v>20</v>
      </c>
      <c r="D17" s="40">
        <v>3500</v>
      </c>
      <c r="E17" s="40">
        <v>331</v>
      </c>
      <c r="F17" s="40">
        <v>329.9</v>
      </c>
      <c r="G17" s="40" t="s">
        <v>998</v>
      </c>
      <c r="H17" s="40">
        <v>331</v>
      </c>
      <c r="I17" s="40">
        <f t="shared" ref="I17:I23" si="4">(H17-E17)*D17</f>
        <v>0</v>
      </c>
      <c r="J17" s="50"/>
    </row>
    <row r="18" spans="1:10">
      <c r="A18" s="41" t="s">
        <v>997</v>
      </c>
      <c r="B18" s="42" t="s">
        <v>999</v>
      </c>
      <c r="C18" s="42" t="s">
        <v>20</v>
      </c>
      <c r="D18" s="42">
        <v>1100</v>
      </c>
      <c r="E18" s="42">
        <v>1068.9</v>
      </c>
      <c r="F18" s="42">
        <v>1065.75</v>
      </c>
      <c r="G18" s="42" t="s">
        <v>1000</v>
      </c>
      <c r="H18" s="42">
        <v>1067</v>
      </c>
      <c r="I18" s="42">
        <f t="shared" si="4"/>
        <v>-2090.0000000001</v>
      </c>
      <c r="J18" s="50"/>
    </row>
    <row r="19" spans="1:10">
      <c r="A19" s="41" t="s">
        <v>997</v>
      </c>
      <c r="B19" s="42" t="s">
        <v>16</v>
      </c>
      <c r="C19" s="42" t="s">
        <v>17</v>
      </c>
      <c r="D19" s="42">
        <v>1800</v>
      </c>
      <c r="E19" s="42">
        <v>490</v>
      </c>
      <c r="F19" s="42">
        <v>492</v>
      </c>
      <c r="G19" s="42" t="s">
        <v>1001</v>
      </c>
      <c r="H19" s="42">
        <v>491</v>
      </c>
      <c r="I19" s="42">
        <f>(E19-H19)*D19</f>
        <v>-1800</v>
      </c>
      <c r="J19" s="50"/>
    </row>
    <row r="20" spans="1:10">
      <c r="A20" s="39" t="s">
        <v>1002</v>
      </c>
      <c r="B20" s="40" t="s">
        <v>1003</v>
      </c>
      <c r="C20" s="40" t="s">
        <v>20</v>
      </c>
      <c r="D20" s="40">
        <v>4000</v>
      </c>
      <c r="E20" s="40">
        <v>156</v>
      </c>
      <c r="F20" s="40">
        <v>155.15</v>
      </c>
      <c r="G20" s="40" t="s">
        <v>1004</v>
      </c>
      <c r="H20" s="40">
        <v>159</v>
      </c>
      <c r="I20" s="40">
        <f t="shared" si="4"/>
        <v>12000</v>
      </c>
      <c r="J20" s="50"/>
    </row>
    <row r="21" ht="15.95" customHeight="1" spans="1:10">
      <c r="A21" s="39" t="s">
        <v>1005</v>
      </c>
      <c r="B21" s="40" t="s">
        <v>264</v>
      </c>
      <c r="C21" s="40" t="s">
        <v>20</v>
      </c>
      <c r="D21" s="40">
        <v>600</v>
      </c>
      <c r="E21" s="40">
        <v>1916</v>
      </c>
      <c r="F21" s="40">
        <v>1909.9</v>
      </c>
      <c r="G21" s="40" t="s">
        <v>1006</v>
      </c>
      <c r="H21" s="40">
        <v>1919</v>
      </c>
      <c r="I21" s="40">
        <f t="shared" si="4"/>
        <v>1800</v>
      </c>
      <c r="J21" s="50"/>
    </row>
    <row r="22" ht="15.95" customHeight="1" spans="1:10">
      <c r="A22" s="39" t="s">
        <v>1005</v>
      </c>
      <c r="B22" s="40" t="s">
        <v>264</v>
      </c>
      <c r="C22" s="40" t="s">
        <v>20</v>
      </c>
      <c r="D22" s="40">
        <v>600</v>
      </c>
      <c r="E22" s="40">
        <v>1925</v>
      </c>
      <c r="F22" s="40">
        <v>1918.9</v>
      </c>
      <c r="G22" s="40" t="s">
        <v>1007</v>
      </c>
      <c r="H22" s="40">
        <v>1928.5</v>
      </c>
      <c r="I22" s="40">
        <f t="shared" si="4"/>
        <v>2100</v>
      </c>
      <c r="J22" s="50"/>
    </row>
    <row r="23" ht="15.95" customHeight="1" spans="1:10">
      <c r="A23" s="39" t="s">
        <v>1008</v>
      </c>
      <c r="B23" s="40" t="s">
        <v>247</v>
      </c>
      <c r="C23" s="40" t="s">
        <v>20</v>
      </c>
      <c r="D23" s="40">
        <v>550</v>
      </c>
      <c r="E23" s="40">
        <v>1498</v>
      </c>
      <c r="F23" s="40">
        <v>1491.5</v>
      </c>
      <c r="G23" s="40" t="s">
        <v>1009</v>
      </c>
      <c r="H23" s="40">
        <v>1502</v>
      </c>
      <c r="I23" s="40">
        <f t="shared" si="4"/>
        <v>2200</v>
      </c>
      <c r="J23" s="50"/>
    </row>
    <row r="24" ht="15.95" customHeight="1" spans="1:10">
      <c r="A24" s="39" t="s">
        <v>1010</v>
      </c>
      <c r="B24" s="40" t="s">
        <v>203</v>
      </c>
      <c r="C24" s="40" t="s">
        <v>17</v>
      </c>
      <c r="D24" s="40">
        <v>700</v>
      </c>
      <c r="E24" s="40">
        <v>1740</v>
      </c>
      <c r="F24" s="40">
        <v>1745</v>
      </c>
      <c r="G24" s="40" t="s">
        <v>1011</v>
      </c>
      <c r="H24" s="40">
        <v>1730</v>
      </c>
      <c r="I24" s="40">
        <f t="shared" ref="I24:I29" si="5">(E24-H24)*D24</f>
        <v>7000</v>
      </c>
      <c r="J24" s="50"/>
    </row>
    <row r="25" ht="15.95" customHeight="1" spans="1:10">
      <c r="A25" s="39" t="s">
        <v>1012</v>
      </c>
      <c r="B25" s="40" t="s">
        <v>999</v>
      </c>
      <c r="C25" s="40" t="s">
        <v>17</v>
      </c>
      <c r="D25" s="40">
        <v>1100</v>
      </c>
      <c r="E25" s="40">
        <v>1030</v>
      </c>
      <c r="F25" s="40">
        <v>1033.25</v>
      </c>
      <c r="G25" s="40" t="s">
        <v>1013</v>
      </c>
      <c r="H25" s="40">
        <v>1026</v>
      </c>
      <c r="I25" s="40">
        <f t="shared" si="5"/>
        <v>4400</v>
      </c>
      <c r="J25" s="50"/>
    </row>
    <row r="26" ht="15.95" customHeight="1" spans="1:10">
      <c r="A26" s="39" t="s">
        <v>1014</v>
      </c>
      <c r="B26" s="40" t="s">
        <v>1015</v>
      </c>
      <c r="C26" s="40" t="s">
        <v>17</v>
      </c>
      <c r="D26" s="40">
        <v>3000</v>
      </c>
      <c r="E26" s="40">
        <v>232</v>
      </c>
      <c r="F26" s="40">
        <v>233.15</v>
      </c>
      <c r="G26" s="40" t="s">
        <v>1016</v>
      </c>
      <c r="H26" s="40">
        <v>231.45</v>
      </c>
      <c r="I26" s="40">
        <f t="shared" si="5"/>
        <v>1650.00000000003</v>
      </c>
      <c r="J26" s="50"/>
    </row>
    <row r="27" ht="15.95" customHeight="1" spans="1:10">
      <c r="A27" s="39" t="s">
        <v>1017</v>
      </c>
      <c r="B27" s="40" t="s">
        <v>391</v>
      </c>
      <c r="C27" s="40" t="s">
        <v>17</v>
      </c>
      <c r="D27" s="40">
        <v>1200</v>
      </c>
      <c r="E27" s="40">
        <v>775.5</v>
      </c>
      <c r="F27" s="40">
        <v>778.5</v>
      </c>
      <c r="G27" s="40" t="s">
        <v>1018</v>
      </c>
      <c r="H27" s="40">
        <v>772</v>
      </c>
      <c r="I27" s="40">
        <f t="shared" si="5"/>
        <v>4200</v>
      </c>
      <c r="J27" s="50"/>
    </row>
    <row r="28" ht="15.95" customHeight="1" spans="1:10">
      <c r="A28" s="39" t="s">
        <v>1019</v>
      </c>
      <c r="B28" s="40" t="s">
        <v>635</v>
      </c>
      <c r="C28" s="40" t="s">
        <v>17</v>
      </c>
      <c r="D28" s="40">
        <v>3000</v>
      </c>
      <c r="E28" s="40">
        <v>239</v>
      </c>
      <c r="F28" s="40">
        <v>240.15</v>
      </c>
      <c r="G28" s="40" t="s">
        <v>1020</v>
      </c>
      <c r="H28" s="40">
        <v>238</v>
      </c>
      <c r="I28" s="40">
        <f t="shared" si="5"/>
        <v>3000</v>
      </c>
      <c r="J28" s="53"/>
    </row>
    <row r="29" ht="15.95" customHeight="1" spans="1:10">
      <c r="A29" s="39" t="s">
        <v>1021</v>
      </c>
      <c r="B29" s="40" t="s">
        <v>230</v>
      </c>
      <c r="C29" s="40" t="s">
        <v>17</v>
      </c>
      <c r="D29" s="40">
        <v>2000</v>
      </c>
      <c r="E29" s="40">
        <v>503</v>
      </c>
      <c r="F29" s="40">
        <v>504.75</v>
      </c>
      <c r="G29" s="40" t="s">
        <v>1022</v>
      </c>
      <c r="H29" s="40">
        <v>500.5</v>
      </c>
      <c r="I29" s="40">
        <f t="shared" si="5"/>
        <v>5000</v>
      </c>
      <c r="J29" s="53"/>
    </row>
    <row r="30" ht="15.95" customHeight="1" spans="1:10">
      <c r="A30" s="41" t="s">
        <v>1023</v>
      </c>
      <c r="B30" s="42" t="s">
        <v>896</v>
      </c>
      <c r="C30" s="42" t="s">
        <v>20</v>
      </c>
      <c r="D30" s="42">
        <v>4000</v>
      </c>
      <c r="E30" s="42">
        <v>133</v>
      </c>
      <c r="F30" s="42">
        <v>132.1</v>
      </c>
      <c r="G30" s="42" t="s">
        <v>1024</v>
      </c>
      <c r="H30" s="42">
        <v>132.1</v>
      </c>
      <c r="I30" s="42">
        <f>(H30-E30)*D30</f>
        <v>-3600.00000000002</v>
      </c>
      <c r="J30" s="50"/>
    </row>
    <row r="31" ht="15.95" customHeight="1" spans="1:10">
      <c r="A31" s="39" t="s">
        <v>1025</v>
      </c>
      <c r="B31" s="40" t="s">
        <v>1026</v>
      </c>
      <c r="C31" s="40" t="s">
        <v>20</v>
      </c>
      <c r="D31" s="40">
        <v>3500</v>
      </c>
      <c r="E31" s="40">
        <v>174.4</v>
      </c>
      <c r="F31" s="40">
        <v>173.35</v>
      </c>
      <c r="G31" s="40" t="s">
        <v>1027</v>
      </c>
      <c r="H31" s="40">
        <v>175.4</v>
      </c>
      <c r="I31" s="40">
        <f>(H31-E31)*D31</f>
        <v>3500</v>
      </c>
      <c r="J31" s="50"/>
    </row>
    <row r="32" ht="15.95" customHeight="1" spans="1:10">
      <c r="A32" s="39"/>
      <c r="B32" s="40"/>
      <c r="C32" s="40"/>
      <c r="D32" s="40"/>
      <c r="E32" s="40"/>
      <c r="F32" s="40"/>
      <c r="G32" s="40"/>
      <c r="H32" s="40"/>
      <c r="I32" s="52"/>
      <c r="J32" s="50"/>
    </row>
    <row r="33" ht="15.95" customHeight="1" spans="1:10">
      <c r="A33" s="39"/>
      <c r="B33" s="40"/>
      <c r="C33" s="40"/>
      <c r="D33" s="40"/>
      <c r="E33" s="40"/>
      <c r="F33" s="40"/>
      <c r="G33" s="40"/>
      <c r="H33" s="40"/>
      <c r="I33" s="52"/>
      <c r="J33" s="50"/>
    </row>
    <row r="34" spans="7:10">
      <c r="G34" s="43" t="s">
        <v>40</v>
      </c>
      <c r="H34" s="43"/>
      <c r="I34" s="55">
        <f>SUM(I4:I33)</f>
        <v>63529.9999999998</v>
      </c>
      <c r="J34" s="50"/>
    </row>
    <row r="35" spans="9:10">
      <c r="I35" s="48"/>
      <c r="J35" s="50"/>
    </row>
    <row r="36" spans="7:10">
      <c r="G36" s="43" t="s">
        <v>3</v>
      </c>
      <c r="H36" s="43"/>
      <c r="I36" s="56">
        <f>23/28</f>
        <v>0.821428571428571</v>
      </c>
      <c r="J36" s="50"/>
    </row>
  </sheetData>
  <mergeCells count="4">
    <mergeCell ref="A1:I1"/>
    <mergeCell ref="A2:I2"/>
    <mergeCell ref="G34:H34"/>
    <mergeCell ref="G36:H36"/>
  </mergeCells>
  <pageMargins left="0.75" right="0.75" top="1" bottom="1" header="0.511805555555556" footer="0.511805555555556"/>
  <pageSetup paperSize="9" orientation="portrait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"/>
  <sheetViews>
    <sheetView workbookViewId="0">
      <selection activeCell="J7" sqref="J6:J7"/>
    </sheetView>
  </sheetViews>
  <sheetFormatPr defaultColWidth="9" defaultRowHeight="15"/>
  <cols>
    <col min="1" max="1" width="10.4285714285714" style="32"/>
    <col min="2" max="2" width="19.7142857142857" style="32" customWidth="1"/>
    <col min="3" max="3" width="9.42857142857143" style="32" customWidth="1"/>
    <col min="4" max="4" width="9" style="32"/>
    <col min="5" max="5" width="12.2857142857143" style="32" customWidth="1"/>
    <col min="6" max="6" width="9" style="32"/>
    <col min="7" max="7" width="17.7142857142857" style="32" customWidth="1"/>
    <col min="8" max="8" width="11" style="32" customWidth="1"/>
    <col min="9" max="9" width="12.5714285714286" style="32" customWidth="1"/>
    <col min="10" max="10" width="21.5714285714286" style="32" customWidth="1"/>
    <col min="11" max="16384" width="9" style="32"/>
  </cols>
  <sheetData>
    <row r="1" ht="22.5" spans="1:10">
      <c r="A1" s="33" t="s">
        <v>5</v>
      </c>
      <c r="B1" s="34"/>
      <c r="C1" s="34"/>
      <c r="D1" s="34"/>
      <c r="E1" s="34"/>
      <c r="F1" s="34"/>
      <c r="G1" s="34"/>
      <c r="H1" s="34"/>
      <c r="I1" s="34"/>
      <c r="J1" s="50"/>
    </row>
    <row r="2" ht="15.75" spans="1:10">
      <c r="A2" s="35" t="s">
        <v>1028</v>
      </c>
      <c r="B2" s="36"/>
      <c r="C2" s="36"/>
      <c r="D2" s="36"/>
      <c r="E2" s="36"/>
      <c r="F2" s="36"/>
      <c r="G2" s="36"/>
      <c r="H2" s="36"/>
      <c r="I2" s="36"/>
      <c r="J2" s="50"/>
    </row>
    <row r="3" spans="1:10">
      <c r="A3" s="37" t="s">
        <v>7</v>
      </c>
      <c r="B3" s="38" t="s">
        <v>8</v>
      </c>
      <c r="C3" s="38" t="s">
        <v>9</v>
      </c>
      <c r="D3" s="38" t="s">
        <v>10</v>
      </c>
      <c r="E3" s="38" t="s">
        <v>11</v>
      </c>
      <c r="F3" s="38" t="s">
        <v>12</v>
      </c>
      <c r="G3" s="38" t="s">
        <v>13</v>
      </c>
      <c r="H3" s="38" t="s">
        <v>14</v>
      </c>
      <c r="I3" s="51" t="s">
        <v>15</v>
      </c>
      <c r="J3" s="50"/>
    </row>
    <row r="4" spans="1:10">
      <c r="A4" s="39">
        <v>42743</v>
      </c>
      <c r="B4" s="40" t="s">
        <v>1029</v>
      </c>
      <c r="C4" s="40" t="s">
        <v>20</v>
      </c>
      <c r="D4" s="40">
        <v>1200</v>
      </c>
      <c r="E4" s="40">
        <v>900</v>
      </c>
      <c r="F4" s="40">
        <v>897</v>
      </c>
      <c r="G4" s="40" t="s">
        <v>1030</v>
      </c>
      <c r="H4" s="40">
        <v>906.5</v>
      </c>
      <c r="I4" s="52">
        <f t="shared" ref="I4:I12" si="0">(H4-E4)*D4</f>
        <v>7800</v>
      </c>
      <c r="J4" s="50"/>
    </row>
    <row r="5" spans="1:10">
      <c r="A5" s="39">
        <v>42774</v>
      </c>
      <c r="B5" s="40" t="s">
        <v>650</v>
      </c>
      <c r="C5" s="40" t="s">
        <v>20</v>
      </c>
      <c r="D5" s="40">
        <v>500</v>
      </c>
      <c r="E5" s="40">
        <v>1630</v>
      </c>
      <c r="F5" s="40">
        <v>1623</v>
      </c>
      <c r="G5" s="40" t="s">
        <v>1031</v>
      </c>
      <c r="H5" s="40">
        <v>1630</v>
      </c>
      <c r="I5" s="52">
        <f t="shared" si="0"/>
        <v>0</v>
      </c>
      <c r="J5" s="50"/>
    </row>
    <row r="6" spans="1:10">
      <c r="A6" s="39">
        <v>42774</v>
      </c>
      <c r="B6" s="40" t="s">
        <v>203</v>
      </c>
      <c r="C6" s="40" t="s">
        <v>20</v>
      </c>
      <c r="D6" s="40">
        <v>700</v>
      </c>
      <c r="E6" s="40">
        <v>1945.5</v>
      </c>
      <c r="F6" s="40">
        <v>1940.5</v>
      </c>
      <c r="G6" s="40" t="s">
        <v>1032</v>
      </c>
      <c r="H6" s="40">
        <v>1948.5</v>
      </c>
      <c r="I6" s="52">
        <f t="shared" si="0"/>
        <v>2100</v>
      </c>
      <c r="J6" s="50"/>
    </row>
    <row r="7" spans="1:10">
      <c r="A7" s="39">
        <v>42802</v>
      </c>
      <c r="B7" s="40" t="s">
        <v>16</v>
      </c>
      <c r="C7" s="40" t="s">
        <v>20</v>
      </c>
      <c r="D7" s="40">
        <v>1800</v>
      </c>
      <c r="E7" s="40">
        <v>495.3</v>
      </c>
      <c r="F7" s="40">
        <v>493.3</v>
      </c>
      <c r="G7" s="40" t="s">
        <v>1033</v>
      </c>
      <c r="H7" s="40">
        <v>496.5</v>
      </c>
      <c r="I7" s="52">
        <f t="shared" si="0"/>
        <v>2159.99999999998</v>
      </c>
      <c r="J7" s="53"/>
    </row>
    <row r="8" spans="1:10">
      <c r="A8" s="39">
        <v>42833</v>
      </c>
      <c r="B8" s="40" t="s">
        <v>1034</v>
      </c>
      <c r="C8" s="40" t="s">
        <v>20</v>
      </c>
      <c r="D8" s="40">
        <v>3500</v>
      </c>
      <c r="E8" s="40">
        <v>284.5</v>
      </c>
      <c r="F8" s="40">
        <v>283.45</v>
      </c>
      <c r="G8" s="40" t="s">
        <v>1035</v>
      </c>
      <c r="H8" s="40">
        <v>285.15</v>
      </c>
      <c r="I8" s="52">
        <f t="shared" si="0"/>
        <v>2274.99999999992</v>
      </c>
      <c r="J8" s="50"/>
    </row>
    <row r="9" spans="1:10">
      <c r="A9" s="41">
        <v>42955</v>
      </c>
      <c r="B9" s="42" t="s">
        <v>1036</v>
      </c>
      <c r="C9" s="42" t="s">
        <v>20</v>
      </c>
      <c r="D9" s="42">
        <v>1500</v>
      </c>
      <c r="E9" s="42">
        <v>777</v>
      </c>
      <c r="F9" s="42">
        <v>774.5</v>
      </c>
      <c r="G9" s="42" t="s">
        <v>1037</v>
      </c>
      <c r="H9" s="42">
        <v>774.5</v>
      </c>
      <c r="I9" s="54">
        <f t="shared" si="0"/>
        <v>-3750</v>
      </c>
      <c r="J9" s="50"/>
    </row>
    <row r="10" spans="1:10">
      <c r="A10" s="39">
        <v>42955</v>
      </c>
      <c r="B10" s="40" t="s">
        <v>808</v>
      </c>
      <c r="C10" s="40" t="s">
        <v>20</v>
      </c>
      <c r="D10" s="40">
        <v>3000</v>
      </c>
      <c r="E10" s="40">
        <v>292</v>
      </c>
      <c r="F10" s="40">
        <v>290.85</v>
      </c>
      <c r="G10" s="40" t="s">
        <v>1038</v>
      </c>
      <c r="H10" s="40">
        <v>294</v>
      </c>
      <c r="I10" s="52">
        <f t="shared" si="0"/>
        <v>6000</v>
      </c>
      <c r="J10" s="50"/>
    </row>
    <row r="11" spans="1:10">
      <c r="A11" s="39">
        <v>42986</v>
      </c>
      <c r="B11" s="40" t="s">
        <v>1039</v>
      </c>
      <c r="C11" s="40" t="s">
        <v>20</v>
      </c>
      <c r="D11" s="40">
        <v>3000</v>
      </c>
      <c r="E11" s="40">
        <v>300</v>
      </c>
      <c r="F11" s="40">
        <v>298.75</v>
      </c>
      <c r="G11" s="40" t="s">
        <v>1040</v>
      </c>
      <c r="H11" s="40">
        <v>301</v>
      </c>
      <c r="I11" s="52">
        <f t="shared" si="0"/>
        <v>3000</v>
      </c>
      <c r="J11" s="50"/>
    </row>
    <row r="12" spans="1:10">
      <c r="A12" s="41">
        <v>43016</v>
      </c>
      <c r="B12" s="42" t="s">
        <v>808</v>
      </c>
      <c r="C12" s="42" t="s">
        <v>20</v>
      </c>
      <c r="D12" s="42">
        <v>3000</v>
      </c>
      <c r="E12" s="42">
        <v>306</v>
      </c>
      <c r="F12" s="42">
        <v>304.85</v>
      </c>
      <c r="G12" s="42" t="s">
        <v>1041</v>
      </c>
      <c r="H12" s="42">
        <v>304.85</v>
      </c>
      <c r="I12" s="54">
        <f t="shared" si="0"/>
        <v>-3449.99999999993</v>
      </c>
      <c r="J12" s="50"/>
    </row>
    <row r="13" spans="1:10">
      <c r="A13" s="39">
        <v>43016</v>
      </c>
      <c r="B13" s="40" t="s">
        <v>999</v>
      </c>
      <c r="C13" s="40" t="s">
        <v>17</v>
      </c>
      <c r="D13" s="40">
        <v>1100</v>
      </c>
      <c r="E13" s="40">
        <v>940</v>
      </c>
      <c r="F13" s="40">
        <v>943.35</v>
      </c>
      <c r="G13" s="40" t="s">
        <v>1042</v>
      </c>
      <c r="H13" s="40">
        <v>938</v>
      </c>
      <c r="I13" s="52">
        <f>(E13-H13)*D13</f>
        <v>2200</v>
      </c>
      <c r="J13" s="50"/>
    </row>
    <row r="14" spans="1:10">
      <c r="A14" s="39">
        <v>43047</v>
      </c>
      <c r="B14" s="40" t="s">
        <v>752</v>
      </c>
      <c r="C14" s="40" t="s">
        <v>20</v>
      </c>
      <c r="D14" s="40">
        <v>1200</v>
      </c>
      <c r="E14" s="40">
        <v>552</v>
      </c>
      <c r="F14" s="40">
        <v>549</v>
      </c>
      <c r="G14" s="40" t="s">
        <v>1043</v>
      </c>
      <c r="H14" s="40">
        <v>554.5</v>
      </c>
      <c r="I14" s="52">
        <f t="shared" ref="I14:I18" si="1">(H14-E14)*D14</f>
        <v>3000</v>
      </c>
      <c r="J14" s="50"/>
    </row>
    <row r="15" spans="1:10">
      <c r="A15" s="39" t="s">
        <v>1044</v>
      </c>
      <c r="B15" s="40" t="s">
        <v>239</v>
      </c>
      <c r="C15" s="40" t="s">
        <v>20</v>
      </c>
      <c r="D15" s="40">
        <v>1500</v>
      </c>
      <c r="E15" s="40">
        <v>430.7</v>
      </c>
      <c r="F15" s="40">
        <v>428</v>
      </c>
      <c r="G15" s="40" t="s">
        <v>1045</v>
      </c>
      <c r="H15" s="40">
        <v>432.7</v>
      </c>
      <c r="I15" s="52">
        <f t="shared" si="1"/>
        <v>3000</v>
      </c>
      <c r="J15" s="50"/>
    </row>
    <row r="16" spans="1:10">
      <c r="A16" s="39" t="s">
        <v>1046</v>
      </c>
      <c r="B16" s="40" t="s">
        <v>43</v>
      </c>
      <c r="C16" s="40" t="s">
        <v>20</v>
      </c>
      <c r="D16" s="40">
        <v>200</v>
      </c>
      <c r="E16" s="40">
        <v>4260</v>
      </c>
      <c r="F16" s="40">
        <v>4242</v>
      </c>
      <c r="G16" s="40" t="s">
        <v>1047</v>
      </c>
      <c r="H16" s="40">
        <v>4270</v>
      </c>
      <c r="I16" s="52">
        <f t="shared" si="1"/>
        <v>2000</v>
      </c>
      <c r="J16" s="50"/>
    </row>
    <row r="17" spans="1:10">
      <c r="A17" s="39" t="s">
        <v>1048</v>
      </c>
      <c r="B17" s="40" t="s">
        <v>787</v>
      </c>
      <c r="C17" s="40" t="s">
        <v>20</v>
      </c>
      <c r="D17" s="40">
        <v>3500</v>
      </c>
      <c r="E17" s="40">
        <v>308</v>
      </c>
      <c r="F17" s="40">
        <v>306.95</v>
      </c>
      <c r="G17" s="40" t="s">
        <v>1049</v>
      </c>
      <c r="H17" s="40">
        <v>308</v>
      </c>
      <c r="I17" s="52">
        <f t="shared" si="1"/>
        <v>0</v>
      </c>
      <c r="J17" s="50"/>
    </row>
    <row r="18" spans="1:10">
      <c r="A18" s="39" t="s">
        <v>1048</v>
      </c>
      <c r="B18" s="40" t="s">
        <v>264</v>
      </c>
      <c r="C18" s="40" t="s">
        <v>20</v>
      </c>
      <c r="D18" s="40">
        <v>600</v>
      </c>
      <c r="E18" s="40">
        <v>1861</v>
      </c>
      <c r="F18" s="40">
        <v>1851</v>
      </c>
      <c r="G18" s="40" t="s">
        <v>1050</v>
      </c>
      <c r="H18" s="40">
        <v>1874</v>
      </c>
      <c r="I18" s="52">
        <f t="shared" si="1"/>
        <v>7800</v>
      </c>
      <c r="J18" s="50"/>
    </row>
    <row r="19" spans="1:10">
      <c r="A19" s="39" t="s">
        <v>1051</v>
      </c>
      <c r="B19" s="40" t="s">
        <v>787</v>
      </c>
      <c r="C19" s="40" t="s">
        <v>17</v>
      </c>
      <c r="D19" s="40">
        <v>3500</v>
      </c>
      <c r="E19" s="40">
        <v>300</v>
      </c>
      <c r="F19" s="40">
        <v>301.1</v>
      </c>
      <c r="G19" s="40" t="s">
        <v>1052</v>
      </c>
      <c r="H19" s="40">
        <v>300</v>
      </c>
      <c r="I19" s="52">
        <f t="shared" ref="I19:I25" si="2">(E19-H19)*D19</f>
        <v>0</v>
      </c>
      <c r="J19" s="50"/>
    </row>
    <row r="20" ht="15.95" customHeight="1" spans="1:10">
      <c r="A20" s="39" t="s">
        <v>1051</v>
      </c>
      <c r="B20" s="40" t="s">
        <v>808</v>
      </c>
      <c r="C20" s="40" t="s">
        <v>20</v>
      </c>
      <c r="D20" s="40">
        <v>3000</v>
      </c>
      <c r="E20" s="40">
        <v>360</v>
      </c>
      <c r="F20" s="40">
        <v>358.85</v>
      </c>
      <c r="G20" s="40" t="s">
        <v>1053</v>
      </c>
      <c r="H20" s="40">
        <v>360.95</v>
      </c>
      <c r="I20" s="52">
        <f>(H20-E20)*D20</f>
        <v>2849.99999999997</v>
      </c>
      <c r="J20" s="50"/>
    </row>
    <row r="21" ht="15.95" customHeight="1" spans="1:10">
      <c r="A21" s="41" t="s">
        <v>1054</v>
      </c>
      <c r="B21" s="42" t="s">
        <v>206</v>
      </c>
      <c r="C21" s="42" t="s">
        <v>17</v>
      </c>
      <c r="D21" s="42">
        <v>400</v>
      </c>
      <c r="E21" s="42">
        <v>1174.4</v>
      </c>
      <c r="F21" s="42">
        <v>1183</v>
      </c>
      <c r="G21" s="42" t="s">
        <v>1055</v>
      </c>
      <c r="H21" s="42">
        <v>1180</v>
      </c>
      <c r="I21" s="54">
        <f t="shared" si="2"/>
        <v>-2239.99999999996</v>
      </c>
      <c r="J21" s="50"/>
    </row>
    <row r="22" ht="15.95" customHeight="1" spans="1:10">
      <c r="A22" s="39" t="s">
        <v>1054</v>
      </c>
      <c r="B22" s="40" t="s">
        <v>206</v>
      </c>
      <c r="C22" s="40" t="s">
        <v>17</v>
      </c>
      <c r="D22" s="40">
        <v>400</v>
      </c>
      <c r="E22" s="40">
        <v>1164</v>
      </c>
      <c r="F22" s="40">
        <v>1173</v>
      </c>
      <c r="G22" s="40" t="s">
        <v>1056</v>
      </c>
      <c r="H22" s="40">
        <v>1156.6</v>
      </c>
      <c r="I22" s="52">
        <f t="shared" si="2"/>
        <v>2960.00000000004</v>
      </c>
      <c r="J22" s="50"/>
    </row>
    <row r="23" ht="15.95" customHeight="1" spans="1:10">
      <c r="A23" s="39" t="s">
        <v>1057</v>
      </c>
      <c r="B23" s="40" t="s">
        <v>808</v>
      </c>
      <c r="C23" s="40" t="s">
        <v>17</v>
      </c>
      <c r="D23" s="40">
        <v>3000</v>
      </c>
      <c r="E23" s="40">
        <v>372.5</v>
      </c>
      <c r="F23" s="40">
        <v>369</v>
      </c>
      <c r="G23" s="40" t="s">
        <v>1058</v>
      </c>
      <c r="H23" s="40">
        <v>371.5</v>
      </c>
      <c r="I23" s="52">
        <f t="shared" si="2"/>
        <v>3000</v>
      </c>
      <c r="J23" s="50"/>
    </row>
    <row r="24" ht="15.95" customHeight="1" spans="1:10">
      <c r="A24" s="39" t="s">
        <v>1059</v>
      </c>
      <c r="B24" s="40" t="s">
        <v>1060</v>
      </c>
      <c r="C24" s="40" t="s">
        <v>17</v>
      </c>
      <c r="D24" s="40">
        <v>3000</v>
      </c>
      <c r="E24" s="40">
        <v>358.5</v>
      </c>
      <c r="F24" s="40">
        <v>359.65</v>
      </c>
      <c r="G24" s="40" t="s">
        <v>1061</v>
      </c>
      <c r="H24" s="40">
        <v>357.5</v>
      </c>
      <c r="I24" s="52">
        <f t="shared" si="2"/>
        <v>3000</v>
      </c>
      <c r="J24" s="50"/>
    </row>
    <row r="25" ht="15.95" customHeight="1" spans="1:10">
      <c r="A25" s="39" t="s">
        <v>1062</v>
      </c>
      <c r="B25" s="40" t="s">
        <v>1063</v>
      </c>
      <c r="C25" s="40" t="s">
        <v>17</v>
      </c>
      <c r="D25" s="40">
        <v>800</v>
      </c>
      <c r="E25" s="40">
        <v>1210</v>
      </c>
      <c r="F25" s="40">
        <v>1214.5</v>
      </c>
      <c r="G25" s="40" t="s">
        <v>1064</v>
      </c>
      <c r="H25" s="40">
        <v>1208</v>
      </c>
      <c r="I25" s="52">
        <f t="shared" si="2"/>
        <v>1600</v>
      </c>
      <c r="J25" s="50"/>
    </row>
    <row r="26" ht="15.95" customHeight="1" spans="1:10">
      <c r="A26" s="41" t="s">
        <v>1065</v>
      </c>
      <c r="B26" s="42" t="s">
        <v>682</v>
      </c>
      <c r="C26" s="42" t="s">
        <v>20</v>
      </c>
      <c r="D26" s="42">
        <v>2000</v>
      </c>
      <c r="E26" s="42">
        <v>600</v>
      </c>
      <c r="F26" s="42">
        <v>598.25</v>
      </c>
      <c r="G26" s="42" t="s">
        <v>1066</v>
      </c>
      <c r="H26" s="42">
        <v>598.25</v>
      </c>
      <c r="I26" s="54">
        <f t="shared" ref="I26:I30" si="3">(H26-E26)*D26</f>
        <v>-3500</v>
      </c>
      <c r="J26" s="50"/>
    </row>
    <row r="27" ht="15.95" customHeight="1" spans="1:10">
      <c r="A27" s="39" t="s">
        <v>1067</v>
      </c>
      <c r="B27" s="40" t="s">
        <v>999</v>
      </c>
      <c r="C27" s="40" t="s">
        <v>20</v>
      </c>
      <c r="D27" s="40">
        <v>1100</v>
      </c>
      <c r="E27" s="40">
        <v>1020</v>
      </c>
      <c r="F27" s="40">
        <v>1016.9</v>
      </c>
      <c r="G27" s="40" t="s">
        <v>1068</v>
      </c>
      <c r="H27" s="40">
        <v>1021.8</v>
      </c>
      <c r="I27" s="52">
        <f t="shared" si="3"/>
        <v>1979.99999999995</v>
      </c>
      <c r="J27" s="53"/>
    </row>
    <row r="28" ht="15.95" customHeight="1" spans="1:10">
      <c r="A28" s="39" t="s">
        <v>1067</v>
      </c>
      <c r="B28" s="40" t="s">
        <v>808</v>
      </c>
      <c r="C28" s="40" t="s">
        <v>20</v>
      </c>
      <c r="D28" s="40">
        <v>3000</v>
      </c>
      <c r="E28" s="40">
        <v>360.95</v>
      </c>
      <c r="F28" s="40">
        <v>359.75</v>
      </c>
      <c r="G28" s="40" t="s">
        <v>1069</v>
      </c>
      <c r="H28" s="40">
        <v>363</v>
      </c>
      <c r="I28" s="52">
        <f t="shared" si="3"/>
        <v>6150.00000000003</v>
      </c>
      <c r="J28" s="53"/>
    </row>
    <row r="29" ht="15.95" customHeight="1" spans="1:10">
      <c r="A29" s="39" t="s">
        <v>1070</v>
      </c>
      <c r="B29" s="40" t="s">
        <v>377</v>
      </c>
      <c r="C29" s="40" t="s">
        <v>20</v>
      </c>
      <c r="D29" s="40">
        <v>1500</v>
      </c>
      <c r="E29" s="40">
        <v>551.75</v>
      </c>
      <c r="F29" s="40">
        <v>549.25</v>
      </c>
      <c r="G29" s="40" t="s">
        <v>1071</v>
      </c>
      <c r="H29" s="40">
        <v>552.8</v>
      </c>
      <c r="I29" s="52">
        <f t="shared" si="3"/>
        <v>1574.99999999993</v>
      </c>
      <c r="J29" s="50"/>
    </row>
    <row r="30" ht="15.95" customHeight="1" spans="1:10">
      <c r="A30" s="39" t="s">
        <v>1072</v>
      </c>
      <c r="B30" s="40" t="s">
        <v>16</v>
      </c>
      <c r="C30" s="40" t="s">
        <v>20</v>
      </c>
      <c r="D30" s="40">
        <v>1800</v>
      </c>
      <c r="E30" s="40">
        <v>531.5</v>
      </c>
      <c r="F30" s="40">
        <v>529.5</v>
      </c>
      <c r="G30" s="40" t="s">
        <v>1073</v>
      </c>
      <c r="H30" s="40">
        <v>532.7</v>
      </c>
      <c r="I30" s="52">
        <f t="shared" si="3"/>
        <v>2160.00000000008</v>
      </c>
      <c r="J30" s="50"/>
    </row>
    <row r="31" ht="15.95" customHeight="1" spans="1:10">
      <c r="A31" s="39" t="s">
        <v>1072</v>
      </c>
      <c r="B31" s="40" t="s">
        <v>1074</v>
      </c>
      <c r="C31" s="40" t="s">
        <v>17</v>
      </c>
      <c r="D31" s="40">
        <v>2700</v>
      </c>
      <c r="E31" s="40">
        <v>147</v>
      </c>
      <c r="F31" s="40">
        <v>148.5</v>
      </c>
      <c r="G31" s="40" t="s">
        <v>1075</v>
      </c>
      <c r="H31" s="40">
        <v>145</v>
      </c>
      <c r="I31" s="52">
        <f>(E31-H31)*D31</f>
        <v>5400</v>
      </c>
      <c r="J31" s="50"/>
    </row>
    <row r="32" ht="15.95" customHeight="1" spans="1:10">
      <c r="A32" s="39"/>
      <c r="B32" s="40"/>
      <c r="C32" s="40"/>
      <c r="D32" s="40"/>
      <c r="E32" s="40"/>
      <c r="F32" s="40"/>
      <c r="G32" s="40"/>
      <c r="H32" s="40"/>
      <c r="I32" s="52"/>
      <c r="J32" s="50"/>
    </row>
    <row r="33" spans="7:10">
      <c r="G33" s="43" t="s">
        <v>40</v>
      </c>
      <c r="H33" s="43"/>
      <c r="I33" s="55">
        <f>SUM(I4:I32)</f>
        <v>59070</v>
      </c>
      <c r="J33" s="50"/>
    </row>
    <row r="34" spans="9:10">
      <c r="I34" s="48"/>
      <c r="J34" s="50"/>
    </row>
    <row r="35" spans="7:10">
      <c r="G35" s="43" t="s">
        <v>3</v>
      </c>
      <c r="H35" s="43"/>
      <c r="I35" s="56">
        <f>24/28</f>
        <v>0.857142857142857</v>
      </c>
      <c r="J35" s="50"/>
    </row>
  </sheetData>
  <mergeCells count="4">
    <mergeCell ref="A1:I1"/>
    <mergeCell ref="A2:I2"/>
    <mergeCell ref="G33:H33"/>
    <mergeCell ref="G35:H35"/>
  </mergeCells>
  <pageMargins left="0.75" right="0.75" top="1" bottom="1" header="0.511805555555556" footer="0.511805555555556"/>
  <pageSetup paperSize="9" orientation="portrait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selection activeCell="K15" sqref="K15"/>
    </sheetView>
  </sheetViews>
  <sheetFormatPr defaultColWidth="9" defaultRowHeight="15"/>
  <cols>
    <col min="1" max="1" width="10.4285714285714" style="32"/>
    <col min="2" max="2" width="19.7142857142857" style="32" customWidth="1"/>
    <col min="3" max="3" width="9.42857142857143" style="32" customWidth="1"/>
    <col min="4" max="4" width="9" style="32"/>
    <col min="5" max="5" width="12.2857142857143" style="32" customWidth="1"/>
    <col min="6" max="6" width="9" style="32"/>
    <col min="7" max="7" width="17.7142857142857" style="32" customWidth="1"/>
    <col min="8" max="8" width="11" style="32" customWidth="1"/>
    <col min="9" max="9" width="12.5714285714286" style="32" customWidth="1"/>
    <col min="10" max="10" width="21.5714285714286" style="32" customWidth="1"/>
    <col min="11" max="16384" width="9" style="32"/>
  </cols>
  <sheetData>
    <row r="1" ht="22.5" spans="1:9">
      <c r="A1" s="33" t="s">
        <v>5</v>
      </c>
      <c r="B1" s="34"/>
      <c r="C1" s="34"/>
      <c r="D1" s="34"/>
      <c r="E1" s="34"/>
      <c r="F1" s="34"/>
      <c r="G1" s="34"/>
      <c r="H1" s="34"/>
      <c r="I1" s="44"/>
    </row>
    <row r="2" ht="15.75" spans="1:9">
      <c r="A2" s="35" t="s">
        <v>1076</v>
      </c>
      <c r="B2" s="36"/>
      <c r="C2" s="36"/>
      <c r="D2" s="36"/>
      <c r="E2" s="36"/>
      <c r="F2" s="36"/>
      <c r="G2" s="36"/>
      <c r="H2" s="36"/>
      <c r="I2" s="45"/>
    </row>
    <row r="3" spans="1:9">
      <c r="A3" s="37" t="s">
        <v>7</v>
      </c>
      <c r="B3" s="38" t="s">
        <v>8</v>
      </c>
      <c r="C3" s="38" t="s">
        <v>9</v>
      </c>
      <c r="D3" s="38" t="s">
        <v>10</v>
      </c>
      <c r="E3" s="38" t="s">
        <v>11</v>
      </c>
      <c r="F3" s="38" t="s">
        <v>12</v>
      </c>
      <c r="G3" s="38" t="s">
        <v>13</v>
      </c>
      <c r="H3" s="38" t="s">
        <v>14</v>
      </c>
      <c r="I3" s="46" t="s">
        <v>15</v>
      </c>
    </row>
    <row r="4" spans="1:9">
      <c r="A4" s="39">
        <v>42919</v>
      </c>
      <c r="B4" s="40" t="s">
        <v>787</v>
      </c>
      <c r="C4" s="40" t="s">
        <v>20</v>
      </c>
      <c r="D4" s="40">
        <v>3500</v>
      </c>
      <c r="E4" s="40">
        <v>254</v>
      </c>
      <c r="F4" s="40">
        <v>253.95</v>
      </c>
      <c r="G4" s="40" t="s">
        <v>1077</v>
      </c>
      <c r="H4" s="40">
        <v>255</v>
      </c>
      <c r="I4" s="40">
        <f t="shared" ref="I4:I9" si="0">(H4-E4)*D4</f>
        <v>3500</v>
      </c>
    </row>
    <row r="5" spans="1:9">
      <c r="A5" s="39">
        <v>42920</v>
      </c>
      <c r="B5" s="40" t="s">
        <v>68</v>
      </c>
      <c r="C5" s="40" t="s">
        <v>398</v>
      </c>
      <c r="D5" s="40">
        <v>1200</v>
      </c>
      <c r="E5" s="40">
        <v>360</v>
      </c>
      <c r="F5" s="40">
        <v>363</v>
      </c>
      <c r="G5" s="40" t="s">
        <v>1078</v>
      </c>
      <c r="H5" s="40">
        <v>355.5</v>
      </c>
      <c r="I5" s="40">
        <f t="shared" ref="I5:I8" si="1">(E5-H5)*D5</f>
        <v>5400</v>
      </c>
    </row>
    <row r="6" spans="1:9">
      <c r="A6" s="39">
        <v>42921</v>
      </c>
      <c r="B6" s="40" t="s">
        <v>1079</v>
      </c>
      <c r="C6" s="40" t="s">
        <v>20</v>
      </c>
      <c r="D6" s="40">
        <v>600</v>
      </c>
      <c r="E6" s="40">
        <v>1558.5</v>
      </c>
      <c r="F6" s="40">
        <v>1552.5</v>
      </c>
      <c r="G6" s="40" t="s">
        <v>1080</v>
      </c>
      <c r="H6" s="40">
        <v>1562.5</v>
      </c>
      <c r="I6" s="40">
        <f t="shared" si="0"/>
        <v>2400</v>
      </c>
    </row>
    <row r="7" spans="1:9">
      <c r="A7" s="41">
        <v>42923</v>
      </c>
      <c r="B7" s="42" t="s">
        <v>808</v>
      </c>
      <c r="C7" s="42" t="s">
        <v>17</v>
      </c>
      <c r="D7" s="42">
        <v>3000</v>
      </c>
      <c r="E7" s="42">
        <v>247</v>
      </c>
      <c r="F7" s="42">
        <v>248.25</v>
      </c>
      <c r="G7" s="42" t="s">
        <v>1081</v>
      </c>
      <c r="H7" s="42">
        <v>248.25</v>
      </c>
      <c r="I7" s="42">
        <f t="shared" si="1"/>
        <v>-3750</v>
      </c>
    </row>
    <row r="8" spans="1:9">
      <c r="A8" s="39">
        <v>42923</v>
      </c>
      <c r="B8" s="40" t="s">
        <v>1082</v>
      </c>
      <c r="C8" s="40" t="s">
        <v>17</v>
      </c>
      <c r="D8" s="40">
        <v>600</v>
      </c>
      <c r="E8" s="40">
        <v>1095.3</v>
      </c>
      <c r="F8" s="40">
        <v>1101.3</v>
      </c>
      <c r="G8" s="40" t="s">
        <v>1083</v>
      </c>
      <c r="H8" s="40">
        <v>1092</v>
      </c>
      <c r="I8" s="40">
        <f t="shared" si="1"/>
        <v>1979.99999999997</v>
      </c>
    </row>
    <row r="9" spans="1:9">
      <c r="A9" s="41">
        <v>42927</v>
      </c>
      <c r="B9" s="42" t="s">
        <v>1084</v>
      </c>
      <c r="C9" s="42" t="s">
        <v>20</v>
      </c>
      <c r="D9" s="42">
        <v>1200</v>
      </c>
      <c r="E9" s="42">
        <v>865</v>
      </c>
      <c r="F9" s="42">
        <v>862</v>
      </c>
      <c r="G9" s="42" t="s">
        <v>1085</v>
      </c>
      <c r="H9" s="42">
        <v>862</v>
      </c>
      <c r="I9" s="42">
        <f t="shared" si="0"/>
        <v>-3600</v>
      </c>
    </row>
    <row r="10" spans="1:9">
      <c r="A10" s="39">
        <v>42928</v>
      </c>
      <c r="B10" s="40" t="s">
        <v>682</v>
      </c>
      <c r="C10" s="40" t="s">
        <v>17</v>
      </c>
      <c r="D10" s="40">
        <v>2000</v>
      </c>
      <c r="E10" s="40">
        <v>566.5</v>
      </c>
      <c r="F10" s="40">
        <v>568.25</v>
      </c>
      <c r="G10" s="40" t="s">
        <v>1086</v>
      </c>
      <c r="H10" s="40">
        <v>563.75</v>
      </c>
      <c r="I10" s="40">
        <f>(E10-H10)*D10</f>
        <v>5500</v>
      </c>
    </row>
    <row r="11" spans="1:9">
      <c r="A11" s="39">
        <v>42930</v>
      </c>
      <c r="B11" s="40" t="s">
        <v>1087</v>
      </c>
      <c r="C11" s="40" t="s">
        <v>20</v>
      </c>
      <c r="D11" s="40">
        <v>1500</v>
      </c>
      <c r="E11" s="40">
        <v>674.5</v>
      </c>
      <c r="F11" s="40">
        <v>672</v>
      </c>
      <c r="G11" s="40" t="s">
        <v>1088</v>
      </c>
      <c r="H11" s="40">
        <v>678.35</v>
      </c>
      <c r="I11" s="40">
        <f t="shared" ref="I11:I14" si="2">(H11-E11)*D11</f>
        <v>5775.00000000003</v>
      </c>
    </row>
    <row r="12" spans="1:9">
      <c r="A12" s="39">
        <v>42933</v>
      </c>
      <c r="B12" s="40" t="s">
        <v>787</v>
      </c>
      <c r="C12" s="40" t="s">
        <v>20</v>
      </c>
      <c r="D12" s="40">
        <v>3500</v>
      </c>
      <c r="E12" s="40">
        <v>265.35</v>
      </c>
      <c r="F12" s="40">
        <v>264.35</v>
      </c>
      <c r="G12" s="40" t="s">
        <v>1089</v>
      </c>
      <c r="H12" s="40">
        <v>266.3</v>
      </c>
      <c r="I12" s="40">
        <f t="shared" si="2"/>
        <v>3324.99999999996</v>
      </c>
    </row>
    <row r="13" spans="1:9">
      <c r="A13" s="39">
        <v>42934</v>
      </c>
      <c r="B13" s="40" t="s">
        <v>1090</v>
      </c>
      <c r="C13" s="40" t="s">
        <v>20</v>
      </c>
      <c r="D13" s="40">
        <v>1800</v>
      </c>
      <c r="E13" s="40">
        <v>414.5</v>
      </c>
      <c r="F13" s="40">
        <v>412.5</v>
      </c>
      <c r="G13" s="40" t="s">
        <v>1091</v>
      </c>
      <c r="H13" s="40">
        <v>415.5</v>
      </c>
      <c r="I13" s="40">
        <f t="shared" si="2"/>
        <v>1800</v>
      </c>
    </row>
    <row r="14" spans="1:9">
      <c r="A14" s="39">
        <v>42934</v>
      </c>
      <c r="B14" s="40" t="s">
        <v>1092</v>
      </c>
      <c r="C14" s="40" t="s">
        <v>20</v>
      </c>
      <c r="D14" s="40">
        <v>500</v>
      </c>
      <c r="E14" s="40">
        <v>1325</v>
      </c>
      <c r="F14" s="40">
        <v>1318</v>
      </c>
      <c r="G14" s="40" t="s">
        <v>1093</v>
      </c>
      <c r="H14" s="40">
        <v>1334</v>
      </c>
      <c r="I14" s="40">
        <f t="shared" si="2"/>
        <v>4500</v>
      </c>
    </row>
    <row r="15" spans="1:9">
      <c r="A15" s="39">
        <v>42936</v>
      </c>
      <c r="B15" s="40" t="s">
        <v>177</v>
      </c>
      <c r="C15" s="40" t="s">
        <v>17</v>
      </c>
      <c r="D15" s="40">
        <v>600</v>
      </c>
      <c r="E15" s="40">
        <v>963</v>
      </c>
      <c r="F15" s="40">
        <v>969</v>
      </c>
      <c r="G15" s="40" t="s">
        <v>1094</v>
      </c>
      <c r="H15" s="40">
        <v>958</v>
      </c>
      <c r="I15" s="40">
        <f t="shared" ref="I15:I17" si="3">(E15-H15)*D15</f>
        <v>3000</v>
      </c>
    </row>
    <row r="16" spans="1:9">
      <c r="A16" s="39">
        <v>42937</v>
      </c>
      <c r="B16" s="40" t="s">
        <v>705</v>
      </c>
      <c r="C16" s="40" t="s">
        <v>17</v>
      </c>
      <c r="D16" s="40">
        <v>500</v>
      </c>
      <c r="E16" s="40">
        <v>1268</v>
      </c>
      <c r="F16" s="40">
        <v>1275</v>
      </c>
      <c r="G16" s="40" t="s">
        <v>1095</v>
      </c>
      <c r="H16" s="40">
        <v>1256</v>
      </c>
      <c r="I16" s="40">
        <f t="shared" si="3"/>
        <v>6000</v>
      </c>
    </row>
    <row r="17" spans="1:9">
      <c r="A17" s="39">
        <v>42940</v>
      </c>
      <c r="B17" s="40" t="s">
        <v>264</v>
      </c>
      <c r="C17" s="40" t="s">
        <v>17</v>
      </c>
      <c r="D17" s="40">
        <v>600</v>
      </c>
      <c r="E17" s="40">
        <v>1650</v>
      </c>
      <c r="F17" s="40">
        <v>1656</v>
      </c>
      <c r="G17" s="40" t="s">
        <v>1096</v>
      </c>
      <c r="H17" s="40">
        <v>1645</v>
      </c>
      <c r="I17" s="40">
        <f t="shared" si="3"/>
        <v>3000</v>
      </c>
    </row>
    <row r="18" spans="1:9">
      <c r="A18" s="39" t="s">
        <v>1097</v>
      </c>
      <c r="B18" s="40" t="s">
        <v>1098</v>
      </c>
      <c r="C18" s="40" t="s">
        <v>20</v>
      </c>
      <c r="D18" s="40">
        <v>1100</v>
      </c>
      <c r="E18" s="40">
        <v>923</v>
      </c>
      <c r="F18" s="40">
        <v>919.75</v>
      </c>
      <c r="G18" s="40" t="s">
        <v>1099</v>
      </c>
      <c r="H18" s="40">
        <v>930</v>
      </c>
      <c r="I18" s="40">
        <f>(H18-E18)*D18</f>
        <v>7700</v>
      </c>
    </row>
    <row r="19" spans="1:9">
      <c r="A19" s="39" t="s">
        <v>1100</v>
      </c>
      <c r="B19" s="40" t="s">
        <v>1101</v>
      </c>
      <c r="C19" s="40" t="s">
        <v>17</v>
      </c>
      <c r="D19" s="40">
        <v>200</v>
      </c>
      <c r="E19" s="40">
        <v>2400</v>
      </c>
      <c r="F19" s="40">
        <v>2418</v>
      </c>
      <c r="G19" s="40" t="s">
        <v>1102</v>
      </c>
      <c r="H19" s="40">
        <v>2400</v>
      </c>
      <c r="I19" s="40">
        <f>(E19-H19)*D19</f>
        <v>0</v>
      </c>
    </row>
    <row r="20" ht="15.95" customHeight="1" spans="1:9">
      <c r="A20" s="39" t="s">
        <v>1100</v>
      </c>
      <c r="B20" s="40" t="s">
        <v>1103</v>
      </c>
      <c r="C20" s="40" t="s">
        <v>20</v>
      </c>
      <c r="D20" s="40">
        <v>600</v>
      </c>
      <c r="E20" s="40">
        <v>1640</v>
      </c>
      <c r="F20" s="40">
        <v>1634</v>
      </c>
      <c r="G20" s="40" t="s">
        <v>1104</v>
      </c>
      <c r="H20" s="40">
        <v>1649.5</v>
      </c>
      <c r="I20" s="40">
        <f>(H20-E20)*D20</f>
        <v>5700</v>
      </c>
    </row>
    <row r="21" ht="15.95" customHeight="1" spans="1:9">
      <c r="A21" s="39"/>
      <c r="B21" s="40"/>
      <c r="C21" s="40"/>
      <c r="D21" s="40"/>
      <c r="E21" s="40"/>
      <c r="F21" s="40"/>
      <c r="G21" s="40"/>
      <c r="H21" s="40"/>
      <c r="I21" s="40"/>
    </row>
    <row r="22" spans="7:9">
      <c r="G22" s="43" t="s">
        <v>40</v>
      </c>
      <c r="H22" s="43"/>
      <c r="I22" s="47">
        <f>SUM(I4:I21)</f>
        <v>52230</v>
      </c>
    </row>
    <row r="23" spans="9:9">
      <c r="I23" s="48"/>
    </row>
    <row r="24" spans="7:9">
      <c r="G24" s="43" t="s">
        <v>3</v>
      </c>
      <c r="H24" s="43"/>
      <c r="I24" s="49">
        <f>15/17</f>
        <v>0.882352941176471</v>
      </c>
    </row>
  </sheetData>
  <mergeCells count="4">
    <mergeCell ref="A1:I1"/>
    <mergeCell ref="A2:I2"/>
    <mergeCell ref="G22:H22"/>
    <mergeCell ref="G24:H24"/>
  </mergeCells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workbookViewId="0">
      <selection activeCell="J19" sqref="J19"/>
    </sheetView>
  </sheetViews>
  <sheetFormatPr defaultColWidth="9" defaultRowHeight="15"/>
  <cols>
    <col min="1" max="1" width="10.7142857142857" style="32" customWidth="1"/>
    <col min="2" max="2" width="19.7142857142857" style="32" customWidth="1"/>
    <col min="3" max="3" width="9.42857142857143" style="32" customWidth="1"/>
    <col min="4" max="4" width="11" style="32" customWidth="1"/>
    <col min="5" max="5" width="14.1428571428571" style="32" customWidth="1"/>
    <col min="6" max="6" width="12.1428571428571" style="32" customWidth="1"/>
    <col min="7" max="7" width="17.7142857142857" style="32" customWidth="1"/>
    <col min="8" max="8" width="11" style="32" customWidth="1"/>
    <col min="9" max="9" width="12.5714285714286" style="32" customWidth="1"/>
    <col min="10" max="10" width="21.5714285714286" style="32" customWidth="1"/>
    <col min="11" max="16384" width="9" style="32"/>
  </cols>
  <sheetData>
    <row r="1" ht="22.5" spans="1:10">
      <c r="A1" s="33" t="s">
        <v>5</v>
      </c>
      <c r="B1" s="34"/>
      <c r="C1" s="34"/>
      <c r="D1" s="34"/>
      <c r="E1" s="34"/>
      <c r="F1" s="34"/>
      <c r="G1" s="34"/>
      <c r="H1" s="34"/>
      <c r="I1" s="34"/>
      <c r="J1" s="50"/>
    </row>
    <row r="2" ht="15.75" spans="1:10">
      <c r="A2" s="35" t="s">
        <v>42</v>
      </c>
      <c r="B2" s="36"/>
      <c r="C2" s="36"/>
      <c r="D2" s="36"/>
      <c r="E2" s="36"/>
      <c r="F2" s="36"/>
      <c r="G2" s="36"/>
      <c r="H2" s="36"/>
      <c r="I2" s="36"/>
      <c r="J2" s="50"/>
    </row>
    <row r="3" spans="1:10">
      <c r="A3" s="37" t="s">
        <v>7</v>
      </c>
      <c r="B3" s="38" t="s">
        <v>8</v>
      </c>
      <c r="C3" s="38" t="s">
        <v>9</v>
      </c>
      <c r="D3" s="38" t="s">
        <v>10</v>
      </c>
      <c r="E3" s="38" t="s">
        <v>11</v>
      </c>
      <c r="F3" s="38" t="s">
        <v>12</v>
      </c>
      <c r="G3" s="38" t="s">
        <v>13</v>
      </c>
      <c r="H3" s="38" t="s">
        <v>14</v>
      </c>
      <c r="I3" s="51" t="s">
        <v>15</v>
      </c>
      <c r="J3" s="50"/>
    </row>
    <row r="4" spans="1:10">
      <c r="A4" s="69">
        <v>43533</v>
      </c>
      <c r="B4" s="72" t="s">
        <v>43</v>
      </c>
      <c r="C4" s="72" t="s">
        <v>20</v>
      </c>
      <c r="D4" s="72">
        <v>200</v>
      </c>
      <c r="E4" s="72">
        <v>2730</v>
      </c>
      <c r="F4" s="72">
        <v>2712</v>
      </c>
      <c r="G4" s="73" t="s">
        <v>44</v>
      </c>
      <c r="H4" s="72">
        <v>2754</v>
      </c>
      <c r="I4" s="71">
        <f t="shared" ref="I4:I8" si="0">(H4-E4)*D4</f>
        <v>4800</v>
      </c>
      <c r="J4" s="50"/>
    </row>
    <row r="5" spans="1:10">
      <c r="A5" s="69">
        <v>43564</v>
      </c>
      <c r="B5" s="40" t="s">
        <v>45</v>
      </c>
      <c r="C5" s="40" t="s">
        <v>20</v>
      </c>
      <c r="D5" s="40">
        <v>1500</v>
      </c>
      <c r="E5" s="40">
        <v>592.5</v>
      </c>
      <c r="F5" s="40">
        <v>589.9</v>
      </c>
      <c r="G5" s="60" t="s">
        <v>46</v>
      </c>
      <c r="H5" s="40">
        <v>594.5</v>
      </c>
      <c r="I5" s="71">
        <f t="shared" si="0"/>
        <v>3000</v>
      </c>
      <c r="J5" s="50"/>
    </row>
    <row r="6" spans="1:10">
      <c r="A6" s="69">
        <v>43594</v>
      </c>
      <c r="B6" s="40" t="s">
        <v>47</v>
      </c>
      <c r="C6" s="40" t="s">
        <v>20</v>
      </c>
      <c r="D6" s="40">
        <v>250</v>
      </c>
      <c r="E6" s="40">
        <v>2675</v>
      </c>
      <c r="F6" s="40">
        <v>2661</v>
      </c>
      <c r="G6" s="60" t="s">
        <v>48</v>
      </c>
      <c r="H6" s="40">
        <v>2675</v>
      </c>
      <c r="I6" s="71">
        <f t="shared" si="0"/>
        <v>0</v>
      </c>
      <c r="J6" s="50"/>
    </row>
    <row r="7" spans="1:10">
      <c r="A7" s="66">
        <v>43625</v>
      </c>
      <c r="B7" s="42" t="s">
        <v>19</v>
      </c>
      <c r="C7" s="42" t="s">
        <v>20</v>
      </c>
      <c r="D7" s="42">
        <v>600</v>
      </c>
      <c r="E7" s="42">
        <v>1658</v>
      </c>
      <c r="F7" s="42">
        <v>1652</v>
      </c>
      <c r="G7" s="61" t="s">
        <v>49</v>
      </c>
      <c r="H7" s="42">
        <v>1652</v>
      </c>
      <c r="I7" s="70">
        <f t="shared" si="0"/>
        <v>-3600</v>
      </c>
      <c r="J7" s="53"/>
    </row>
    <row r="8" spans="1:10">
      <c r="A8" s="69">
        <v>43778</v>
      </c>
      <c r="B8" s="40" t="s">
        <v>25</v>
      </c>
      <c r="C8" s="40" t="s">
        <v>20</v>
      </c>
      <c r="D8" s="40">
        <v>302</v>
      </c>
      <c r="E8" s="40">
        <v>1974</v>
      </c>
      <c r="F8" s="40">
        <v>1962</v>
      </c>
      <c r="G8" s="60" t="s">
        <v>50</v>
      </c>
      <c r="H8" s="40">
        <v>1974</v>
      </c>
      <c r="I8" s="71">
        <f t="shared" si="0"/>
        <v>0</v>
      </c>
      <c r="J8" s="50"/>
    </row>
    <row r="9" spans="1:10">
      <c r="A9" s="66">
        <v>43778</v>
      </c>
      <c r="B9" s="42" t="s">
        <v>51</v>
      </c>
      <c r="C9" s="42" t="s">
        <v>17</v>
      </c>
      <c r="D9" s="42">
        <v>1200</v>
      </c>
      <c r="E9" s="42">
        <v>705</v>
      </c>
      <c r="F9" s="42">
        <v>708</v>
      </c>
      <c r="G9" s="61" t="s">
        <v>52</v>
      </c>
      <c r="H9" s="42">
        <v>708</v>
      </c>
      <c r="I9" s="70">
        <f t="shared" ref="I9:I15" si="1">(E9-H9)*D9</f>
        <v>-3600</v>
      </c>
      <c r="J9" s="50"/>
    </row>
    <row r="10" spans="1:10">
      <c r="A10" s="66">
        <v>43808</v>
      </c>
      <c r="B10" s="42" t="s">
        <v>25</v>
      </c>
      <c r="C10" s="42" t="s">
        <v>20</v>
      </c>
      <c r="D10" s="42">
        <v>302</v>
      </c>
      <c r="E10" s="42">
        <v>2000</v>
      </c>
      <c r="F10" s="42">
        <v>1988</v>
      </c>
      <c r="G10" s="61" t="s">
        <v>53</v>
      </c>
      <c r="H10" s="42">
        <v>1988</v>
      </c>
      <c r="I10" s="70">
        <f t="shared" ref="I10:I13" si="2">(H10-E10)*D10</f>
        <v>-3624</v>
      </c>
      <c r="J10" s="50"/>
    </row>
    <row r="11" spans="1:10">
      <c r="A11" s="69" t="s">
        <v>54</v>
      </c>
      <c r="B11" s="40" t="s">
        <v>45</v>
      </c>
      <c r="C11" s="40" t="s">
        <v>17</v>
      </c>
      <c r="D11" s="40">
        <v>1500</v>
      </c>
      <c r="E11" s="40">
        <v>597.4</v>
      </c>
      <c r="F11" s="40">
        <v>599.9</v>
      </c>
      <c r="G11" s="60" t="s">
        <v>55</v>
      </c>
      <c r="H11" s="40">
        <v>595.5</v>
      </c>
      <c r="I11" s="71">
        <f t="shared" si="1"/>
        <v>2849.99999999997</v>
      </c>
      <c r="J11" s="50"/>
    </row>
    <row r="12" spans="1:10">
      <c r="A12" s="69" t="s">
        <v>56</v>
      </c>
      <c r="B12" s="40" t="s">
        <v>25</v>
      </c>
      <c r="C12" s="40" t="s">
        <v>20</v>
      </c>
      <c r="D12" s="40">
        <v>302</v>
      </c>
      <c r="E12" s="40">
        <v>1932</v>
      </c>
      <c r="F12" s="40">
        <v>1920</v>
      </c>
      <c r="G12" s="60" t="s">
        <v>57</v>
      </c>
      <c r="H12" s="40">
        <v>1932</v>
      </c>
      <c r="I12" s="71">
        <f t="shared" si="2"/>
        <v>0</v>
      </c>
      <c r="J12" s="50"/>
    </row>
    <row r="13" spans="1:10">
      <c r="A13" s="69" t="s">
        <v>56</v>
      </c>
      <c r="B13" s="40" t="s">
        <v>58</v>
      </c>
      <c r="C13" s="40" t="s">
        <v>20</v>
      </c>
      <c r="D13" s="40">
        <v>750</v>
      </c>
      <c r="E13" s="40">
        <v>1147.5</v>
      </c>
      <c r="F13" s="40">
        <v>1142.5</v>
      </c>
      <c r="G13" s="60" t="s">
        <v>59</v>
      </c>
      <c r="H13" s="40">
        <v>1147.5</v>
      </c>
      <c r="I13" s="71">
        <f t="shared" si="2"/>
        <v>0</v>
      </c>
      <c r="J13" s="50"/>
    </row>
    <row r="14" spans="1:10">
      <c r="A14" s="69" t="s">
        <v>60</v>
      </c>
      <c r="B14" s="40" t="s">
        <v>61</v>
      </c>
      <c r="C14" s="40" t="s">
        <v>17</v>
      </c>
      <c r="D14" s="40">
        <v>750</v>
      </c>
      <c r="E14" s="40">
        <v>356.3</v>
      </c>
      <c r="F14" s="40">
        <v>359.3</v>
      </c>
      <c r="G14" s="60" t="s">
        <v>62</v>
      </c>
      <c r="H14" s="40">
        <v>356.3</v>
      </c>
      <c r="I14" s="71">
        <f t="shared" si="1"/>
        <v>0</v>
      </c>
      <c r="J14" s="50"/>
    </row>
    <row r="15" spans="1:10">
      <c r="A15" s="69" t="s">
        <v>63</v>
      </c>
      <c r="B15" s="40" t="s">
        <v>19</v>
      </c>
      <c r="C15" s="40" t="s">
        <v>17</v>
      </c>
      <c r="D15" s="40">
        <v>600</v>
      </c>
      <c r="E15" s="40">
        <v>1680</v>
      </c>
      <c r="F15" s="40">
        <v>1686</v>
      </c>
      <c r="G15" s="60" t="s">
        <v>64</v>
      </c>
      <c r="H15" s="40">
        <v>1677.5</v>
      </c>
      <c r="I15" s="71">
        <f t="shared" si="1"/>
        <v>1500</v>
      </c>
      <c r="J15" s="50"/>
    </row>
    <row r="16" spans="1:10">
      <c r="A16" s="69" t="s">
        <v>65</v>
      </c>
      <c r="B16" s="40" t="s">
        <v>66</v>
      </c>
      <c r="C16" s="40" t="s">
        <v>20</v>
      </c>
      <c r="D16" s="40">
        <v>1000</v>
      </c>
      <c r="E16" s="40">
        <v>397.75</v>
      </c>
      <c r="F16" s="40">
        <v>394.25</v>
      </c>
      <c r="G16" s="60" t="s">
        <v>67</v>
      </c>
      <c r="H16" s="40">
        <v>400.5</v>
      </c>
      <c r="I16" s="71">
        <f t="shared" ref="I16:I18" si="3">(H16-E16)*D16</f>
        <v>2750</v>
      </c>
      <c r="J16" s="50"/>
    </row>
    <row r="17" spans="1:10">
      <c r="A17" s="69" t="s">
        <v>65</v>
      </c>
      <c r="B17" s="40" t="s">
        <v>68</v>
      </c>
      <c r="C17" s="40" t="s">
        <v>20</v>
      </c>
      <c r="D17" s="40">
        <v>1400</v>
      </c>
      <c r="E17" s="40">
        <v>664.6</v>
      </c>
      <c r="F17" s="40">
        <v>662.1</v>
      </c>
      <c r="G17" s="60" t="s">
        <v>69</v>
      </c>
      <c r="H17" s="40">
        <v>664.6</v>
      </c>
      <c r="I17" s="71">
        <f t="shared" si="3"/>
        <v>0</v>
      </c>
      <c r="J17" s="50"/>
    </row>
    <row r="18" spans="1:10">
      <c r="A18" s="66" t="s">
        <v>65</v>
      </c>
      <c r="B18" s="42" t="s">
        <v>70</v>
      </c>
      <c r="C18" s="42" t="s">
        <v>20</v>
      </c>
      <c r="D18" s="42">
        <v>1000</v>
      </c>
      <c r="E18" s="42">
        <v>710</v>
      </c>
      <c r="F18" s="42">
        <v>706.5</v>
      </c>
      <c r="G18" s="61" t="s">
        <v>71</v>
      </c>
      <c r="H18" s="42">
        <v>706.5</v>
      </c>
      <c r="I18" s="70">
        <f t="shared" si="3"/>
        <v>-3500</v>
      </c>
      <c r="J18" s="50"/>
    </row>
    <row r="19" spans="1:10">
      <c r="A19" s="66" t="s">
        <v>72</v>
      </c>
      <c r="B19" s="42" t="s">
        <v>73</v>
      </c>
      <c r="C19" s="42" t="s">
        <v>17</v>
      </c>
      <c r="D19" s="42">
        <v>1375</v>
      </c>
      <c r="E19" s="42">
        <v>432</v>
      </c>
      <c r="F19" s="42">
        <v>434.8</v>
      </c>
      <c r="G19" s="61" t="s">
        <v>74</v>
      </c>
      <c r="H19" s="42">
        <v>434.8</v>
      </c>
      <c r="I19" s="70">
        <f t="shared" ref="I19:I24" si="4">(E19-H19)*D19</f>
        <v>-3850.00000000002</v>
      </c>
      <c r="J19" s="50"/>
    </row>
    <row r="20" spans="1:10">
      <c r="A20" s="69" t="s">
        <v>72</v>
      </c>
      <c r="B20" s="40" t="s">
        <v>58</v>
      </c>
      <c r="C20" s="40" t="s">
        <v>17</v>
      </c>
      <c r="D20" s="40">
        <v>750</v>
      </c>
      <c r="E20" s="40">
        <v>1302</v>
      </c>
      <c r="F20" s="40">
        <v>1307</v>
      </c>
      <c r="G20" s="60" t="s">
        <v>75</v>
      </c>
      <c r="H20" s="40">
        <v>1298</v>
      </c>
      <c r="I20" s="71">
        <f t="shared" si="4"/>
        <v>3000</v>
      </c>
      <c r="J20" s="50"/>
    </row>
    <row r="21" spans="1:10">
      <c r="A21" s="69" t="s">
        <v>76</v>
      </c>
      <c r="B21" s="40" t="s">
        <v>45</v>
      </c>
      <c r="C21" s="40" t="s">
        <v>20</v>
      </c>
      <c r="D21" s="40">
        <v>1500</v>
      </c>
      <c r="E21" s="40">
        <v>682</v>
      </c>
      <c r="F21" s="40">
        <v>679.5</v>
      </c>
      <c r="G21" s="60" t="s">
        <v>77</v>
      </c>
      <c r="H21" s="40">
        <v>682</v>
      </c>
      <c r="I21" s="71">
        <f t="shared" ref="I21:I27" si="5">(H21-E21)*D21</f>
        <v>0</v>
      </c>
      <c r="J21" s="50"/>
    </row>
    <row r="22" spans="1:10">
      <c r="A22" s="69" t="s">
        <v>76</v>
      </c>
      <c r="B22" s="40" t="s">
        <v>78</v>
      </c>
      <c r="C22" s="40" t="s">
        <v>20</v>
      </c>
      <c r="D22" s="40">
        <v>700</v>
      </c>
      <c r="E22" s="40">
        <v>1000</v>
      </c>
      <c r="F22" s="40">
        <v>994.9</v>
      </c>
      <c r="G22" s="60" t="s">
        <v>79</v>
      </c>
      <c r="H22" s="40">
        <v>1008.9</v>
      </c>
      <c r="I22" s="71">
        <f t="shared" si="5"/>
        <v>6229.99999999998</v>
      </c>
      <c r="J22" s="50"/>
    </row>
    <row r="23" spans="1:10">
      <c r="A23" s="69" t="s">
        <v>80</v>
      </c>
      <c r="B23" s="40" t="s">
        <v>81</v>
      </c>
      <c r="C23" s="40" t="s">
        <v>17</v>
      </c>
      <c r="D23" s="40">
        <v>1100</v>
      </c>
      <c r="E23" s="40">
        <v>588.3</v>
      </c>
      <c r="F23" s="40">
        <v>591.5</v>
      </c>
      <c r="G23" s="60" t="s">
        <v>82</v>
      </c>
      <c r="H23" s="40">
        <v>588.3</v>
      </c>
      <c r="I23" s="71">
        <f t="shared" si="4"/>
        <v>0</v>
      </c>
      <c r="J23" s="50"/>
    </row>
    <row r="24" spans="1:10">
      <c r="A24" s="69" t="s">
        <v>80</v>
      </c>
      <c r="B24" s="40" t="s">
        <v>83</v>
      </c>
      <c r="C24" s="40" t="s">
        <v>17</v>
      </c>
      <c r="D24" s="40">
        <v>1250</v>
      </c>
      <c r="E24" s="40">
        <v>339</v>
      </c>
      <c r="F24" s="40">
        <v>342</v>
      </c>
      <c r="G24" s="60" t="s">
        <v>84</v>
      </c>
      <c r="H24" s="40">
        <v>335.5</v>
      </c>
      <c r="I24" s="71">
        <f t="shared" si="4"/>
        <v>4375</v>
      </c>
      <c r="J24" s="50"/>
    </row>
    <row r="25" spans="1:10">
      <c r="A25" s="69" t="s">
        <v>85</v>
      </c>
      <c r="B25" s="40" t="s">
        <v>86</v>
      </c>
      <c r="C25" s="40" t="s">
        <v>20</v>
      </c>
      <c r="D25" s="40">
        <v>375</v>
      </c>
      <c r="E25" s="40">
        <v>1480</v>
      </c>
      <c r="F25" s="40">
        <v>1470</v>
      </c>
      <c r="G25" s="60" t="s">
        <v>87</v>
      </c>
      <c r="H25" s="40">
        <v>1486</v>
      </c>
      <c r="I25" s="71">
        <f t="shared" si="5"/>
        <v>2250</v>
      </c>
      <c r="J25" s="50"/>
    </row>
    <row r="26" spans="1:10">
      <c r="A26" s="66" t="s">
        <v>88</v>
      </c>
      <c r="B26" s="42" t="s">
        <v>30</v>
      </c>
      <c r="C26" s="42" t="s">
        <v>20</v>
      </c>
      <c r="D26" s="42">
        <v>550</v>
      </c>
      <c r="E26" s="42">
        <v>1518</v>
      </c>
      <c r="F26" s="42">
        <v>1511.5</v>
      </c>
      <c r="G26" s="61" t="s">
        <v>89</v>
      </c>
      <c r="H26" s="42">
        <v>1511.5</v>
      </c>
      <c r="I26" s="70">
        <f t="shared" si="5"/>
        <v>-3575</v>
      </c>
      <c r="J26" s="50"/>
    </row>
    <row r="27" spans="1:10">
      <c r="A27" s="69" t="s">
        <v>90</v>
      </c>
      <c r="B27" s="40" t="s">
        <v>27</v>
      </c>
      <c r="C27" s="40" t="s">
        <v>20</v>
      </c>
      <c r="D27" s="40">
        <v>1200</v>
      </c>
      <c r="E27" s="40">
        <v>305</v>
      </c>
      <c r="F27" s="40">
        <v>302</v>
      </c>
      <c r="G27" s="60" t="s">
        <v>91</v>
      </c>
      <c r="H27" s="40">
        <v>307</v>
      </c>
      <c r="I27" s="71">
        <f t="shared" si="5"/>
        <v>2400</v>
      </c>
      <c r="J27" s="50"/>
    </row>
    <row r="28" spans="1:10">
      <c r="A28" s="69"/>
      <c r="B28" s="40"/>
      <c r="C28" s="40"/>
      <c r="D28" s="40"/>
      <c r="E28" s="40"/>
      <c r="F28" s="40"/>
      <c r="G28" s="60"/>
      <c r="H28" s="40"/>
      <c r="I28" s="71"/>
      <c r="J28" s="50"/>
    </row>
    <row r="29" spans="7:10">
      <c r="G29" s="43" t="s">
        <v>40</v>
      </c>
      <c r="H29" s="43"/>
      <c r="I29" s="55">
        <f>SUM(I4:I28)</f>
        <v>11405.9999999999</v>
      </c>
      <c r="J29" s="50"/>
    </row>
    <row r="30" spans="9:11">
      <c r="I30" s="48"/>
      <c r="J30" s="50"/>
      <c r="K30" s="32" t="s">
        <v>41</v>
      </c>
    </row>
    <row r="31" spans="7:10">
      <c r="G31" s="43" t="s">
        <v>3</v>
      </c>
      <c r="H31" s="43"/>
      <c r="I31" s="56">
        <f>18/24</f>
        <v>0.75</v>
      </c>
      <c r="J31" s="50"/>
    </row>
  </sheetData>
  <mergeCells count="4">
    <mergeCell ref="A1:I1"/>
    <mergeCell ref="A2:I2"/>
    <mergeCell ref="G29:H29"/>
    <mergeCell ref="G31:H31"/>
  </mergeCells>
  <pageMargins left="0.75" right="0.75" top="1" bottom="1" header="0.511805555555556" footer="0.511805555555556"/>
  <pageSetup paperSize="9" orientation="portrait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5"/>
  <sheetViews>
    <sheetView workbookViewId="0">
      <selection activeCell="G20" sqref="G20"/>
    </sheetView>
  </sheetViews>
  <sheetFormatPr defaultColWidth="9" defaultRowHeight="15"/>
  <cols>
    <col min="1" max="1" width="10.4285714285714" style="32"/>
    <col min="2" max="2" width="14.8571428571429" style="32" customWidth="1"/>
    <col min="3" max="3" width="9.42857142857143" style="32" customWidth="1"/>
    <col min="4" max="4" width="9" style="32"/>
    <col min="5" max="5" width="12.2857142857143" style="32" customWidth="1"/>
    <col min="6" max="6" width="9" style="32"/>
    <col min="7" max="7" width="17.7142857142857" style="32" customWidth="1"/>
    <col min="8" max="8" width="11" style="32" customWidth="1"/>
    <col min="9" max="9" width="12.5714285714286" style="32" customWidth="1"/>
    <col min="10" max="10" width="21.5714285714286" style="32" customWidth="1"/>
    <col min="11" max="16384" width="9" style="32"/>
  </cols>
  <sheetData>
    <row r="1" ht="22.5" spans="1:9">
      <c r="A1" s="33" t="s">
        <v>5</v>
      </c>
      <c r="B1" s="34"/>
      <c r="C1" s="34"/>
      <c r="D1" s="34"/>
      <c r="E1" s="34"/>
      <c r="F1" s="34"/>
      <c r="G1" s="34"/>
      <c r="H1" s="34"/>
      <c r="I1" s="44"/>
    </row>
    <row r="2" ht="15.75" spans="1:9">
      <c r="A2" s="35" t="s">
        <v>1105</v>
      </c>
      <c r="B2" s="36"/>
      <c r="C2" s="36"/>
      <c r="D2" s="36"/>
      <c r="E2" s="36"/>
      <c r="F2" s="36"/>
      <c r="G2" s="36"/>
      <c r="H2" s="36"/>
      <c r="I2" s="45"/>
    </row>
    <row r="3" spans="1:9">
      <c r="A3" s="37" t="s">
        <v>7</v>
      </c>
      <c r="B3" s="38" t="s">
        <v>8</v>
      </c>
      <c r="C3" s="38" t="s">
        <v>9</v>
      </c>
      <c r="D3" s="38" t="s">
        <v>10</v>
      </c>
      <c r="E3" s="38" t="s">
        <v>11</v>
      </c>
      <c r="F3" s="38" t="s">
        <v>12</v>
      </c>
      <c r="G3" s="38" t="s">
        <v>13</v>
      </c>
      <c r="H3" s="38" t="s">
        <v>14</v>
      </c>
      <c r="I3" s="46" t="s">
        <v>15</v>
      </c>
    </row>
    <row r="4" spans="1:9">
      <c r="A4" s="39">
        <v>42887</v>
      </c>
      <c r="B4" s="40" t="s">
        <v>1106</v>
      </c>
      <c r="C4" s="40" t="s">
        <v>398</v>
      </c>
      <c r="D4" s="40">
        <v>2000</v>
      </c>
      <c r="E4" s="40">
        <v>499.5</v>
      </c>
      <c r="F4" s="40">
        <v>501.25</v>
      </c>
      <c r="G4" s="40" t="s">
        <v>1107</v>
      </c>
      <c r="H4" s="40">
        <v>499.5</v>
      </c>
      <c r="I4" s="40">
        <f t="shared" ref="I4:I6" si="0">(E4-H4)*D4</f>
        <v>0</v>
      </c>
    </row>
    <row r="5" spans="1:9">
      <c r="A5" s="41">
        <v>42887</v>
      </c>
      <c r="B5" s="42" t="s">
        <v>1108</v>
      </c>
      <c r="C5" s="42" t="s">
        <v>17</v>
      </c>
      <c r="D5" s="42">
        <v>1500</v>
      </c>
      <c r="E5" s="42">
        <v>608</v>
      </c>
      <c r="F5" s="42">
        <v>610.5</v>
      </c>
      <c r="G5" s="42" t="s">
        <v>1109</v>
      </c>
      <c r="H5" s="42">
        <v>609</v>
      </c>
      <c r="I5" s="42">
        <f t="shared" si="0"/>
        <v>-1500</v>
      </c>
    </row>
    <row r="6" spans="1:9">
      <c r="A6" s="39">
        <v>42888</v>
      </c>
      <c r="B6" s="40" t="s">
        <v>1110</v>
      </c>
      <c r="C6" s="40" t="s">
        <v>398</v>
      </c>
      <c r="D6" s="40">
        <v>3500</v>
      </c>
      <c r="E6" s="40">
        <v>232.25</v>
      </c>
      <c r="F6" s="40">
        <v>233.25</v>
      </c>
      <c r="G6" s="40" t="s">
        <v>1111</v>
      </c>
      <c r="H6" s="40">
        <v>230.6</v>
      </c>
      <c r="I6" s="40">
        <f t="shared" si="0"/>
        <v>5775.00000000002</v>
      </c>
    </row>
    <row r="7" spans="1:9">
      <c r="A7" s="39">
        <v>42891</v>
      </c>
      <c r="B7" s="40" t="s">
        <v>673</v>
      </c>
      <c r="C7" s="40" t="s">
        <v>20</v>
      </c>
      <c r="D7" s="40">
        <v>1500</v>
      </c>
      <c r="E7" s="40">
        <v>555</v>
      </c>
      <c r="F7" s="40">
        <v>552.25</v>
      </c>
      <c r="G7" s="40" t="s">
        <v>1112</v>
      </c>
      <c r="H7" s="40">
        <v>557</v>
      </c>
      <c r="I7" s="40">
        <f>(H7-E7)*D7</f>
        <v>3000</v>
      </c>
    </row>
    <row r="8" spans="1:9">
      <c r="A8" s="39">
        <v>42892</v>
      </c>
      <c r="B8" s="40" t="s">
        <v>1034</v>
      </c>
      <c r="C8" s="40" t="s">
        <v>17</v>
      </c>
      <c r="D8" s="40">
        <v>3500</v>
      </c>
      <c r="E8" s="40">
        <v>227.75</v>
      </c>
      <c r="F8" s="40">
        <v>228.75</v>
      </c>
      <c r="G8" s="40" t="s">
        <v>1113</v>
      </c>
      <c r="H8" s="40">
        <v>227.75</v>
      </c>
      <c r="I8" s="40">
        <f t="shared" ref="I8:I13" si="1">(E8-H8)*D8</f>
        <v>0</v>
      </c>
    </row>
    <row r="9" spans="1:9">
      <c r="A9" s="41">
        <v>42892</v>
      </c>
      <c r="B9" s="42" t="s">
        <v>808</v>
      </c>
      <c r="C9" s="42" t="s">
        <v>17</v>
      </c>
      <c r="D9" s="42">
        <v>1500</v>
      </c>
      <c r="E9" s="42">
        <v>540</v>
      </c>
      <c r="F9" s="42">
        <v>542.5</v>
      </c>
      <c r="G9" s="42" t="s">
        <v>1114</v>
      </c>
      <c r="H9" s="42">
        <v>542.5</v>
      </c>
      <c r="I9" s="42">
        <f t="shared" si="1"/>
        <v>-3750</v>
      </c>
    </row>
    <row r="10" spans="1:9">
      <c r="A10" s="39">
        <v>42893</v>
      </c>
      <c r="B10" s="40" t="s">
        <v>1115</v>
      </c>
      <c r="C10" s="40" t="s">
        <v>20</v>
      </c>
      <c r="D10" s="40">
        <v>1600</v>
      </c>
      <c r="E10" s="40">
        <v>537</v>
      </c>
      <c r="F10" s="40">
        <v>534.75</v>
      </c>
      <c r="G10" s="40" t="s">
        <v>1116</v>
      </c>
      <c r="H10" s="40">
        <v>538.85</v>
      </c>
      <c r="I10" s="40">
        <f>(H10-E10)*D10</f>
        <v>2960.00000000004</v>
      </c>
    </row>
    <row r="11" spans="1:9">
      <c r="A11" s="39">
        <v>42894</v>
      </c>
      <c r="B11" s="40" t="s">
        <v>230</v>
      </c>
      <c r="C11" s="40" t="s">
        <v>17</v>
      </c>
      <c r="D11" s="40">
        <v>2000</v>
      </c>
      <c r="E11" s="40">
        <v>494</v>
      </c>
      <c r="F11" s="40">
        <v>495.75</v>
      </c>
      <c r="G11" s="40" t="s">
        <v>1117</v>
      </c>
      <c r="H11" s="40">
        <v>491.25</v>
      </c>
      <c r="I11" s="40">
        <f t="shared" si="1"/>
        <v>5500</v>
      </c>
    </row>
    <row r="12" spans="1:9">
      <c r="A12" s="39">
        <v>42895</v>
      </c>
      <c r="B12" s="40" t="s">
        <v>1029</v>
      </c>
      <c r="C12" s="40" t="s">
        <v>17</v>
      </c>
      <c r="D12" s="40">
        <v>1200</v>
      </c>
      <c r="E12" s="40">
        <v>850</v>
      </c>
      <c r="F12" s="40">
        <v>853</v>
      </c>
      <c r="G12" s="40" t="s">
        <v>1118</v>
      </c>
      <c r="H12" s="40">
        <v>847.5</v>
      </c>
      <c r="I12" s="40">
        <f t="shared" si="1"/>
        <v>3000</v>
      </c>
    </row>
    <row r="13" spans="1:9">
      <c r="A13" s="39">
        <v>42898</v>
      </c>
      <c r="B13" s="40" t="s">
        <v>745</v>
      </c>
      <c r="C13" s="40" t="s">
        <v>17</v>
      </c>
      <c r="D13" s="40">
        <v>2000</v>
      </c>
      <c r="E13" s="40">
        <v>299.7</v>
      </c>
      <c r="F13" s="40">
        <v>301.5</v>
      </c>
      <c r="G13" s="40" t="s">
        <v>1119</v>
      </c>
      <c r="H13" s="40">
        <v>299.7</v>
      </c>
      <c r="I13" s="40">
        <f t="shared" si="1"/>
        <v>0</v>
      </c>
    </row>
    <row r="14" spans="1:9">
      <c r="A14" s="39">
        <v>42898</v>
      </c>
      <c r="B14" s="40" t="s">
        <v>763</v>
      </c>
      <c r="C14" s="40" t="s">
        <v>403</v>
      </c>
      <c r="D14" s="40">
        <v>2500</v>
      </c>
      <c r="E14" s="40">
        <v>480</v>
      </c>
      <c r="F14" s="40">
        <v>478.5</v>
      </c>
      <c r="G14" s="40" t="s">
        <v>1120</v>
      </c>
      <c r="H14" s="40">
        <v>480</v>
      </c>
      <c r="I14" s="40">
        <f>(H14-E14)*D14</f>
        <v>0</v>
      </c>
    </row>
    <row r="15" spans="1:9">
      <c r="A15" s="39">
        <v>42898</v>
      </c>
      <c r="B15" s="40" t="s">
        <v>1121</v>
      </c>
      <c r="C15" s="40" t="s">
        <v>398</v>
      </c>
      <c r="D15" s="40">
        <v>500</v>
      </c>
      <c r="E15" s="40">
        <v>921</v>
      </c>
      <c r="F15" s="40">
        <v>928</v>
      </c>
      <c r="G15" s="40" t="s">
        <v>1122</v>
      </c>
      <c r="H15" s="40">
        <v>917.5</v>
      </c>
      <c r="I15" s="40">
        <f t="shared" ref="I15:I20" si="2">(E15-H15)*D15</f>
        <v>1750</v>
      </c>
    </row>
    <row r="16" spans="1:9">
      <c r="A16" s="39">
        <v>42898</v>
      </c>
      <c r="B16" s="40" t="s">
        <v>1123</v>
      </c>
      <c r="C16" s="40" t="s">
        <v>20</v>
      </c>
      <c r="D16" s="40">
        <v>4000</v>
      </c>
      <c r="E16" s="40">
        <v>150</v>
      </c>
      <c r="F16" s="40">
        <v>149</v>
      </c>
      <c r="G16" s="40" t="s">
        <v>1124</v>
      </c>
      <c r="H16" s="40">
        <v>150</v>
      </c>
      <c r="I16" s="40">
        <f>(H16-E16)*D16</f>
        <v>0</v>
      </c>
    </row>
    <row r="17" spans="1:9">
      <c r="A17" s="39">
        <v>42899</v>
      </c>
      <c r="B17" s="40" t="s">
        <v>1125</v>
      </c>
      <c r="C17" s="40" t="s">
        <v>17</v>
      </c>
      <c r="D17" s="40">
        <v>1200</v>
      </c>
      <c r="E17" s="40">
        <v>411</v>
      </c>
      <c r="F17" s="40">
        <v>414</v>
      </c>
      <c r="G17" s="40" t="s">
        <v>1126</v>
      </c>
      <c r="H17" s="40">
        <v>408.5</v>
      </c>
      <c r="I17" s="40">
        <f t="shared" si="2"/>
        <v>3000</v>
      </c>
    </row>
    <row r="18" spans="1:9">
      <c r="A18" s="39">
        <v>42900</v>
      </c>
      <c r="B18" s="40" t="s">
        <v>391</v>
      </c>
      <c r="C18" s="40" t="s">
        <v>17</v>
      </c>
      <c r="D18" s="40">
        <v>1200</v>
      </c>
      <c r="E18" s="40">
        <v>840</v>
      </c>
      <c r="F18" s="40">
        <v>843</v>
      </c>
      <c r="G18" s="40" t="s">
        <v>1127</v>
      </c>
      <c r="H18" s="40">
        <v>840</v>
      </c>
      <c r="I18" s="40">
        <f t="shared" si="2"/>
        <v>0</v>
      </c>
    </row>
    <row r="19" spans="1:9">
      <c r="A19" s="39">
        <v>42900</v>
      </c>
      <c r="B19" s="40" t="s">
        <v>1128</v>
      </c>
      <c r="C19" s="40" t="s">
        <v>17</v>
      </c>
      <c r="D19" s="40">
        <v>2500</v>
      </c>
      <c r="E19" s="40">
        <v>290</v>
      </c>
      <c r="F19" s="40">
        <v>290.75</v>
      </c>
      <c r="G19" s="40" t="s">
        <v>1129</v>
      </c>
      <c r="H19" s="40">
        <v>289.2</v>
      </c>
      <c r="I19" s="40">
        <f t="shared" si="2"/>
        <v>2000.00000000003</v>
      </c>
    </row>
    <row r="20" ht="15.95" customHeight="1" spans="1:9">
      <c r="A20" s="39">
        <v>42900</v>
      </c>
      <c r="B20" s="40" t="s">
        <v>1130</v>
      </c>
      <c r="C20" s="40" t="s">
        <v>17</v>
      </c>
      <c r="D20" s="40">
        <v>6000</v>
      </c>
      <c r="E20" s="40">
        <v>185</v>
      </c>
      <c r="F20" s="40">
        <v>185.6</v>
      </c>
      <c r="G20" s="40" t="s">
        <v>1131</v>
      </c>
      <c r="H20" s="40">
        <v>184.2</v>
      </c>
      <c r="I20" s="40">
        <f t="shared" si="2"/>
        <v>4800.00000000007</v>
      </c>
    </row>
    <row r="21" ht="15.95" customHeight="1" spans="1:9">
      <c r="A21" s="39">
        <v>42901</v>
      </c>
      <c r="B21" s="40" t="s">
        <v>1132</v>
      </c>
      <c r="C21" s="40" t="s">
        <v>20</v>
      </c>
      <c r="D21" s="40">
        <v>2000</v>
      </c>
      <c r="E21" s="40">
        <v>485</v>
      </c>
      <c r="F21" s="40">
        <v>483.25</v>
      </c>
      <c r="G21" s="40" t="s">
        <v>1133</v>
      </c>
      <c r="H21" s="40">
        <v>485</v>
      </c>
      <c r="I21" s="40">
        <f t="shared" ref="I21:I23" si="3">(H21-E21)*D21</f>
        <v>0</v>
      </c>
    </row>
    <row r="22" ht="15.95" customHeight="1" spans="1:9">
      <c r="A22" s="39">
        <v>42901</v>
      </c>
      <c r="B22" s="40" t="s">
        <v>1134</v>
      </c>
      <c r="C22" s="40" t="s">
        <v>20</v>
      </c>
      <c r="D22" s="40">
        <v>700</v>
      </c>
      <c r="E22" s="40">
        <v>643.1</v>
      </c>
      <c r="F22" s="40">
        <v>638.1</v>
      </c>
      <c r="G22" s="40" t="s">
        <v>1135</v>
      </c>
      <c r="H22" s="40">
        <v>644.4</v>
      </c>
      <c r="I22" s="40">
        <f t="shared" si="3"/>
        <v>909.999999999968</v>
      </c>
    </row>
    <row r="23" ht="15.95" customHeight="1" spans="1:9">
      <c r="A23" s="39">
        <v>42902</v>
      </c>
      <c r="B23" s="40" t="s">
        <v>1136</v>
      </c>
      <c r="C23" s="40" t="s">
        <v>20</v>
      </c>
      <c r="D23" s="40">
        <v>3500</v>
      </c>
      <c r="E23" s="40">
        <v>220</v>
      </c>
      <c r="F23" s="40">
        <v>218.9</v>
      </c>
      <c r="G23" s="40" t="s">
        <v>1137</v>
      </c>
      <c r="H23" s="40">
        <v>220</v>
      </c>
      <c r="I23" s="40">
        <f t="shared" si="3"/>
        <v>0</v>
      </c>
    </row>
    <row r="24" ht="15.95" customHeight="1" spans="1:9">
      <c r="A24" s="39">
        <v>42902</v>
      </c>
      <c r="B24" s="40" t="s">
        <v>103</v>
      </c>
      <c r="C24" s="40" t="s">
        <v>398</v>
      </c>
      <c r="D24" s="40">
        <v>700</v>
      </c>
      <c r="E24" s="40">
        <v>840</v>
      </c>
      <c r="F24" s="40">
        <v>845.1</v>
      </c>
      <c r="G24" s="40" t="s">
        <v>1138</v>
      </c>
      <c r="H24" s="40">
        <v>838.7</v>
      </c>
      <c r="I24" s="40">
        <f t="shared" ref="I24:I28" si="4">(E24-H24)*D24</f>
        <v>909.999999999968</v>
      </c>
    </row>
    <row r="25" ht="15.95" customHeight="1" spans="1:9">
      <c r="A25" s="39">
        <v>42902</v>
      </c>
      <c r="B25" s="40" t="s">
        <v>1079</v>
      </c>
      <c r="C25" s="40" t="s">
        <v>20</v>
      </c>
      <c r="D25" s="40">
        <v>600</v>
      </c>
      <c r="E25" s="40">
        <v>1400</v>
      </c>
      <c r="F25" s="40">
        <v>1394</v>
      </c>
      <c r="G25" s="40" t="s">
        <v>1139</v>
      </c>
      <c r="H25" s="40">
        <v>1403.5</v>
      </c>
      <c r="I25" s="40">
        <f>(H25-E25)*D25</f>
        <v>2100</v>
      </c>
    </row>
    <row r="26" ht="15.95" customHeight="1" spans="1:9">
      <c r="A26" s="39">
        <v>42906</v>
      </c>
      <c r="B26" s="40" t="s">
        <v>1140</v>
      </c>
      <c r="C26" s="40" t="s">
        <v>17</v>
      </c>
      <c r="D26" s="40">
        <v>3500</v>
      </c>
      <c r="E26" s="40">
        <v>219</v>
      </c>
      <c r="F26" s="40">
        <v>220.1</v>
      </c>
      <c r="G26" s="40" t="s">
        <v>1141</v>
      </c>
      <c r="H26" s="40">
        <v>218.3</v>
      </c>
      <c r="I26" s="40">
        <f t="shared" si="4"/>
        <v>2449.99999999996</v>
      </c>
    </row>
    <row r="27" ht="15.95" customHeight="1" spans="1:9">
      <c r="A27" s="41">
        <v>42906</v>
      </c>
      <c r="B27" s="42" t="s">
        <v>1140</v>
      </c>
      <c r="C27" s="42" t="s">
        <v>17</v>
      </c>
      <c r="D27" s="42">
        <v>3500</v>
      </c>
      <c r="E27" s="42">
        <v>216.3</v>
      </c>
      <c r="F27" s="42">
        <v>217.35</v>
      </c>
      <c r="G27" s="42" t="s">
        <v>1142</v>
      </c>
      <c r="H27" s="42">
        <v>216.7</v>
      </c>
      <c r="I27" s="42">
        <f t="shared" si="4"/>
        <v>-1399.99999999992</v>
      </c>
    </row>
    <row r="28" ht="15.95" customHeight="1" spans="1:9">
      <c r="A28" s="39">
        <v>42907</v>
      </c>
      <c r="B28" s="40" t="s">
        <v>1143</v>
      </c>
      <c r="C28" s="40" t="s">
        <v>398</v>
      </c>
      <c r="D28" s="40">
        <v>1200</v>
      </c>
      <c r="E28" s="40">
        <v>661.5</v>
      </c>
      <c r="F28" s="40">
        <v>664.5</v>
      </c>
      <c r="G28" s="40" t="s">
        <v>1144</v>
      </c>
      <c r="H28" s="40">
        <v>656.75</v>
      </c>
      <c r="I28" s="40">
        <f t="shared" si="4"/>
        <v>5700</v>
      </c>
    </row>
    <row r="29" ht="15.95" customHeight="1" spans="1:9">
      <c r="A29" s="39">
        <v>42907</v>
      </c>
      <c r="B29" s="40" t="s">
        <v>1145</v>
      </c>
      <c r="C29" s="40" t="s">
        <v>20</v>
      </c>
      <c r="D29" s="40">
        <v>600</v>
      </c>
      <c r="E29" s="40">
        <v>1260</v>
      </c>
      <c r="F29" s="40">
        <v>1254</v>
      </c>
      <c r="G29" s="40" t="s">
        <v>1146</v>
      </c>
      <c r="H29" s="40">
        <v>1260</v>
      </c>
      <c r="I29" s="40">
        <f>(H29-E29)*D29</f>
        <v>0</v>
      </c>
    </row>
    <row r="30" ht="15.95" customHeight="1" spans="1:9">
      <c r="A30" s="39">
        <v>42907</v>
      </c>
      <c r="B30" s="40" t="s">
        <v>1147</v>
      </c>
      <c r="C30" s="40" t="s">
        <v>398</v>
      </c>
      <c r="D30" s="40">
        <v>2000</v>
      </c>
      <c r="E30" s="40">
        <v>467.5</v>
      </c>
      <c r="F30" s="40">
        <v>469.25</v>
      </c>
      <c r="G30" s="40" t="s">
        <v>1148</v>
      </c>
      <c r="H30" s="40">
        <v>466.15</v>
      </c>
      <c r="I30" s="40">
        <f t="shared" ref="I30:I36" si="5">(E30-H30)*D30</f>
        <v>2700.00000000005</v>
      </c>
    </row>
    <row r="31" ht="15.95" customHeight="1" spans="1:9">
      <c r="A31" s="39">
        <v>42908</v>
      </c>
      <c r="B31" s="40" t="s">
        <v>16</v>
      </c>
      <c r="C31" s="40" t="s">
        <v>398</v>
      </c>
      <c r="D31" s="40">
        <v>1200</v>
      </c>
      <c r="E31" s="40">
        <v>650</v>
      </c>
      <c r="F31" s="40">
        <v>653</v>
      </c>
      <c r="G31" s="40" t="s">
        <v>1149</v>
      </c>
      <c r="H31" s="40">
        <v>650</v>
      </c>
      <c r="I31" s="40">
        <f t="shared" si="5"/>
        <v>0</v>
      </c>
    </row>
    <row r="32" ht="15.95" customHeight="1" spans="1:9">
      <c r="A32" s="39">
        <v>42908</v>
      </c>
      <c r="B32" s="40" t="s">
        <v>1150</v>
      </c>
      <c r="C32" s="40" t="s">
        <v>398</v>
      </c>
      <c r="D32" s="40">
        <v>2000</v>
      </c>
      <c r="E32" s="40">
        <v>358.25</v>
      </c>
      <c r="F32" s="40">
        <v>360</v>
      </c>
      <c r="G32" s="40" t="s">
        <v>1151</v>
      </c>
      <c r="H32" s="40">
        <v>357.25</v>
      </c>
      <c r="I32" s="40">
        <f t="shared" si="5"/>
        <v>2000</v>
      </c>
    </row>
    <row r="33" ht="15.95" customHeight="1" spans="1:9">
      <c r="A33" s="39">
        <v>42909</v>
      </c>
      <c r="B33" s="40" t="s">
        <v>1152</v>
      </c>
      <c r="C33" s="40" t="s">
        <v>17</v>
      </c>
      <c r="D33" s="40">
        <v>1200</v>
      </c>
      <c r="E33" s="40">
        <v>639.55</v>
      </c>
      <c r="F33" s="40">
        <v>642.55</v>
      </c>
      <c r="G33" s="40" t="s">
        <v>1153</v>
      </c>
      <c r="H33" s="40">
        <v>639.55</v>
      </c>
      <c r="I33" s="40">
        <f t="shared" si="5"/>
        <v>0</v>
      </c>
    </row>
    <row r="34" ht="15.95" customHeight="1" spans="1:9">
      <c r="A34" s="39">
        <v>42909</v>
      </c>
      <c r="B34" s="40" t="s">
        <v>1147</v>
      </c>
      <c r="C34" s="40" t="s">
        <v>17</v>
      </c>
      <c r="D34" s="40">
        <v>2000</v>
      </c>
      <c r="E34" s="40">
        <v>455</v>
      </c>
      <c r="F34" s="40">
        <v>456.75</v>
      </c>
      <c r="G34" s="40" t="s">
        <v>1154</v>
      </c>
      <c r="H34" s="40">
        <v>455</v>
      </c>
      <c r="I34" s="40">
        <f t="shared" si="5"/>
        <v>0</v>
      </c>
    </row>
    <row r="35" ht="15.95" customHeight="1" spans="1:9">
      <c r="A35" s="39">
        <v>42909</v>
      </c>
      <c r="B35" s="40" t="s">
        <v>1155</v>
      </c>
      <c r="C35" s="40" t="s">
        <v>17</v>
      </c>
      <c r="D35" s="40">
        <v>1100</v>
      </c>
      <c r="E35" s="40">
        <v>870</v>
      </c>
      <c r="F35" s="40">
        <v>873.25</v>
      </c>
      <c r="G35" s="40" t="s">
        <v>1156</v>
      </c>
      <c r="H35" s="40">
        <v>867.75</v>
      </c>
      <c r="I35" s="40">
        <f t="shared" si="5"/>
        <v>2475</v>
      </c>
    </row>
    <row r="36" ht="15.95" customHeight="1" spans="1:9">
      <c r="A36" s="39">
        <v>42913</v>
      </c>
      <c r="B36" s="40" t="s">
        <v>1157</v>
      </c>
      <c r="C36" s="40" t="s">
        <v>17</v>
      </c>
      <c r="D36" s="40">
        <v>7375</v>
      </c>
      <c r="E36" s="40">
        <v>161.5</v>
      </c>
      <c r="F36" s="40">
        <v>162.1</v>
      </c>
      <c r="G36" s="40" t="s">
        <v>1158</v>
      </c>
      <c r="H36" s="40">
        <v>160.75</v>
      </c>
      <c r="I36" s="40">
        <f t="shared" si="5"/>
        <v>5531.25</v>
      </c>
    </row>
    <row r="37" ht="15.95" customHeight="1" spans="1:9">
      <c r="A37" s="39">
        <v>42914</v>
      </c>
      <c r="B37" s="40" t="s">
        <v>853</v>
      </c>
      <c r="C37" s="40" t="s">
        <v>20</v>
      </c>
      <c r="D37" s="40">
        <v>1500</v>
      </c>
      <c r="E37" s="40">
        <v>460</v>
      </c>
      <c r="F37" s="40">
        <v>457</v>
      </c>
      <c r="G37" s="40" t="s">
        <v>1159</v>
      </c>
      <c r="H37" s="40">
        <v>464.5</v>
      </c>
      <c r="I37" s="40">
        <f t="shared" ref="I37:I41" si="6">(H37-E37)*D37</f>
        <v>6750</v>
      </c>
    </row>
    <row r="38" ht="15.95" customHeight="1" spans="1:9">
      <c r="A38" s="39">
        <v>42915</v>
      </c>
      <c r="B38" s="40" t="s">
        <v>1152</v>
      </c>
      <c r="C38" s="40" t="s">
        <v>20</v>
      </c>
      <c r="D38" s="40">
        <v>1200</v>
      </c>
      <c r="E38" s="40">
        <v>625</v>
      </c>
      <c r="F38" s="40">
        <v>622</v>
      </c>
      <c r="G38" s="40" t="s">
        <v>1160</v>
      </c>
      <c r="H38" s="40">
        <v>625</v>
      </c>
      <c r="I38" s="40">
        <f t="shared" si="6"/>
        <v>0</v>
      </c>
    </row>
    <row r="39" ht="15.95" customHeight="1" spans="1:9">
      <c r="A39" s="39">
        <v>42915</v>
      </c>
      <c r="B39" s="40" t="s">
        <v>1161</v>
      </c>
      <c r="C39" s="40" t="s">
        <v>17</v>
      </c>
      <c r="D39" s="40">
        <v>400</v>
      </c>
      <c r="E39" s="40">
        <v>1423</v>
      </c>
      <c r="F39" s="40">
        <v>1432</v>
      </c>
      <c r="G39" s="40" t="s">
        <v>1162</v>
      </c>
      <c r="H39" s="40">
        <v>1420.7</v>
      </c>
      <c r="I39" s="40">
        <f>(E39-H39)*D39</f>
        <v>919.999999999982</v>
      </c>
    </row>
    <row r="40" ht="15.95" customHeight="1" spans="1:9">
      <c r="A40" s="39">
        <v>42916</v>
      </c>
      <c r="B40" s="40" t="s">
        <v>1034</v>
      </c>
      <c r="C40" s="40" t="s">
        <v>17</v>
      </c>
      <c r="D40" s="40">
        <v>3500</v>
      </c>
      <c r="E40" s="40">
        <v>250</v>
      </c>
      <c r="F40" s="40">
        <v>251.1</v>
      </c>
      <c r="G40" s="40" t="s">
        <v>1163</v>
      </c>
      <c r="H40" s="40">
        <v>250</v>
      </c>
      <c r="I40" s="40">
        <f>(E40-H40)*D40</f>
        <v>0</v>
      </c>
    </row>
    <row r="41" ht="15.95" customHeight="1" spans="1:9">
      <c r="A41" s="39">
        <v>42916</v>
      </c>
      <c r="B41" s="40" t="s">
        <v>1063</v>
      </c>
      <c r="C41" s="40" t="s">
        <v>20</v>
      </c>
      <c r="D41" s="40">
        <v>800</v>
      </c>
      <c r="E41" s="40">
        <v>1080</v>
      </c>
      <c r="F41" s="40">
        <v>1075.5</v>
      </c>
      <c r="G41" s="40" t="s">
        <v>1164</v>
      </c>
      <c r="H41" s="40">
        <v>1080</v>
      </c>
      <c r="I41" s="40">
        <f t="shared" si="6"/>
        <v>0</v>
      </c>
    </row>
    <row r="42" ht="15.95" customHeight="1" spans="1:9">
      <c r="A42" s="39"/>
      <c r="B42" s="40"/>
      <c r="C42" s="40"/>
      <c r="D42" s="40"/>
      <c r="E42" s="40"/>
      <c r="F42" s="40"/>
      <c r="G42" s="40"/>
      <c r="H42" s="40"/>
      <c r="I42" s="40"/>
    </row>
    <row r="43" spans="7:9">
      <c r="G43" s="43" t="s">
        <v>40</v>
      </c>
      <c r="H43" s="43"/>
      <c r="I43" s="47">
        <f>SUM(I4:I42)</f>
        <v>57581.2500000002</v>
      </c>
    </row>
    <row r="44" spans="9:9">
      <c r="I44" s="48"/>
    </row>
    <row r="45" spans="7:9">
      <c r="G45" s="43" t="s">
        <v>3</v>
      </c>
      <c r="H45" s="43"/>
      <c r="I45" s="49">
        <f>35/38</f>
        <v>0.921052631578947</v>
      </c>
    </row>
  </sheetData>
  <mergeCells count="4">
    <mergeCell ref="A1:I1"/>
    <mergeCell ref="A2:I2"/>
    <mergeCell ref="G43:H43"/>
    <mergeCell ref="G45:H45"/>
  </mergeCells>
  <pageMargins left="0.75" right="0.75" top="1" bottom="1" header="0.511805555555556" footer="0.511805555555556"/>
  <pageSetup paperSize="9" orientation="portrait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workbookViewId="0">
      <selection activeCell="B41" sqref="B41"/>
    </sheetView>
  </sheetViews>
  <sheetFormatPr defaultColWidth="9" defaultRowHeight="15"/>
  <cols>
    <col min="1" max="1" width="10.4285714285714" style="32"/>
    <col min="2" max="2" width="14.8571428571429" style="32" customWidth="1"/>
    <col min="3" max="3" width="9.42857142857143" style="32" customWidth="1"/>
    <col min="4" max="4" width="9" style="32"/>
    <col min="5" max="5" width="12.2857142857143" style="32" customWidth="1"/>
    <col min="6" max="6" width="9" style="32"/>
    <col min="7" max="7" width="17.7142857142857" style="32" customWidth="1"/>
    <col min="8" max="8" width="11" style="32" customWidth="1"/>
    <col min="9" max="9" width="12.5714285714286" style="32" customWidth="1"/>
    <col min="10" max="10" width="21.5714285714286" style="32" customWidth="1"/>
    <col min="11" max="16384" width="9" style="32"/>
  </cols>
  <sheetData>
    <row r="1" ht="22.5" spans="1:9">
      <c r="A1" s="33" t="s">
        <v>5</v>
      </c>
      <c r="B1" s="34"/>
      <c r="C1" s="34"/>
      <c r="D1" s="34"/>
      <c r="E1" s="34"/>
      <c r="F1" s="34"/>
      <c r="G1" s="34"/>
      <c r="H1" s="34"/>
      <c r="I1" s="44"/>
    </row>
    <row r="2" ht="15.75" spans="1:9">
      <c r="A2" s="35" t="s">
        <v>1165</v>
      </c>
      <c r="B2" s="36"/>
      <c r="C2" s="36"/>
      <c r="D2" s="36"/>
      <c r="E2" s="36"/>
      <c r="F2" s="36"/>
      <c r="G2" s="36"/>
      <c r="H2" s="36"/>
      <c r="I2" s="45"/>
    </row>
    <row r="3" spans="1:9">
      <c r="A3" s="37" t="s">
        <v>7</v>
      </c>
      <c r="B3" s="38" t="s">
        <v>8</v>
      </c>
      <c r="C3" s="38" t="s">
        <v>9</v>
      </c>
      <c r="D3" s="38" t="s">
        <v>10</v>
      </c>
      <c r="E3" s="38" t="s">
        <v>11</v>
      </c>
      <c r="F3" s="38" t="s">
        <v>12</v>
      </c>
      <c r="G3" s="38" t="s">
        <v>13</v>
      </c>
      <c r="H3" s="38" t="s">
        <v>14</v>
      </c>
      <c r="I3" s="46" t="s">
        <v>15</v>
      </c>
    </row>
    <row r="4" spans="1:9">
      <c r="A4" s="39">
        <v>42857</v>
      </c>
      <c r="B4" s="40" t="s">
        <v>1166</v>
      </c>
      <c r="C4" s="40" t="s">
        <v>20</v>
      </c>
      <c r="D4" s="40">
        <v>1500</v>
      </c>
      <c r="E4" s="40">
        <v>440</v>
      </c>
      <c r="F4" s="40">
        <v>437.45</v>
      </c>
      <c r="G4" s="40" t="s">
        <v>1167</v>
      </c>
      <c r="H4" s="40">
        <v>443.75</v>
      </c>
      <c r="I4" s="40">
        <f t="shared" ref="I4:I11" si="0">(H4-E4)*D4</f>
        <v>5625</v>
      </c>
    </row>
    <row r="5" spans="1:9">
      <c r="A5" s="39">
        <v>42858</v>
      </c>
      <c r="B5" s="40" t="s">
        <v>647</v>
      </c>
      <c r="C5" s="40" t="s">
        <v>17</v>
      </c>
      <c r="D5" s="40">
        <v>1000</v>
      </c>
      <c r="E5" s="40">
        <v>920</v>
      </c>
      <c r="F5" s="40">
        <v>921.75</v>
      </c>
      <c r="G5" s="40" t="s">
        <v>1168</v>
      </c>
      <c r="H5" s="40">
        <v>916</v>
      </c>
      <c r="I5" s="40">
        <f t="shared" ref="I5:I8" si="1">(E5-H5)*D5</f>
        <v>4000</v>
      </c>
    </row>
    <row r="6" spans="1:9">
      <c r="A6" s="39">
        <v>42859</v>
      </c>
      <c r="B6" s="40" t="s">
        <v>682</v>
      </c>
      <c r="C6" s="40" t="s">
        <v>20</v>
      </c>
      <c r="D6" s="40">
        <v>2000</v>
      </c>
      <c r="E6" s="40">
        <v>492</v>
      </c>
      <c r="F6" s="40">
        <v>490.25</v>
      </c>
      <c r="G6" s="40" t="s">
        <v>1169</v>
      </c>
      <c r="H6" s="40">
        <v>492</v>
      </c>
      <c r="I6" s="40">
        <f t="shared" si="0"/>
        <v>0</v>
      </c>
    </row>
    <row r="7" spans="1:9">
      <c r="A7" s="41">
        <v>42860</v>
      </c>
      <c r="B7" s="42" t="s">
        <v>647</v>
      </c>
      <c r="C7" s="42" t="s">
        <v>17</v>
      </c>
      <c r="D7" s="42">
        <v>1000</v>
      </c>
      <c r="E7" s="42">
        <v>878</v>
      </c>
      <c r="F7" s="42">
        <v>881.5</v>
      </c>
      <c r="G7" s="42" t="s">
        <v>1170</v>
      </c>
      <c r="H7" s="42">
        <v>879.5</v>
      </c>
      <c r="I7" s="42">
        <f t="shared" si="1"/>
        <v>-1500</v>
      </c>
    </row>
    <row r="8" spans="1:9">
      <c r="A8" s="39">
        <v>42860</v>
      </c>
      <c r="B8" s="40" t="s">
        <v>647</v>
      </c>
      <c r="C8" s="40" t="s">
        <v>17</v>
      </c>
      <c r="D8" s="40">
        <v>1000</v>
      </c>
      <c r="E8" s="40">
        <v>877</v>
      </c>
      <c r="F8" s="40">
        <v>880.5</v>
      </c>
      <c r="G8" s="40" t="s">
        <v>1171</v>
      </c>
      <c r="H8" s="40">
        <v>871.75</v>
      </c>
      <c r="I8" s="40">
        <f t="shared" si="1"/>
        <v>5250</v>
      </c>
    </row>
    <row r="9" spans="1:9">
      <c r="A9" s="39">
        <v>42863</v>
      </c>
      <c r="B9" s="40" t="s">
        <v>682</v>
      </c>
      <c r="C9" s="40" t="s">
        <v>20</v>
      </c>
      <c r="D9" s="40">
        <v>2000</v>
      </c>
      <c r="E9" s="40">
        <v>493</v>
      </c>
      <c r="F9" s="40">
        <v>491.25</v>
      </c>
      <c r="G9" s="40" t="s">
        <v>1172</v>
      </c>
      <c r="H9" s="40">
        <v>494</v>
      </c>
      <c r="I9" s="40">
        <f t="shared" si="0"/>
        <v>2000</v>
      </c>
    </row>
    <row r="10" spans="1:9">
      <c r="A10" s="39">
        <v>42863</v>
      </c>
      <c r="B10" s="40" t="s">
        <v>1063</v>
      </c>
      <c r="C10" s="40" t="s">
        <v>20</v>
      </c>
      <c r="D10" s="40">
        <v>800</v>
      </c>
      <c r="E10" s="40">
        <v>1126</v>
      </c>
      <c r="F10" s="40">
        <v>1121.5</v>
      </c>
      <c r="G10" s="40" t="s">
        <v>1173</v>
      </c>
      <c r="H10" s="40">
        <v>1126</v>
      </c>
      <c r="I10" s="40">
        <f t="shared" si="0"/>
        <v>0</v>
      </c>
    </row>
    <row r="11" spans="1:9">
      <c r="A11" s="39">
        <v>42863</v>
      </c>
      <c r="B11" s="40" t="s">
        <v>1063</v>
      </c>
      <c r="C11" s="40" t="s">
        <v>20</v>
      </c>
      <c r="D11" s="40">
        <v>800</v>
      </c>
      <c r="E11" s="40">
        <v>1130.5</v>
      </c>
      <c r="F11" s="40">
        <v>1126</v>
      </c>
      <c r="G11" s="40" t="s">
        <v>1174</v>
      </c>
      <c r="H11" s="40">
        <v>1133</v>
      </c>
      <c r="I11" s="40">
        <f t="shared" si="0"/>
        <v>2000</v>
      </c>
    </row>
    <row r="12" spans="1:9">
      <c r="A12" s="39">
        <v>42864</v>
      </c>
      <c r="B12" s="40" t="s">
        <v>139</v>
      </c>
      <c r="C12" s="40" t="s">
        <v>17</v>
      </c>
      <c r="D12" s="40">
        <v>800</v>
      </c>
      <c r="E12" s="40">
        <v>1100</v>
      </c>
      <c r="F12" s="40">
        <v>1104.5</v>
      </c>
      <c r="G12" s="40" t="s">
        <v>1175</v>
      </c>
      <c r="H12" s="40">
        <v>1091.6</v>
      </c>
      <c r="I12" s="40">
        <f t="shared" ref="I12:I15" si="2">(E12-H12)*D12</f>
        <v>6720.00000000007</v>
      </c>
    </row>
    <row r="13" spans="1:9">
      <c r="A13" s="39">
        <v>42866</v>
      </c>
      <c r="B13" s="40" t="s">
        <v>647</v>
      </c>
      <c r="C13" s="40" t="s">
        <v>20</v>
      </c>
      <c r="D13" s="40">
        <v>1000</v>
      </c>
      <c r="E13" s="40">
        <v>887</v>
      </c>
      <c r="F13" s="40">
        <v>883.5</v>
      </c>
      <c r="G13" s="40" t="s">
        <v>1176</v>
      </c>
      <c r="H13" s="40">
        <v>893.7</v>
      </c>
      <c r="I13" s="40">
        <f t="shared" ref="I13:I18" si="3">(H13-E13)*D13</f>
        <v>6700.00000000005</v>
      </c>
    </row>
    <row r="14" spans="1:9">
      <c r="A14" s="39">
        <v>42867</v>
      </c>
      <c r="B14" s="40" t="s">
        <v>1177</v>
      </c>
      <c r="C14" s="40" t="s">
        <v>398</v>
      </c>
      <c r="D14" s="40">
        <v>600</v>
      </c>
      <c r="E14" s="40">
        <v>982</v>
      </c>
      <c r="F14" s="40">
        <v>988</v>
      </c>
      <c r="G14" s="40" t="s">
        <v>1178</v>
      </c>
      <c r="H14" s="40">
        <v>982</v>
      </c>
      <c r="I14" s="40">
        <f t="shared" si="2"/>
        <v>0</v>
      </c>
    </row>
    <row r="15" spans="1:9">
      <c r="A15" s="39">
        <v>42867</v>
      </c>
      <c r="B15" s="40" t="s">
        <v>1179</v>
      </c>
      <c r="C15" s="40" t="s">
        <v>17</v>
      </c>
      <c r="D15" s="40">
        <v>550</v>
      </c>
      <c r="E15" s="40">
        <v>986</v>
      </c>
      <c r="F15" s="40">
        <v>993</v>
      </c>
      <c r="G15" s="40" t="s">
        <v>1180</v>
      </c>
      <c r="H15" s="40">
        <v>978.5</v>
      </c>
      <c r="I15" s="40">
        <f t="shared" si="2"/>
        <v>4125</v>
      </c>
    </row>
    <row r="16" spans="1:9">
      <c r="A16" s="39">
        <v>42870</v>
      </c>
      <c r="B16" s="40" t="s">
        <v>647</v>
      </c>
      <c r="C16" s="40" t="s">
        <v>20</v>
      </c>
      <c r="D16" s="40">
        <v>1000</v>
      </c>
      <c r="E16" s="40">
        <v>909</v>
      </c>
      <c r="F16" s="40">
        <v>909</v>
      </c>
      <c r="G16" s="40" t="s">
        <v>1181</v>
      </c>
      <c r="H16" s="40">
        <v>920</v>
      </c>
      <c r="I16" s="40">
        <f t="shared" si="3"/>
        <v>11000</v>
      </c>
    </row>
    <row r="17" spans="1:9">
      <c r="A17" s="39">
        <v>42871</v>
      </c>
      <c r="B17" s="40" t="s">
        <v>905</v>
      </c>
      <c r="C17" s="40" t="s">
        <v>20</v>
      </c>
      <c r="D17" s="40">
        <v>1000</v>
      </c>
      <c r="E17" s="40">
        <v>536</v>
      </c>
      <c r="F17" s="40">
        <v>532.5</v>
      </c>
      <c r="G17" s="40" t="s">
        <v>1182</v>
      </c>
      <c r="H17" s="40">
        <v>538.2</v>
      </c>
      <c r="I17" s="40">
        <f t="shared" si="3"/>
        <v>2200.00000000005</v>
      </c>
    </row>
    <row r="18" spans="1:9">
      <c r="A18" s="41">
        <v>42872</v>
      </c>
      <c r="B18" s="42" t="s">
        <v>135</v>
      </c>
      <c r="C18" s="42" t="s">
        <v>20</v>
      </c>
      <c r="D18" s="42">
        <v>500</v>
      </c>
      <c r="E18" s="42">
        <v>1852.5</v>
      </c>
      <c r="F18" s="42">
        <v>1845</v>
      </c>
      <c r="G18" s="42" t="s">
        <v>1183</v>
      </c>
      <c r="H18" s="42">
        <v>1845</v>
      </c>
      <c r="I18" s="42">
        <f t="shared" si="3"/>
        <v>-3750</v>
      </c>
    </row>
    <row r="19" spans="1:9">
      <c r="A19" s="39">
        <v>42872</v>
      </c>
      <c r="B19" s="40" t="s">
        <v>1026</v>
      </c>
      <c r="C19" s="40" t="s">
        <v>17</v>
      </c>
      <c r="D19" s="40">
        <v>3500</v>
      </c>
      <c r="E19" s="40">
        <v>218.2</v>
      </c>
      <c r="F19" s="40">
        <v>219.2</v>
      </c>
      <c r="G19" s="40" t="s">
        <v>1184</v>
      </c>
      <c r="H19" s="40">
        <v>218.2</v>
      </c>
      <c r="I19" s="40">
        <f t="shared" ref="I19:I25" si="4">(E19-H19)*D19</f>
        <v>0</v>
      </c>
    </row>
    <row r="20" ht="15.95" customHeight="1" spans="1:9">
      <c r="A20" s="39">
        <v>42872</v>
      </c>
      <c r="B20" s="40" t="s">
        <v>250</v>
      </c>
      <c r="C20" s="40" t="s">
        <v>20</v>
      </c>
      <c r="D20" s="40">
        <v>2000</v>
      </c>
      <c r="E20" s="40">
        <v>498.5</v>
      </c>
      <c r="F20" s="40">
        <v>496.5</v>
      </c>
      <c r="G20" s="40" t="s">
        <v>1185</v>
      </c>
      <c r="H20" s="40">
        <v>498.5</v>
      </c>
      <c r="I20" s="40">
        <f>(H20-E20)*D20</f>
        <v>0</v>
      </c>
    </row>
    <row r="21" ht="15.95" customHeight="1" spans="1:9">
      <c r="A21" s="39">
        <v>42873</v>
      </c>
      <c r="B21" s="40" t="s">
        <v>267</v>
      </c>
      <c r="C21" s="40" t="s">
        <v>17</v>
      </c>
      <c r="D21" s="40">
        <v>1000</v>
      </c>
      <c r="E21" s="40">
        <v>910</v>
      </c>
      <c r="F21" s="40">
        <v>913.5</v>
      </c>
      <c r="G21" s="40" t="s">
        <v>1186</v>
      </c>
      <c r="H21" s="40">
        <v>907</v>
      </c>
      <c r="I21" s="40">
        <f t="shared" si="4"/>
        <v>3000</v>
      </c>
    </row>
    <row r="22" ht="15.95" customHeight="1" spans="1:9">
      <c r="A22" s="39">
        <v>42874</v>
      </c>
      <c r="B22" s="40" t="s">
        <v>391</v>
      </c>
      <c r="C22" s="40" t="s">
        <v>398</v>
      </c>
      <c r="D22" s="40">
        <v>1200</v>
      </c>
      <c r="E22" s="40">
        <v>771.65</v>
      </c>
      <c r="F22" s="40">
        <v>774.65</v>
      </c>
      <c r="G22" s="40" t="s">
        <v>1187</v>
      </c>
      <c r="H22" s="40">
        <v>765</v>
      </c>
      <c r="I22" s="40">
        <f t="shared" si="4"/>
        <v>7979.99999999997</v>
      </c>
    </row>
    <row r="23" ht="15.95" customHeight="1" spans="1:9">
      <c r="A23" s="39">
        <v>42878</v>
      </c>
      <c r="B23" s="40" t="s">
        <v>1188</v>
      </c>
      <c r="C23" s="40" t="s">
        <v>398</v>
      </c>
      <c r="D23" s="40">
        <v>3500</v>
      </c>
      <c r="E23" s="40">
        <v>190</v>
      </c>
      <c r="F23" s="40">
        <v>191.1</v>
      </c>
      <c r="G23" s="40" t="s">
        <v>681</v>
      </c>
      <c r="H23" s="40">
        <v>187</v>
      </c>
      <c r="I23" s="40">
        <f t="shared" si="4"/>
        <v>10500</v>
      </c>
    </row>
    <row r="24" ht="15.95" customHeight="1" spans="1:9">
      <c r="A24" s="39">
        <v>42879</v>
      </c>
      <c r="B24" s="40" t="s">
        <v>1189</v>
      </c>
      <c r="C24" s="40" t="s">
        <v>398</v>
      </c>
      <c r="D24" s="40">
        <v>600</v>
      </c>
      <c r="E24" s="40">
        <v>919</v>
      </c>
      <c r="F24" s="40">
        <v>925</v>
      </c>
      <c r="G24" s="40" t="s">
        <v>1190</v>
      </c>
      <c r="H24" s="40">
        <v>914</v>
      </c>
      <c r="I24" s="40">
        <f t="shared" si="4"/>
        <v>3000</v>
      </c>
    </row>
    <row r="25" ht="15.95" customHeight="1" spans="1:9">
      <c r="A25" s="39">
        <v>42880</v>
      </c>
      <c r="B25" s="40" t="s">
        <v>224</v>
      </c>
      <c r="C25" s="40" t="s">
        <v>398</v>
      </c>
      <c r="D25" s="40">
        <v>700</v>
      </c>
      <c r="E25" s="40">
        <v>622.75</v>
      </c>
      <c r="F25" s="40">
        <v>627.75</v>
      </c>
      <c r="G25" s="40" t="s">
        <v>1191</v>
      </c>
      <c r="H25" s="40">
        <v>622.75</v>
      </c>
      <c r="I25" s="40">
        <f t="shared" si="4"/>
        <v>0</v>
      </c>
    </row>
    <row r="26" ht="15.95" customHeight="1" spans="1:9">
      <c r="A26" s="39">
        <v>42880</v>
      </c>
      <c r="B26" s="40" t="s">
        <v>1026</v>
      </c>
      <c r="C26" s="40" t="s">
        <v>403</v>
      </c>
      <c r="D26" s="40">
        <v>3500</v>
      </c>
      <c r="E26" s="40">
        <v>188.9</v>
      </c>
      <c r="F26" s="40">
        <v>187.85</v>
      </c>
      <c r="G26" s="40" t="s">
        <v>1192</v>
      </c>
      <c r="H26" s="40">
        <v>190.8</v>
      </c>
      <c r="I26" s="40">
        <f t="shared" ref="I26:I30" si="5">(H26-E26)*D26</f>
        <v>6650.00000000002</v>
      </c>
    </row>
    <row r="27" ht="15.95" customHeight="1" spans="1:9">
      <c r="A27" s="41">
        <v>42881</v>
      </c>
      <c r="B27" s="42" t="s">
        <v>756</v>
      </c>
      <c r="C27" s="42" t="s">
        <v>403</v>
      </c>
      <c r="D27" s="42">
        <v>2000</v>
      </c>
      <c r="E27" s="42">
        <v>510</v>
      </c>
      <c r="F27" s="42">
        <v>508</v>
      </c>
      <c r="G27" s="42" t="s">
        <v>1193</v>
      </c>
      <c r="H27" s="42">
        <v>508</v>
      </c>
      <c r="I27" s="42">
        <f t="shared" si="5"/>
        <v>-4000</v>
      </c>
    </row>
    <row r="28" ht="15.95" customHeight="1" spans="1:9">
      <c r="A28" s="39">
        <v>42881</v>
      </c>
      <c r="B28" s="40" t="s">
        <v>1079</v>
      </c>
      <c r="C28" s="40" t="s">
        <v>17</v>
      </c>
      <c r="D28" s="40">
        <v>600</v>
      </c>
      <c r="E28" s="40">
        <v>1219</v>
      </c>
      <c r="F28" s="40">
        <v>1225</v>
      </c>
      <c r="G28" s="40" t="s">
        <v>1194</v>
      </c>
      <c r="H28" s="40">
        <v>1214</v>
      </c>
      <c r="I28" s="40">
        <f t="shared" ref="I28:I32" si="6">(E28-H28)*D28</f>
        <v>3000</v>
      </c>
    </row>
    <row r="29" ht="15.95" customHeight="1" spans="1:9">
      <c r="A29" s="41">
        <v>42884</v>
      </c>
      <c r="B29" s="42" t="s">
        <v>1087</v>
      </c>
      <c r="C29" s="42" t="s">
        <v>17</v>
      </c>
      <c r="D29" s="42">
        <v>1500</v>
      </c>
      <c r="E29" s="42">
        <v>548</v>
      </c>
      <c r="F29" s="42">
        <v>550.25</v>
      </c>
      <c r="G29" s="42" t="s">
        <v>1195</v>
      </c>
      <c r="H29" s="42">
        <v>550.25</v>
      </c>
      <c r="I29" s="42">
        <f t="shared" si="6"/>
        <v>-3375</v>
      </c>
    </row>
    <row r="30" ht="15.95" customHeight="1" spans="1:9">
      <c r="A30" s="39">
        <v>42884</v>
      </c>
      <c r="B30" s="40" t="s">
        <v>1029</v>
      </c>
      <c r="C30" s="40" t="s">
        <v>20</v>
      </c>
      <c r="D30" s="40">
        <v>1200</v>
      </c>
      <c r="E30" s="40">
        <v>848</v>
      </c>
      <c r="F30" s="40">
        <v>844.9</v>
      </c>
      <c r="G30" s="40" t="s">
        <v>1196</v>
      </c>
      <c r="H30" s="40">
        <v>852.5</v>
      </c>
      <c r="I30" s="40">
        <f t="shared" si="5"/>
        <v>5400</v>
      </c>
    </row>
    <row r="31" ht="15.95" customHeight="1" spans="1:9">
      <c r="A31" s="39">
        <v>42885</v>
      </c>
      <c r="B31" s="40" t="s">
        <v>853</v>
      </c>
      <c r="C31" s="40" t="s">
        <v>17</v>
      </c>
      <c r="D31" s="40">
        <v>1500</v>
      </c>
      <c r="E31" s="40">
        <v>490</v>
      </c>
      <c r="F31" s="40">
        <v>492.75</v>
      </c>
      <c r="G31" s="40" t="s">
        <v>1197</v>
      </c>
      <c r="H31" s="40">
        <v>483</v>
      </c>
      <c r="I31" s="40">
        <f t="shared" si="6"/>
        <v>10500</v>
      </c>
    </row>
    <row r="32" ht="15.95" customHeight="1" spans="1:9">
      <c r="A32" s="39">
        <v>42886</v>
      </c>
      <c r="B32" s="40" t="s">
        <v>1130</v>
      </c>
      <c r="C32" s="40" t="s">
        <v>17</v>
      </c>
      <c r="D32" s="40">
        <v>6000</v>
      </c>
      <c r="E32" s="40">
        <v>202</v>
      </c>
      <c r="F32" s="40">
        <v>202.7</v>
      </c>
      <c r="G32" s="40" t="s">
        <v>1198</v>
      </c>
      <c r="H32" s="40">
        <v>201</v>
      </c>
      <c r="I32" s="40">
        <f t="shared" si="6"/>
        <v>6000</v>
      </c>
    </row>
    <row r="33" ht="15.95" customHeight="1" spans="1:9">
      <c r="A33" s="39"/>
      <c r="B33" s="40"/>
      <c r="C33" s="40"/>
      <c r="D33" s="40"/>
      <c r="E33" s="40"/>
      <c r="F33" s="40"/>
      <c r="G33" s="40"/>
      <c r="H33" s="40"/>
      <c r="I33" s="40"/>
    </row>
    <row r="34" spans="7:9">
      <c r="G34" s="43" t="s">
        <v>40</v>
      </c>
      <c r="H34" s="43"/>
      <c r="I34" s="47">
        <f>SUM(I4:I33)</f>
        <v>93025.0000000001</v>
      </c>
    </row>
    <row r="35" spans="9:9">
      <c r="I35" s="48"/>
    </row>
    <row r="36" spans="7:9">
      <c r="G36" s="43" t="s">
        <v>3</v>
      </c>
      <c r="H36" s="43"/>
      <c r="I36" s="49">
        <f>25/29</f>
        <v>0.862068965517241</v>
      </c>
    </row>
  </sheetData>
  <mergeCells count="4">
    <mergeCell ref="A1:I1"/>
    <mergeCell ref="A2:I2"/>
    <mergeCell ref="G34:H34"/>
    <mergeCell ref="G36:H36"/>
  </mergeCells>
  <pageMargins left="0.75" right="0.75" top="1" bottom="1" header="0.511805555555556" footer="0.511805555555556"/>
  <pageSetup paperSize="9" orientation="portrait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workbookViewId="0">
      <selection activeCell="C18" sqref="C18"/>
    </sheetView>
  </sheetViews>
  <sheetFormatPr defaultColWidth="9" defaultRowHeight="15"/>
  <cols>
    <col min="1" max="1" width="10.4285714285714" style="32"/>
    <col min="2" max="2" width="14.8571428571429" style="32" customWidth="1"/>
    <col min="3" max="3" width="9.42857142857143" style="32" customWidth="1"/>
    <col min="4" max="4" width="9" style="32"/>
    <col min="5" max="5" width="12.2857142857143" style="32" customWidth="1"/>
    <col min="6" max="6" width="9" style="32"/>
    <col min="7" max="7" width="17.7142857142857" style="32" customWidth="1"/>
    <col min="8" max="8" width="11" style="32" customWidth="1"/>
    <col min="9" max="9" width="12.5714285714286" style="32" customWidth="1"/>
    <col min="10" max="10" width="21.5714285714286" style="32" customWidth="1"/>
    <col min="11" max="16384" width="9" style="32"/>
  </cols>
  <sheetData>
    <row r="1" ht="22.5" spans="1:9">
      <c r="A1" s="33" t="s">
        <v>5</v>
      </c>
      <c r="B1" s="34"/>
      <c r="C1" s="34"/>
      <c r="D1" s="34"/>
      <c r="E1" s="34"/>
      <c r="F1" s="34"/>
      <c r="G1" s="34"/>
      <c r="H1" s="34"/>
      <c r="I1" s="44"/>
    </row>
    <row r="2" ht="15.75" spans="1:9">
      <c r="A2" s="35" t="s">
        <v>1199</v>
      </c>
      <c r="B2" s="36"/>
      <c r="C2" s="36"/>
      <c r="D2" s="36"/>
      <c r="E2" s="36"/>
      <c r="F2" s="36"/>
      <c r="G2" s="36"/>
      <c r="H2" s="36"/>
      <c r="I2" s="45"/>
    </row>
    <row r="3" spans="1:9">
      <c r="A3" s="37" t="s">
        <v>7</v>
      </c>
      <c r="B3" s="38" t="s">
        <v>8</v>
      </c>
      <c r="C3" s="38" t="s">
        <v>9</v>
      </c>
      <c r="D3" s="38" t="s">
        <v>10</v>
      </c>
      <c r="E3" s="38" t="s">
        <v>11</v>
      </c>
      <c r="F3" s="38" t="s">
        <v>12</v>
      </c>
      <c r="G3" s="38" t="s">
        <v>13</v>
      </c>
      <c r="H3" s="38" t="s">
        <v>14</v>
      </c>
      <c r="I3" s="46" t="s">
        <v>15</v>
      </c>
    </row>
    <row r="4" spans="1:9">
      <c r="A4" s="39">
        <v>42828</v>
      </c>
      <c r="B4" s="40" t="s">
        <v>1166</v>
      </c>
      <c r="C4" s="40" t="s">
        <v>20</v>
      </c>
      <c r="D4" s="40">
        <v>3000</v>
      </c>
      <c r="E4" s="40">
        <v>373.7</v>
      </c>
      <c r="F4" s="40">
        <v>372.45</v>
      </c>
      <c r="G4" s="40" t="s">
        <v>1200</v>
      </c>
      <c r="H4" s="40">
        <v>374.5</v>
      </c>
      <c r="I4" s="40">
        <f>(H4-E4)*D4</f>
        <v>2400.00000000003</v>
      </c>
    </row>
    <row r="5" spans="1:9">
      <c r="A5" s="39">
        <v>42830</v>
      </c>
      <c r="B5" s="40" t="s">
        <v>19</v>
      </c>
      <c r="C5" s="40" t="s">
        <v>17</v>
      </c>
      <c r="D5" s="40">
        <v>600</v>
      </c>
      <c r="E5" s="40">
        <v>1041.4</v>
      </c>
      <c r="F5" s="40">
        <v>1047.25</v>
      </c>
      <c r="G5" s="40" t="s">
        <v>1201</v>
      </c>
      <c r="H5" s="40">
        <v>1031.2</v>
      </c>
      <c r="I5" s="40">
        <f t="shared" ref="I5:I10" si="0">(E5-H5)*D5</f>
        <v>6120.00000000003</v>
      </c>
    </row>
    <row r="6" spans="1:9">
      <c r="A6" s="39">
        <v>42831</v>
      </c>
      <c r="B6" s="40" t="s">
        <v>1202</v>
      </c>
      <c r="C6" s="40" t="s">
        <v>20</v>
      </c>
      <c r="D6" s="40">
        <v>700</v>
      </c>
      <c r="E6" s="40">
        <v>1358</v>
      </c>
      <c r="F6" s="40">
        <v>1352.9</v>
      </c>
      <c r="G6" s="40" t="s">
        <v>1203</v>
      </c>
      <c r="H6" s="40">
        <v>1368</v>
      </c>
      <c r="I6" s="40">
        <f>(H6-E6)*D6</f>
        <v>7000</v>
      </c>
    </row>
    <row r="7" spans="1:9">
      <c r="A7" s="41">
        <v>42832</v>
      </c>
      <c r="B7" s="42" t="s">
        <v>647</v>
      </c>
      <c r="C7" s="42" t="s">
        <v>17</v>
      </c>
      <c r="D7" s="42">
        <v>2000</v>
      </c>
      <c r="E7" s="42">
        <v>784.5</v>
      </c>
      <c r="F7" s="42">
        <v>786.5</v>
      </c>
      <c r="G7" s="42" t="s">
        <v>1204</v>
      </c>
      <c r="H7" s="42">
        <v>786.5</v>
      </c>
      <c r="I7" s="42">
        <f t="shared" si="0"/>
        <v>-4000</v>
      </c>
    </row>
    <row r="8" spans="1:9">
      <c r="A8" s="39">
        <v>42832</v>
      </c>
      <c r="B8" s="40" t="s">
        <v>1205</v>
      </c>
      <c r="C8" s="40" t="s">
        <v>20</v>
      </c>
      <c r="D8" s="40">
        <v>7000</v>
      </c>
      <c r="E8" s="40">
        <v>89.15</v>
      </c>
      <c r="F8" s="40">
        <v>88.65</v>
      </c>
      <c r="G8" s="40" t="s">
        <v>1206</v>
      </c>
      <c r="H8" s="40">
        <v>89.75</v>
      </c>
      <c r="I8" s="40">
        <f t="shared" ref="I8:I11" si="1">(H8-E8)*D8</f>
        <v>4199.99999999996</v>
      </c>
    </row>
    <row r="9" spans="1:9">
      <c r="A9" s="39">
        <v>42835</v>
      </c>
      <c r="B9" s="40" t="s">
        <v>1063</v>
      </c>
      <c r="C9" s="40" t="s">
        <v>20</v>
      </c>
      <c r="D9" s="40">
        <v>800</v>
      </c>
      <c r="E9" s="40">
        <v>940</v>
      </c>
      <c r="F9" s="40">
        <v>944.5</v>
      </c>
      <c r="G9" s="40" t="s">
        <v>1207</v>
      </c>
      <c r="H9" s="40">
        <v>940</v>
      </c>
      <c r="I9" s="40">
        <f t="shared" si="1"/>
        <v>0</v>
      </c>
    </row>
    <row r="10" spans="1:9">
      <c r="A10" s="39">
        <v>42835</v>
      </c>
      <c r="B10" s="40" t="s">
        <v>705</v>
      </c>
      <c r="C10" s="40" t="s">
        <v>17</v>
      </c>
      <c r="D10" s="40">
        <v>500</v>
      </c>
      <c r="E10" s="40">
        <v>1040</v>
      </c>
      <c r="F10" s="40">
        <v>1047</v>
      </c>
      <c r="G10" s="40" t="s">
        <v>1208</v>
      </c>
      <c r="H10" s="40">
        <v>1036</v>
      </c>
      <c r="I10" s="40">
        <f t="shared" si="0"/>
        <v>2000</v>
      </c>
    </row>
    <row r="11" spans="1:9">
      <c r="A11" s="39">
        <v>42836</v>
      </c>
      <c r="B11" s="40" t="s">
        <v>1209</v>
      </c>
      <c r="C11" s="40" t="s">
        <v>20</v>
      </c>
      <c r="D11" s="40">
        <v>7375</v>
      </c>
      <c r="E11" s="40">
        <v>159.8</v>
      </c>
      <c r="F11" s="40">
        <v>159.3</v>
      </c>
      <c r="G11" s="40" t="s">
        <v>1210</v>
      </c>
      <c r="H11" s="40">
        <v>160.5</v>
      </c>
      <c r="I11" s="40">
        <f t="shared" si="1"/>
        <v>5162.49999999992</v>
      </c>
    </row>
    <row r="12" spans="1:9">
      <c r="A12" s="39">
        <v>42837</v>
      </c>
      <c r="B12" s="40" t="s">
        <v>1202</v>
      </c>
      <c r="C12" s="40" t="s">
        <v>17</v>
      </c>
      <c r="D12" s="40">
        <v>700</v>
      </c>
      <c r="E12" s="40">
        <v>1400</v>
      </c>
      <c r="F12" s="40">
        <v>1405.5</v>
      </c>
      <c r="G12" s="40" t="s">
        <v>1211</v>
      </c>
      <c r="H12" s="40">
        <v>1396</v>
      </c>
      <c r="I12" s="40">
        <f t="shared" ref="I12:I15" si="2">(E12-H12)*D12</f>
        <v>2800</v>
      </c>
    </row>
    <row r="13" spans="1:9">
      <c r="A13" s="39">
        <v>42837</v>
      </c>
      <c r="B13" s="40" t="s">
        <v>1212</v>
      </c>
      <c r="C13" s="40" t="s">
        <v>20</v>
      </c>
      <c r="D13" s="40">
        <v>800</v>
      </c>
      <c r="E13" s="40">
        <v>930</v>
      </c>
      <c r="F13" s="40">
        <v>925</v>
      </c>
      <c r="G13" s="40" t="s">
        <v>1213</v>
      </c>
      <c r="H13" s="40">
        <v>933.5</v>
      </c>
      <c r="I13" s="40">
        <f t="shared" ref="I13:I20" si="3">(H13-E13)*D13</f>
        <v>2800</v>
      </c>
    </row>
    <row r="14" spans="1:9">
      <c r="A14" s="39">
        <v>42838</v>
      </c>
      <c r="B14" s="40" t="s">
        <v>635</v>
      </c>
      <c r="C14" s="40" t="s">
        <v>17</v>
      </c>
      <c r="D14" s="40">
        <v>3000</v>
      </c>
      <c r="E14" s="40">
        <v>193</v>
      </c>
      <c r="F14" s="40">
        <v>194.2</v>
      </c>
      <c r="G14" s="40" t="s">
        <v>1214</v>
      </c>
      <c r="H14" s="40">
        <v>192.25</v>
      </c>
      <c r="I14" s="40">
        <f t="shared" si="2"/>
        <v>2250</v>
      </c>
    </row>
    <row r="15" spans="1:9">
      <c r="A15" s="39" t="s">
        <v>1215</v>
      </c>
      <c r="B15" s="40" t="s">
        <v>1216</v>
      </c>
      <c r="C15" s="40" t="s">
        <v>17</v>
      </c>
      <c r="D15" s="40">
        <v>300</v>
      </c>
      <c r="E15" s="40">
        <v>2250</v>
      </c>
      <c r="F15" s="40">
        <v>2262</v>
      </c>
      <c r="G15" s="40" t="s">
        <v>1217</v>
      </c>
      <c r="H15" s="40">
        <v>2200</v>
      </c>
      <c r="I15" s="40">
        <f t="shared" si="2"/>
        <v>15000</v>
      </c>
    </row>
    <row r="16" spans="1:9">
      <c r="A16" s="39">
        <v>42843</v>
      </c>
      <c r="B16" s="40" t="s">
        <v>682</v>
      </c>
      <c r="C16" s="40" t="s">
        <v>20</v>
      </c>
      <c r="D16" s="40">
        <v>2000</v>
      </c>
      <c r="E16" s="40">
        <v>472.3</v>
      </c>
      <c r="F16" s="40">
        <v>470.45</v>
      </c>
      <c r="G16" s="40" t="s">
        <v>1218</v>
      </c>
      <c r="H16" s="40">
        <v>476.5</v>
      </c>
      <c r="I16" s="40">
        <f t="shared" si="3"/>
        <v>8399.99999999998</v>
      </c>
    </row>
    <row r="17" spans="1:9">
      <c r="A17" s="39">
        <v>42844</v>
      </c>
      <c r="B17" s="40" t="s">
        <v>816</v>
      </c>
      <c r="C17" s="40" t="s">
        <v>398</v>
      </c>
      <c r="D17" s="40">
        <v>8000</v>
      </c>
      <c r="E17" s="40">
        <v>139</v>
      </c>
      <c r="F17" s="40">
        <v>139.5</v>
      </c>
      <c r="G17" s="40" t="s">
        <v>1219</v>
      </c>
      <c r="H17" s="40">
        <v>139</v>
      </c>
      <c r="I17" s="40">
        <f>(E17-H17)*D17</f>
        <v>0</v>
      </c>
    </row>
    <row r="18" spans="1:9">
      <c r="A18" s="39">
        <v>42844</v>
      </c>
      <c r="B18" s="40" t="s">
        <v>756</v>
      </c>
      <c r="C18" s="40" t="s">
        <v>20</v>
      </c>
      <c r="D18" s="40">
        <v>2000</v>
      </c>
      <c r="E18" s="40">
        <v>451.5</v>
      </c>
      <c r="F18" s="40">
        <v>449.9</v>
      </c>
      <c r="G18" s="40" t="s">
        <v>1220</v>
      </c>
      <c r="H18" s="40">
        <v>454.7</v>
      </c>
      <c r="I18" s="40">
        <f t="shared" ref="I18:I24" si="4">(H18-E18)*D18</f>
        <v>6399.99999999998</v>
      </c>
    </row>
    <row r="19" spans="1:9">
      <c r="A19" s="39">
        <v>42845</v>
      </c>
      <c r="B19" s="40" t="s">
        <v>647</v>
      </c>
      <c r="C19" s="40" t="s">
        <v>20</v>
      </c>
      <c r="D19" s="40">
        <v>2000</v>
      </c>
      <c r="E19" s="40">
        <v>894.7</v>
      </c>
      <c r="F19" s="40">
        <v>892.9</v>
      </c>
      <c r="G19" s="40" t="s">
        <v>1221</v>
      </c>
      <c r="H19" s="40">
        <v>896.2</v>
      </c>
      <c r="I19" s="40">
        <f t="shared" si="3"/>
        <v>3000</v>
      </c>
    </row>
    <row r="20" spans="1:9">
      <c r="A20" s="39">
        <v>42846</v>
      </c>
      <c r="B20" s="40" t="s">
        <v>647</v>
      </c>
      <c r="C20" s="40" t="s">
        <v>20</v>
      </c>
      <c r="D20" s="40">
        <v>2000</v>
      </c>
      <c r="E20" s="40">
        <v>928.4</v>
      </c>
      <c r="F20" s="40">
        <v>926.5</v>
      </c>
      <c r="G20" s="40" t="s">
        <v>1222</v>
      </c>
      <c r="H20" s="40">
        <v>930.9</v>
      </c>
      <c r="I20" s="40">
        <f t="shared" si="3"/>
        <v>5000</v>
      </c>
    </row>
    <row r="21" spans="1:9">
      <c r="A21" s="39">
        <v>42849</v>
      </c>
      <c r="B21" s="40" t="s">
        <v>139</v>
      </c>
      <c r="C21" s="40" t="s">
        <v>20</v>
      </c>
      <c r="D21" s="40">
        <v>800</v>
      </c>
      <c r="E21" s="40">
        <v>1008</v>
      </c>
      <c r="F21" s="40">
        <v>1003.5</v>
      </c>
      <c r="G21" s="40" t="s">
        <v>1223</v>
      </c>
      <c r="H21" s="40">
        <v>1011</v>
      </c>
      <c r="I21" s="40">
        <f t="shared" si="4"/>
        <v>2400</v>
      </c>
    </row>
    <row r="22" spans="1:9">
      <c r="A22" s="39">
        <v>42849</v>
      </c>
      <c r="B22" s="40" t="s">
        <v>1136</v>
      </c>
      <c r="C22" s="40" t="s">
        <v>20</v>
      </c>
      <c r="D22" s="40">
        <v>3500</v>
      </c>
      <c r="E22" s="40">
        <v>204</v>
      </c>
      <c r="F22" s="40">
        <v>202.9</v>
      </c>
      <c r="G22" s="40" t="s">
        <v>555</v>
      </c>
      <c r="H22" s="40">
        <v>204.5</v>
      </c>
      <c r="I22" s="40">
        <f t="shared" si="4"/>
        <v>1750</v>
      </c>
    </row>
    <row r="23" spans="1:9">
      <c r="A23" s="39">
        <v>42850</v>
      </c>
      <c r="B23" s="40" t="s">
        <v>1224</v>
      </c>
      <c r="C23" s="40" t="s">
        <v>20</v>
      </c>
      <c r="D23" s="40">
        <v>1500</v>
      </c>
      <c r="E23" s="40">
        <v>577</v>
      </c>
      <c r="F23" s="40">
        <v>574.5</v>
      </c>
      <c r="G23" s="40" t="s">
        <v>1225</v>
      </c>
      <c r="H23" s="40">
        <v>582.65</v>
      </c>
      <c r="I23" s="40">
        <f t="shared" si="4"/>
        <v>8474.99999999997</v>
      </c>
    </row>
    <row r="24" spans="1:9">
      <c r="A24" s="39">
        <v>42851</v>
      </c>
      <c r="B24" s="40" t="s">
        <v>1226</v>
      </c>
      <c r="C24" s="40" t="s">
        <v>20</v>
      </c>
      <c r="D24" s="40">
        <v>150</v>
      </c>
      <c r="E24" s="40">
        <v>6370</v>
      </c>
      <c r="F24" s="40">
        <v>6345</v>
      </c>
      <c r="G24" s="40" t="s">
        <v>1227</v>
      </c>
      <c r="H24" s="40">
        <v>6403</v>
      </c>
      <c r="I24" s="40">
        <f t="shared" si="4"/>
        <v>4950</v>
      </c>
    </row>
    <row r="25" spans="1:9">
      <c r="A25" s="39">
        <v>42852</v>
      </c>
      <c r="B25" s="40" t="s">
        <v>1228</v>
      </c>
      <c r="C25" s="40" t="s">
        <v>17</v>
      </c>
      <c r="D25" s="40">
        <v>3000</v>
      </c>
      <c r="E25" s="40">
        <v>424.25</v>
      </c>
      <c r="F25" s="40">
        <v>425.5</v>
      </c>
      <c r="G25" s="40" t="s">
        <v>1229</v>
      </c>
      <c r="H25" s="40">
        <v>423.25</v>
      </c>
      <c r="I25" s="40">
        <f>(E25-H25)*D25</f>
        <v>3000</v>
      </c>
    </row>
    <row r="26" spans="1:9">
      <c r="A26" s="39">
        <v>42853</v>
      </c>
      <c r="B26" s="40" t="s">
        <v>1230</v>
      </c>
      <c r="C26" s="40" t="s">
        <v>20</v>
      </c>
      <c r="D26" s="40">
        <v>1000</v>
      </c>
      <c r="E26" s="40">
        <v>814.5</v>
      </c>
      <c r="F26" s="40">
        <v>810.9</v>
      </c>
      <c r="G26" s="40" t="s">
        <v>1231</v>
      </c>
      <c r="H26" s="40">
        <v>816.5</v>
      </c>
      <c r="I26" s="40">
        <f>(H26-E26)*D26</f>
        <v>2000</v>
      </c>
    </row>
    <row r="27" spans="1:9">
      <c r="A27" s="39"/>
      <c r="B27" s="40"/>
      <c r="C27" s="40"/>
      <c r="D27" s="40"/>
      <c r="E27" s="40"/>
      <c r="F27" s="40"/>
      <c r="G27" s="40"/>
      <c r="H27" s="40"/>
      <c r="I27" s="40"/>
    </row>
    <row r="28" spans="7:9">
      <c r="G28" s="43" t="s">
        <v>40</v>
      </c>
      <c r="H28" s="43"/>
      <c r="I28" s="47">
        <f>SUM(I4:I27)</f>
        <v>91107.4999999999</v>
      </c>
    </row>
    <row r="29" spans="9:9">
      <c r="I29" s="48"/>
    </row>
    <row r="30" spans="7:9">
      <c r="G30" s="43" t="s">
        <v>3</v>
      </c>
      <c r="H30" s="43"/>
      <c r="I30" s="49">
        <f>22/23</f>
        <v>0.956521739130435</v>
      </c>
    </row>
  </sheetData>
  <mergeCells count="4">
    <mergeCell ref="A1:I1"/>
    <mergeCell ref="A2:I2"/>
    <mergeCell ref="G28:H28"/>
    <mergeCell ref="G30:H30"/>
  </mergeCells>
  <pageMargins left="0.75" right="0.75" top="1" bottom="1" header="0.511805555555556" footer="0.511805555555556"/>
  <pageSetup paperSize="9" orientation="portrait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8"/>
  <sheetViews>
    <sheetView workbookViewId="0">
      <selection activeCell="B16" sqref="B16"/>
    </sheetView>
  </sheetViews>
  <sheetFormatPr defaultColWidth="9" defaultRowHeight="15"/>
  <cols>
    <col min="1" max="1" width="10.4285714285714" style="32"/>
    <col min="2" max="2" width="14.8571428571429" style="32" customWidth="1"/>
    <col min="3" max="3" width="9.42857142857143" style="32" customWidth="1"/>
    <col min="4" max="4" width="9" style="32"/>
    <col min="5" max="5" width="12.2857142857143" style="32" customWidth="1"/>
    <col min="6" max="6" width="9" style="32"/>
    <col min="7" max="7" width="17.7142857142857" style="32" customWidth="1"/>
    <col min="8" max="8" width="11" style="32" customWidth="1"/>
    <col min="9" max="9" width="12.5714285714286" style="32" customWidth="1"/>
    <col min="10" max="10" width="21.5714285714286" style="32" customWidth="1"/>
    <col min="11" max="16384" width="9" style="32"/>
  </cols>
  <sheetData>
    <row r="1" ht="22.5" spans="1:9">
      <c r="A1" s="33" t="s">
        <v>5</v>
      </c>
      <c r="B1" s="34"/>
      <c r="C1" s="34"/>
      <c r="D1" s="34"/>
      <c r="E1" s="34"/>
      <c r="F1" s="34"/>
      <c r="G1" s="34"/>
      <c r="H1" s="34"/>
      <c r="I1" s="44"/>
    </row>
    <row r="2" ht="15.75" spans="1:9">
      <c r="A2" s="35" t="s">
        <v>1232</v>
      </c>
      <c r="B2" s="36"/>
      <c r="C2" s="36"/>
      <c r="D2" s="36"/>
      <c r="E2" s="36"/>
      <c r="F2" s="36"/>
      <c r="G2" s="36"/>
      <c r="H2" s="36"/>
      <c r="I2" s="45"/>
    </row>
    <row r="3" spans="1:9">
      <c r="A3" s="37" t="s">
        <v>7</v>
      </c>
      <c r="B3" s="38" t="s">
        <v>8</v>
      </c>
      <c r="C3" s="38" t="s">
        <v>9</v>
      </c>
      <c r="D3" s="38" t="s">
        <v>10</v>
      </c>
      <c r="E3" s="38" t="s">
        <v>11</v>
      </c>
      <c r="F3" s="38" t="s">
        <v>12</v>
      </c>
      <c r="G3" s="38" t="s">
        <v>13</v>
      </c>
      <c r="H3" s="38" t="s">
        <v>14</v>
      </c>
      <c r="I3" s="46" t="s">
        <v>15</v>
      </c>
    </row>
    <row r="4" spans="1:9">
      <c r="A4" s="39">
        <v>42431</v>
      </c>
      <c r="B4" s="40" t="s">
        <v>1228</v>
      </c>
      <c r="C4" s="40" t="s">
        <v>20</v>
      </c>
      <c r="D4" s="40">
        <v>3000</v>
      </c>
      <c r="E4" s="40">
        <v>338.15</v>
      </c>
      <c r="F4" s="40">
        <v>336.85</v>
      </c>
      <c r="G4" s="40" t="s">
        <v>1233</v>
      </c>
      <c r="H4" s="40">
        <v>341</v>
      </c>
      <c r="I4" s="40">
        <f t="shared" ref="I4:I7" si="0">(H4-E4)*D4</f>
        <v>8550.00000000007</v>
      </c>
    </row>
    <row r="5" spans="1:9">
      <c r="A5" s="39">
        <v>42431</v>
      </c>
      <c r="B5" s="40" t="s">
        <v>705</v>
      </c>
      <c r="C5" s="40" t="s">
        <v>20</v>
      </c>
      <c r="D5" s="40">
        <v>500</v>
      </c>
      <c r="E5" s="40">
        <v>1080</v>
      </c>
      <c r="F5" s="40">
        <v>1072</v>
      </c>
      <c r="G5" s="40" t="s">
        <v>1234</v>
      </c>
      <c r="H5" s="40">
        <v>1080</v>
      </c>
      <c r="I5" s="40">
        <f t="shared" si="0"/>
        <v>0</v>
      </c>
    </row>
    <row r="6" spans="1:9">
      <c r="A6" s="39">
        <v>42432</v>
      </c>
      <c r="B6" s="40" t="s">
        <v>1157</v>
      </c>
      <c r="C6" s="40" t="s">
        <v>20</v>
      </c>
      <c r="D6" s="40">
        <v>7375</v>
      </c>
      <c r="E6" s="40">
        <v>136.35</v>
      </c>
      <c r="F6" s="40">
        <v>135.75</v>
      </c>
      <c r="G6" s="40" t="s">
        <v>1235</v>
      </c>
      <c r="H6" s="40">
        <v>137.2</v>
      </c>
      <c r="I6" s="40">
        <f t="shared" si="0"/>
        <v>6268.74999999996</v>
      </c>
    </row>
    <row r="7" spans="1:9">
      <c r="A7" s="41">
        <v>42800</v>
      </c>
      <c r="B7" s="42" t="s">
        <v>1236</v>
      </c>
      <c r="C7" s="42" t="s">
        <v>20</v>
      </c>
      <c r="D7" s="42">
        <v>500</v>
      </c>
      <c r="E7" s="42">
        <v>1600</v>
      </c>
      <c r="F7" s="42">
        <v>1590</v>
      </c>
      <c r="G7" s="42" t="s">
        <v>1237</v>
      </c>
      <c r="H7" s="42">
        <v>1590</v>
      </c>
      <c r="I7" s="42">
        <f t="shared" si="0"/>
        <v>-5000</v>
      </c>
    </row>
    <row r="8" spans="1:9">
      <c r="A8" s="39">
        <v>42800</v>
      </c>
      <c r="B8" s="40" t="s">
        <v>1238</v>
      </c>
      <c r="C8" s="40" t="s">
        <v>17</v>
      </c>
      <c r="D8" s="40">
        <v>7375</v>
      </c>
      <c r="E8" s="40">
        <v>137.2</v>
      </c>
      <c r="F8" s="40">
        <v>137.7</v>
      </c>
      <c r="G8" s="40" t="s">
        <v>1239</v>
      </c>
      <c r="H8" s="40">
        <v>137.2</v>
      </c>
      <c r="I8" s="40">
        <f>(E8-H8)*D8</f>
        <v>0</v>
      </c>
    </row>
    <row r="9" spans="1:9">
      <c r="A9" s="39">
        <v>42800</v>
      </c>
      <c r="B9" s="40" t="s">
        <v>1240</v>
      </c>
      <c r="C9" s="40" t="s">
        <v>20</v>
      </c>
      <c r="D9" s="40">
        <v>7000</v>
      </c>
      <c r="E9" s="40">
        <v>110.5</v>
      </c>
      <c r="F9" s="40">
        <v>109.9</v>
      </c>
      <c r="G9" s="40" t="s">
        <v>1241</v>
      </c>
      <c r="H9" s="40">
        <v>111.2</v>
      </c>
      <c r="I9" s="40">
        <f t="shared" ref="I9:I18" si="1">(H9-E9)*D9</f>
        <v>4900.00000000002</v>
      </c>
    </row>
    <row r="10" spans="1:9">
      <c r="A10" s="39">
        <v>42801</v>
      </c>
      <c r="B10" s="40" t="s">
        <v>472</v>
      </c>
      <c r="C10" s="40" t="s">
        <v>20</v>
      </c>
      <c r="D10" s="40">
        <v>1200</v>
      </c>
      <c r="E10" s="40">
        <v>550</v>
      </c>
      <c r="F10" s="40">
        <v>546.9</v>
      </c>
      <c r="G10" s="40" t="s">
        <v>1242</v>
      </c>
      <c r="H10" s="40">
        <v>556</v>
      </c>
      <c r="I10" s="40">
        <f t="shared" si="1"/>
        <v>7200</v>
      </c>
    </row>
    <row r="11" spans="1:9">
      <c r="A11" s="39">
        <v>42802</v>
      </c>
      <c r="B11" s="40" t="s">
        <v>472</v>
      </c>
      <c r="C11" s="40" t="s">
        <v>17</v>
      </c>
      <c r="D11" s="40">
        <v>1200</v>
      </c>
      <c r="E11" s="40">
        <v>580</v>
      </c>
      <c r="F11" s="40">
        <v>583.1</v>
      </c>
      <c r="G11" s="40" t="s">
        <v>1243</v>
      </c>
      <c r="H11" s="40">
        <v>570.5</v>
      </c>
      <c r="I11" s="40">
        <f>(E11-H11)*D11</f>
        <v>11400</v>
      </c>
    </row>
    <row r="12" spans="1:9">
      <c r="A12" s="39">
        <v>42803</v>
      </c>
      <c r="B12" s="40" t="s">
        <v>1244</v>
      </c>
      <c r="C12" s="40" t="s">
        <v>20</v>
      </c>
      <c r="D12" s="40">
        <v>1200</v>
      </c>
      <c r="E12" s="40">
        <v>590</v>
      </c>
      <c r="F12" s="40">
        <v>587</v>
      </c>
      <c r="G12" s="40" t="s">
        <v>1245</v>
      </c>
      <c r="H12" s="40">
        <v>594.3</v>
      </c>
      <c r="I12" s="40">
        <f t="shared" si="1"/>
        <v>5159.99999999995</v>
      </c>
    </row>
    <row r="13" spans="1:9">
      <c r="A13" s="39">
        <v>42804</v>
      </c>
      <c r="B13" s="40" t="s">
        <v>705</v>
      </c>
      <c r="C13" s="40" t="s">
        <v>403</v>
      </c>
      <c r="D13" s="40">
        <v>500</v>
      </c>
      <c r="E13" s="40">
        <v>1080</v>
      </c>
      <c r="F13" s="40">
        <v>1073</v>
      </c>
      <c r="G13" s="40" t="s">
        <v>1246</v>
      </c>
      <c r="H13" s="40">
        <v>1080</v>
      </c>
      <c r="I13" s="40">
        <f t="shared" si="1"/>
        <v>0</v>
      </c>
    </row>
    <row r="14" spans="1:9">
      <c r="A14" s="39">
        <v>42804</v>
      </c>
      <c r="B14" s="40" t="s">
        <v>705</v>
      </c>
      <c r="C14" s="40" t="s">
        <v>403</v>
      </c>
      <c r="D14" s="40">
        <v>500</v>
      </c>
      <c r="E14" s="40">
        <v>1083</v>
      </c>
      <c r="F14" s="40">
        <v>1076</v>
      </c>
      <c r="G14" s="40" t="s">
        <v>1247</v>
      </c>
      <c r="H14" s="40">
        <v>1089</v>
      </c>
      <c r="I14" s="40">
        <f t="shared" si="1"/>
        <v>3000</v>
      </c>
    </row>
    <row r="15" spans="1:9">
      <c r="A15" s="39">
        <v>42808</v>
      </c>
      <c r="B15" s="40" t="s">
        <v>1248</v>
      </c>
      <c r="C15" s="40" t="s">
        <v>20</v>
      </c>
      <c r="D15" s="40">
        <v>1100</v>
      </c>
      <c r="E15" s="40">
        <v>975.55</v>
      </c>
      <c r="F15" s="40">
        <v>972.5</v>
      </c>
      <c r="G15" s="40" t="s">
        <v>1249</v>
      </c>
      <c r="H15" s="40">
        <v>980.5</v>
      </c>
      <c r="I15" s="40">
        <f t="shared" si="1"/>
        <v>5445.00000000005</v>
      </c>
    </row>
    <row r="16" spans="1:9">
      <c r="A16" s="39">
        <v>42809</v>
      </c>
      <c r="B16" s="40" t="s">
        <v>1250</v>
      </c>
      <c r="C16" s="40" t="s">
        <v>403</v>
      </c>
      <c r="D16" s="40">
        <v>1600</v>
      </c>
      <c r="E16" s="40">
        <v>448.9</v>
      </c>
      <c r="F16" s="40">
        <v>446.5</v>
      </c>
      <c r="G16" s="40" t="s">
        <v>1251</v>
      </c>
      <c r="H16" s="40">
        <v>448.9</v>
      </c>
      <c r="I16" s="40">
        <f t="shared" si="1"/>
        <v>0</v>
      </c>
    </row>
    <row r="17" spans="1:9">
      <c r="A17" s="39">
        <v>42809</v>
      </c>
      <c r="B17" s="40" t="s">
        <v>325</v>
      </c>
      <c r="C17" s="40" t="s">
        <v>20</v>
      </c>
      <c r="D17" s="40">
        <v>1100</v>
      </c>
      <c r="E17" s="40">
        <v>1000</v>
      </c>
      <c r="F17" s="40">
        <v>996.75</v>
      </c>
      <c r="G17" s="40" t="s">
        <v>1252</v>
      </c>
      <c r="H17" s="40">
        <v>1002.5</v>
      </c>
      <c r="I17" s="40">
        <f t="shared" si="1"/>
        <v>2750</v>
      </c>
    </row>
    <row r="18" spans="1:9">
      <c r="A18" s="39">
        <v>42810</v>
      </c>
      <c r="B18" s="40" t="s">
        <v>1253</v>
      </c>
      <c r="C18" s="40" t="s">
        <v>20</v>
      </c>
      <c r="D18" s="40">
        <v>1200</v>
      </c>
      <c r="E18" s="40">
        <v>601</v>
      </c>
      <c r="F18" s="40">
        <v>597.75</v>
      </c>
      <c r="G18" s="40" t="s">
        <v>1254</v>
      </c>
      <c r="H18" s="40">
        <v>606.5</v>
      </c>
      <c r="I18" s="40">
        <f t="shared" si="1"/>
        <v>6600</v>
      </c>
    </row>
    <row r="19" spans="1:9">
      <c r="A19" s="39">
        <v>42811</v>
      </c>
      <c r="B19" s="40" t="s">
        <v>203</v>
      </c>
      <c r="C19" s="40" t="s">
        <v>17</v>
      </c>
      <c r="D19" s="40">
        <v>700</v>
      </c>
      <c r="E19" s="40">
        <v>1250</v>
      </c>
      <c r="F19" s="40">
        <v>1255.5</v>
      </c>
      <c r="G19" s="40" t="s">
        <v>1255</v>
      </c>
      <c r="H19" s="40">
        <v>1245.5</v>
      </c>
      <c r="I19" s="40">
        <f t="shared" ref="I19:I22" si="2">(E19-H19)*D19</f>
        <v>3150</v>
      </c>
    </row>
    <row r="20" spans="1:9">
      <c r="A20" s="39">
        <v>42814</v>
      </c>
      <c r="B20" s="40" t="s">
        <v>756</v>
      </c>
      <c r="C20" s="40" t="s">
        <v>17</v>
      </c>
      <c r="D20" s="40">
        <v>2000</v>
      </c>
      <c r="E20" s="40">
        <v>498.5</v>
      </c>
      <c r="F20" s="40">
        <v>500.25</v>
      </c>
      <c r="G20" s="40" t="s">
        <v>1256</v>
      </c>
      <c r="H20" s="40">
        <v>495.7</v>
      </c>
      <c r="I20" s="40">
        <f t="shared" si="2"/>
        <v>5600.00000000002</v>
      </c>
    </row>
    <row r="21" spans="1:9">
      <c r="A21" s="39">
        <v>42815</v>
      </c>
      <c r="B21" s="40" t="s">
        <v>1257</v>
      </c>
      <c r="C21" s="40" t="s">
        <v>17</v>
      </c>
      <c r="D21" s="40">
        <v>7000</v>
      </c>
      <c r="E21" s="40">
        <v>92.2</v>
      </c>
      <c r="F21" s="40">
        <v>92.75</v>
      </c>
      <c r="G21" s="40" t="s">
        <v>1258</v>
      </c>
      <c r="H21" s="40">
        <v>91.1</v>
      </c>
      <c r="I21" s="40">
        <f t="shared" si="2"/>
        <v>7700.00000000006</v>
      </c>
    </row>
    <row r="22" spans="1:9">
      <c r="A22" s="39">
        <v>42816</v>
      </c>
      <c r="B22" s="40" t="s">
        <v>33</v>
      </c>
      <c r="C22" s="40" t="s">
        <v>17</v>
      </c>
      <c r="D22" s="40">
        <v>200</v>
      </c>
      <c r="E22" s="40">
        <v>3980</v>
      </c>
      <c r="F22" s="40">
        <v>3998</v>
      </c>
      <c r="G22" s="40" t="s">
        <v>1259</v>
      </c>
      <c r="H22" s="40">
        <v>3980</v>
      </c>
      <c r="I22" s="40">
        <f t="shared" si="2"/>
        <v>0</v>
      </c>
    </row>
    <row r="23" spans="1:9">
      <c r="A23" s="39">
        <v>42816</v>
      </c>
      <c r="B23" s="40" t="s">
        <v>47</v>
      </c>
      <c r="C23" s="40" t="s">
        <v>20</v>
      </c>
      <c r="D23" s="40">
        <v>200</v>
      </c>
      <c r="E23" s="40">
        <v>2660</v>
      </c>
      <c r="F23" s="40">
        <v>2642</v>
      </c>
      <c r="G23" s="40" t="s">
        <v>1260</v>
      </c>
      <c r="H23" s="40">
        <v>2660</v>
      </c>
      <c r="I23" s="40">
        <f t="shared" ref="I23:I26" si="3">(H23-E23)*D23</f>
        <v>0</v>
      </c>
    </row>
    <row r="24" spans="1:9">
      <c r="A24" s="39">
        <v>42817</v>
      </c>
      <c r="B24" s="40" t="s">
        <v>1063</v>
      </c>
      <c r="C24" s="40" t="s">
        <v>20</v>
      </c>
      <c r="D24" s="40">
        <v>800</v>
      </c>
      <c r="E24" s="40">
        <v>930</v>
      </c>
      <c r="F24" s="40">
        <v>925</v>
      </c>
      <c r="G24" s="40" t="s">
        <v>1261</v>
      </c>
      <c r="H24" s="40">
        <v>933</v>
      </c>
      <c r="I24" s="40">
        <f t="shared" si="3"/>
        <v>2400</v>
      </c>
    </row>
    <row r="25" spans="1:9">
      <c r="A25" s="39">
        <v>42818</v>
      </c>
      <c r="B25" s="40" t="s">
        <v>267</v>
      </c>
      <c r="C25" s="40" t="s">
        <v>20</v>
      </c>
      <c r="D25" s="40">
        <v>2000</v>
      </c>
      <c r="E25" s="40">
        <v>760</v>
      </c>
      <c r="F25" s="40">
        <v>758</v>
      </c>
      <c r="G25" s="40" t="s">
        <v>1262</v>
      </c>
      <c r="H25" s="40">
        <v>760</v>
      </c>
      <c r="I25" s="40">
        <f t="shared" si="3"/>
        <v>0</v>
      </c>
    </row>
    <row r="26" spans="1:9">
      <c r="A26" s="41">
        <v>42818</v>
      </c>
      <c r="B26" s="42" t="s">
        <v>1202</v>
      </c>
      <c r="C26" s="42" t="s">
        <v>20</v>
      </c>
      <c r="D26" s="42">
        <v>700</v>
      </c>
      <c r="E26" s="42">
        <v>1332</v>
      </c>
      <c r="F26" s="42">
        <v>1326.5</v>
      </c>
      <c r="G26" s="42" t="s">
        <v>1263</v>
      </c>
      <c r="H26" s="42">
        <v>1329.9</v>
      </c>
      <c r="I26" s="42">
        <f t="shared" si="3"/>
        <v>-1469.99999999994</v>
      </c>
    </row>
    <row r="27" spans="1:9">
      <c r="A27" s="39">
        <v>42821</v>
      </c>
      <c r="B27" s="40" t="s">
        <v>1205</v>
      </c>
      <c r="C27" s="40" t="s">
        <v>17</v>
      </c>
      <c r="D27" s="40">
        <v>7000</v>
      </c>
      <c r="E27" s="40">
        <v>89.5</v>
      </c>
      <c r="F27" s="40">
        <v>90.1</v>
      </c>
      <c r="G27" s="40" t="s">
        <v>1264</v>
      </c>
      <c r="H27" s="40">
        <v>88.9</v>
      </c>
      <c r="I27" s="40">
        <f>(E27-H27)*D27</f>
        <v>4199.99999999996</v>
      </c>
    </row>
    <row r="28" spans="1:9">
      <c r="A28" s="39">
        <v>42822</v>
      </c>
      <c r="B28" s="40" t="s">
        <v>709</v>
      </c>
      <c r="C28" s="40" t="s">
        <v>403</v>
      </c>
      <c r="D28" s="40">
        <v>2000</v>
      </c>
      <c r="E28" s="40">
        <v>773.7</v>
      </c>
      <c r="F28" s="40">
        <v>771.75</v>
      </c>
      <c r="G28" s="40" t="s">
        <v>1265</v>
      </c>
      <c r="H28" s="40">
        <v>777.35</v>
      </c>
      <c r="I28" s="40">
        <f t="shared" ref="I28:I31" si="4">(H28-E28)*D28</f>
        <v>7299.99999999995</v>
      </c>
    </row>
    <row r="29" spans="1:9">
      <c r="A29" s="39">
        <v>42823</v>
      </c>
      <c r="B29" s="40" t="s">
        <v>647</v>
      </c>
      <c r="C29" s="40" t="s">
        <v>403</v>
      </c>
      <c r="D29" s="40">
        <v>2000</v>
      </c>
      <c r="E29" s="40">
        <v>791.45</v>
      </c>
      <c r="F29" s="40">
        <v>789.45</v>
      </c>
      <c r="G29" s="40" t="s">
        <v>1266</v>
      </c>
      <c r="H29" s="40">
        <v>792.5</v>
      </c>
      <c r="I29" s="40">
        <f t="shared" si="4"/>
        <v>2099.99999999991</v>
      </c>
    </row>
    <row r="30" spans="1:9">
      <c r="A30" s="39">
        <v>42823</v>
      </c>
      <c r="B30" s="40" t="s">
        <v>808</v>
      </c>
      <c r="C30" s="40" t="s">
        <v>20</v>
      </c>
      <c r="D30" s="40">
        <v>1500</v>
      </c>
      <c r="E30" s="40">
        <v>425</v>
      </c>
      <c r="F30" s="40">
        <v>422.5</v>
      </c>
      <c r="G30" s="40" t="s">
        <v>1267</v>
      </c>
      <c r="H30" s="40">
        <v>425</v>
      </c>
      <c r="I30" s="40">
        <f t="shared" si="4"/>
        <v>0</v>
      </c>
    </row>
    <row r="31" spans="1:9">
      <c r="A31" s="39">
        <v>42824</v>
      </c>
      <c r="B31" s="40" t="s">
        <v>230</v>
      </c>
      <c r="C31" s="40" t="s">
        <v>20</v>
      </c>
      <c r="D31" s="40">
        <v>2000</v>
      </c>
      <c r="E31" s="40">
        <v>418.4</v>
      </c>
      <c r="F31" s="40">
        <v>416.4</v>
      </c>
      <c r="G31" s="40" t="s">
        <v>1268</v>
      </c>
      <c r="H31" s="40">
        <v>418.4</v>
      </c>
      <c r="I31" s="40">
        <f t="shared" si="4"/>
        <v>0</v>
      </c>
    </row>
    <row r="32" spans="1:9">
      <c r="A32" s="39">
        <v>42824</v>
      </c>
      <c r="B32" s="40" t="s">
        <v>267</v>
      </c>
      <c r="C32" s="40" t="s">
        <v>17</v>
      </c>
      <c r="D32" s="40">
        <v>2000</v>
      </c>
      <c r="E32" s="40">
        <v>783.5</v>
      </c>
      <c r="F32" s="40">
        <v>785.5</v>
      </c>
      <c r="G32" s="40" t="s">
        <v>1269</v>
      </c>
      <c r="H32" s="40">
        <v>782</v>
      </c>
      <c r="I32" s="40">
        <f>(E32-H32)*D32</f>
        <v>3000</v>
      </c>
    </row>
    <row r="33" spans="1:9">
      <c r="A33" s="39">
        <v>42825</v>
      </c>
      <c r="B33" s="40" t="s">
        <v>647</v>
      </c>
      <c r="C33" s="40" t="s">
        <v>20</v>
      </c>
      <c r="D33" s="40">
        <v>2000</v>
      </c>
      <c r="E33" s="40">
        <v>800</v>
      </c>
      <c r="F33" s="40">
        <v>798</v>
      </c>
      <c r="G33" s="40" t="s">
        <v>1270</v>
      </c>
      <c r="H33" s="40">
        <v>801.5</v>
      </c>
      <c r="I33" s="40">
        <f>(H33-E33)*D33</f>
        <v>3000</v>
      </c>
    </row>
    <row r="34" spans="1:9">
      <c r="A34" s="39">
        <v>42825</v>
      </c>
      <c r="B34" s="40" t="s">
        <v>1271</v>
      </c>
      <c r="C34" s="40" t="s">
        <v>17</v>
      </c>
      <c r="D34" s="40">
        <v>400</v>
      </c>
      <c r="E34" s="40">
        <v>1012</v>
      </c>
      <c r="F34" s="40">
        <v>1022</v>
      </c>
      <c r="G34" s="40" t="s">
        <v>1272</v>
      </c>
      <c r="H34" s="40">
        <v>1012</v>
      </c>
      <c r="I34" s="40">
        <f>(E34-H34)*D34</f>
        <v>0</v>
      </c>
    </row>
    <row r="35" spans="1:9">
      <c r="A35" s="39"/>
      <c r="B35" s="40"/>
      <c r="C35" s="40"/>
      <c r="D35" s="40"/>
      <c r="E35" s="40"/>
      <c r="F35" s="40"/>
      <c r="G35" s="40"/>
      <c r="H35" s="40"/>
      <c r="I35" s="40"/>
    </row>
    <row r="36" spans="7:9">
      <c r="G36" s="43" t="s">
        <v>40</v>
      </c>
      <c r="H36" s="43"/>
      <c r="I36" s="47">
        <f>SUM(I4:I35)</f>
        <v>93253.75</v>
      </c>
    </row>
    <row r="37" spans="9:9">
      <c r="I37" s="48"/>
    </row>
    <row r="38" spans="7:9">
      <c r="G38" s="43" t="s">
        <v>3</v>
      </c>
      <c r="H38" s="43"/>
      <c r="I38" s="49">
        <f>29/31</f>
        <v>0.935483870967742</v>
      </c>
    </row>
  </sheetData>
  <mergeCells count="4">
    <mergeCell ref="A1:I1"/>
    <mergeCell ref="A2:I2"/>
    <mergeCell ref="G36:H36"/>
    <mergeCell ref="G38:H38"/>
  </mergeCells>
  <pageMargins left="0.75" right="0.75" top="1" bottom="1" header="0.511805555555556" footer="0.511805555555556"/>
  <pageSetup paperSize="9" orientation="portrait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6"/>
  <sheetViews>
    <sheetView workbookViewId="0">
      <selection activeCell="J16" sqref="J16"/>
    </sheetView>
  </sheetViews>
  <sheetFormatPr defaultColWidth="9" defaultRowHeight="15"/>
  <cols>
    <col min="1" max="1" width="10.4285714285714" style="32"/>
    <col min="2" max="2" width="17.8571428571429" style="32" customWidth="1"/>
    <col min="3" max="3" width="9.42857142857143" style="32" customWidth="1"/>
    <col min="4" max="4" width="9" style="32"/>
    <col min="5" max="5" width="12.2857142857143" style="32" customWidth="1"/>
    <col min="6" max="6" width="9" style="32"/>
    <col min="7" max="7" width="17.7142857142857" style="32" customWidth="1"/>
    <col min="8" max="8" width="11" style="32" customWidth="1"/>
    <col min="9" max="9" width="12.5714285714286" style="32" customWidth="1"/>
    <col min="10" max="10" width="21.5714285714286" style="32" customWidth="1"/>
    <col min="11" max="16384" width="9" style="32"/>
  </cols>
  <sheetData>
    <row r="1" ht="22.5" spans="1:9">
      <c r="A1" s="33" t="s">
        <v>5</v>
      </c>
      <c r="B1" s="34"/>
      <c r="C1" s="34"/>
      <c r="D1" s="34"/>
      <c r="E1" s="34"/>
      <c r="F1" s="34"/>
      <c r="G1" s="34"/>
      <c r="H1" s="34"/>
      <c r="I1" s="44"/>
    </row>
    <row r="2" ht="15.75" spans="1:9">
      <c r="A2" s="35" t="s">
        <v>1273</v>
      </c>
      <c r="B2" s="36"/>
      <c r="C2" s="36"/>
      <c r="D2" s="36"/>
      <c r="E2" s="36"/>
      <c r="F2" s="36"/>
      <c r="G2" s="36"/>
      <c r="H2" s="36"/>
      <c r="I2" s="45"/>
    </row>
    <row r="3" spans="1:9">
      <c r="A3" s="37" t="s">
        <v>7</v>
      </c>
      <c r="B3" s="38" t="s">
        <v>8</v>
      </c>
      <c r="C3" s="38" t="s">
        <v>9</v>
      </c>
      <c r="D3" s="38" t="s">
        <v>10</v>
      </c>
      <c r="E3" s="38" t="s">
        <v>11</v>
      </c>
      <c r="F3" s="38" t="s">
        <v>12</v>
      </c>
      <c r="G3" s="38" t="s">
        <v>13</v>
      </c>
      <c r="H3" s="38" t="s">
        <v>14</v>
      </c>
      <c r="I3" s="46" t="s">
        <v>15</v>
      </c>
    </row>
    <row r="4" spans="1:9">
      <c r="A4" s="39">
        <v>42401</v>
      </c>
      <c r="B4" s="40" t="s">
        <v>853</v>
      </c>
      <c r="C4" s="40" t="s">
        <v>17</v>
      </c>
      <c r="D4" s="40">
        <v>1500</v>
      </c>
      <c r="E4" s="40">
        <v>379.7</v>
      </c>
      <c r="F4" s="40">
        <v>382.5</v>
      </c>
      <c r="G4" s="40" t="s">
        <v>1274</v>
      </c>
      <c r="H4" s="40">
        <v>377.7</v>
      </c>
      <c r="I4" s="40">
        <f t="shared" ref="I4:I7" si="0">(E4-H4)*D4</f>
        <v>3000</v>
      </c>
    </row>
    <row r="5" spans="1:9">
      <c r="A5" s="39">
        <v>42402</v>
      </c>
      <c r="B5" s="40" t="s">
        <v>1275</v>
      </c>
      <c r="C5" s="40" t="s">
        <v>17</v>
      </c>
      <c r="D5" s="40">
        <v>9000</v>
      </c>
      <c r="E5" s="40">
        <v>102</v>
      </c>
      <c r="F5" s="40">
        <v>102.5</v>
      </c>
      <c r="G5" s="40" t="s">
        <v>1276</v>
      </c>
      <c r="H5" s="40">
        <v>101.6</v>
      </c>
      <c r="I5" s="40">
        <f t="shared" si="0"/>
        <v>3600.00000000005</v>
      </c>
    </row>
    <row r="6" spans="1:9">
      <c r="A6" s="39">
        <v>42403</v>
      </c>
      <c r="B6" s="40" t="s">
        <v>1103</v>
      </c>
      <c r="C6" s="40" t="s">
        <v>20</v>
      </c>
      <c r="D6" s="40">
        <v>600</v>
      </c>
      <c r="E6" s="40">
        <v>1308</v>
      </c>
      <c r="F6" s="40">
        <v>1301</v>
      </c>
      <c r="G6" s="40" t="s">
        <v>1277</v>
      </c>
      <c r="H6" s="40">
        <v>1312</v>
      </c>
      <c r="I6" s="40">
        <f t="shared" ref="I6:I9" si="1">(H6-E6)*D6</f>
        <v>2400</v>
      </c>
    </row>
    <row r="7" spans="1:9">
      <c r="A7" s="39">
        <v>42403</v>
      </c>
      <c r="B7" s="40" t="s">
        <v>647</v>
      </c>
      <c r="C7" s="40" t="s">
        <v>17</v>
      </c>
      <c r="D7" s="40">
        <v>2000</v>
      </c>
      <c r="E7" s="40">
        <v>678</v>
      </c>
      <c r="F7" s="40">
        <v>680</v>
      </c>
      <c r="G7" s="40" t="s">
        <v>1278</v>
      </c>
      <c r="H7" s="40">
        <v>676.5</v>
      </c>
      <c r="I7" s="40">
        <f t="shared" si="0"/>
        <v>3000</v>
      </c>
    </row>
    <row r="8" spans="1:9">
      <c r="A8" s="39">
        <v>42403</v>
      </c>
      <c r="B8" s="40" t="s">
        <v>647</v>
      </c>
      <c r="C8" s="40" t="s">
        <v>20</v>
      </c>
      <c r="D8" s="40">
        <v>2000</v>
      </c>
      <c r="E8" s="40">
        <v>680</v>
      </c>
      <c r="F8" s="40">
        <v>678</v>
      </c>
      <c r="G8" s="40" t="s">
        <v>1279</v>
      </c>
      <c r="H8" s="40">
        <v>684</v>
      </c>
      <c r="I8" s="40">
        <f t="shared" si="1"/>
        <v>8000</v>
      </c>
    </row>
    <row r="9" spans="1:9">
      <c r="A9" s="41">
        <v>42772</v>
      </c>
      <c r="B9" s="42" t="s">
        <v>1166</v>
      </c>
      <c r="C9" s="42" t="s">
        <v>20</v>
      </c>
      <c r="D9" s="42">
        <v>3000</v>
      </c>
      <c r="E9" s="42">
        <v>302</v>
      </c>
      <c r="F9" s="42">
        <v>299.6</v>
      </c>
      <c r="G9" s="42" t="s">
        <v>1280</v>
      </c>
      <c r="H9" s="42">
        <v>301</v>
      </c>
      <c r="I9" s="42">
        <f t="shared" si="1"/>
        <v>-3000</v>
      </c>
    </row>
    <row r="10" spans="1:9">
      <c r="A10" s="39">
        <v>42772</v>
      </c>
      <c r="B10" s="40" t="s">
        <v>647</v>
      </c>
      <c r="C10" s="40" t="s">
        <v>17</v>
      </c>
      <c r="D10" s="40">
        <v>2000</v>
      </c>
      <c r="E10" s="40">
        <v>697.5</v>
      </c>
      <c r="F10" s="40">
        <v>700</v>
      </c>
      <c r="G10" s="40" t="s">
        <v>1281</v>
      </c>
      <c r="H10" s="40">
        <v>696</v>
      </c>
      <c r="I10" s="40">
        <f t="shared" ref="I10:I13" si="2">(E10-H10)*D10</f>
        <v>3000</v>
      </c>
    </row>
    <row r="11" spans="1:9">
      <c r="A11" s="39">
        <v>42772</v>
      </c>
      <c r="B11" s="40" t="s">
        <v>647</v>
      </c>
      <c r="C11" s="40" t="s">
        <v>17</v>
      </c>
      <c r="D11" s="40">
        <v>2000</v>
      </c>
      <c r="E11" s="40">
        <v>691.3</v>
      </c>
      <c r="F11" s="40">
        <v>693.3</v>
      </c>
      <c r="G11" s="40" t="s">
        <v>1282</v>
      </c>
      <c r="H11" s="40">
        <v>689.7</v>
      </c>
      <c r="I11" s="40">
        <f t="shared" si="2"/>
        <v>3199.99999999982</v>
      </c>
    </row>
    <row r="12" spans="1:9">
      <c r="A12" s="39">
        <v>42772</v>
      </c>
      <c r="B12" s="40" t="s">
        <v>1283</v>
      </c>
      <c r="C12" s="40" t="s">
        <v>20</v>
      </c>
      <c r="D12" s="40">
        <v>3500</v>
      </c>
      <c r="E12" s="40">
        <v>166.8</v>
      </c>
      <c r="F12" s="40">
        <v>166.2</v>
      </c>
      <c r="G12" s="40" t="s">
        <v>1284</v>
      </c>
      <c r="H12" s="40">
        <v>166.8</v>
      </c>
      <c r="I12" s="40">
        <f t="shared" ref="I12:I15" si="3">(H12-E12)*D12</f>
        <v>0</v>
      </c>
    </row>
    <row r="13" spans="1:9">
      <c r="A13" s="39">
        <v>42773</v>
      </c>
      <c r="B13" s="40" t="s">
        <v>647</v>
      </c>
      <c r="C13" s="40" t="s">
        <v>17</v>
      </c>
      <c r="D13" s="40">
        <v>2000</v>
      </c>
      <c r="E13" s="40">
        <v>682</v>
      </c>
      <c r="F13" s="40">
        <v>684</v>
      </c>
      <c r="G13" s="40" t="s">
        <v>1285</v>
      </c>
      <c r="H13" s="40">
        <v>678.5</v>
      </c>
      <c r="I13" s="40">
        <f t="shared" si="2"/>
        <v>7000</v>
      </c>
    </row>
    <row r="14" spans="1:9">
      <c r="A14" s="41">
        <v>42774</v>
      </c>
      <c r="B14" s="42" t="s">
        <v>247</v>
      </c>
      <c r="C14" s="42" t="s">
        <v>20</v>
      </c>
      <c r="D14" s="42">
        <v>1100</v>
      </c>
      <c r="E14" s="42">
        <v>1016</v>
      </c>
      <c r="F14" s="42">
        <v>1012.25</v>
      </c>
      <c r="G14" s="42" t="s">
        <v>1286</v>
      </c>
      <c r="H14" s="42">
        <v>1015.15</v>
      </c>
      <c r="I14" s="42">
        <f t="shared" si="3"/>
        <v>-935.000000000025</v>
      </c>
    </row>
    <row r="15" spans="1:9">
      <c r="A15" s="41">
        <v>42774</v>
      </c>
      <c r="B15" s="42" t="s">
        <v>1287</v>
      </c>
      <c r="C15" s="42" t="s">
        <v>20</v>
      </c>
      <c r="D15" s="42">
        <v>500</v>
      </c>
      <c r="E15" s="42">
        <v>1280</v>
      </c>
      <c r="F15" s="42">
        <v>1272</v>
      </c>
      <c r="G15" s="42" t="s">
        <v>1288</v>
      </c>
      <c r="H15" s="42">
        <v>1279</v>
      </c>
      <c r="I15" s="42">
        <f t="shared" si="3"/>
        <v>-500</v>
      </c>
    </row>
    <row r="16" spans="1:9">
      <c r="A16" s="39">
        <v>42774</v>
      </c>
      <c r="B16" s="40" t="s">
        <v>705</v>
      </c>
      <c r="C16" s="40" t="s">
        <v>17</v>
      </c>
      <c r="D16" s="40">
        <v>500</v>
      </c>
      <c r="E16" s="40">
        <v>984</v>
      </c>
      <c r="F16" s="40">
        <v>992</v>
      </c>
      <c r="G16" s="40" t="s">
        <v>1289</v>
      </c>
      <c r="H16" s="40">
        <v>980</v>
      </c>
      <c r="I16" s="40">
        <f>(E16-H16)*D16</f>
        <v>2000</v>
      </c>
    </row>
    <row r="17" spans="1:9">
      <c r="A17" s="41">
        <v>42775</v>
      </c>
      <c r="B17" s="42" t="s">
        <v>1026</v>
      </c>
      <c r="C17" s="42" t="s">
        <v>20</v>
      </c>
      <c r="D17" s="42">
        <v>3500</v>
      </c>
      <c r="E17" s="42">
        <v>167.1</v>
      </c>
      <c r="F17" s="42">
        <v>165.9</v>
      </c>
      <c r="G17" s="42" t="s">
        <v>1290</v>
      </c>
      <c r="H17" s="42">
        <v>166.85</v>
      </c>
      <c r="I17" s="42">
        <f t="shared" ref="I17:I21" si="4">(H17-E17)*D17</f>
        <v>-875</v>
      </c>
    </row>
    <row r="18" spans="1:9">
      <c r="A18" s="39">
        <v>42775</v>
      </c>
      <c r="B18" s="40" t="s">
        <v>1291</v>
      </c>
      <c r="C18" s="40" t="s">
        <v>403</v>
      </c>
      <c r="D18" s="40">
        <v>400</v>
      </c>
      <c r="E18" s="40">
        <v>1792</v>
      </c>
      <c r="F18" s="40">
        <v>1782</v>
      </c>
      <c r="G18" s="40" t="s">
        <v>1292</v>
      </c>
      <c r="H18" s="40">
        <v>1799.5</v>
      </c>
      <c r="I18" s="40">
        <f t="shared" si="4"/>
        <v>3000</v>
      </c>
    </row>
    <row r="19" spans="1:9">
      <c r="A19" s="39">
        <v>42775</v>
      </c>
      <c r="B19" s="40" t="s">
        <v>1293</v>
      </c>
      <c r="C19" s="40" t="s">
        <v>403</v>
      </c>
      <c r="D19" s="40">
        <v>500</v>
      </c>
      <c r="E19" s="40">
        <v>1295.5</v>
      </c>
      <c r="F19" s="40">
        <v>1287.5</v>
      </c>
      <c r="G19" s="40" t="s">
        <v>1294</v>
      </c>
      <c r="H19" s="40">
        <v>1299</v>
      </c>
      <c r="I19" s="40">
        <f t="shared" si="4"/>
        <v>1750</v>
      </c>
    </row>
    <row r="20" spans="1:9">
      <c r="A20" s="39">
        <v>42776</v>
      </c>
      <c r="B20" s="40" t="s">
        <v>206</v>
      </c>
      <c r="C20" s="40" t="s">
        <v>20</v>
      </c>
      <c r="D20" s="40">
        <v>400</v>
      </c>
      <c r="E20" s="40">
        <v>1800</v>
      </c>
      <c r="F20" s="40">
        <v>1790</v>
      </c>
      <c r="G20" s="40" t="s">
        <v>1295</v>
      </c>
      <c r="H20" s="40">
        <v>1800</v>
      </c>
      <c r="I20" s="40">
        <f t="shared" si="4"/>
        <v>0</v>
      </c>
    </row>
    <row r="21" spans="1:9">
      <c r="A21" s="41">
        <v>42776</v>
      </c>
      <c r="B21" s="42" t="s">
        <v>1296</v>
      </c>
      <c r="C21" s="42" t="s">
        <v>403</v>
      </c>
      <c r="D21" s="42">
        <v>200</v>
      </c>
      <c r="E21" s="42">
        <v>3275</v>
      </c>
      <c r="F21" s="42">
        <v>3255</v>
      </c>
      <c r="G21" s="42" t="s">
        <v>1297</v>
      </c>
      <c r="H21" s="42">
        <v>3270</v>
      </c>
      <c r="I21" s="42">
        <f t="shared" si="4"/>
        <v>-1000</v>
      </c>
    </row>
    <row r="22" spans="1:9">
      <c r="A22" s="41">
        <v>42776</v>
      </c>
      <c r="B22" s="42" t="s">
        <v>1298</v>
      </c>
      <c r="C22" s="42" t="s">
        <v>17</v>
      </c>
      <c r="D22" s="42">
        <v>150</v>
      </c>
      <c r="E22" s="42">
        <v>6120</v>
      </c>
      <c r="F22" s="42">
        <v>6145</v>
      </c>
      <c r="G22" s="42" t="s">
        <v>1299</v>
      </c>
      <c r="H22" s="42">
        <v>6130</v>
      </c>
      <c r="I22" s="42">
        <f t="shared" ref="I22:I24" si="5">(E22-H22)*D22</f>
        <v>-1500</v>
      </c>
    </row>
    <row r="23" spans="1:9">
      <c r="A23" s="39">
        <v>42779</v>
      </c>
      <c r="B23" s="40" t="s">
        <v>1300</v>
      </c>
      <c r="C23" s="40" t="s">
        <v>17</v>
      </c>
      <c r="D23" s="40">
        <v>700</v>
      </c>
      <c r="E23" s="40">
        <v>780</v>
      </c>
      <c r="F23" s="40">
        <v>786</v>
      </c>
      <c r="G23" s="40" t="s">
        <v>1301</v>
      </c>
      <c r="H23" s="40">
        <v>775.2</v>
      </c>
      <c r="I23" s="40">
        <f t="shared" si="5"/>
        <v>3359.99999999997</v>
      </c>
    </row>
    <row r="24" spans="1:9">
      <c r="A24" s="39">
        <v>42780</v>
      </c>
      <c r="B24" s="40" t="s">
        <v>1298</v>
      </c>
      <c r="C24" s="40" t="s">
        <v>398</v>
      </c>
      <c r="D24" s="40">
        <v>150</v>
      </c>
      <c r="E24" s="40">
        <v>6000</v>
      </c>
      <c r="F24" s="40">
        <v>6025</v>
      </c>
      <c r="G24" s="40" t="s">
        <v>1302</v>
      </c>
      <c r="H24" s="40">
        <v>5988</v>
      </c>
      <c r="I24" s="40">
        <f t="shared" si="5"/>
        <v>1800</v>
      </c>
    </row>
    <row r="25" spans="1:9">
      <c r="A25" s="41">
        <v>42780</v>
      </c>
      <c r="B25" s="42" t="s">
        <v>647</v>
      </c>
      <c r="C25" s="42" t="s">
        <v>20</v>
      </c>
      <c r="D25" s="42">
        <v>2000</v>
      </c>
      <c r="E25" s="42">
        <v>727.5</v>
      </c>
      <c r="F25" s="42">
        <v>725.5</v>
      </c>
      <c r="G25" s="42" t="s">
        <v>1303</v>
      </c>
      <c r="H25" s="42">
        <v>725.5</v>
      </c>
      <c r="I25" s="42">
        <f t="shared" ref="I25:I27" si="6">(H25-E25)*D25</f>
        <v>-4000</v>
      </c>
    </row>
    <row r="26" spans="1:9">
      <c r="A26" s="39">
        <v>42780</v>
      </c>
      <c r="B26" s="40" t="s">
        <v>1236</v>
      </c>
      <c r="C26" s="40" t="s">
        <v>403</v>
      </c>
      <c r="D26" s="40">
        <v>500</v>
      </c>
      <c r="E26" s="40">
        <v>1580</v>
      </c>
      <c r="F26" s="40">
        <v>1572</v>
      </c>
      <c r="G26" s="40" t="s">
        <v>1304</v>
      </c>
      <c r="H26" s="40">
        <v>1591</v>
      </c>
      <c r="I26" s="40">
        <f t="shared" si="6"/>
        <v>5500</v>
      </c>
    </row>
    <row r="27" spans="1:9">
      <c r="A27" s="41">
        <v>42781</v>
      </c>
      <c r="B27" s="42" t="s">
        <v>1305</v>
      </c>
      <c r="C27" s="42" t="s">
        <v>20</v>
      </c>
      <c r="D27" s="42">
        <v>2100</v>
      </c>
      <c r="E27" s="42">
        <v>280</v>
      </c>
      <c r="F27" s="42">
        <v>278.25</v>
      </c>
      <c r="G27" s="42" t="s">
        <v>1306</v>
      </c>
      <c r="H27" s="42">
        <v>279</v>
      </c>
      <c r="I27" s="42">
        <f t="shared" si="6"/>
        <v>-2100</v>
      </c>
    </row>
    <row r="28" spans="1:9">
      <c r="A28" s="39">
        <v>42781</v>
      </c>
      <c r="B28" s="40" t="s">
        <v>1236</v>
      </c>
      <c r="C28" s="40" t="s">
        <v>17</v>
      </c>
      <c r="D28" s="40">
        <v>500</v>
      </c>
      <c r="E28" s="40">
        <v>1545</v>
      </c>
      <c r="F28" s="40">
        <v>1553</v>
      </c>
      <c r="G28" s="40" t="s">
        <v>1307</v>
      </c>
      <c r="H28" s="40">
        <v>1532</v>
      </c>
      <c r="I28" s="40">
        <f t="shared" ref="I28:I30" si="7">(E28-H28)*D28</f>
        <v>6500</v>
      </c>
    </row>
    <row r="29" spans="1:9">
      <c r="A29" s="39">
        <v>42782</v>
      </c>
      <c r="B29" s="40" t="s">
        <v>1308</v>
      </c>
      <c r="C29" s="40" t="s">
        <v>17</v>
      </c>
      <c r="D29" s="40">
        <v>700</v>
      </c>
      <c r="E29" s="40">
        <v>1100</v>
      </c>
      <c r="F29" s="40">
        <v>1106</v>
      </c>
      <c r="G29" s="40" t="s">
        <v>1309</v>
      </c>
      <c r="H29" s="40">
        <v>1095.75</v>
      </c>
      <c r="I29" s="40">
        <f t="shared" si="7"/>
        <v>2975</v>
      </c>
    </row>
    <row r="30" spans="1:9">
      <c r="A30" s="39">
        <v>42783</v>
      </c>
      <c r="B30" s="40" t="s">
        <v>1205</v>
      </c>
      <c r="C30" s="40" t="s">
        <v>17</v>
      </c>
      <c r="D30" s="40">
        <v>7000</v>
      </c>
      <c r="E30" s="40">
        <v>104.65</v>
      </c>
      <c r="F30" s="40">
        <v>105.25</v>
      </c>
      <c r="G30" s="40" t="s">
        <v>1310</v>
      </c>
      <c r="H30" s="40">
        <v>104.6</v>
      </c>
      <c r="I30" s="40">
        <f t="shared" si="7"/>
        <v>350.00000000008</v>
      </c>
    </row>
    <row r="31" spans="1:9">
      <c r="A31" s="41">
        <v>42783</v>
      </c>
      <c r="B31" s="42" t="s">
        <v>139</v>
      </c>
      <c r="C31" s="42" t="s">
        <v>20</v>
      </c>
      <c r="D31" s="42">
        <v>800</v>
      </c>
      <c r="E31" s="42">
        <v>860</v>
      </c>
      <c r="F31" s="42">
        <v>855</v>
      </c>
      <c r="G31" s="42" t="s">
        <v>1311</v>
      </c>
      <c r="H31" s="42">
        <v>858</v>
      </c>
      <c r="I31" s="42">
        <f t="shared" ref="I31:I40" si="8">(H31-E31)*D31</f>
        <v>-1600</v>
      </c>
    </row>
    <row r="32" spans="1:9">
      <c r="A32" s="39">
        <v>42783</v>
      </c>
      <c r="B32" s="40" t="s">
        <v>1166</v>
      </c>
      <c r="C32" s="40" t="s">
        <v>17</v>
      </c>
      <c r="D32" s="40">
        <v>3000</v>
      </c>
      <c r="E32" s="40">
        <v>318.7</v>
      </c>
      <c r="F32" s="40">
        <v>320.1</v>
      </c>
      <c r="G32" s="40" t="s">
        <v>1312</v>
      </c>
      <c r="H32" s="40">
        <v>316.7</v>
      </c>
      <c r="I32" s="40">
        <f>(E32-H32)*D32</f>
        <v>6000</v>
      </c>
    </row>
    <row r="33" spans="1:9">
      <c r="A33" s="39">
        <v>42786</v>
      </c>
      <c r="B33" s="40" t="s">
        <v>682</v>
      </c>
      <c r="C33" s="40" t="s">
        <v>403</v>
      </c>
      <c r="D33" s="40">
        <v>2000</v>
      </c>
      <c r="E33" s="40">
        <v>427</v>
      </c>
      <c r="F33" s="40">
        <v>425</v>
      </c>
      <c r="G33" s="40" t="s">
        <v>1313</v>
      </c>
      <c r="H33" s="40">
        <v>427</v>
      </c>
      <c r="I33" s="40">
        <f t="shared" si="8"/>
        <v>0</v>
      </c>
    </row>
    <row r="34" spans="1:9">
      <c r="A34" s="39">
        <v>42786</v>
      </c>
      <c r="B34" s="40" t="s">
        <v>1314</v>
      </c>
      <c r="C34" s="40" t="s">
        <v>20</v>
      </c>
      <c r="D34" s="40">
        <v>2100</v>
      </c>
      <c r="E34" s="40">
        <v>550</v>
      </c>
      <c r="F34" s="40">
        <v>548.2</v>
      </c>
      <c r="G34" s="40" t="s">
        <v>1315</v>
      </c>
      <c r="H34" s="40">
        <v>551.4</v>
      </c>
      <c r="I34" s="40">
        <f t="shared" si="8"/>
        <v>2939.99999999995</v>
      </c>
    </row>
    <row r="35" spans="1:9">
      <c r="A35" s="39">
        <v>42787</v>
      </c>
      <c r="B35" s="40" t="s">
        <v>1316</v>
      </c>
      <c r="C35" s="40" t="s">
        <v>20</v>
      </c>
      <c r="D35" s="40">
        <v>5000</v>
      </c>
      <c r="E35" s="40">
        <v>156.15</v>
      </c>
      <c r="F35" s="40">
        <v>155.35</v>
      </c>
      <c r="G35" s="40" t="s">
        <v>1317</v>
      </c>
      <c r="H35" s="40">
        <v>156.75</v>
      </c>
      <c r="I35" s="40">
        <f t="shared" si="8"/>
        <v>2999.99999999997</v>
      </c>
    </row>
    <row r="36" spans="1:9">
      <c r="A36" s="41">
        <v>42787</v>
      </c>
      <c r="B36" s="42" t="s">
        <v>1314</v>
      </c>
      <c r="C36" s="42" t="s">
        <v>20</v>
      </c>
      <c r="D36" s="42">
        <v>2100</v>
      </c>
      <c r="E36" s="42">
        <v>565</v>
      </c>
      <c r="F36" s="42">
        <v>563</v>
      </c>
      <c r="G36" s="42" t="s">
        <v>1318</v>
      </c>
      <c r="H36" s="42">
        <v>563</v>
      </c>
      <c r="I36" s="42">
        <f t="shared" si="8"/>
        <v>-4200</v>
      </c>
    </row>
    <row r="37" spans="1:9">
      <c r="A37" s="39">
        <v>42788</v>
      </c>
      <c r="B37" s="40" t="s">
        <v>1319</v>
      </c>
      <c r="C37" s="40" t="s">
        <v>403</v>
      </c>
      <c r="D37" s="40">
        <v>1200</v>
      </c>
      <c r="E37" s="40">
        <v>514</v>
      </c>
      <c r="F37" s="40">
        <v>510.75</v>
      </c>
      <c r="G37" s="40" t="s">
        <v>1320</v>
      </c>
      <c r="H37" s="40">
        <v>516.5</v>
      </c>
      <c r="I37" s="40">
        <f t="shared" si="8"/>
        <v>3000</v>
      </c>
    </row>
    <row r="38" spans="1:9">
      <c r="A38" s="39">
        <v>42789</v>
      </c>
      <c r="B38" s="40" t="s">
        <v>1257</v>
      </c>
      <c r="C38" s="40" t="s">
        <v>403</v>
      </c>
      <c r="D38" s="40">
        <v>7000</v>
      </c>
      <c r="E38" s="40">
        <v>121.75</v>
      </c>
      <c r="F38" s="40">
        <v>121.15</v>
      </c>
      <c r="G38" s="40" t="s">
        <v>1321</v>
      </c>
      <c r="H38" s="40">
        <v>122.25</v>
      </c>
      <c r="I38" s="40">
        <f t="shared" si="8"/>
        <v>3500</v>
      </c>
    </row>
    <row r="39" spans="1:9">
      <c r="A39" s="39">
        <v>42793</v>
      </c>
      <c r="B39" s="40" t="s">
        <v>647</v>
      </c>
      <c r="C39" s="40" t="s">
        <v>403</v>
      </c>
      <c r="D39" s="40">
        <v>2000</v>
      </c>
      <c r="E39" s="40">
        <v>714</v>
      </c>
      <c r="F39" s="40">
        <v>712</v>
      </c>
      <c r="G39" s="40" t="s">
        <v>1322</v>
      </c>
      <c r="H39" s="40">
        <v>715.5</v>
      </c>
      <c r="I39" s="40">
        <f t="shared" si="8"/>
        <v>3000</v>
      </c>
    </row>
    <row r="40" spans="1:9">
      <c r="A40" s="41">
        <v>42794</v>
      </c>
      <c r="B40" s="42" t="s">
        <v>1323</v>
      </c>
      <c r="C40" s="42" t="s">
        <v>403</v>
      </c>
      <c r="D40" s="42">
        <v>500</v>
      </c>
      <c r="E40" s="42">
        <v>1250</v>
      </c>
      <c r="F40" s="42">
        <v>1242</v>
      </c>
      <c r="G40" s="42" t="s">
        <v>1324</v>
      </c>
      <c r="H40" s="42">
        <v>1247</v>
      </c>
      <c r="I40" s="42">
        <f t="shared" si="8"/>
        <v>-1500</v>
      </c>
    </row>
    <row r="41" spans="1:9">
      <c r="A41" s="39"/>
      <c r="B41" s="40"/>
      <c r="C41" s="40"/>
      <c r="D41" s="40"/>
      <c r="E41" s="40"/>
      <c r="F41" s="40"/>
      <c r="G41" s="40"/>
      <c r="H41" s="40"/>
      <c r="I41" s="40"/>
    </row>
    <row r="42" spans="1:9">
      <c r="A42" s="39"/>
      <c r="B42" s="40"/>
      <c r="C42" s="40"/>
      <c r="D42" s="40"/>
      <c r="E42" s="40"/>
      <c r="F42" s="40"/>
      <c r="G42" s="40"/>
      <c r="H42" s="40"/>
      <c r="I42" s="40"/>
    </row>
    <row r="43" spans="1:9">
      <c r="A43" s="41"/>
      <c r="B43" s="42"/>
      <c r="C43" s="42"/>
      <c r="D43" s="42"/>
      <c r="E43" s="42"/>
      <c r="F43" s="42"/>
      <c r="G43" s="42"/>
      <c r="H43" s="42"/>
      <c r="I43" s="42"/>
    </row>
    <row r="44" spans="7:9">
      <c r="G44" s="43" t="s">
        <v>40</v>
      </c>
      <c r="H44" s="43"/>
      <c r="I44" s="47">
        <f>SUM(I4:I43)</f>
        <v>60664.9999999998</v>
      </c>
    </row>
    <row r="45" spans="9:9">
      <c r="I45" s="48"/>
    </row>
    <row r="46" spans="7:9">
      <c r="G46" s="43" t="s">
        <v>3</v>
      </c>
      <c r="H46" s="43"/>
      <c r="I46" s="49">
        <f>26/37</f>
        <v>0.702702702702703</v>
      </c>
    </row>
  </sheetData>
  <mergeCells count="4">
    <mergeCell ref="A1:I1"/>
    <mergeCell ref="A2:I2"/>
    <mergeCell ref="G44:H44"/>
    <mergeCell ref="G46:H46"/>
  </mergeCells>
  <pageMargins left="0.75" right="0.75" top="1" bottom="1" header="0.511805555555556" footer="0.511805555555556"/>
  <pageSetup paperSize="9" orientation="portrait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topLeftCell="A9" workbookViewId="0">
      <selection activeCell="J34" sqref="J34"/>
    </sheetView>
  </sheetViews>
  <sheetFormatPr defaultColWidth="9" defaultRowHeight="15"/>
  <cols>
    <col min="1" max="1" width="10.4285714285714" style="32"/>
    <col min="2" max="2" width="17.8571428571429" style="32" customWidth="1"/>
    <col min="3" max="3" width="9.42857142857143" style="32" customWidth="1"/>
    <col min="4" max="4" width="9" style="32"/>
    <col min="5" max="5" width="12.2857142857143" style="32" customWidth="1"/>
    <col min="6" max="6" width="9" style="32"/>
    <col min="7" max="7" width="17.7142857142857" style="32" customWidth="1"/>
    <col min="8" max="8" width="11" style="32" customWidth="1"/>
    <col min="9" max="9" width="12.5714285714286" style="32" customWidth="1"/>
    <col min="10" max="10" width="21.5714285714286" style="32" customWidth="1"/>
    <col min="11" max="16384" width="9" style="32"/>
  </cols>
  <sheetData>
    <row r="1" ht="22.5" spans="1:9">
      <c r="A1" s="33" t="s">
        <v>5</v>
      </c>
      <c r="B1" s="34"/>
      <c r="C1" s="34"/>
      <c r="D1" s="34"/>
      <c r="E1" s="34"/>
      <c r="F1" s="34"/>
      <c r="G1" s="34"/>
      <c r="H1" s="34"/>
      <c r="I1" s="44"/>
    </row>
    <row r="2" ht="15.75" spans="1:9">
      <c r="A2" s="35" t="s">
        <v>1325</v>
      </c>
      <c r="B2" s="36"/>
      <c r="C2" s="36"/>
      <c r="D2" s="36"/>
      <c r="E2" s="36"/>
      <c r="F2" s="36"/>
      <c r="G2" s="36"/>
      <c r="H2" s="36"/>
      <c r="I2" s="45"/>
    </row>
    <row r="3" spans="1:9">
      <c r="A3" s="37" t="s">
        <v>7</v>
      </c>
      <c r="B3" s="38" t="s">
        <v>8</v>
      </c>
      <c r="C3" s="38" t="s">
        <v>9</v>
      </c>
      <c r="D3" s="38" t="s">
        <v>10</v>
      </c>
      <c r="E3" s="38" t="s">
        <v>11</v>
      </c>
      <c r="F3" s="38" t="s">
        <v>12</v>
      </c>
      <c r="G3" s="38" t="s">
        <v>13</v>
      </c>
      <c r="H3" s="38" t="s">
        <v>14</v>
      </c>
      <c r="I3" s="46" t="s">
        <v>15</v>
      </c>
    </row>
    <row r="4" spans="1:9">
      <c r="A4" s="39">
        <v>42737</v>
      </c>
      <c r="B4" s="40" t="s">
        <v>364</v>
      </c>
      <c r="C4" s="40" t="s">
        <v>20</v>
      </c>
      <c r="D4" s="40">
        <v>800</v>
      </c>
      <c r="E4" s="40">
        <v>680</v>
      </c>
      <c r="F4" s="40">
        <v>675</v>
      </c>
      <c r="G4" s="40" t="s">
        <v>1326</v>
      </c>
      <c r="H4" s="40">
        <v>683.75</v>
      </c>
      <c r="I4" s="40">
        <f t="shared" ref="I4:I7" si="0">(H4-E4)*D4</f>
        <v>3000</v>
      </c>
    </row>
    <row r="5" spans="1:9">
      <c r="A5" s="41">
        <v>42738</v>
      </c>
      <c r="B5" s="42" t="s">
        <v>139</v>
      </c>
      <c r="C5" s="42" t="s">
        <v>20</v>
      </c>
      <c r="D5" s="42">
        <v>800</v>
      </c>
      <c r="E5" s="42">
        <v>668</v>
      </c>
      <c r="F5" s="42">
        <v>663</v>
      </c>
      <c r="G5" s="42" t="s">
        <v>1327</v>
      </c>
      <c r="H5" s="42">
        <v>667.5</v>
      </c>
      <c r="I5" s="42">
        <f t="shared" si="0"/>
        <v>-400</v>
      </c>
    </row>
    <row r="6" spans="1:9">
      <c r="A6" s="39">
        <v>42738</v>
      </c>
      <c r="B6" s="40" t="s">
        <v>647</v>
      </c>
      <c r="C6" s="40" t="s">
        <v>20</v>
      </c>
      <c r="D6" s="40">
        <v>2000</v>
      </c>
      <c r="E6" s="40">
        <v>521.5</v>
      </c>
      <c r="F6" s="40">
        <v>519.5</v>
      </c>
      <c r="G6" s="40" t="s">
        <v>1328</v>
      </c>
      <c r="H6" s="40">
        <v>524.7</v>
      </c>
      <c r="I6" s="40">
        <f t="shared" si="0"/>
        <v>6400.00000000009</v>
      </c>
    </row>
    <row r="7" spans="1:9">
      <c r="A7" s="41">
        <v>42739</v>
      </c>
      <c r="B7" s="42" t="s">
        <v>647</v>
      </c>
      <c r="C7" s="42" t="s">
        <v>20</v>
      </c>
      <c r="D7" s="42">
        <v>2000</v>
      </c>
      <c r="E7" s="42">
        <v>537</v>
      </c>
      <c r="F7" s="42">
        <v>535</v>
      </c>
      <c r="G7" s="42" t="s">
        <v>1329</v>
      </c>
      <c r="H7" s="42">
        <v>536</v>
      </c>
      <c r="I7" s="42">
        <f t="shared" si="0"/>
        <v>-2000</v>
      </c>
    </row>
    <row r="8" spans="1:9">
      <c r="A8" s="39">
        <v>42739</v>
      </c>
      <c r="B8" s="40" t="s">
        <v>1230</v>
      </c>
      <c r="C8" s="40" t="s">
        <v>17</v>
      </c>
      <c r="D8" s="40">
        <v>1000</v>
      </c>
      <c r="E8" s="40">
        <v>628.5</v>
      </c>
      <c r="F8" s="40">
        <v>632.5</v>
      </c>
      <c r="G8" s="40" t="s">
        <v>1330</v>
      </c>
      <c r="H8" s="40">
        <v>628.5</v>
      </c>
      <c r="I8" s="40">
        <f>(E8-H8)*D8</f>
        <v>0</v>
      </c>
    </row>
    <row r="9" spans="1:9">
      <c r="A9" s="39">
        <v>42740</v>
      </c>
      <c r="B9" s="40" t="s">
        <v>1152</v>
      </c>
      <c r="C9" s="40" t="s">
        <v>20</v>
      </c>
      <c r="D9" s="40">
        <v>1200</v>
      </c>
      <c r="E9" s="40">
        <v>660</v>
      </c>
      <c r="F9" s="40">
        <v>656.5</v>
      </c>
      <c r="G9" s="40" t="s">
        <v>1331</v>
      </c>
      <c r="H9" s="40">
        <v>660</v>
      </c>
      <c r="I9" s="40">
        <f t="shared" ref="I9:I11" si="1">(H9-E9)*D9</f>
        <v>0</v>
      </c>
    </row>
    <row r="10" spans="1:9">
      <c r="A10" s="41">
        <v>42740</v>
      </c>
      <c r="B10" s="42" t="s">
        <v>682</v>
      </c>
      <c r="C10" s="42" t="s">
        <v>20</v>
      </c>
      <c r="D10" s="42">
        <v>2000</v>
      </c>
      <c r="E10" s="42">
        <v>377.5</v>
      </c>
      <c r="F10" s="42">
        <v>375.5</v>
      </c>
      <c r="G10" s="42" t="s">
        <v>1332</v>
      </c>
      <c r="H10" s="42">
        <v>376.75</v>
      </c>
      <c r="I10" s="42">
        <f t="shared" si="1"/>
        <v>-1500</v>
      </c>
    </row>
    <row r="11" spans="1:9">
      <c r="A11" s="41">
        <v>42741</v>
      </c>
      <c r="B11" s="42" t="s">
        <v>355</v>
      </c>
      <c r="C11" s="42" t="s">
        <v>20</v>
      </c>
      <c r="D11" s="42">
        <v>1200</v>
      </c>
      <c r="E11" s="42">
        <v>505</v>
      </c>
      <c r="F11" s="42">
        <v>504.9</v>
      </c>
      <c r="G11" s="42" t="s">
        <v>1333</v>
      </c>
      <c r="H11" s="42">
        <v>504.9</v>
      </c>
      <c r="I11" s="42">
        <f t="shared" si="1"/>
        <v>-120.000000000027</v>
      </c>
    </row>
    <row r="12" spans="1:9">
      <c r="A12" s="39">
        <v>42741</v>
      </c>
      <c r="B12" s="40" t="s">
        <v>1334</v>
      </c>
      <c r="C12" s="40" t="s">
        <v>17</v>
      </c>
      <c r="D12" s="40">
        <v>600</v>
      </c>
      <c r="E12" s="40">
        <v>746</v>
      </c>
      <c r="F12" s="40">
        <v>752</v>
      </c>
      <c r="G12" s="40" t="s">
        <v>1335</v>
      </c>
      <c r="H12" s="40">
        <v>738</v>
      </c>
      <c r="I12" s="40">
        <f>(E12-H12)*D12</f>
        <v>4800</v>
      </c>
    </row>
    <row r="13" spans="1:9">
      <c r="A13" s="41">
        <v>42744</v>
      </c>
      <c r="B13" s="42" t="s">
        <v>1336</v>
      </c>
      <c r="C13" s="42" t="s">
        <v>20</v>
      </c>
      <c r="D13" s="42">
        <v>600</v>
      </c>
      <c r="E13" s="42">
        <v>1155</v>
      </c>
      <c r="F13" s="42">
        <v>1148</v>
      </c>
      <c r="G13" s="42" t="s">
        <v>1337</v>
      </c>
      <c r="H13" s="42">
        <v>1153</v>
      </c>
      <c r="I13" s="42">
        <f t="shared" ref="I13:I15" si="2">(H13-E13)*D13</f>
        <v>-1200</v>
      </c>
    </row>
    <row r="14" spans="1:9">
      <c r="A14" s="39">
        <v>42744</v>
      </c>
      <c r="B14" s="40" t="s">
        <v>808</v>
      </c>
      <c r="C14" s="40" t="s">
        <v>403</v>
      </c>
      <c r="D14" s="40">
        <v>1500</v>
      </c>
      <c r="E14" s="40">
        <v>410</v>
      </c>
      <c r="F14" s="40">
        <v>407.25</v>
      </c>
      <c r="G14" s="40" t="s">
        <v>1338</v>
      </c>
      <c r="H14" s="40">
        <v>412</v>
      </c>
      <c r="I14" s="40">
        <f t="shared" si="2"/>
        <v>3000</v>
      </c>
    </row>
    <row r="15" spans="1:9">
      <c r="A15" s="39">
        <v>42745</v>
      </c>
      <c r="B15" s="40" t="s">
        <v>407</v>
      </c>
      <c r="C15" s="40" t="s">
        <v>20</v>
      </c>
      <c r="D15" s="40">
        <v>450</v>
      </c>
      <c r="E15" s="40">
        <v>1508</v>
      </c>
      <c r="F15" s="40">
        <v>1499</v>
      </c>
      <c r="G15" s="40" t="s">
        <v>1339</v>
      </c>
      <c r="H15" s="40">
        <v>1520</v>
      </c>
      <c r="I15" s="40">
        <f t="shared" si="2"/>
        <v>5400</v>
      </c>
    </row>
    <row r="16" spans="1:9">
      <c r="A16" s="39">
        <v>42746</v>
      </c>
      <c r="B16" s="40" t="s">
        <v>1236</v>
      </c>
      <c r="C16" s="40" t="s">
        <v>17</v>
      </c>
      <c r="D16" s="40">
        <v>500</v>
      </c>
      <c r="E16" s="40">
        <v>1620</v>
      </c>
      <c r="F16" s="40">
        <v>1628</v>
      </c>
      <c r="G16" s="40" t="s">
        <v>1340</v>
      </c>
      <c r="H16" s="40">
        <v>1620</v>
      </c>
      <c r="I16" s="40">
        <f>(E16-H16)*D16</f>
        <v>0</v>
      </c>
    </row>
    <row r="17" spans="1:9">
      <c r="A17" s="41">
        <v>42746</v>
      </c>
      <c r="B17" s="42" t="s">
        <v>1226</v>
      </c>
      <c r="C17" s="42" t="s">
        <v>20</v>
      </c>
      <c r="D17" s="42">
        <v>150</v>
      </c>
      <c r="E17" s="42">
        <v>5747</v>
      </c>
      <c r="F17" s="42">
        <v>5720</v>
      </c>
      <c r="G17" s="42" t="s">
        <v>1341</v>
      </c>
      <c r="H17" s="42">
        <v>5733</v>
      </c>
      <c r="I17" s="42">
        <f t="shared" ref="I17:I20" si="3">(H17-E17)*D17</f>
        <v>-2100</v>
      </c>
    </row>
    <row r="18" spans="1:9">
      <c r="A18" s="39">
        <v>42746</v>
      </c>
      <c r="B18" s="40" t="s">
        <v>1314</v>
      </c>
      <c r="C18" s="40" t="s">
        <v>20</v>
      </c>
      <c r="D18" s="40">
        <v>2100</v>
      </c>
      <c r="E18" s="40">
        <v>484.7</v>
      </c>
      <c r="F18" s="40">
        <v>482.7</v>
      </c>
      <c r="G18" s="40" t="s">
        <v>1342</v>
      </c>
      <c r="H18" s="40">
        <v>486.2</v>
      </c>
      <c r="I18" s="40">
        <f t="shared" si="3"/>
        <v>3150</v>
      </c>
    </row>
    <row r="19" spans="1:9">
      <c r="A19" s="39">
        <v>42746</v>
      </c>
      <c r="B19" s="40" t="s">
        <v>325</v>
      </c>
      <c r="C19" s="40" t="s">
        <v>20</v>
      </c>
      <c r="D19" s="40">
        <v>1100</v>
      </c>
      <c r="E19" s="40">
        <v>848</v>
      </c>
      <c r="F19" s="40">
        <v>844.25</v>
      </c>
      <c r="G19" s="40" t="s">
        <v>1343</v>
      </c>
      <c r="H19" s="40">
        <v>850.75</v>
      </c>
      <c r="I19" s="40">
        <f t="shared" si="3"/>
        <v>3025</v>
      </c>
    </row>
    <row r="20" spans="1:9">
      <c r="A20" s="39">
        <v>42747</v>
      </c>
      <c r="B20" s="40" t="s">
        <v>1209</v>
      </c>
      <c r="C20" s="40" t="s">
        <v>403</v>
      </c>
      <c r="D20" s="40">
        <v>7375</v>
      </c>
      <c r="E20" s="40">
        <v>121</v>
      </c>
      <c r="F20" s="40">
        <v>120.4</v>
      </c>
      <c r="G20" s="40" t="s">
        <v>1344</v>
      </c>
      <c r="H20" s="40">
        <v>121</v>
      </c>
      <c r="I20" s="40">
        <f t="shared" si="3"/>
        <v>0</v>
      </c>
    </row>
    <row r="21" spans="1:9">
      <c r="A21" s="41">
        <v>42748</v>
      </c>
      <c r="B21" s="42" t="s">
        <v>239</v>
      </c>
      <c r="C21" s="42" t="s">
        <v>17</v>
      </c>
      <c r="D21" s="42">
        <v>3000</v>
      </c>
      <c r="E21" s="42">
        <v>265</v>
      </c>
      <c r="F21" s="42">
        <v>267</v>
      </c>
      <c r="G21" s="42" t="s">
        <v>1345</v>
      </c>
      <c r="H21" s="42">
        <v>265.5</v>
      </c>
      <c r="I21" s="42">
        <f t="shared" ref="I21:I24" si="4">(E21-H21)*D21</f>
        <v>-1500</v>
      </c>
    </row>
    <row r="22" spans="1:9">
      <c r="A22" s="41">
        <v>42751</v>
      </c>
      <c r="B22" s="42" t="s">
        <v>756</v>
      </c>
      <c r="C22" s="42" t="s">
        <v>20</v>
      </c>
      <c r="D22" s="42">
        <v>2000</v>
      </c>
      <c r="E22" s="42">
        <v>460</v>
      </c>
      <c r="F22" s="42">
        <v>458</v>
      </c>
      <c r="G22" s="42" t="s">
        <v>1346</v>
      </c>
      <c r="H22" s="42">
        <v>458</v>
      </c>
      <c r="I22" s="42">
        <f>(H22-E22)*D22</f>
        <v>-4000</v>
      </c>
    </row>
    <row r="23" spans="1:9">
      <c r="A23" s="39">
        <v>42752</v>
      </c>
      <c r="B23" s="40" t="s">
        <v>1166</v>
      </c>
      <c r="C23" s="40" t="s">
        <v>17</v>
      </c>
      <c r="D23" s="40">
        <v>3000</v>
      </c>
      <c r="E23" s="40">
        <v>285</v>
      </c>
      <c r="F23" s="40">
        <v>286.5</v>
      </c>
      <c r="G23" s="40" t="s">
        <v>1347</v>
      </c>
      <c r="H23" s="40">
        <v>284.4</v>
      </c>
      <c r="I23" s="40">
        <f t="shared" si="4"/>
        <v>1800.00000000007</v>
      </c>
    </row>
    <row r="24" spans="1:9">
      <c r="A24" s="39">
        <v>42753</v>
      </c>
      <c r="B24" s="40" t="s">
        <v>1348</v>
      </c>
      <c r="C24" s="40" t="s">
        <v>17</v>
      </c>
      <c r="D24" s="40">
        <v>3200</v>
      </c>
      <c r="E24" s="40">
        <v>290</v>
      </c>
      <c r="F24" s="40">
        <v>291.3</v>
      </c>
      <c r="G24" s="40" t="s">
        <v>1349</v>
      </c>
      <c r="H24" s="40">
        <v>288.7</v>
      </c>
      <c r="I24" s="40">
        <f t="shared" si="4"/>
        <v>4160.00000000004</v>
      </c>
    </row>
    <row r="25" spans="1:9">
      <c r="A25" s="39">
        <v>42754</v>
      </c>
      <c r="B25" s="40" t="s">
        <v>931</v>
      </c>
      <c r="C25" s="40" t="s">
        <v>20</v>
      </c>
      <c r="D25" s="40">
        <v>2000</v>
      </c>
      <c r="E25" s="40">
        <v>385</v>
      </c>
      <c r="F25" s="40">
        <v>383</v>
      </c>
      <c r="G25" s="40" t="s">
        <v>1350</v>
      </c>
      <c r="H25" s="40">
        <v>385</v>
      </c>
      <c r="I25" s="40">
        <f t="shared" ref="I25:I35" si="5">(H25-E25)*D25</f>
        <v>0</v>
      </c>
    </row>
    <row r="26" spans="1:9">
      <c r="A26" s="39">
        <v>42755</v>
      </c>
      <c r="B26" s="40" t="s">
        <v>705</v>
      </c>
      <c r="C26" s="40" t="s">
        <v>17</v>
      </c>
      <c r="D26" s="40">
        <v>500</v>
      </c>
      <c r="E26" s="40">
        <v>872.5</v>
      </c>
      <c r="F26" s="40">
        <v>880.5</v>
      </c>
      <c r="G26" s="40" t="s">
        <v>1351</v>
      </c>
      <c r="H26" s="40">
        <v>872.5</v>
      </c>
      <c r="I26" s="40">
        <f>(E26-H26)*D26</f>
        <v>0</v>
      </c>
    </row>
    <row r="27" spans="1:9">
      <c r="A27" s="39">
        <v>42755</v>
      </c>
      <c r="B27" s="40" t="s">
        <v>1189</v>
      </c>
      <c r="C27" s="40" t="s">
        <v>17</v>
      </c>
      <c r="D27" s="40">
        <v>600</v>
      </c>
      <c r="E27" s="40">
        <v>980</v>
      </c>
      <c r="F27" s="40">
        <v>987</v>
      </c>
      <c r="G27" s="40" t="s">
        <v>1352</v>
      </c>
      <c r="H27" s="40">
        <v>973.5</v>
      </c>
      <c r="I27" s="40">
        <f>(E27-H27)*D27</f>
        <v>3900</v>
      </c>
    </row>
    <row r="28" spans="1:9">
      <c r="A28" s="39">
        <v>42758</v>
      </c>
      <c r="B28" s="40" t="s">
        <v>1353</v>
      </c>
      <c r="C28" s="40" t="s">
        <v>20</v>
      </c>
      <c r="D28" s="40">
        <v>200</v>
      </c>
      <c r="E28" s="40">
        <v>3540</v>
      </c>
      <c r="F28" s="40">
        <v>3520</v>
      </c>
      <c r="G28" s="40" t="s">
        <v>1354</v>
      </c>
      <c r="H28" s="40">
        <v>3555</v>
      </c>
      <c r="I28" s="40">
        <f t="shared" si="5"/>
        <v>3000</v>
      </c>
    </row>
    <row r="29" spans="1:9">
      <c r="A29" s="39">
        <v>42758</v>
      </c>
      <c r="B29" s="40" t="s">
        <v>1355</v>
      </c>
      <c r="C29" s="40" t="s">
        <v>403</v>
      </c>
      <c r="D29" s="40">
        <v>600</v>
      </c>
      <c r="E29" s="40">
        <v>1200</v>
      </c>
      <c r="F29" s="40">
        <v>1943</v>
      </c>
      <c r="G29" s="40" t="s">
        <v>1356</v>
      </c>
      <c r="H29" s="40">
        <v>1200</v>
      </c>
      <c r="I29" s="40">
        <f t="shared" si="5"/>
        <v>0</v>
      </c>
    </row>
    <row r="30" spans="1:9">
      <c r="A30" s="39">
        <v>42759</v>
      </c>
      <c r="B30" s="40" t="s">
        <v>1026</v>
      </c>
      <c r="C30" s="40" t="s">
        <v>403</v>
      </c>
      <c r="D30" s="40">
        <v>3500</v>
      </c>
      <c r="E30" s="40">
        <v>140</v>
      </c>
      <c r="F30" s="40">
        <v>138.85</v>
      </c>
      <c r="G30" s="40" t="s">
        <v>1357</v>
      </c>
      <c r="H30" s="40">
        <v>141.6</v>
      </c>
      <c r="I30" s="40">
        <f t="shared" si="5"/>
        <v>5599.99999999998</v>
      </c>
    </row>
    <row r="31" spans="1:9">
      <c r="A31" s="39">
        <v>42760</v>
      </c>
      <c r="B31" s="40" t="s">
        <v>1353</v>
      </c>
      <c r="C31" s="40" t="s">
        <v>20</v>
      </c>
      <c r="D31" s="40">
        <v>200</v>
      </c>
      <c r="E31" s="40">
        <v>3667</v>
      </c>
      <c r="F31" s="40">
        <v>3647</v>
      </c>
      <c r="G31" s="40" t="s">
        <v>1358</v>
      </c>
      <c r="H31" s="40">
        <v>3677</v>
      </c>
      <c r="I31" s="40">
        <f t="shared" si="5"/>
        <v>2000</v>
      </c>
    </row>
    <row r="32" spans="1:9">
      <c r="A32" s="39">
        <v>42762</v>
      </c>
      <c r="B32" s="40" t="s">
        <v>247</v>
      </c>
      <c r="C32" s="40" t="s">
        <v>20</v>
      </c>
      <c r="D32" s="40">
        <v>1100</v>
      </c>
      <c r="E32" s="40">
        <v>970</v>
      </c>
      <c r="F32" s="40">
        <v>966.25</v>
      </c>
      <c r="G32" s="40" t="s">
        <v>1359</v>
      </c>
      <c r="H32" s="40">
        <v>978</v>
      </c>
      <c r="I32" s="40">
        <f t="shared" si="5"/>
        <v>8800</v>
      </c>
    </row>
    <row r="33" spans="1:9">
      <c r="A33" s="39">
        <v>42765</v>
      </c>
      <c r="B33" s="40" t="s">
        <v>1360</v>
      </c>
      <c r="C33" s="40" t="s">
        <v>20</v>
      </c>
      <c r="D33" s="40">
        <v>400</v>
      </c>
      <c r="E33" s="40">
        <v>1420</v>
      </c>
      <c r="F33" s="40">
        <v>1410</v>
      </c>
      <c r="G33" s="40" t="s">
        <v>1361</v>
      </c>
      <c r="H33" s="40">
        <v>1420</v>
      </c>
      <c r="I33" s="40">
        <f t="shared" si="5"/>
        <v>0</v>
      </c>
    </row>
    <row r="34" spans="1:9">
      <c r="A34" s="39">
        <v>42765</v>
      </c>
      <c r="B34" s="40" t="s">
        <v>1205</v>
      </c>
      <c r="C34" s="40" t="s">
        <v>20</v>
      </c>
      <c r="D34" s="40">
        <v>7000</v>
      </c>
      <c r="E34" s="40">
        <v>96.8</v>
      </c>
      <c r="F34" s="40">
        <v>96</v>
      </c>
      <c r="G34" s="40" t="s">
        <v>1362</v>
      </c>
      <c r="H34" s="40">
        <v>99</v>
      </c>
      <c r="I34" s="40">
        <f t="shared" si="5"/>
        <v>15400</v>
      </c>
    </row>
    <row r="35" spans="1:9">
      <c r="A35" s="39">
        <v>42766</v>
      </c>
      <c r="B35" s="40" t="s">
        <v>1205</v>
      </c>
      <c r="C35" s="40" t="s">
        <v>20</v>
      </c>
      <c r="D35" s="40">
        <v>7000</v>
      </c>
      <c r="E35" s="40">
        <v>104.2</v>
      </c>
      <c r="F35" s="40">
        <v>103.6</v>
      </c>
      <c r="G35" s="40" t="s">
        <v>1363</v>
      </c>
      <c r="H35" s="40">
        <v>106</v>
      </c>
      <c r="I35" s="40">
        <f t="shared" si="5"/>
        <v>12600</v>
      </c>
    </row>
    <row r="36" spans="1:9">
      <c r="A36" s="39"/>
      <c r="B36" s="40"/>
      <c r="C36" s="40"/>
      <c r="D36" s="40"/>
      <c r="E36" s="40"/>
      <c r="F36" s="40"/>
      <c r="G36" s="40"/>
      <c r="H36" s="40"/>
      <c r="I36" s="40"/>
    </row>
    <row r="37" spans="1:9">
      <c r="A37" s="39"/>
      <c r="B37" s="40"/>
      <c r="C37" s="40"/>
      <c r="D37" s="40"/>
      <c r="E37" s="40"/>
      <c r="F37" s="40"/>
      <c r="G37" s="40"/>
      <c r="H37" s="40"/>
      <c r="I37" s="40"/>
    </row>
    <row r="38" spans="1:9">
      <c r="A38" s="41"/>
      <c r="B38" s="42"/>
      <c r="C38" s="42"/>
      <c r="D38" s="42"/>
      <c r="E38" s="42"/>
      <c r="F38" s="42"/>
      <c r="G38" s="42"/>
      <c r="H38" s="42"/>
      <c r="I38" s="42"/>
    </row>
    <row r="39" spans="7:9">
      <c r="G39" s="43" t="s">
        <v>40</v>
      </c>
      <c r="H39" s="43"/>
      <c r="I39" s="47">
        <f>SUM(I4:I38)</f>
        <v>73215.0000000002</v>
      </c>
    </row>
    <row r="40" spans="9:9">
      <c r="I40" s="48"/>
    </row>
    <row r="41" spans="7:9">
      <c r="G41" s="43" t="s">
        <v>3</v>
      </c>
      <c r="H41" s="43"/>
      <c r="I41" s="49">
        <f>24/32</f>
        <v>0.75</v>
      </c>
    </row>
  </sheetData>
  <mergeCells count="4">
    <mergeCell ref="A1:I1"/>
    <mergeCell ref="A2:I2"/>
    <mergeCell ref="G39:H39"/>
    <mergeCell ref="G41:H41"/>
  </mergeCells>
  <pageMargins left="0.75" right="0.75" top="1" bottom="1" header="0.511805555555556" footer="0.511805555555556"/>
  <pageSetup paperSize="9" orientation="portrait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6"/>
  <sheetViews>
    <sheetView workbookViewId="0">
      <selection activeCell="J10" sqref="J10"/>
    </sheetView>
  </sheetViews>
  <sheetFormatPr defaultColWidth="9" defaultRowHeight="15"/>
  <cols>
    <col min="1" max="1" width="10.4285714285714" style="26" customWidth="1"/>
    <col min="2" max="2" width="19.2857142857143" style="26" customWidth="1"/>
    <col min="3" max="3" width="9" style="26"/>
    <col min="4" max="4" width="10.2857142857143" style="26" customWidth="1"/>
    <col min="5" max="5" width="13.2857142857143" style="26" customWidth="1"/>
    <col min="6" max="6" width="11.2857142857143" style="26" customWidth="1"/>
    <col min="7" max="7" width="20.8571428571429" style="26" customWidth="1"/>
    <col min="8" max="8" width="11.8571428571429" style="26" customWidth="1"/>
    <col min="9" max="9" width="13.7142857142857" style="26" customWidth="1"/>
    <col min="10" max="10" width="31" style="26" customWidth="1"/>
    <col min="11" max="16384" width="9" style="26"/>
  </cols>
  <sheetData>
    <row r="1" ht="22.5" spans="1:9">
      <c r="A1" s="2" t="s">
        <v>5</v>
      </c>
      <c r="B1" s="3"/>
      <c r="C1" s="3"/>
      <c r="D1" s="3"/>
      <c r="E1" s="3"/>
      <c r="F1" s="3"/>
      <c r="G1" s="3"/>
      <c r="H1" s="3"/>
      <c r="I1" s="15"/>
    </row>
    <row r="2" ht="15.75" spans="1:9">
      <c r="A2" s="4" t="s">
        <v>1364</v>
      </c>
      <c r="B2" s="5"/>
      <c r="C2" s="5"/>
      <c r="D2" s="5"/>
      <c r="E2" s="5"/>
      <c r="F2" s="5"/>
      <c r="G2" s="5"/>
      <c r="H2" s="5"/>
      <c r="I2" s="16"/>
    </row>
    <row r="3" spans="1:9">
      <c r="A3" s="6" t="s">
        <v>7</v>
      </c>
      <c r="B3" s="7" t="s">
        <v>8</v>
      </c>
      <c r="C3" s="7" t="s">
        <v>9</v>
      </c>
      <c r="D3" s="7" t="s">
        <v>10</v>
      </c>
      <c r="E3" s="7" t="s">
        <v>11</v>
      </c>
      <c r="F3" s="7" t="s">
        <v>12</v>
      </c>
      <c r="G3" s="7" t="s">
        <v>13</v>
      </c>
      <c r="H3" s="7" t="s">
        <v>14</v>
      </c>
      <c r="I3" s="17" t="s">
        <v>15</v>
      </c>
    </row>
    <row r="4" spans="1:9">
      <c r="A4" s="8">
        <v>42705</v>
      </c>
      <c r="B4" s="9" t="s">
        <v>1365</v>
      </c>
      <c r="C4" s="9" t="s">
        <v>20</v>
      </c>
      <c r="D4" s="9">
        <v>1500</v>
      </c>
      <c r="E4" s="9">
        <v>396.4</v>
      </c>
      <c r="F4" s="9">
        <v>393.65</v>
      </c>
      <c r="G4" s="9" t="s">
        <v>1366</v>
      </c>
      <c r="H4" s="9">
        <v>395</v>
      </c>
      <c r="I4" s="18">
        <f t="shared" ref="I4:I8" si="0">(H4-E4)*D4</f>
        <v>-2099.99999999997</v>
      </c>
    </row>
    <row r="5" spans="1:9">
      <c r="A5" s="10">
        <v>42705</v>
      </c>
      <c r="B5" s="11" t="s">
        <v>1367</v>
      </c>
      <c r="C5" s="11" t="s">
        <v>20</v>
      </c>
      <c r="D5" s="11">
        <v>400</v>
      </c>
      <c r="E5" s="11">
        <v>1400</v>
      </c>
      <c r="F5" s="11">
        <v>1390</v>
      </c>
      <c r="G5" s="11" t="s">
        <v>1368</v>
      </c>
      <c r="H5" s="11">
        <v>1407.5</v>
      </c>
      <c r="I5" s="19">
        <f t="shared" si="0"/>
        <v>3000</v>
      </c>
    </row>
    <row r="6" spans="1:9">
      <c r="A6" s="10">
        <v>42706</v>
      </c>
      <c r="B6" s="11" t="s">
        <v>1369</v>
      </c>
      <c r="C6" s="11" t="s">
        <v>398</v>
      </c>
      <c r="D6" s="11">
        <v>2100</v>
      </c>
      <c r="E6" s="11">
        <v>290</v>
      </c>
      <c r="F6" s="11">
        <v>292</v>
      </c>
      <c r="G6" s="11" t="s">
        <v>1370</v>
      </c>
      <c r="H6" s="11">
        <v>287.5</v>
      </c>
      <c r="I6" s="19">
        <f t="shared" ref="I6:I11" si="1">(E6-H6)*D6</f>
        <v>5250</v>
      </c>
    </row>
    <row r="7" spans="1:9">
      <c r="A7" s="10">
        <v>42709</v>
      </c>
      <c r="B7" s="11" t="s">
        <v>493</v>
      </c>
      <c r="C7" s="11" t="s">
        <v>20</v>
      </c>
      <c r="D7" s="11">
        <v>250</v>
      </c>
      <c r="E7" s="11">
        <v>1930</v>
      </c>
      <c r="F7" s="11">
        <v>1914</v>
      </c>
      <c r="G7" s="11" t="s">
        <v>1371</v>
      </c>
      <c r="H7" s="11">
        <v>1949</v>
      </c>
      <c r="I7" s="19">
        <f t="shared" si="0"/>
        <v>4750</v>
      </c>
    </row>
    <row r="8" spans="1:9">
      <c r="A8" s="8">
        <v>42710</v>
      </c>
      <c r="B8" s="9" t="s">
        <v>787</v>
      </c>
      <c r="C8" s="9" t="s">
        <v>20</v>
      </c>
      <c r="D8" s="9">
        <v>6000</v>
      </c>
      <c r="E8" s="9">
        <v>230.35</v>
      </c>
      <c r="F8" s="9">
        <v>229.4</v>
      </c>
      <c r="G8" s="9" t="s">
        <v>1372</v>
      </c>
      <c r="H8" s="9">
        <v>230.3</v>
      </c>
      <c r="I8" s="18">
        <f t="shared" si="0"/>
        <v>-299.999999999898</v>
      </c>
    </row>
    <row r="9" spans="1:9">
      <c r="A9" s="8">
        <v>42711</v>
      </c>
      <c r="B9" s="9" t="s">
        <v>1373</v>
      </c>
      <c r="C9" s="9" t="s">
        <v>20</v>
      </c>
      <c r="D9" s="9">
        <v>2000</v>
      </c>
      <c r="E9" s="9">
        <v>359.5</v>
      </c>
      <c r="F9" s="9">
        <v>358</v>
      </c>
      <c r="G9" s="9" t="s">
        <v>1374</v>
      </c>
      <c r="H9" s="9">
        <v>360</v>
      </c>
      <c r="I9" s="18">
        <f t="shared" si="1"/>
        <v>-1000</v>
      </c>
    </row>
    <row r="10" spans="1:9">
      <c r="A10" s="10">
        <v>42712</v>
      </c>
      <c r="B10" s="11" t="s">
        <v>1375</v>
      </c>
      <c r="C10" s="11" t="s">
        <v>20</v>
      </c>
      <c r="D10" s="11">
        <v>1100</v>
      </c>
      <c r="E10" s="11">
        <v>807</v>
      </c>
      <c r="F10" s="11">
        <v>803.5</v>
      </c>
      <c r="G10" s="11" t="s">
        <v>1376</v>
      </c>
      <c r="H10" s="11">
        <v>814</v>
      </c>
      <c r="I10" s="19">
        <f>(H10-E10)*D10</f>
        <v>7700</v>
      </c>
    </row>
    <row r="11" spans="1:9">
      <c r="A11" s="10">
        <v>42713</v>
      </c>
      <c r="B11" s="11" t="s">
        <v>66</v>
      </c>
      <c r="C11" s="11" t="s">
        <v>17</v>
      </c>
      <c r="D11" s="11">
        <v>2000</v>
      </c>
      <c r="E11" s="11">
        <v>520</v>
      </c>
      <c r="F11" s="11">
        <v>522</v>
      </c>
      <c r="G11" s="11" t="s">
        <v>1377</v>
      </c>
      <c r="H11" s="11">
        <v>520</v>
      </c>
      <c r="I11" s="19">
        <f t="shared" si="1"/>
        <v>0</v>
      </c>
    </row>
    <row r="12" spans="1:9">
      <c r="A12" s="8">
        <v>42713</v>
      </c>
      <c r="B12" s="9" t="s">
        <v>267</v>
      </c>
      <c r="C12" s="9" t="s">
        <v>20</v>
      </c>
      <c r="D12" s="9">
        <v>2000</v>
      </c>
      <c r="E12" s="9">
        <v>520</v>
      </c>
      <c r="F12" s="9">
        <v>518</v>
      </c>
      <c r="G12" s="9" t="s">
        <v>1378</v>
      </c>
      <c r="H12" s="9">
        <v>518</v>
      </c>
      <c r="I12" s="18">
        <f t="shared" ref="I12:I18" si="2">(H12-E12)*D12</f>
        <v>-4000</v>
      </c>
    </row>
    <row r="13" spans="1:9">
      <c r="A13" s="8">
        <v>42716</v>
      </c>
      <c r="B13" s="9" t="s">
        <v>364</v>
      </c>
      <c r="C13" s="9" t="s">
        <v>17</v>
      </c>
      <c r="D13" s="9">
        <v>800</v>
      </c>
      <c r="E13" s="9">
        <v>694</v>
      </c>
      <c r="F13" s="9">
        <v>699</v>
      </c>
      <c r="G13" s="9" t="s">
        <v>1379</v>
      </c>
      <c r="H13" s="9">
        <v>694.4</v>
      </c>
      <c r="I13" s="18">
        <f t="shared" ref="I13:I15" si="3">(E13-H13)*D13</f>
        <v>-319.999999999982</v>
      </c>
    </row>
    <row r="14" spans="1:9">
      <c r="A14" s="10">
        <v>42716</v>
      </c>
      <c r="B14" s="11" t="s">
        <v>1380</v>
      </c>
      <c r="C14" s="11" t="s">
        <v>17</v>
      </c>
      <c r="D14" s="11">
        <v>1400</v>
      </c>
      <c r="E14" s="11">
        <v>355</v>
      </c>
      <c r="F14" s="11">
        <v>358</v>
      </c>
      <c r="G14" s="11" t="s">
        <v>1381</v>
      </c>
      <c r="H14" s="11">
        <v>352.85</v>
      </c>
      <c r="I14" s="19">
        <f t="shared" si="3"/>
        <v>3009.99999999997</v>
      </c>
    </row>
    <row r="15" spans="1:9">
      <c r="A15" s="8">
        <v>42716</v>
      </c>
      <c r="B15" s="9" t="s">
        <v>647</v>
      </c>
      <c r="C15" s="9" t="s">
        <v>398</v>
      </c>
      <c r="D15" s="9">
        <v>2000</v>
      </c>
      <c r="E15" s="9">
        <v>503.65</v>
      </c>
      <c r="F15" s="9">
        <v>505.65</v>
      </c>
      <c r="G15" s="9" t="s">
        <v>1382</v>
      </c>
      <c r="H15" s="9">
        <v>504.3</v>
      </c>
      <c r="I15" s="18">
        <f t="shared" si="3"/>
        <v>-1300.00000000007</v>
      </c>
    </row>
    <row r="16" spans="1:9">
      <c r="A16" s="8">
        <v>42717</v>
      </c>
      <c r="B16" s="9" t="s">
        <v>1226</v>
      </c>
      <c r="C16" s="9" t="s">
        <v>20</v>
      </c>
      <c r="D16" s="9">
        <v>150</v>
      </c>
      <c r="E16" s="9">
        <v>5212</v>
      </c>
      <c r="F16" s="9">
        <v>5182</v>
      </c>
      <c r="G16" s="9" t="s">
        <v>1383</v>
      </c>
      <c r="H16" s="9">
        <v>5209</v>
      </c>
      <c r="I16" s="18">
        <f t="shared" si="2"/>
        <v>-450</v>
      </c>
    </row>
    <row r="17" spans="1:9">
      <c r="A17" s="10">
        <v>42717</v>
      </c>
      <c r="B17" s="11" t="s">
        <v>250</v>
      </c>
      <c r="C17" s="11" t="s">
        <v>20</v>
      </c>
      <c r="D17" s="11">
        <v>2000</v>
      </c>
      <c r="E17" s="11">
        <v>421.5</v>
      </c>
      <c r="F17" s="11">
        <v>419.5</v>
      </c>
      <c r="G17" s="11" t="s">
        <v>1384</v>
      </c>
      <c r="H17" s="11">
        <v>422</v>
      </c>
      <c r="I17" s="19">
        <f t="shared" si="2"/>
        <v>1000</v>
      </c>
    </row>
    <row r="18" spans="1:9">
      <c r="A18" s="10">
        <v>42717</v>
      </c>
      <c r="B18" s="11" t="s">
        <v>1034</v>
      </c>
      <c r="C18" s="11" t="s">
        <v>20</v>
      </c>
      <c r="D18" s="11">
        <v>6000</v>
      </c>
      <c r="E18" s="11">
        <v>238.5</v>
      </c>
      <c r="F18" s="11">
        <v>237.8</v>
      </c>
      <c r="G18" s="11" t="s">
        <v>1385</v>
      </c>
      <c r="H18" s="11">
        <v>239.25</v>
      </c>
      <c r="I18" s="19">
        <f t="shared" si="2"/>
        <v>4500</v>
      </c>
    </row>
    <row r="19" spans="1:9">
      <c r="A19" s="8">
        <v>42718</v>
      </c>
      <c r="B19" s="9" t="s">
        <v>1386</v>
      </c>
      <c r="C19" s="9" t="s">
        <v>17</v>
      </c>
      <c r="D19" s="9">
        <v>1100</v>
      </c>
      <c r="E19" s="9">
        <v>550</v>
      </c>
      <c r="F19" s="9">
        <v>553.5</v>
      </c>
      <c r="G19" s="9" t="s">
        <v>1387</v>
      </c>
      <c r="H19" s="9">
        <v>553.5</v>
      </c>
      <c r="I19" s="18">
        <f>(E19-H19)*D19</f>
        <v>-3850</v>
      </c>
    </row>
    <row r="20" spans="1:9">
      <c r="A20" s="8">
        <v>42719</v>
      </c>
      <c r="B20" s="9" t="s">
        <v>247</v>
      </c>
      <c r="C20" s="9" t="s">
        <v>20</v>
      </c>
      <c r="D20" s="9">
        <v>1100</v>
      </c>
      <c r="E20" s="9">
        <v>900</v>
      </c>
      <c r="F20" s="9">
        <v>897.25</v>
      </c>
      <c r="G20" s="9" t="s">
        <v>1388</v>
      </c>
      <c r="H20" s="9">
        <v>897.25</v>
      </c>
      <c r="I20" s="18">
        <f t="shared" ref="I20:I25" si="4">(H20-E20)*D20</f>
        <v>-3025</v>
      </c>
    </row>
    <row r="21" spans="1:9">
      <c r="A21" s="8">
        <v>42720</v>
      </c>
      <c r="B21" s="9" t="s">
        <v>247</v>
      </c>
      <c r="C21" s="9" t="s">
        <v>20</v>
      </c>
      <c r="D21" s="9">
        <v>1100</v>
      </c>
      <c r="E21" s="9">
        <v>919</v>
      </c>
      <c r="F21" s="9">
        <v>915.25</v>
      </c>
      <c r="G21" s="9" t="s">
        <v>1389</v>
      </c>
      <c r="H21" s="9">
        <v>918.6</v>
      </c>
      <c r="I21" s="18">
        <f t="shared" si="4"/>
        <v>-439.999999999975</v>
      </c>
    </row>
    <row r="22" spans="1:9">
      <c r="A22" s="10">
        <v>42720</v>
      </c>
      <c r="B22" s="11" t="s">
        <v>1291</v>
      </c>
      <c r="C22" s="11" t="s">
        <v>403</v>
      </c>
      <c r="D22" s="11">
        <v>400</v>
      </c>
      <c r="E22" s="11">
        <v>1800</v>
      </c>
      <c r="F22" s="11">
        <v>1790</v>
      </c>
      <c r="G22" s="11" t="s">
        <v>1390</v>
      </c>
      <c r="H22" s="11">
        <v>1807.5</v>
      </c>
      <c r="I22" s="19">
        <f t="shared" si="4"/>
        <v>3000</v>
      </c>
    </row>
    <row r="23" spans="1:9">
      <c r="A23" s="10">
        <v>42723</v>
      </c>
      <c r="B23" s="11" t="s">
        <v>1134</v>
      </c>
      <c r="C23" s="11" t="s">
        <v>20</v>
      </c>
      <c r="D23" s="11">
        <v>700</v>
      </c>
      <c r="E23" s="11">
        <v>710</v>
      </c>
      <c r="F23" s="11">
        <v>704</v>
      </c>
      <c r="G23" s="11" t="s">
        <v>1391</v>
      </c>
      <c r="H23" s="11">
        <v>710</v>
      </c>
      <c r="I23" s="19">
        <f t="shared" si="4"/>
        <v>0</v>
      </c>
    </row>
    <row r="24" spans="1:9">
      <c r="A24" s="8">
        <v>42723</v>
      </c>
      <c r="B24" s="9" t="s">
        <v>1108</v>
      </c>
      <c r="C24" s="9" t="s">
        <v>20</v>
      </c>
      <c r="D24" s="9">
        <v>1500</v>
      </c>
      <c r="E24" s="9">
        <v>402.5</v>
      </c>
      <c r="F24" s="9">
        <v>399.75</v>
      </c>
      <c r="G24" s="9" t="s">
        <v>1392</v>
      </c>
      <c r="H24" s="9">
        <v>402</v>
      </c>
      <c r="I24" s="18">
        <f t="shared" si="4"/>
        <v>-750</v>
      </c>
    </row>
    <row r="25" spans="1:9">
      <c r="A25" s="8">
        <v>42724</v>
      </c>
      <c r="B25" s="9" t="s">
        <v>647</v>
      </c>
      <c r="C25" s="9" t="s">
        <v>20</v>
      </c>
      <c r="D25" s="9">
        <v>2000</v>
      </c>
      <c r="E25" s="9">
        <v>500.8</v>
      </c>
      <c r="F25" s="9">
        <v>498.75</v>
      </c>
      <c r="G25" s="9" t="s">
        <v>1393</v>
      </c>
      <c r="H25" s="9">
        <v>499.95</v>
      </c>
      <c r="I25" s="18">
        <f t="shared" si="4"/>
        <v>-1700.00000000005</v>
      </c>
    </row>
    <row r="26" spans="1:9">
      <c r="A26" s="10">
        <v>42724</v>
      </c>
      <c r="B26" s="11" t="s">
        <v>1394</v>
      </c>
      <c r="C26" s="11" t="s">
        <v>17</v>
      </c>
      <c r="D26" s="11">
        <v>600</v>
      </c>
      <c r="E26" s="11">
        <v>871</v>
      </c>
      <c r="F26" s="11">
        <v>879</v>
      </c>
      <c r="G26" s="11" t="s">
        <v>1395</v>
      </c>
      <c r="H26" s="11">
        <v>863</v>
      </c>
      <c r="I26" s="19">
        <f t="shared" ref="I26:I28" si="5">(E26-H26)*D26</f>
        <v>4800</v>
      </c>
    </row>
    <row r="27" spans="1:9">
      <c r="A27" s="10">
        <v>42725</v>
      </c>
      <c r="B27" s="11" t="s">
        <v>43</v>
      </c>
      <c r="C27" s="11" t="s">
        <v>17</v>
      </c>
      <c r="D27" s="11">
        <v>200</v>
      </c>
      <c r="E27" s="11">
        <v>2854</v>
      </c>
      <c r="F27" s="11">
        <v>2874</v>
      </c>
      <c r="G27" s="11" t="s">
        <v>1396</v>
      </c>
      <c r="H27" s="11">
        <v>2841.4</v>
      </c>
      <c r="I27" s="19">
        <f t="shared" si="5"/>
        <v>2519.99999999998</v>
      </c>
    </row>
    <row r="28" spans="1:9">
      <c r="A28" s="10">
        <v>42726</v>
      </c>
      <c r="B28" s="11" t="s">
        <v>1397</v>
      </c>
      <c r="C28" s="11" t="s">
        <v>17</v>
      </c>
      <c r="D28" s="11">
        <v>450</v>
      </c>
      <c r="E28" s="11">
        <v>1400</v>
      </c>
      <c r="F28" s="11">
        <v>1409</v>
      </c>
      <c r="G28" s="11" t="s">
        <v>1398</v>
      </c>
      <c r="H28" s="11">
        <v>1389</v>
      </c>
      <c r="I28" s="19">
        <f t="shared" si="5"/>
        <v>4950</v>
      </c>
    </row>
    <row r="29" spans="1:9">
      <c r="A29" s="10">
        <v>42727</v>
      </c>
      <c r="B29" s="11" t="s">
        <v>1230</v>
      </c>
      <c r="C29" s="11" t="s">
        <v>403</v>
      </c>
      <c r="D29" s="11">
        <v>1000</v>
      </c>
      <c r="E29" s="11">
        <v>538</v>
      </c>
      <c r="F29" s="11">
        <v>534</v>
      </c>
      <c r="G29" s="11" t="s">
        <v>1399</v>
      </c>
      <c r="H29" s="11">
        <v>541</v>
      </c>
      <c r="I29" s="19">
        <f t="shared" ref="I29:I33" si="6">(H29-E29)*D29</f>
        <v>3000</v>
      </c>
    </row>
    <row r="30" spans="1:9">
      <c r="A30" s="10">
        <v>42730</v>
      </c>
      <c r="B30" s="11" t="s">
        <v>787</v>
      </c>
      <c r="C30" s="11" t="s">
        <v>17</v>
      </c>
      <c r="D30" s="11">
        <v>6000</v>
      </c>
      <c r="E30" s="11">
        <v>212</v>
      </c>
      <c r="F30" s="11">
        <v>212.7</v>
      </c>
      <c r="G30" s="11" t="s">
        <v>1400</v>
      </c>
      <c r="H30" s="11">
        <v>211.25</v>
      </c>
      <c r="I30" s="19">
        <f>(E30-H30)*D30</f>
        <v>4500</v>
      </c>
    </row>
    <row r="31" spans="1:9">
      <c r="A31" s="10">
        <v>42731</v>
      </c>
      <c r="B31" s="11" t="s">
        <v>1202</v>
      </c>
      <c r="C31" s="11" t="s">
        <v>20</v>
      </c>
      <c r="D31" s="11">
        <v>700</v>
      </c>
      <c r="E31" s="11">
        <v>1100</v>
      </c>
      <c r="F31" s="11">
        <v>1094</v>
      </c>
      <c r="G31" s="11" t="s">
        <v>1401</v>
      </c>
      <c r="H31" s="11">
        <v>1115</v>
      </c>
      <c r="I31" s="19">
        <f t="shared" si="6"/>
        <v>10500</v>
      </c>
    </row>
    <row r="32" spans="1:9">
      <c r="A32" s="10">
        <v>42732</v>
      </c>
      <c r="B32" s="11" t="s">
        <v>139</v>
      </c>
      <c r="C32" s="11" t="s">
        <v>20</v>
      </c>
      <c r="D32" s="11">
        <v>800</v>
      </c>
      <c r="E32" s="11">
        <v>645</v>
      </c>
      <c r="F32" s="11">
        <v>640</v>
      </c>
      <c r="G32" s="11" t="s">
        <v>1402</v>
      </c>
      <c r="H32" s="11">
        <v>648.75</v>
      </c>
      <c r="I32" s="19">
        <f t="shared" si="6"/>
        <v>3000</v>
      </c>
    </row>
    <row r="33" spans="1:9">
      <c r="A33" s="10">
        <v>42733</v>
      </c>
      <c r="B33" s="11" t="s">
        <v>206</v>
      </c>
      <c r="C33" s="11" t="s">
        <v>20</v>
      </c>
      <c r="D33" s="11">
        <v>400</v>
      </c>
      <c r="E33" s="11">
        <v>1760</v>
      </c>
      <c r="F33" s="11">
        <v>1750</v>
      </c>
      <c r="G33" s="11" t="s">
        <v>1403</v>
      </c>
      <c r="H33" s="11">
        <v>1760.5</v>
      </c>
      <c r="I33" s="19">
        <f t="shared" si="6"/>
        <v>200</v>
      </c>
    </row>
    <row r="34" spans="1:9">
      <c r="A34" s="10">
        <v>42734</v>
      </c>
      <c r="B34" s="11" t="s">
        <v>1404</v>
      </c>
      <c r="C34" s="11" t="s">
        <v>17</v>
      </c>
      <c r="D34" s="11">
        <v>7000</v>
      </c>
      <c r="E34" s="11">
        <v>156</v>
      </c>
      <c r="F34" s="11">
        <v>156.6</v>
      </c>
      <c r="G34" s="11" t="s">
        <v>1405</v>
      </c>
      <c r="H34" s="11">
        <v>154</v>
      </c>
      <c r="I34" s="19">
        <f>(E34-H34)*D34</f>
        <v>14000</v>
      </c>
    </row>
    <row r="35" spans="1:9">
      <c r="A35" s="29"/>
      <c r="B35" s="30"/>
      <c r="C35" s="30"/>
      <c r="D35" s="30"/>
      <c r="E35" s="30"/>
      <c r="F35" s="30"/>
      <c r="G35" s="30"/>
      <c r="H35" s="30"/>
      <c r="I35" s="31"/>
    </row>
    <row r="36" spans="1:9">
      <c r="A36" s="12"/>
      <c r="B36" s="12"/>
      <c r="C36" s="12"/>
      <c r="D36" s="12"/>
      <c r="E36" s="12"/>
      <c r="F36" s="12"/>
      <c r="G36" s="13" t="s">
        <v>40</v>
      </c>
      <c r="H36" s="13"/>
      <c r="I36" s="20">
        <f>SUM(I4:I34)</f>
        <v>60445</v>
      </c>
    </row>
    <row r="37" spans="1:9">
      <c r="A37" s="12"/>
      <c r="B37" s="12"/>
      <c r="C37" s="12"/>
      <c r="D37" s="12"/>
      <c r="E37" s="12"/>
      <c r="F37" s="12"/>
      <c r="G37" s="14"/>
      <c r="H37" s="14"/>
      <c r="I37" s="21"/>
    </row>
    <row r="38" spans="1:9">
      <c r="A38" s="12"/>
      <c r="B38" s="12"/>
      <c r="C38" s="12"/>
      <c r="D38" s="12"/>
      <c r="E38" s="12"/>
      <c r="F38" s="12"/>
      <c r="G38" s="13" t="s">
        <v>3</v>
      </c>
      <c r="H38" s="13"/>
      <c r="I38" s="22">
        <f>19/31</f>
        <v>0.612903225806452</v>
      </c>
    </row>
    <row r="39" s="25" customFormat="1" spans="1:9">
      <c r="A39" s="12"/>
      <c r="B39" s="12"/>
      <c r="C39" s="12"/>
      <c r="D39" s="12"/>
      <c r="E39" s="12"/>
      <c r="F39" s="12"/>
      <c r="G39" s="12"/>
      <c r="H39" s="12"/>
      <c r="I39" s="12"/>
    </row>
    <row r="40" s="25" customFormat="1"/>
    <row r="41" s="25" customFormat="1"/>
    <row r="42" s="25" customFormat="1"/>
    <row r="43" s="25" customFormat="1"/>
    <row r="44" s="25" customFormat="1"/>
    <row r="45" s="25" customFormat="1"/>
    <row r="46" s="25" customFormat="1"/>
    <row r="47" s="25" customFormat="1"/>
    <row r="48" s="25" customFormat="1"/>
    <row r="49" s="25" customFormat="1"/>
    <row r="50" s="25" customFormat="1"/>
    <row r="51" s="25" customFormat="1"/>
    <row r="52" s="25" customFormat="1"/>
    <row r="53" s="25" customFormat="1"/>
    <row r="54" s="25" customFormat="1"/>
    <row r="55" s="25" customFormat="1"/>
    <row r="56" s="25" customFormat="1"/>
    <row r="57" s="25" customFormat="1"/>
    <row r="58" s="25" customFormat="1"/>
    <row r="59" s="25" customFormat="1"/>
    <row r="60" s="25" customFormat="1"/>
    <row r="61" s="25" customFormat="1"/>
    <row r="62" s="25" customFormat="1"/>
    <row r="63" s="25" customFormat="1"/>
    <row r="64" s="25" customFormat="1"/>
    <row r="65" s="25" customFormat="1"/>
    <row r="66" s="25" customFormat="1"/>
    <row r="67" s="25" customFormat="1"/>
    <row r="68" s="25" customFormat="1"/>
    <row r="69" s="25" customFormat="1"/>
    <row r="70" s="25" customFormat="1"/>
    <row r="71" s="25" customFormat="1"/>
    <row r="72" s="25" customFormat="1"/>
    <row r="73" s="25" customFormat="1"/>
    <row r="74" s="25" customFormat="1"/>
    <row r="75" s="25" customFormat="1"/>
    <row r="76" s="25" customFormat="1"/>
    <row r="77" s="25" customFormat="1"/>
    <row r="78" s="25" customFormat="1"/>
    <row r="79" spans="1:9">
      <c r="A79" s="27"/>
      <c r="B79" s="27"/>
      <c r="C79" s="27"/>
      <c r="D79" s="27"/>
      <c r="E79" s="27"/>
      <c r="F79" s="27"/>
      <c r="G79" s="27"/>
      <c r="H79" s="27"/>
      <c r="I79" s="27"/>
    </row>
    <row r="80" spans="1:9">
      <c r="A80" s="28"/>
      <c r="B80" s="28"/>
      <c r="C80" s="28"/>
      <c r="D80" s="28"/>
      <c r="E80" s="28"/>
      <c r="F80" s="28"/>
      <c r="G80" s="28"/>
      <c r="H80" s="28"/>
      <c r="I80" s="28"/>
    </row>
    <row r="81" spans="1:9">
      <c r="A81" s="28"/>
      <c r="B81" s="28"/>
      <c r="C81" s="28"/>
      <c r="D81" s="28"/>
      <c r="E81" s="28"/>
      <c r="F81" s="28"/>
      <c r="G81" s="28"/>
      <c r="H81" s="28"/>
      <c r="I81" s="28"/>
    </row>
    <row r="82" spans="1:9">
      <c r="A82" s="28"/>
      <c r="B82" s="28"/>
      <c r="C82" s="28"/>
      <c r="D82" s="28"/>
      <c r="E82" s="28"/>
      <c r="F82" s="28"/>
      <c r="G82" s="28"/>
      <c r="H82" s="28"/>
      <c r="I82" s="28"/>
    </row>
    <row r="83" spans="1:9">
      <c r="A83" s="28"/>
      <c r="B83" s="28"/>
      <c r="C83" s="28"/>
      <c r="D83" s="28"/>
      <c r="E83" s="28"/>
      <c r="F83" s="28"/>
      <c r="G83" s="28"/>
      <c r="H83" s="28"/>
      <c r="I83" s="28"/>
    </row>
    <row r="84" spans="1:9">
      <c r="A84" s="28"/>
      <c r="B84" s="28"/>
      <c r="C84" s="28"/>
      <c r="D84" s="28"/>
      <c r="E84" s="28"/>
      <c r="F84" s="28"/>
      <c r="G84" s="28"/>
      <c r="H84" s="28"/>
      <c r="I84" s="28"/>
    </row>
    <row r="85" spans="1:9">
      <c r="A85" s="28"/>
      <c r="B85" s="28"/>
      <c r="C85" s="28"/>
      <c r="D85" s="28"/>
      <c r="E85" s="28"/>
      <c r="F85" s="28"/>
      <c r="G85" s="28"/>
      <c r="H85" s="28"/>
      <c r="I85" s="28"/>
    </row>
    <row r="86" spans="1:9">
      <c r="A86" s="28"/>
      <c r="B86" s="28"/>
      <c r="C86" s="28"/>
      <c r="D86" s="28"/>
      <c r="E86" s="28"/>
      <c r="F86" s="28"/>
      <c r="G86" s="28"/>
      <c r="H86" s="28"/>
      <c r="I86" s="28"/>
    </row>
  </sheetData>
  <mergeCells count="4">
    <mergeCell ref="A1:I1"/>
    <mergeCell ref="A2:I2"/>
    <mergeCell ref="G36:H36"/>
    <mergeCell ref="G38:H38"/>
  </mergeCells>
  <pageMargins left="0.75" right="0.75" top="1" bottom="1" header="0.511805555555556" footer="0.511805555555556"/>
  <pageSetup paperSize="9" orientation="portrait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2"/>
  <sheetViews>
    <sheetView workbookViewId="0">
      <selection activeCell="H28" sqref="H28"/>
    </sheetView>
  </sheetViews>
  <sheetFormatPr defaultColWidth="9" defaultRowHeight="15"/>
  <cols>
    <col min="1" max="1" width="10.4285714285714" style="26" customWidth="1"/>
    <col min="2" max="2" width="19.2857142857143" style="26" customWidth="1"/>
    <col min="3" max="3" width="9" style="26"/>
    <col min="4" max="4" width="10.2857142857143" style="26" customWidth="1"/>
    <col min="5" max="5" width="13.2857142857143" style="26" customWidth="1"/>
    <col min="6" max="6" width="11.2857142857143" style="26" customWidth="1"/>
    <col min="7" max="7" width="20.8571428571429" style="26" customWidth="1"/>
    <col min="8" max="8" width="11.8571428571429" style="26" customWidth="1"/>
    <col min="9" max="9" width="13.7142857142857" style="26" customWidth="1"/>
    <col min="10" max="16384" width="9" style="26"/>
  </cols>
  <sheetData>
    <row r="1" ht="22.5" spans="1:9">
      <c r="A1" s="2" t="s">
        <v>5</v>
      </c>
      <c r="B1" s="3"/>
      <c r="C1" s="3"/>
      <c r="D1" s="3"/>
      <c r="E1" s="3"/>
      <c r="F1" s="3"/>
      <c r="G1" s="3"/>
      <c r="H1" s="3"/>
      <c r="I1" s="15"/>
    </row>
    <row r="2" ht="15.75" spans="1:9">
      <c r="A2" s="4" t="s">
        <v>1406</v>
      </c>
      <c r="B2" s="5"/>
      <c r="C2" s="5"/>
      <c r="D2" s="5"/>
      <c r="E2" s="5"/>
      <c r="F2" s="5"/>
      <c r="G2" s="5"/>
      <c r="H2" s="5"/>
      <c r="I2" s="16"/>
    </row>
    <row r="3" spans="1:9">
      <c r="A3" s="6" t="s">
        <v>7</v>
      </c>
      <c r="B3" s="7" t="s">
        <v>8</v>
      </c>
      <c r="C3" s="7" t="s">
        <v>9</v>
      </c>
      <c r="D3" s="7" t="s">
        <v>10</v>
      </c>
      <c r="E3" s="7" t="s">
        <v>11</v>
      </c>
      <c r="F3" s="7" t="s">
        <v>12</v>
      </c>
      <c r="G3" s="7" t="s">
        <v>13</v>
      </c>
      <c r="H3" s="7" t="s">
        <v>14</v>
      </c>
      <c r="I3" s="17" t="s">
        <v>15</v>
      </c>
    </row>
    <row r="4" spans="1:9">
      <c r="A4" s="10">
        <v>42675</v>
      </c>
      <c r="B4" s="11" t="s">
        <v>203</v>
      </c>
      <c r="C4" s="11" t="s">
        <v>403</v>
      </c>
      <c r="D4" s="11">
        <v>700</v>
      </c>
      <c r="E4" s="11">
        <v>1238</v>
      </c>
      <c r="F4" s="11">
        <v>1232</v>
      </c>
      <c r="G4" s="11" t="s">
        <v>1407</v>
      </c>
      <c r="H4" s="11">
        <v>1249</v>
      </c>
      <c r="I4" s="19">
        <f t="shared" ref="I4:I13" si="0">(H4-E4)*D4</f>
        <v>7700</v>
      </c>
    </row>
    <row r="5" spans="1:9">
      <c r="A5" s="8">
        <v>42676</v>
      </c>
      <c r="B5" s="9" t="s">
        <v>1408</v>
      </c>
      <c r="C5" s="9" t="s">
        <v>17</v>
      </c>
      <c r="D5" s="9">
        <v>600</v>
      </c>
      <c r="E5" s="9">
        <v>853</v>
      </c>
      <c r="F5" s="9">
        <v>856.5</v>
      </c>
      <c r="G5" s="9" t="s">
        <v>1409</v>
      </c>
      <c r="H5" s="9">
        <v>855</v>
      </c>
      <c r="I5" s="18">
        <f>(E5-H5)*D5</f>
        <v>-1200</v>
      </c>
    </row>
    <row r="6" spans="1:9">
      <c r="A6" s="10">
        <v>42676</v>
      </c>
      <c r="B6" s="11" t="s">
        <v>239</v>
      </c>
      <c r="C6" s="11" t="s">
        <v>20</v>
      </c>
      <c r="D6" s="11">
        <v>3000</v>
      </c>
      <c r="E6" s="11">
        <v>320</v>
      </c>
      <c r="F6" s="11">
        <v>318.85</v>
      </c>
      <c r="G6" s="11" t="s">
        <v>1410</v>
      </c>
      <c r="H6" s="11">
        <v>321.25</v>
      </c>
      <c r="I6" s="19">
        <f t="shared" si="0"/>
        <v>3750</v>
      </c>
    </row>
    <row r="7" spans="1:9">
      <c r="A7" s="10">
        <v>42677</v>
      </c>
      <c r="B7" s="11" t="s">
        <v>1411</v>
      </c>
      <c r="C7" s="11" t="s">
        <v>20</v>
      </c>
      <c r="D7" s="11">
        <v>6000</v>
      </c>
      <c r="E7" s="11">
        <v>221</v>
      </c>
      <c r="F7" s="11">
        <v>220.3</v>
      </c>
      <c r="G7" s="11" t="s">
        <v>1412</v>
      </c>
      <c r="H7" s="11">
        <v>222.6</v>
      </c>
      <c r="I7" s="19">
        <f t="shared" si="0"/>
        <v>9599.99999999997</v>
      </c>
    </row>
    <row r="8" spans="1:9">
      <c r="A8" s="10">
        <v>42678</v>
      </c>
      <c r="B8" s="11" t="s">
        <v>206</v>
      </c>
      <c r="C8" s="11" t="s">
        <v>20</v>
      </c>
      <c r="D8" s="11">
        <v>400</v>
      </c>
      <c r="E8" s="11">
        <v>1900</v>
      </c>
      <c r="F8" s="11">
        <v>1890</v>
      </c>
      <c r="G8" s="11" t="s">
        <v>1413</v>
      </c>
      <c r="H8" s="11">
        <v>1907.5</v>
      </c>
      <c r="I8" s="19">
        <f t="shared" si="0"/>
        <v>3000</v>
      </c>
    </row>
    <row r="9" spans="1:9">
      <c r="A9" s="10">
        <v>42681</v>
      </c>
      <c r="B9" s="11" t="s">
        <v>1369</v>
      </c>
      <c r="C9" s="11" t="s">
        <v>20</v>
      </c>
      <c r="D9" s="11">
        <v>2100</v>
      </c>
      <c r="E9" s="11">
        <v>340</v>
      </c>
      <c r="F9" s="11">
        <v>338</v>
      </c>
      <c r="G9" s="11" t="s">
        <v>1414</v>
      </c>
      <c r="H9" s="11">
        <v>341.5</v>
      </c>
      <c r="I9" s="19">
        <f t="shared" si="0"/>
        <v>3150</v>
      </c>
    </row>
    <row r="10" spans="1:9">
      <c r="A10" s="10">
        <v>42682</v>
      </c>
      <c r="B10" s="11" t="s">
        <v>1082</v>
      </c>
      <c r="C10" s="11" t="s">
        <v>20</v>
      </c>
      <c r="D10" s="11">
        <v>600</v>
      </c>
      <c r="E10" s="11">
        <v>1058.2</v>
      </c>
      <c r="F10" s="11">
        <v>1051.5</v>
      </c>
      <c r="G10" s="11" t="s">
        <v>1415</v>
      </c>
      <c r="H10" s="11">
        <v>1063.2</v>
      </c>
      <c r="I10" s="19">
        <f t="shared" si="0"/>
        <v>3000</v>
      </c>
    </row>
    <row r="11" spans="1:9">
      <c r="A11" s="10">
        <v>42683</v>
      </c>
      <c r="B11" s="11" t="s">
        <v>1063</v>
      </c>
      <c r="C11" s="11" t="s">
        <v>403</v>
      </c>
      <c r="D11" s="11">
        <v>800</v>
      </c>
      <c r="E11" s="11">
        <v>700</v>
      </c>
      <c r="F11" s="11">
        <v>695</v>
      </c>
      <c r="G11" s="11" t="s">
        <v>1416</v>
      </c>
      <c r="H11" s="11">
        <v>712.5</v>
      </c>
      <c r="I11" s="19">
        <f t="shared" si="0"/>
        <v>10000</v>
      </c>
    </row>
    <row r="12" spans="1:9">
      <c r="A12" s="10">
        <v>42684</v>
      </c>
      <c r="B12" s="11" t="s">
        <v>135</v>
      </c>
      <c r="C12" s="11" t="s">
        <v>20</v>
      </c>
      <c r="D12" s="11">
        <v>500</v>
      </c>
      <c r="E12" s="11">
        <v>1765</v>
      </c>
      <c r="F12" s="11">
        <v>1757</v>
      </c>
      <c r="G12" s="11" t="s">
        <v>1417</v>
      </c>
      <c r="H12" s="11">
        <v>1781</v>
      </c>
      <c r="I12" s="19">
        <f t="shared" si="0"/>
        <v>8000</v>
      </c>
    </row>
    <row r="13" spans="1:9">
      <c r="A13" s="8">
        <v>42685</v>
      </c>
      <c r="B13" s="9" t="s">
        <v>931</v>
      </c>
      <c r="C13" s="9" t="s">
        <v>20</v>
      </c>
      <c r="D13" s="9">
        <v>2000</v>
      </c>
      <c r="E13" s="9">
        <v>361.25</v>
      </c>
      <c r="F13" s="9">
        <v>359.25</v>
      </c>
      <c r="G13" s="9" t="s">
        <v>1418</v>
      </c>
      <c r="H13" s="9">
        <v>360.4</v>
      </c>
      <c r="I13" s="18">
        <f t="shared" si="0"/>
        <v>-1700.00000000005</v>
      </c>
    </row>
    <row r="14" spans="1:9">
      <c r="A14" s="10">
        <v>42689</v>
      </c>
      <c r="B14" s="11" t="s">
        <v>239</v>
      </c>
      <c r="C14" s="11" t="s">
        <v>398</v>
      </c>
      <c r="D14" s="11">
        <v>3000</v>
      </c>
      <c r="E14" s="11">
        <v>235.75</v>
      </c>
      <c r="F14" s="11">
        <v>237</v>
      </c>
      <c r="G14" s="11" t="s">
        <v>1419</v>
      </c>
      <c r="H14" s="11">
        <v>232.4</v>
      </c>
      <c r="I14" s="19">
        <f t="shared" ref="I14:I16" si="1">(E14-H14)*D14</f>
        <v>10050</v>
      </c>
    </row>
    <row r="15" spans="1:9">
      <c r="A15" s="10">
        <v>42690</v>
      </c>
      <c r="B15" s="11" t="s">
        <v>1367</v>
      </c>
      <c r="C15" s="11" t="s">
        <v>17</v>
      </c>
      <c r="D15" s="11">
        <v>400</v>
      </c>
      <c r="E15" s="11">
        <v>1243.5</v>
      </c>
      <c r="F15" s="11">
        <v>1253.5</v>
      </c>
      <c r="G15" s="11" t="s">
        <v>1420</v>
      </c>
      <c r="H15" s="11">
        <v>1235</v>
      </c>
      <c r="I15" s="19">
        <f t="shared" si="1"/>
        <v>3400</v>
      </c>
    </row>
    <row r="16" spans="1:9">
      <c r="A16" s="8">
        <v>42691</v>
      </c>
      <c r="B16" s="9" t="s">
        <v>230</v>
      </c>
      <c r="C16" s="9" t="s">
        <v>17</v>
      </c>
      <c r="D16" s="9">
        <v>2000</v>
      </c>
      <c r="E16" s="9">
        <v>312.5</v>
      </c>
      <c r="F16" s="9">
        <v>314.5</v>
      </c>
      <c r="G16" s="9" t="s">
        <v>1421</v>
      </c>
      <c r="H16" s="9">
        <v>314.5</v>
      </c>
      <c r="I16" s="18">
        <f t="shared" si="1"/>
        <v>-4000</v>
      </c>
    </row>
    <row r="17" spans="1:9">
      <c r="A17" s="8">
        <v>42691</v>
      </c>
      <c r="B17" s="9" t="s">
        <v>1422</v>
      </c>
      <c r="C17" s="9" t="s">
        <v>403</v>
      </c>
      <c r="D17" s="9">
        <v>1500</v>
      </c>
      <c r="E17" s="9">
        <v>471.85</v>
      </c>
      <c r="F17" s="9">
        <v>469.25</v>
      </c>
      <c r="G17" s="9" t="s">
        <v>1423</v>
      </c>
      <c r="H17" s="9">
        <v>471.2</v>
      </c>
      <c r="I17" s="18">
        <f t="shared" ref="I17:I21" si="2">(H17-E17)*D17</f>
        <v>-975.000000000051</v>
      </c>
    </row>
    <row r="18" spans="1:9">
      <c r="A18" s="10">
        <v>42691</v>
      </c>
      <c r="B18" s="11" t="s">
        <v>135</v>
      </c>
      <c r="C18" s="11" t="s">
        <v>403</v>
      </c>
      <c r="D18" s="11">
        <v>500</v>
      </c>
      <c r="E18" s="11">
        <v>1455</v>
      </c>
      <c r="F18" s="11">
        <v>1447</v>
      </c>
      <c r="G18" s="11" t="s">
        <v>1424</v>
      </c>
      <c r="H18" s="11">
        <v>1470</v>
      </c>
      <c r="I18" s="19">
        <f t="shared" si="2"/>
        <v>7500</v>
      </c>
    </row>
    <row r="19" spans="1:9">
      <c r="A19" s="10">
        <v>42692</v>
      </c>
      <c r="B19" s="11" t="s">
        <v>230</v>
      </c>
      <c r="C19" s="11" t="s">
        <v>17</v>
      </c>
      <c r="D19" s="11">
        <v>2000</v>
      </c>
      <c r="E19" s="11">
        <v>297.1</v>
      </c>
      <c r="F19" s="11">
        <v>299.1</v>
      </c>
      <c r="G19" s="11" t="s">
        <v>1425</v>
      </c>
      <c r="H19" s="11">
        <v>295.6</v>
      </c>
      <c r="I19" s="19">
        <f t="shared" ref="I19:I25" si="3">(E19-H19)*D19</f>
        <v>3000</v>
      </c>
    </row>
    <row r="20" spans="1:9">
      <c r="A20" s="10">
        <v>42695</v>
      </c>
      <c r="B20" s="11" t="s">
        <v>1036</v>
      </c>
      <c r="C20" s="11" t="s">
        <v>17</v>
      </c>
      <c r="D20" s="11">
        <v>1500</v>
      </c>
      <c r="E20" s="11">
        <v>430</v>
      </c>
      <c r="F20" s="11">
        <v>433</v>
      </c>
      <c r="G20" s="11" t="s">
        <v>1426</v>
      </c>
      <c r="H20" s="11">
        <v>430</v>
      </c>
      <c r="I20" s="19">
        <f t="shared" si="3"/>
        <v>0</v>
      </c>
    </row>
    <row r="21" spans="1:9">
      <c r="A21" s="10">
        <v>42695</v>
      </c>
      <c r="B21" s="11" t="s">
        <v>1427</v>
      </c>
      <c r="C21" s="11" t="s">
        <v>20</v>
      </c>
      <c r="D21" s="11">
        <v>7375</v>
      </c>
      <c r="E21" s="11">
        <v>107</v>
      </c>
      <c r="F21" s="11">
        <v>106.5</v>
      </c>
      <c r="G21" s="11" t="s">
        <v>1428</v>
      </c>
      <c r="H21" s="11">
        <v>107.5</v>
      </c>
      <c r="I21" s="19">
        <f t="shared" si="2"/>
        <v>3687.5</v>
      </c>
    </row>
    <row r="22" spans="1:9">
      <c r="A22" s="10">
        <v>42696</v>
      </c>
      <c r="B22" s="11" t="s">
        <v>264</v>
      </c>
      <c r="C22" s="11" t="s">
        <v>17</v>
      </c>
      <c r="D22" s="11">
        <v>500</v>
      </c>
      <c r="E22" s="11">
        <v>800</v>
      </c>
      <c r="F22" s="11">
        <v>808</v>
      </c>
      <c r="G22" s="11" t="s">
        <v>1429</v>
      </c>
      <c r="H22" s="11">
        <v>798</v>
      </c>
      <c r="I22" s="19">
        <f t="shared" si="3"/>
        <v>1000</v>
      </c>
    </row>
    <row r="23" spans="1:9">
      <c r="A23" s="10">
        <v>42696</v>
      </c>
      <c r="B23" s="11" t="s">
        <v>43</v>
      </c>
      <c r="C23" s="11" t="s">
        <v>398</v>
      </c>
      <c r="D23" s="11">
        <v>200</v>
      </c>
      <c r="E23" s="11">
        <v>2870</v>
      </c>
      <c r="F23" s="11">
        <v>2890</v>
      </c>
      <c r="G23" s="11" t="s">
        <v>1430</v>
      </c>
      <c r="H23" s="11">
        <v>2855</v>
      </c>
      <c r="I23" s="19">
        <f t="shared" si="3"/>
        <v>3000</v>
      </c>
    </row>
    <row r="24" spans="1:9">
      <c r="A24" s="8">
        <v>42697</v>
      </c>
      <c r="B24" s="9" t="s">
        <v>183</v>
      </c>
      <c r="C24" s="9" t="s">
        <v>398</v>
      </c>
      <c r="D24" s="9">
        <v>1300</v>
      </c>
      <c r="E24" s="9">
        <v>440</v>
      </c>
      <c r="F24" s="9">
        <v>443.15</v>
      </c>
      <c r="G24" s="9" t="s">
        <v>1431</v>
      </c>
      <c r="H24" s="9">
        <v>443.15</v>
      </c>
      <c r="I24" s="18">
        <f t="shared" si="3"/>
        <v>-4094.99999999997</v>
      </c>
    </row>
    <row r="25" spans="1:9">
      <c r="A25" s="10">
        <v>42698</v>
      </c>
      <c r="B25" s="11" t="s">
        <v>1209</v>
      </c>
      <c r="C25" s="11" t="s">
        <v>17</v>
      </c>
      <c r="D25" s="11">
        <v>7375</v>
      </c>
      <c r="E25" s="11">
        <v>102</v>
      </c>
      <c r="F25" s="11">
        <v>102.6</v>
      </c>
      <c r="G25" s="11" t="s">
        <v>1432</v>
      </c>
      <c r="H25" s="11">
        <v>101.55</v>
      </c>
      <c r="I25" s="19">
        <f t="shared" si="3"/>
        <v>3318.75000000002</v>
      </c>
    </row>
    <row r="26" spans="1:9">
      <c r="A26" s="10">
        <v>42702</v>
      </c>
      <c r="B26" s="11" t="s">
        <v>1250</v>
      </c>
      <c r="C26" s="11" t="s">
        <v>20</v>
      </c>
      <c r="D26" s="11">
        <v>1600</v>
      </c>
      <c r="E26" s="11">
        <v>411.5</v>
      </c>
      <c r="F26" s="11">
        <v>408.75</v>
      </c>
      <c r="G26" s="11" t="s">
        <v>1433</v>
      </c>
      <c r="H26" s="11">
        <v>411.5</v>
      </c>
      <c r="I26" s="19">
        <f t="shared" ref="I26:I30" si="4">(H26-E26)*D26</f>
        <v>0</v>
      </c>
    </row>
    <row r="27" spans="1:9">
      <c r="A27" s="8">
        <v>42702</v>
      </c>
      <c r="B27" s="9" t="s">
        <v>1063</v>
      </c>
      <c r="C27" s="9" t="s">
        <v>403</v>
      </c>
      <c r="D27" s="9">
        <v>800</v>
      </c>
      <c r="E27" s="9">
        <v>710.3</v>
      </c>
      <c r="F27" s="9">
        <v>705.3</v>
      </c>
      <c r="G27" s="9" t="s">
        <v>1434</v>
      </c>
      <c r="H27" s="9">
        <v>709</v>
      </c>
      <c r="I27" s="18">
        <f t="shared" si="4"/>
        <v>-1039.99999999996</v>
      </c>
    </row>
    <row r="28" spans="1:9">
      <c r="A28" s="10">
        <v>42702</v>
      </c>
      <c r="B28" s="11" t="s">
        <v>1375</v>
      </c>
      <c r="C28" s="11" t="s">
        <v>20</v>
      </c>
      <c r="D28" s="11">
        <v>1100</v>
      </c>
      <c r="E28" s="11">
        <v>770</v>
      </c>
      <c r="F28" s="11">
        <v>766.1</v>
      </c>
      <c r="G28" s="11" t="s">
        <v>1435</v>
      </c>
      <c r="H28" s="11">
        <v>772.9</v>
      </c>
      <c r="I28" s="19">
        <f t="shared" si="4"/>
        <v>3189.99999999997</v>
      </c>
    </row>
    <row r="29" spans="1:9">
      <c r="A29" s="10">
        <v>42703</v>
      </c>
      <c r="B29" s="11" t="s">
        <v>1427</v>
      </c>
      <c r="C29" s="11" t="s">
        <v>20</v>
      </c>
      <c r="D29" s="11">
        <v>7375</v>
      </c>
      <c r="E29" s="11">
        <v>105</v>
      </c>
      <c r="F29" s="11">
        <v>104.45</v>
      </c>
      <c r="G29" s="11" t="s">
        <v>1436</v>
      </c>
      <c r="H29" s="11">
        <v>105.5</v>
      </c>
      <c r="I29" s="19">
        <f t="shared" si="4"/>
        <v>3687.5</v>
      </c>
    </row>
    <row r="30" spans="1:9">
      <c r="A30" s="10">
        <v>42704</v>
      </c>
      <c r="B30" s="11" t="s">
        <v>682</v>
      </c>
      <c r="C30" s="11" t="s">
        <v>20</v>
      </c>
      <c r="D30" s="11">
        <v>2000</v>
      </c>
      <c r="E30" s="11">
        <v>360</v>
      </c>
      <c r="F30" s="11">
        <v>358</v>
      </c>
      <c r="G30" s="11" t="s">
        <v>1374</v>
      </c>
      <c r="H30" s="11">
        <v>361.5</v>
      </c>
      <c r="I30" s="19">
        <f t="shared" si="4"/>
        <v>3000</v>
      </c>
    </row>
    <row r="31" spans="1:9">
      <c r="A31" s="29"/>
      <c r="B31" s="30"/>
      <c r="C31" s="30"/>
      <c r="D31" s="30"/>
      <c r="E31" s="30"/>
      <c r="F31" s="30"/>
      <c r="G31" s="30"/>
      <c r="H31" s="30"/>
      <c r="I31" s="31"/>
    </row>
    <row r="32" spans="1:9">
      <c r="A32" s="12"/>
      <c r="B32" s="12"/>
      <c r="C32" s="12"/>
      <c r="D32" s="12"/>
      <c r="E32" s="12"/>
      <c r="F32" s="12"/>
      <c r="G32" s="13" t="s">
        <v>40</v>
      </c>
      <c r="H32" s="13"/>
      <c r="I32" s="20">
        <f>SUM(I4:I30)</f>
        <v>80023.7499999999</v>
      </c>
    </row>
    <row r="33" spans="1:9">
      <c r="A33" s="12"/>
      <c r="B33" s="12"/>
      <c r="C33" s="12"/>
      <c r="D33" s="12"/>
      <c r="E33" s="12"/>
      <c r="F33" s="12"/>
      <c r="G33" s="14"/>
      <c r="H33" s="14"/>
      <c r="I33" s="21"/>
    </row>
    <row r="34" spans="1:9">
      <c r="A34" s="12"/>
      <c r="B34" s="12"/>
      <c r="C34" s="12"/>
      <c r="D34" s="12"/>
      <c r="E34" s="12"/>
      <c r="F34" s="12"/>
      <c r="G34" s="13" t="s">
        <v>3</v>
      </c>
      <c r="H34" s="13"/>
      <c r="I34" s="22">
        <f>21/26</f>
        <v>0.807692307692308</v>
      </c>
    </row>
    <row r="35" s="25" customFormat="1" spans="1:9">
      <c r="A35" s="12"/>
      <c r="B35" s="12"/>
      <c r="C35" s="12"/>
      <c r="D35" s="12"/>
      <c r="E35" s="12"/>
      <c r="F35" s="12"/>
      <c r="G35" s="12"/>
      <c r="H35" s="12"/>
      <c r="I35" s="12"/>
    </row>
    <row r="36" s="25" customFormat="1"/>
    <row r="37" s="25" customFormat="1"/>
    <row r="38" s="25" customFormat="1"/>
    <row r="39" s="25" customFormat="1"/>
    <row r="40" s="25" customFormat="1"/>
    <row r="41" s="25" customFormat="1"/>
    <row r="42" s="25" customFormat="1"/>
    <row r="43" s="25" customFormat="1"/>
    <row r="44" s="25" customFormat="1"/>
    <row r="45" s="25" customFormat="1"/>
    <row r="46" s="25" customFormat="1"/>
    <row r="47" s="25" customFormat="1"/>
    <row r="48" s="25" customFormat="1"/>
    <row r="49" s="25" customFormat="1"/>
    <row r="50" s="25" customFormat="1"/>
    <row r="51" s="25" customFormat="1"/>
    <row r="52" s="25" customFormat="1"/>
    <row r="53" s="25" customFormat="1"/>
    <row r="54" s="25" customFormat="1"/>
    <row r="55" s="25" customFormat="1"/>
    <row r="56" s="25" customFormat="1"/>
    <row r="57" s="25" customFormat="1"/>
    <row r="58" s="25" customFormat="1"/>
    <row r="59" s="25" customFormat="1"/>
    <row r="60" s="25" customFormat="1"/>
    <row r="61" s="25" customFormat="1"/>
    <row r="62" s="25" customFormat="1"/>
    <row r="63" s="25" customFormat="1"/>
    <row r="64" s="25" customFormat="1"/>
    <row r="65" s="25" customFormat="1"/>
    <row r="66" s="25" customFormat="1"/>
    <row r="67" s="25" customFormat="1"/>
    <row r="68" s="25" customFormat="1"/>
    <row r="69" s="25" customFormat="1"/>
    <row r="70" s="25" customFormat="1"/>
    <row r="71" s="25" customFormat="1"/>
    <row r="72" s="25" customFormat="1"/>
    <row r="73" s="25" customFormat="1"/>
    <row r="74" s="25" customFormat="1"/>
    <row r="75" spans="1:9">
      <c r="A75" s="27"/>
      <c r="B75" s="27"/>
      <c r="C75" s="27"/>
      <c r="D75" s="27"/>
      <c r="E75" s="27"/>
      <c r="F75" s="27"/>
      <c r="G75" s="27"/>
      <c r="H75" s="27"/>
      <c r="I75" s="27"/>
    </row>
    <row r="76" spans="1:9">
      <c r="A76" s="28"/>
      <c r="B76" s="28"/>
      <c r="C76" s="28"/>
      <c r="D76" s="28"/>
      <c r="E76" s="28"/>
      <c r="F76" s="28"/>
      <c r="G76" s="28"/>
      <c r="H76" s="28"/>
      <c r="I76" s="28"/>
    </row>
    <row r="77" spans="1:9">
      <c r="A77" s="28"/>
      <c r="B77" s="28"/>
      <c r="C77" s="28"/>
      <c r="D77" s="28"/>
      <c r="E77" s="28"/>
      <c r="F77" s="28"/>
      <c r="G77" s="28"/>
      <c r="H77" s="28"/>
      <c r="I77" s="28"/>
    </row>
    <row r="78" spans="1:9">
      <c r="A78" s="28"/>
      <c r="B78" s="28"/>
      <c r="C78" s="28"/>
      <c r="D78" s="28"/>
      <c r="E78" s="28"/>
      <c r="F78" s="28"/>
      <c r="G78" s="28"/>
      <c r="H78" s="28"/>
      <c r="I78" s="28"/>
    </row>
    <row r="79" spans="1:9">
      <c r="A79" s="28"/>
      <c r="B79" s="28"/>
      <c r="C79" s="28"/>
      <c r="D79" s="28"/>
      <c r="E79" s="28"/>
      <c r="F79" s="28"/>
      <c r="G79" s="28"/>
      <c r="H79" s="28"/>
      <c r="I79" s="28"/>
    </row>
    <row r="80" spans="1:9">
      <c r="A80" s="28"/>
      <c r="B80" s="28"/>
      <c r="C80" s="28"/>
      <c r="D80" s="28"/>
      <c r="E80" s="28"/>
      <c r="F80" s="28"/>
      <c r="G80" s="28"/>
      <c r="H80" s="28"/>
      <c r="I80" s="28"/>
    </row>
    <row r="81" spans="1:9">
      <c r="A81" s="28"/>
      <c r="B81" s="28"/>
      <c r="C81" s="28"/>
      <c r="D81" s="28"/>
      <c r="E81" s="28"/>
      <c r="F81" s="28"/>
      <c r="G81" s="28"/>
      <c r="H81" s="28"/>
      <c r="I81" s="28"/>
    </row>
    <row r="82" spans="1:9">
      <c r="A82" s="28"/>
      <c r="B82" s="28"/>
      <c r="C82" s="28"/>
      <c r="D82" s="28"/>
      <c r="E82" s="28"/>
      <c r="F82" s="28"/>
      <c r="G82" s="28"/>
      <c r="H82" s="28"/>
      <c r="I82" s="28"/>
    </row>
  </sheetData>
  <mergeCells count="4">
    <mergeCell ref="A1:I1"/>
    <mergeCell ref="A2:I2"/>
    <mergeCell ref="G32:H32"/>
    <mergeCell ref="G34:H34"/>
  </mergeCells>
  <pageMargins left="0.75" right="0.75" top="1" bottom="1" header="0.511805555555556" footer="0.511805555555556"/>
  <pageSetup paperSize="9" orientation="portrait"/>
  <headerFooter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4"/>
  <sheetViews>
    <sheetView topLeftCell="A2" workbookViewId="0">
      <selection activeCell="C27" sqref="C27:C28"/>
    </sheetView>
  </sheetViews>
  <sheetFormatPr defaultColWidth="9" defaultRowHeight="15"/>
  <cols>
    <col min="1" max="1" width="10.4285714285714" style="26" customWidth="1"/>
    <col min="2" max="2" width="19.2857142857143" style="26" customWidth="1"/>
    <col min="3" max="3" width="9" style="26"/>
    <col min="4" max="4" width="10.2857142857143" style="26" customWidth="1"/>
    <col min="5" max="5" width="13.2857142857143" style="26" customWidth="1"/>
    <col min="6" max="6" width="11.2857142857143" style="26" customWidth="1"/>
    <col min="7" max="7" width="20.8571428571429" style="26" customWidth="1"/>
    <col min="8" max="8" width="11.8571428571429" style="26" customWidth="1"/>
    <col min="9" max="9" width="13.7142857142857" style="26" customWidth="1"/>
    <col min="10" max="16384" width="9" style="26"/>
  </cols>
  <sheetData>
    <row r="1" ht="22.5" spans="1:9">
      <c r="A1" s="2" t="s">
        <v>5</v>
      </c>
      <c r="B1" s="3"/>
      <c r="C1" s="3"/>
      <c r="D1" s="3"/>
      <c r="E1" s="3"/>
      <c r="F1" s="3"/>
      <c r="G1" s="3"/>
      <c r="H1" s="3"/>
      <c r="I1" s="15"/>
    </row>
    <row r="2" ht="15.75" spans="1:9">
      <c r="A2" s="4" t="s">
        <v>1437</v>
      </c>
      <c r="B2" s="5"/>
      <c r="C2" s="5"/>
      <c r="D2" s="5"/>
      <c r="E2" s="5"/>
      <c r="F2" s="5"/>
      <c r="G2" s="5"/>
      <c r="H2" s="5"/>
      <c r="I2" s="16"/>
    </row>
    <row r="3" spans="1:9">
      <c r="A3" s="6" t="s">
        <v>7</v>
      </c>
      <c r="B3" s="7" t="s">
        <v>8</v>
      </c>
      <c r="C3" s="7" t="s">
        <v>9</v>
      </c>
      <c r="D3" s="7" t="s">
        <v>10</v>
      </c>
      <c r="E3" s="7" t="s">
        <v>11</v>
      </c>
      <c r="F3" s="7" t="s">
        <v>12</v>
      </c>
      <c r="G3" s="7" t="s">
        <v>13</v>
      </c>
      <c r="H3" s="7" t="s">
        <v>14</v>
      </c>
      <c r="I3" s="17" t="s">
        <v>15</v>
      </c>
    </row>
    <row r="4" spans="1:9">
      <c r="A4" s="10">
        <v>42646</v>
      </c>
      <c r="B4" s="11" t="s">
        <v>1248</v>
      </c>
      <c r="C4" s="11" t="s">
        <v>20</v>
      </c>
      <c r="D4" s="11">
        <v>1100</v>
      </c>
      <c r="E4" s="11">
        <v>965</v>
      </c>
      <c r="F4" s="11">
        <v>961.25</v>
      </c>
      <c r="G4" s="11" t="s">
        <v>1438</v>
      </c>
      <c r="H4" s="11">
        <v>968</v>
      </c>
      <c r="I4" s="19">
        <f t="shared" ref="I4:I11" si="0">(H4-E4)*D4</f>
        <v>3300</v>
      </c>
    </row>
    <row r="5" spans="1:9">
      <c r="A5" s="10">
        <v>42647</v>
      </c>
      <c r="B5" s="11" t="s">
        <v>682</v>
      </c>
      <c r="C5" s="11" t="s">
        <v>17</v>
      </c>
      <c r="D5" s="11">
        <v>2000</v>
      </c>
      <c r="E5" s="11">
        <v>378.1</v>
      </c>
      <c r="F5" s="11">
        <v>380.1</v>
      </c>
      <c r="G5" s="11" t="s">
        <v>1439</v>
      </c>
      <c r="H5" s="11">
        <v>376.6</v>
      </c>
      <c r="I5" s="19">
        <f>(E5-H5)*D5</f>
        <v>3000</v>
      </c>
    </row>
    <row r="6" spans="1:9">
      <c r="A6" s="10">
        <v>42647</v>
      </c>
      <c r="B6" s="11" t="s">
        <v>1440</v>
      </c>
      <c r="C6" s="11" t="s">
        <v>17</v>
      </c>
      <c r="D6" s="11">
        <v>1100</v>
      </c>
      <c r="E6" s="11">
        <v>950</v>
      </c>
      <c r="F6" s="11">
        <v>953.5</v>
      </c>
      <c r="G6" s="11" t="s">
        <v>1441</v>
      </c>
      <c r="H6" s="11">
        <v>949</v>
      </c>
      <c r="I6" s="19">
        <f>(E6-H6)*D6</f>
        <v>1100</v>
      </c>
    </row>
    <row r="7" spans="1:9">
      <c r="A7" s="10">
        <v>42648</v>
      </c>
      <c r="B7" s="11" t="s">
        <v>135</v>
      </c>
      <c r="C7" s="11" t="s">
        <v>20</v>
      </c>
      <c r="D7" s="11">
        <v>500</v>
      </c>
      <c r="E7" s="11">
        <v>1913</v>
      </c>
      <c r="F7" s="11">
        <v>1905</v>
      </c>
      <c r="G7" s="11" t="s">
        <v>1442</v>
      </c>
      <c r="H7" s="11">
        <v>1930</v>
      </c>
      <c r="I7" s="19">
        <f t="shared" si="0"/>
        <v>8500</v>
      </c>
    </row>
    <row r="8" spans="1:9">
      <c r="A8" s="10">
        <v>42650</v>
      </c>
      <c r="B8" s="11" t="s">
        <v>756</v>
      </c>
      <c r="C8" s="11" t="s">
        <v>20</v>
      </c>
      <c r="D8" s="11">
        <v>2000</v>
      </c>
      <c r="E8" s="11">
        <v>396.85</v>
      </c>
      <c r="F8" s="11">
        <v>394.85</v>
      </c>
      <c r="G8" s="11" t="s">
        <v>1443</v>
      </c>
      <c r="H8" s="11">
        <v>401.35</v>
      </c>
      <c r="I8" s="19">
        <f t="shared" si="0"/>
        <v>9000</v>
      </c>
    </row>
    <row r="9" spans="1:9">
      <c r="A9" s="8">
        <v>42653</v>
      </c>
      <c r="B9" s="9" t="s">
        <v>787</v>
      </c>
      <c r="C9" s="9" t="s">
        <v>20</v>
      </c>
      <c r="D9" s="9">
        <v>6000</v>
      </c>
      <c r="E9" s="9">
        <v>201.8</v>
      </c>
      <c r="F9" s="9">
        <v>201.1</v>
      </c>
      <c r="G9" s="9" t="s">
        <v>1444</v>
      </c>
      <c r="H9" s="9">
        <v>201.1</v>
      </c>
      <c r="I9" s="18">
        <f t="shared" si="0"/>
        <v>-4200.0000000001</v>
      </c>
    </row>
    <row r="10" spans="1:9">
      <c r="A10" s="10">
        <v>42653</v>
      </c>
      <c r="B10" s="11" t="s">
        <v>267</v>
      </c>
      <c r="C10" s="11" t="s">
        <v>403</v>
      </c>
      <c r="D10" s="11">
        <v>2000</v>
      </c>
      <c r="E10" s="11">
        <v>561</v>
      </c>
      <c r="F10" s="11">
        <v>559</v>
      </c>
      <c r="G10" s="11" t="s">
        <v>1445</v>
      </c>
      <c r="H10" s="11">
        <v>565</v>
      </c>
      <c r="I10" s="19">
        <f t="shared" si="0"/>
        <v>8000</v>
      </c>
    </row>
    <row r="11" spans="1:9">
      <c r="A11" s="8">
        <v>42656</v>
      </c>
      <c r="B11" s="9" t="s">
        <v>1365</v>
      </c>
      <c r="C11" s="9" t="s">
        <v>20</v>
      </c>
      <c r="D11" s="9">
        <v>3000</v>
      </c>
      <c r="E11" s="9">
        <v>384.5</v>
      </c>
      <c r="F11" s="9">
        <v>383.2</v>
      </c>
      <c r="G11" s="9" t="s">
        <v>1446</v>
      </c>
      <c r="H11" s="9">
        <v>384</v>
      </c>
      <c r="I11" s="18">
        <f t="shared" si="0"/>
        <v>-1500</v>
      </c>
    </row>
    <row r="12" spans="1:9">
      <c r="A12" s="10">
        <v>42656</v>
      </c>
      <c r="B12" s="11" t="s">
        <v>1212</v>
      </c>
      <c r="C12" s="11" t="s">
        <v>17</v>
      </c>
      <c r="D12" s="11">
        <v>800</v>
      </c>
      <c r="E12" s="11">
        <v>820</v>
      </c>
      <c r="F12" s="11">
        <v>825</v>
      </c>
      <c r="G12" s="11" t="s">
        <v>1447</v>
      </c>
      <c r="H12" s="11">
        <v>820</v>
      </c>
      <c r="I12" s="19">
        <f t="shared" ref="I12:I14" si="1">(E12-H12)*D12</f>
        <v>0</v>
      </c>
    </row>
    <row r="13" spans="1:9">
      <c r="A13" s="10">
        <v>42660</v>
      </c>
      <c r="B13" s="11" t="s">
        <v>1291</v>
      </c>
      <c r="C13" s="11" t="s">
        <v>17</v>
      </c>
      <c r="D13" s="11">
        <v>400</v>
      </c>
      <c r="E13" s="11">
        <v>1920</v>
      </c>
      <c r="F13" s="11">
        <v>1930</v>
      </c>
      <c r="G13" s="11" t="s">
        <v>1448</v>
      </c>
      <c r="H13" s="11">
        <v>1914</v>
      </c>
      <c r="I13" s="19">
        <f t="shared" si="1"/>
        <v>2400</v>
      </c>
    </row>
    <row r="14" spans="1:9">
      <c r="A14" s="10">
        <v>42661</v>
      </c>
      <c r="B14" s="11" t="s">
        <v>527</v>
      </c>
      <c r="C14" s="11" t="s">
        <v>17</v>
      </c>
      <c r="D14" s="11">
        <v>3000</v>
      </c>
      <c r="E14" s="11">
        <v>398.8</v>
      </c>
      <c r="F14" s="11">
        <v>400.3</v>
      </c>
      <c r="G14" s="11" t="s">
        <v>1449</v>
      </c>
      <c r="H14" s="11">
        <v>397.6</v>
      </c>
      <c r="I14" s="19">
        <f t="shared" si="1"/>
        <v>3599.99999999997</v>
      </c>
    </row>
    <row r="15" spans="1:9">
      <c r="A15" s="10">
        <v>42662</v>
      </c>
      <c r="B15" s="11" t="s">
        <v>203</v>
      </c>
      <c r="C15" s="11" t="s">
        <v>20</v>
      </c>
      <c r="D15" s="11">
        <v>700</v>
      </c>
      <c r="E15" s="11">
        <v>1303</v>
      </c>
      <c r="F15" s="11">
        <v>1297</v>
      </c>
      <c r="G15" s="11" t="s">
        <v>1450</v>
      </c>
      <c r="H15" s="11">
        <v>1308</v>
      </c>
      <c r="I15" s="19">
        <f t="shared" ref="I15:I21" si="2">(H15-E15)*D15</f>
        <v>3500</v>
      </c>
    </row>
    <row r="16" spans="1:9">
      <c r="A16" s="10">
        <v>42663</v>
      </c>
      <c r="B16" s="11" t="s">
        <v>1451</v>
      </c>
      <c r="C16" s="11" t="s">
        <v>403</v>
      </c>
      <c r="D16" s="11">
        <v>400</v>
      </c>
      <c r="E16" s="11">
        <v>1970</v>
      </c>
      <c r="F16" s="11">
        <v>1960</v>
      </c>
      <c r="G16" s="11" t="s">
        <v>1452</v>
      </c>
      <c r="H16" s="11">
        <v>1985</v>
      </c>
      <c r="I16" s="19">
        <f t="shared" si="2"/>
        <v>6000</v>
      </c>
    </row>
    <row r="17" spans="1:9">
      <c r="A17" s="10">
        <v>42664</v>
      </c>
      <c r="B17" s="11" t="s">
        <v>1092</v>
      </c>
      <c r="C17" s="11" t="s">
        <v>17</v>
      </c>
      <c r="D17" s="11">
        <v>500</v>
      </c>
      <c r="E17" s="11">
        <v>1100</v>
      </c>
      <c r="F17" s="11">
        <v>1108</v>
      </c>
      <c r="G17" s="11" t="s">
        <v>1453</v>
      </c>
      <c r="H17" s="11">
        <v>1093</v>
      </c>
      <c r="I17" s="19">
        <f t="shared" ref="I17:I19" si="3">(E17-H17)*D17</f>
        <v>3500</v>
      </c>
    </row>
    <row r="18" spans="1:9">
      <c r="A18" s="10">
        <v>42667</v>
      </c>
      <c r="B18" s="11" t="s">
        <v>1394</v>
      </c>
      <c r="C18" s="11" t="s">
        <v>17</v>
      </c>
      <c r="D18" s="11">
        <v>600</v>
      </c>
      <c r="E18" s="11">
        <v>1135</v>
      </c>
      <c r="F18" s="11">
        <v>1142</v>
      </c>
      <c r="G18" s="11" t="s">
        <v>1454</v>
      </c>
      <c r="H18" s="11">
        <v>1130</v>
      </c>
      <c r="I18" s="19">
        <f t="shared" si="3"/>
        <v>3000</v>
      </c>
    </row>
    <row r="19" spans="1:9">
      <c r="A19" s="10">
        <v>42669</v>
      </c>
      <c r="B19" s="11" t="s">
        <v>1202</v>
      </c>
      <c r="C19" s="11" t="s">
        <v>17</v>
      </c>
      <c r="D19" s="11">
        <v>700</v>
      </c>
      <c r="E19" s="11">
        <v>1250</v>
      </c>
      <c r="F19" s="11">
        <v>1256</v>
      </c>
      <c r="G19" s="11" t="s">
        <v>1455</v>
      </c>
      <c r="H19" s="11">
        <v>1238</v>
      </c>
      <c r="I19" s="19">
        <f t="shared" si="3"/>
        <v>8400</v>
      </c>
    </row>
    <row r="20" spans="1:9">
      <c r="A20" s="10">
        <v>42670</v>
      </c>
      <c r="B20" s="11" t="s">
        <v>203</v>
      </c>
      <c r="C20" s="11" t="s">
        <v>20</v>
      </c>
      <c r="D20" s="11">
        <v>700</v>
      </c>
      <c r="E20" s="11">
        <v>1204</v>
      </c>
      <c r="F20" s="11">
        <v>1198</v>
      </c>
      <c r="G20" s="11" t="s">
        <v>1456</v>
      </c>
      <c r="H20" s="11">
        <v>1219</v>
      </c>
      <c r="I20" s="19">
        <f t="shared" si="2"/>
        <v>10500</v>
      </c>
    </row>
    <row r="21" spans="1:9">
      <c r="A21" s="10">
        <v>42671</v>
      </c>
      <c r="B21" s="11" t="s">
        <v>239</v>
      </c>
      <c r="C21" s="11" t="s">
        <v>403</v>
      </c>
      <c r="D21" s="11">
        <v>3000</v>
      </c>
      <c r="E21" s="11">
        <v>330</v>
      </c>
      <c r="F21" s="11">
        <v>328.65</v>
      </c>
      <c r="G21" s="11" t="s">
        <v>1457</v>
      </c>
      <c r="H21" s="11">
        <v>331</v>
      </c>
      <c r="I21" s="19">
        <f t="shared" si="2"/>
        <v>3000</v>
      </c>
    </row>
    <row r="22" spans="1:9">
      <c r="A22" s="8"/>
      <c r="B22" s="9"/>
      <c r="C22" s="9"/>
      <c r="D22" s="9"/>
      <c r="E22" s="9"/>
      <c r="F22" s="9"/>
      <c r="G22" s="9"/>
      <c r="H22" s="9"/>
      <c r="I22" s="18"/>
    </row>
    <row r="23" spans="1:9">
      <c r="A23" s="12"/>
      <c r="B23" s="12"/>
      <c r="C23" s="12"/>
      <c r="D23" s="12"/>
      <c r="E23" s="12"/>
      <c r="F23" s="12"/>
      <c r="G23" s="12"/>
      <c r="H23" s="12"/>
      <c r="I23" s="12"/>
    </row>
    <row r="24" spans="1:9">
      <c r="A24" s="12"/>
      <c r="B24" s="12"/>
      <c r="C24" s="12"/>
      <c r="D24" s="12"/>
      <c r="E24" s="12"/>
      <c r="F24" s="12"/>
      <c r="G24" s="13" t="s">
        <v>40</v>
      </c>
      <c r="H24" s="13"/>
      <c r="I24" s="20">
        <f>SUM(I4:I23)</f>
        <v>71099.9999999999</v>
      </c>
    </row>
    <row r="25" spans="1:9">
      <c r="A25" s="12"/>
      <c r="B25" s="12"/>
      <c r="C25" s="12"/>
      <c r="D25" s="12"/>
      <c r="E25" s="12"/>
      <c r="F25" s="12"/>
      <c r="G25" s="14"/>
      <c r="H25" s="14"/>
      <c r="I25" s="21"/>
    </row>
    <row r="26" spans="1:9">
      <c r="A26" s="12"/>
      <c r="B26" s="12"/>
      <c r="C26" s="12"/>
      <c r="D26" s="12"/>
      <c r="E26" s="12"/>
      <c r="F26" s="12"/>
      <c r="G26" s="13" t="s">
        <v>3</v>
      </c>
      <c r="H26" s="13"/>
      <c r="I26" s="22">
        <f>16/18</f>
        <v>0.888888888888889</v>
      </c>
    </row>
    <row r="27" s="25" customFormat="1" spans="1:9">
      <c r="A27" s="12"/>
      <c r="B27" s="12"/>
      <c r="C27" s="12"/>
      <c r="D27" s="12"/>
      <c r="E27" s="12"/>
      <c r="F27" s="12"/>
      <c r="G27" s="12"/>
      <c r="H27" s="12"/>
      <c r="I27" s="12"/>
    </row>
    <row r="28" s="25" customFormat="1"/>
    <row r="29" s="25" customFormat="1"/>
    <row r="30" s="25" customFormat="1"/>
    <row r="31" s="25" customFormat="1"/>
    <row r="32" s="25" customFormat="1"/>
    <row r="33" s="25" customFormat="1"/>
    <row r="34" s="25" customFormat="1"/>
    <row r="35" s="25" customFormat="1"/>
    <row r="36" s="25" customFormat="1"/>
    <row r="37" s="25" customFormat="1"/>
    <row r="38" s="25" customFormat="1"/>
    <row r="39" s="25" customFormat="1"/>
    <row r="40" s="25" customFormat="1"/>
    <row r="41" s="25" customFormat="1"/>
    <row r="42" s="25" customFormat="1"/>
    <row r="43" s="25" customFormat="1"/>
    <row r="44" s="25" customFormat="1"/>
    <row r="45" s="25" customFormat="1"/>
    <row r="46" s="25" customFormat="1"/>
    <row r="47" s="25" customFormat="1"/>
    <row r="48" s="25" customFormat="1"/>
    <row r="49" s="25" customFormat="1"/>
    <row r="50" s="25" customFormat="1"/>
    <row r="51" s="25" customFormat="1"/>
    <row r="52" s="25" customFormat="1"/>
    <row r="53" s="25" customFormat="1"/>
    <row r="54" s="25" customFormat="1"/>
    <row r="55" s="25" customFormat="1"/>
    <row r="56" s="25" customFormat="1"/>
    <row r="57" s="25" customFormat="1"/>
    <row r="58" s="25" customFormat="1"/>
    <row r="59" s="25" customFormat="1"/>
    <row r="60" s="25" customFormat="1"/>
    <row r="61" s="25" customFormat="1"/>
    <row r="62" s="25" customFormat="1"/>
    <row r="63" s="25" customFormat="1"/>
    <row r="64" s="25" customFormat="1"/>
    <row r="65" s="25" customFormat="1"/>
    <row r="66" s="25" customFormat="1"/>
    <row r="67" spans="1:9">
      <c r="A67" s="27"/>
      <c r="B67" s="27"/>
      <c r="C67" s="27"/>
      <c r="D67" s="27"/>
      <c r="E67" s="27"/>
      <c r="F67" s="27"/>
      <c r="G67" s="27"/>
      <c r="H67" s="27"/>
      <c r="I67" s="27"/>
    </row>
    <row r="68" spans="1:9">
      <c r="A68" s="28"/>
      <c r="B68" s="28"/>
      <c r="C68" s="28"/>
      <c r="D68" s="28"/>
      <c r="E68" s="28"/>
      <c r="F68" s="28"/>
      <c r="G68" s="28"/>
      <c r="H68" s="28"/>
      <c r="I68" s="28"/>
    </row>
    <row r="69" spans="1:9">
      <c r="A69" s="28"/>
      <c r="B69" s="28"/>
      <c r="C69" s="28"/>
      <c r="D69" s="28"/>
      <c r="E69" s="28"/>
      <c r="F69" s="28"/>
      <c r="G69" s="28"/>
      <c r="H69" s="28"/>
      <c r="I69" s="28"/>
    </row>
    <row r="70" spans="1:9">
      <c r="A70" s="28"/>
      <c r="B70" s="28"/>
      <c r="C70" s="28"/>
      <c r="D70" s="28"/>
      <c r="E70" s="28"/>
      <c r="F70" s="28"/>
      <c r="G70" s="28"/>
      <c r="H70" s="28"/>
      <c r="I70" s="28"/>
    </row>
    <row r="71" spans="1:9">
      <c r="A71" s="28"/>
      <c r="B71" s="28"/>
      <c r="C71" s="28"/>
      <c r="D71" s="28"/>
      <c r="E71" s="28"/>
      <c r="F71" s="28"/>
      <c r="G71" s="28"/>
      <c r="H71" s="28"/>
      <c r="I71" s="28"/>
    </row>
    <row r="72" spans="1:9">
      <c r="A72" s="28"/>
      <c r="B72" s="28"/>
      <c r="C72" s="28"/>
      <c r="D72" s="28"/>
      <c r="E72" s="28"/>
      <c r="F72" s="28"/>
      <c r="G72" s="28"/>
      <c r="H72" s="28"/>
      <c r="I72" s="28"/>
    </row>
    <row r="73" spans="1:9">
      <c r="A73" s="28"/>
      <c r="B73" s="28"/>
      <c r="C73" s="28"/>
      <c r="D73" s="28"/>
      <c r="E73" s="28"/>
      <c r="F73" s="28"/>
      <c r="G73" s="28"/>
      <c r="H73" s="28"/>
      <c r="I73" s="28"/>
    </row>
    <row r="74" spans="1:9">
      <c r="A74" s="28"/>
      <c r="B74" s="28"/>
      <c r="C74" s="28"/>
      <c r="D74" s="28"/>
      <c r="E74" s="28"/>
      <c r="F74" s="28"/>
      <c r="G74" s="28"/>
      <c r="H74" s="28"/>
      <c r="I74" s="28"/>
    </row>
  </sheetData>
  <mergeCells count="4">
    <mergeCell ref="A1:I1"/>
    <mergeCell ref="A2:I2"/>
    <mergeCell ref="G24:H24"/>
    <mergeCell ref="G26:H26"/>
  </mergeCells>
  <pageMargins left="0.75" right="0.75" top="1" bottom="1" header="0.511805555555556" footer="0.511805555555556"/>
  <pageSetup paperSize="9" orientation="portrait"/>
  <headerFooter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0"/>
  <sheetViews>
    <sheetView workbookViewId="0">
      <selection activeCell="K14" sqref="K14"/>
    </sheetView>
  </sheetViews>
  <sheetFormatPr defaultColWidth="9" defaultRowHeight="15"/>
  <cols>
    <col min="1" max="1" width="10.4285714285714" style="26" customWidth="1"/>
    <col min="2" max="2" width="19.2857142857143" style="26" customWidth="1"/>
    <col min="3" max="3" width="9" style="26"/>
    <col min="4" max="4" width="10.2857142857143" style="26" customWidth="1"/>
    <col min="5" max="5" width="13.2857142857143" style="26" customWidth="1"/>
    <col min="6" max="6" width="11.2857142857143" style="26" customWidth="1"/>
    <col min="7" max="7" width="20.8571428571429" style="26" customWidth="1"/>
    <col min="8" max="8" width="11.8571428571429" style="26" customWidth="1"/>
    <col min="9" max="9" width="13.7142857142857" style="26" customWidth="1"/>
    <col min="10" max="16384" width="9" style="26"/>
  </cols>
  <sheetData>
    <row r="1" ht="22.5" spans="1:9">
      <c r="A1" s="2" t="s">
        <v>5</v>
      </c>
      <c r="B1" s="3"/>
      <c r="C1" s="3"/>
      <c r="D1" s="3"/>
      <c r="E1" s="3"/>
      <c r="F1" s="3"/>
      <c r="G1" s="3"/>
      <c r="H1" s="3"/>
      <c r="I1" s="15"/>
    </row>
    <row r="2" ht="15.75" spans="1:9">
      <c r="A2" s="4" t="s">
        <v>1458</v>
      </c>
      <c r="B2" s="5"/>
      <c r="C2" s="5"/>
      <c r="D2" s="5"/>
      <c r="E2" s="5"/>
      <c r="F2" s="5"/>
      <c r="G2" s="5"/>
      <c r="H2" s="5"/>
      <c r="I2" s="16"/>
    </row>
    <row r="3" spans="1:9">
      <c r="A3" s="6" t="s">
        <v>7</v>
      </c>
      <c r="B3" s="7" t="s">
        <v>8</v>
      </c>
      <c r="C3" s="7" t="s">
        <v>9</v>
      </c>
      <c r="D3" s="7" t="s">
        <v>10</v>
      </c>
      <c r="E3" s="7" t="s">
        <v>11</v>
      </c>
      <c r="F3" s="7" t="s">
        <v>12</v>
      </c>
      <c r="G3" s="7" t="s">
        <v>13</v>
      </c>
      <c r="H3" s="7" t="s">
        <v>14</v>
      </c>
      <c r="I3" s="17" t="s">
        <v>15</v>
      </c>
    </row>
    <row r="4" spans="1:9">
      <c r="A4" s="10"/>
      <c r="B4" s="11"/>
      <c r="C4" s="11"/>
      <c r="D4" s="11"/>
      <c r="E4" s="11"/>
      <c r="F4" s="11"/>
      <c r="G4" s="11"/>
      <c r="H4" s="11"/>
      <c r="I4" s="19"/>
    </row>
    <row r="5" spans="1:9">
      <c r="A5" s="10">
        <v>42620</v>
      </c>
      <c r="B5" s="11" t="s">
        <v>787</v>
      </c>
      <c r="C5" s="11" t="s">
        <v>17</v>
      </c>
      <c r="D5" s="11">
        <v>6000</v>
      </c>
      <c r="E5" s="11">
        <v>178</v>
      </c>
      <c r="F5" s="11">
        <v>178.6</v>
      </c>
      <c r="G5" s="11" t="s">
        <v>1459</v>
      </c>
      <c r="H5" s="11">
        <v>177.25</v>
      </c>
      <c r="I5" s="19">
        <f>(E5-H5)*D5</f>
        <v>4500</v>
      </c>
    </row>
    <row r="6" spans="1:9">
      <c r="A6" s="10">
        <v>42621</v>
      </c>
      <c r="B6" s="11" t="s">
        <v>1460</v>
      </c>
      <c r="C6" s="11" t="s">
        <v>20</v>
      </c>
      <c r="D6" s="11">
        <v>1100</v>
      </c>
      <c r="E6" s="11">
        <v>804.5</v>
      </c>
      <c r="F6" s="11">
        <v>800.5</v>
      </c>
      <c r="G6" s="11" t="s">
        <v>1461</v>
      </c>
      <c r="H6" s="11">
        <v>813.4</v>
      </c>
      <c r="I6" s="19">
        <f t="shared" ref="I6:I11" si="0">(H6-E6)*D6</f>
        <v>9789.99999999997</v>
      </c>
    </row>
    <row r="7" spans="1:9">
      <c r="A7" s="10">
        <v>42622</v>
      </c>
      <c r="B7" s="11" t="s">
        <v>306</v>
      </c>
      <c r="C7" s="11" t="s">
        <v>17</v>
      </c>
      <c r="D7" s="11">
        <v>800</v>
      </c>
      <c r="E7" s="11">
        <v>800</v>
      </c>
      <c r="F7" s="11">
        <v>800</v>
      </c>
      <c r="G7" s="11" t="s">
        <v>1462</v>
      </c>
      <c r="H7" s="11">
        <v>800</v>
      </c>
      <c r="I7" s="19">
        <f>(E7-H7)*D7</f>
        <v>0</v>
      </c>
    </row>
    <row r="8" spans="1:9">
      <c r="A8" s="8">
        <v>42622</v>
      </c>
      <c r="B8" s="9" t="s">
        <v>1460</v>
      </c>
      <c r="C8" s="9" t="s">
        <v>20</v>
      </c>
      <c r="D8" s="9">
        <v>1100</v>
      </c>
      <c r="E8" s="9">
        <v>817.65</v>
      </c>
      <c r="F8" s="9">
        <v>813.75</v>
      </c>
      <c r="G8" s="9">
        <v>816</v>
      </c>
      <c r="H8" s="9">
        <v>816</v>
      </c>
      <c r="I8" s="18">
        <f t="shared" si="0"/>
        <v>-1814.99999999997</v>
      </c>
    </row>
    <row r="9" spans="1:9">
      <c r="A9" s="8">
        <v>42622</v>
      </c>
      <c r="B9" s="9" t="s">
        <v>1463</v>
      </c>
      <c r="C9" s="9" t="s">
        <v>20</v>
      </c>
      <c r="D9" s="9">
        <v>700</v>
      </c>
      <c r="E9" s="9">
        <v>1320</v>
      </c>
      <c r="F9" s="9">
        <v>1314</v>
      </c>
      <c r="G9" s="9" t="s">
        <v>1464</v>
      </c>
      <c r="H9" s="9">
        <v>1319.5</v>
      </c>
      <c r="I9" s="18">
        <f t="shared" si="0"/>
        <v>-350</v>
      </c>
    </row>
    <row r="10" spans="1:9">
      <c r="A10" s="10">
        <v>42625</v>
      </c>
      <c r="B10" s="11" t="s">
        <v>1465</v>
      </c>
      <c r="C10" s="11" t="s">
        <v>20</v>
      </c>
      <c r="D10" s="11">
        <v>500</v>
      </c>
      <c r="E10" s="11">
        <v>1053.4</v>
      </c>
      <c r="F10" s="11">
        <v>1045</v>
      </c>
      <c r="G10" s="11" t="s">
        <v>1466</v>
      </c>
      <c r="H10" s="11">
        <v>1061.4</v>
      </c>
      <c r="I10" s="19">
        <f t="shared" si="0"/>
        <v>4000</v>
      </c>
    </row>
    <row r="11" spans="1:9">
      <c r="A11" s="10">
        <v>42627</v>
      </c>
      <c r="B11" s="11" t="s">
        <v>306</v>
      </c>
      <c r="C11" s="11" t="s">
        <v>20</v>
      </c>
      <c r="D11" s="11">
        <v>800</v>
      </c>
      <c r="E11" s="11">
        <v>782</v>
      </c>
      <c r="F11" s="11">
        <v>777</v>
      </c>
      <c r="G11" s="11" t="s">
        <v>1467</v>
      </c>
      <c r="H11" s="11">
        <v>786.5</v>
      </c>
      <c r="I11" s="19">
        <f t="shared" si="0"/>
        <v>3600</v>
      </c>
    </row>
    <row r="12" spans="1:9">
      <c r="A12" s="10">
        <v>42628</v>
      </c>
      <c r="B12" s="11" t="s">
        <v>808</v>
      </c>
      <c r="C12" s="11" t="s">
        <v>17</v>
      </c>
      <c r="D12" s="11">
        <v>1500</v>
      </c>
      <c r="E12" s="11">
        <v>511</v>
      </c>
      <c r="F12" s="11">
        <v>513.75</v>
      </c>
      <c r="G12" s="11" t="s">
        <v>1468</v>
      </c>
      <c r="H12" s="11">
        <v>504</v>
      </c>
      <c r="I12" s="19">
        <f>(E12-H12)*D12</f>
        <v>10500</v>
      </c>
    </row>
    <row r="13" spans="1:9">
      <c r="A13" s="10">
        <v>42629</v>
      </c>
      <c r="B13" s="11" t="s">
        <v>1469</v>
      </c>
      <c r="C13" s="11" t="s">
        <v>20</v>
      </c>
      <c r="D13" s="11">
        <v>2100</v>
      </c>
      <c r="E13" s="11">
        <v>568</v>
      </c>
      <c r="F13" s="11">
        <v>565.25</v>
      </c>
      <c r="G13" s="11" t="s">
        <v>1470</v>
      </c>
      <c r="H13" s="11">
        <v>568</v>
      </c>
      <c r="I13" s="19">
        <f t="shared" ref="I13:I17" si="1">(H13-E13)*D13</f>
        <v>0</v>
      </c>
    </row>
    <row r="14" spans="1:9">
      <c r="A14" s="10">
        <v>42629</v>
      </c>
      <c r="B14" s="11" t="s">
        <v>298</v>
      </c>
      <c r="C14" s="11" t="s">
        <v>20</v>
      </c>
      <c r="D14" s="11">
        <v>1500</v>
      </c>
      <c r="E14" s="11">
        <v>576</v>
      </c>
      <c r="F14" s="11">
        <v>573.25</v>
      </c>
      <c r="G14" s="11" t="s">
        <v>1471</v>
      </c>
      <c r="H14" s="11">
        <v>578.5</v>
      </c>
      <c r="I14" s="19">
        <f t="shared" si="1"/>
        <v>3750</v>
      </c>
    </row>
    <row r="15" spans="1:9">
      <c r="A15" s="10">
        <v>42632</v>
      </c>
      <c r="B15" s="11" t="s">
        <v>1465</v>
      </c>
      <c r="C15" s="11" t="s">
        <v>17</v>
      </c>
      <c r="D15" s="11">
        <v>500</v>
      </c>
      <c r="E15" s="11">
        <v>1030</v>
      </c>
      <c r="F15" s="11">
        <v>1038</v>
      </c>
      <c r="G15" s="11" t="s">
        <v>1472</v>
      </c>
      <c r="H15" s="11">
        <v>1015</v>
      </c>
      <c r="I15" s="19">
        <f>(E15-H15)*D15</f>
        <v>7500</v>
      </c>
    </row>
    <row r="16" spans="1:9">
      <c r="A16" s="8">
        <v>42633</v>
      </c>
      <c r="B16" s="9" t="s">
        <v>177</v>
      </c>
      <c r="C16" s="9" t="s">
        <v>20</v>
      </c>
      <c r="D16" s="9">
        <v>600</v>
      </c>
      <c r="E16" s="9">
        <v>1159</v>
      </c>
      <c r="F16" s="9">
        <v>1152</v>
      </c>
      <c r="G16" s="9" t="s">
        <v>1473</v>
      </c>
      <c r="H16" s="9">
        <v>1156.2</v>
      </c>
      <c r="I16" s="18">
        <f t="shared" si="1"/>
        <v>-1679.99999999997</v>
      </c>
    </row>
    <row r="17" spans="1:9">
      <c r="A17" s="10">
        <v>42636</v>
      </c>
      <c r="B17" s="11" t="s">
        <v>673</v>
      </c>
      <c r="C17" s="11" t="s">
        <v>20</v>
      </c>
      <c r="D17" s="11">
        <v>1500</v>
      </c>
      <c r="E17" s="11">
        <v>511</v>
      </c>
      <c r="F17" s="11">
        <v>508.25</v>
      </c>
      <c r="G17" s="11" t="s">
        <v>1474</v>
      </c>
      <c r="H17" s="11">
        <v>517.5</v>
      </c>
      <c r="I17" s="19">
        <f t="shared" si="1"/>
        <v>9750</v>
      </c>
    </row>
    <row r="18" spans="1:9">
      <c r="A18" s="10">
        <v>42639</v>
      </c>
      <c r="B18" s="11" t="s">
        <v>1475</v>
      </c>
      <c r="C18" s="11" t="s">
        <v>17</v>
      </c>
      <c r="D18" s="11">
        <v>800</v>
      </c>
      <c r="E18" s="11">
        <v>500</v>
      </c>
      <c r="F18" s="11">
        <v>505.1</v>
      </c>
      <c r="G18" s="11" t="s">
        <v>1476</v>
      </c>
      <c r="H18" s="11">
        <v>500</v>
      </c>
      <c r="I18" s="19">
        <f>(E18-H18)*D18</f>
        <v>0</v>
      </c>
    </row>
    <row r="19" spans="1:9">
      <c r="A19" s="8">
        <v>42639</v>
      </c>
      <c r="B19" s="9" t="s">
        <v>1079</v>
      </c>
      <c r="C19" s="9" t="s">
        <v>20</v>
      </c>
      <c r="D19" s="9">
        <v>500</v>
      </c>
      <c r="E19" s="9">
        <v>925</v>
      </c>
      <c r="F19" s="9">
        <v>918</v>
      </c>
      <c r="G19" s="9" t="s">
        <v>1477</v>
      </c>
      <c r="H19" s="9">
        <v>924.15</v>
      </c>
      <c r="I19" s="18">
        <f t="shared" ref="I19:I25" si="2">(H19-E19)*D19</f>
        <v>-425.000000000011</v>
      </c>
    </row>
    <row r="20" spans="1:9">
      <c r="A20" s="10">
        <v>42640</v>
      </c>
      <c r="B20" s="11" t="s">
        <v>282</v>
      </c>
      <c r="C20" s="11" t="s">
        <v>403</v>
      </c>
      <c r="D20" s="11">
        <v>600</v>
      </c>
      <c r="E20" s="11">
        <v>953</v>
      </c>
      <c r="F20" s="11">
        <v>946</v>
      </c>
      <c r="G20" s="11" t="s">
        <v>1478</v>
      </c>
      <c r="H20" s="11">
        <v>959</v>
      </c>
      <c r="I20" s="19">
        <f t="shared" si="2"/>
        <v>3600</v>
      </c>
    </row>
    <row r="21" spans="1:9">
      <c r="A21" s="10">
        <v>42641</v>
      </c>
      <c r="B21" s="11" t="s">
        <v>1202</v>
      </c>
      <c r="C21" s="11" t="s">
        <v>403</v>
      </c>
      <c r="D21" s="11">
        <v>700</v>
      </c>
      <c r="E21" s="11">
        <v>1206</v>
      </c>
      <c r="F21" s="11">
        <v>1200</v>
      </c>
      <c r="G21" s="11" t="s">
        <v>1479</v>
      </c>
      <c r="H21" s="11">
        <v>1220</v>
      </c>
      <c r="I21" s="19">
        <f t="shared" si="2"/>
        <v>9800</v>
      </c>
    </row>
    <row r="22" spans="1:9">
      <c r="A22" s="8">
        <v>42643</v>
      </c>
      <c r="B22" s="9" t="s">
        <v>1202</v>
      </c>
      <c r="C22" s="9" t="s">
        <v>403</v>
      </c>
      <c r="D22" s="9">
        <v>700</v>
      </c>
      <c r="E22" s="9">
        <v>1260</v>
      </c>
      <c r="F22" s="9">
        <v>1254</v>
      </c>
      <c r="G22" s="9" t="s">
        <v>1480</v>
      </c>
      <c r="H22" s="9">
        <v>1257</v>
      </c>
      <c r="I22" s="18">
        <f t="shared" si="2"/>
        <v>-2100</v>
      </c>
    </row>
    <row r="23" spans="1:9">
      <c r="A23" s="10">
        <v>42643</v>
      </c>
      <c r="B23" s="11" t="s">
        <v>1202</v>
      </c>
      <c r="C23" s="11" t="s">
        <v>403</v>
      </c>
      <c r="D23" s="11">
        <v>700</v>
      </c>
      <c r="E23" s="11">
        <v>1265</v>
      </c>
      <c r="F23" s="11">
        <v>1259</v>
      </c>
      <c r="G23" s="11" t="s">
        <v>1481</v>
      </c>
      <c r="H23" s="11">
        <v>1265</v>
      </c>
      <c r="I23" s="19">
        <f t="shared" si="2"/>
        <v>0</v>
      </c>
    </row>
    <row r="24" spans="1:9">
      <c r="A24" s="10">
        <v>42643</v>
      </c>
      <c r="B24" s="11" t="s">
        <v>931</v>
      </c>
      <c r="C24" s="11" t="s">
        <v>20</v>
      </c>
      <c r="D24" s="11">
        <v>2000</v>
      </c>
      <c r="E24" s="11">
        <v>361</v>
      </c>
      <c r="F24" s="11">
        <v>359</v>
      </c>
      <c r="G24" s="11" t="s">
        <v>1482</v>
      </c>
      <c r="H24" s="11">
        <v>364.25</v>
      </c>
      <c r="I24" s="19">
        <f t="shared" si="2"/>
        <v>6500</v>
      </c>
    </row>
    <row r="25" spans="1:9">
      <c r="A25" s="10">
        <v>42643</v>
      </c>
      <c r="B25" s="11" t="s">
        <v>1248</v>
      </c>
      <c r="C25" s="11" t="s">
        <v>20</v>
      </c>
      <c r="D25" s="11">
        <v>1100</v>
      </c>
      <c r="E25" s="11">
        <v>936</v>
      </c>
      <c r="F25" s="11">
        <v>932.5</v>
      </c>
      <c r="G25" s="11" t="s">
        <v>1483</v>
      </c>
      <c r="H25" s="11">
        <v>946</v>
      </c>
      <c r="I25" s="19">
        <f t="shared" si="2"/>
        <v>11000</v>
      </c>
    </row>
    <row r="26" spans="1:9">
      <c r="A26" s="8"/>
      <c r="B26" s="9"/>
      <c r="C26" s="9"/>
      <c r="D26" s="9"/>
      <c r="E26" s="9"/>
      <c r="F26" s="9"/>
      <c r="G26" s="9"/>
      <c r="H26" s="9"/>
      <c r="I26" s="18"/>
    </row>
    <row r="27" spans="1:9">
      <c r="A27" s="10"/>
      <c r="B27" s="11"/>
      <c r="C27" s="11"/>
      <c r="D27" s="11"/>
      <c r="E27" s="11"/>
      <c r="F27" s="11"/>
      <c r="G27" s="11"/>
      <c r="H27" s="11"/>
      <c r="I27" s="19"/>
    </row>
    <row r="28" spans="1:9">
      <c r="A28" s="10"/>
      <c r="B28" s="11"/>
      <c r="C28" s="11"/>
      <c r="D28" s="11"/>
      <c r="E28" s="11"/>
      <c r="F28" s="11"/>
      <c r="G28" s="11"/>
      <c r="H28" s="11"/>
      <c r="I28" s="19"/>
    </row>
    <row r="29" spans="1:9">
      <c r="A29" s="12"/>
      <c r="B29" s="12"/>
      <c r="C29" s="12"/>
      <c r="D29" s="12"/>
      <c r="E29" s="12"/>
      <c r="F29" s="12"/>
      <c r="G29" s="12"/>
      <c r="H29" s="12"/>
      <c r="I29" s="12"/>
    </row>
    <row r="30" spans="1:9">
      <c r="A30" s="12"/>
      <c r="B30" s="12"/>
      <c r="C30" s="12"/>
      <c r="D30" s="12"/>
      <c r="E30" s="12"/>
      <c r="F30" s="12"/>
      <c r="G30" s="13" t="s">
        <v>40</v>
      </c>
      <c r="H30" s="13"/>
      <c r="I30" s="20">
        <f>SUM(I4:I29)</f>
        <v>77920</v>
      </c>
    </row>
    <row r="31" spans="1:9">
      <c r="A31" s="12"/>
      <c r="B31" s="12"/>
      <c r="C31" s="12"/>
      <c r="D31" s="12"/>
      <c r="E31" s="12"/>
      <c r="F31" s="12"/>
      <c r="G31" s="14"/>
      <c r="H31" s="14"/>
      <c r="I31" s="21"/>
    </row>
    <row r="32" spans="1:9">
      <c r="A32" s="12"/>
      <c r="B32" s="12"/>
      <c r="C32" s="12"/>
      <c r="D32" s="12"/>
      <c r="E32" s="12"/>
      <c r="F32" s="12"/>
      <c r="G32" s="13" t="s">
        <v>3</v>
      </c>
      <c r="H32" s="13"/>
      <c r="I32" s="22">
        <f>16/21</f>
        <v>0.761904761904762</v>
      </c>
    </row>
    <row r="33" s="25" customFormat="1" spans="1:9">
      <c r="A33" s="12"/>
      <c r="B33" s="12"/>
      <c r="C33" s="12"/>
      <c r="D33" s="12"/>
      <c r="E33" s="12"/>
      <c r="F33" s="12"/>
      <c r="G33" s="12"/>
      <c r="H33" s="12"/>
      <c r="I33" s="12"/>
    </row>
    <row r="34" s="25" customFormat="1"/>
    <row r="35" s="25" customFormat="1"/>
    <row r="36" s="25" customFormat="1"/>
    <row r="37" s="25" customFormat="1"/>
    <row r="38" s="25" customFormat="1"/>
    <row r="39" s="25" customFormat="1"/>
    <row r="40" s="25" customFormat="1"/>
    <row r="41" s="25" customFormat="1"/>
    <row r="42" s="25" customFormat="1"/>
    <row r="43" s="25" customFormat="1"/>
    <row r="44" s="25" customFormat="1"/>
    <row r="45" s="25" customFormat="1"/>
    <row r="46" s="25" customFormat="1"/>
    <row r="47" s="25" customFormat="1"/>
    <row r="48" s="25" customFormat="1"/>
    <row r="49" s="25" customFormat="1"/>
    <row r="50" s="25" customFormat="1"/>
    <row r="51" s="25" customFormat="1"/>
    <row r="52" s="25" customFormat="1"/>
    <row r="53" s="25" customFormat="1"/>
    <row r="54" s="25" customFormat="1"/>
    <row r="55" s="25" customFormat="1"/>
    <row r="56" s="25" customFormat="1"/>
    <row r="57" s="25" customFormat="1"/>
    <row r="58" s="25" customFormat="1"/>
    <row r="59" s="25" customFormat="1"/>
    <row r="60" s="25" customFormat="1"/>
    <row r="61" s="25" customFormat="1"/>
    <row r="62" s="25" customFormat="1"/>
    <row r="63" s="25" customFormat="1"/>
    <row r="64" s="25" customFormat="1"/>
    <row r="65" s="25" customFormat="1"/>
    <row r="66" s="25" customFormat="1"/>
    <row r="67" s="25" customFormat="1"/>
    <row r="68" s="25" customFormat="1"/>
    <row r="69" s="25" customFormat="1"/>
    <row r="70" s="25" customFormat="1"/>
    <row r="71" s="25" customFormat="1"/>
    <row r="72" s="25" customFormat="1"/>
    <row r="73" spans="1:9">
      <c r="A73" s="27"/>
      <c r="B73" s="27"/>
      <c r="C73" s="27"/>
      <c r="D73" s="27"/>
      <c r="E73" s="27"/>
      <c r="F73" s="27"/>
      <c r="G73" s="27"/>
      <c r="H73" s="27"/>
      <c r="I73" s="27"/>
    </row>
    <row r="74" spans="1:9">
      <c r="A74" s="28"/>
      <c r="B74" s="28"/>
      <c r="C74" s="28"/>
      <c r="D74" s="28"/>
      <c r="E74" s="28"/>
      <c r="F74" s="28"/>
      <c r="G74" s="28"/>
      <c r="H74" s="28"/>
      <c r="I74" s="28"/>
    </row>
    <row r="75" spans="1:9">
      <c r="A75" s="28"/>
      <c r="B75" s="28"/>
      <c r="C75" s="28"/>
      <c r="D75" s="28"/>
      <c r="E75" s="28"/>
      <c r="F75" s="28"/>
      <c r="G75" s="28"/>
      <c r="H75" s="28"/>
      <c r="I75" s="28"/>
    </row>
    <row r="76" spans="1:9">
      <c r="A76" s="28"/>
      <c r="B76" s="28"/>
      <c r="C76" s="28"/>
      <c r="D76" s="28"/>
      <c r="E76" s="28"/>
      <c r="F76" s="28"/>
      <c r="G76" s="28"/>
      <c r="H76" s="28"/>
      <c r="I76" s="28"/>
    </row>
    <row r="77" spans="1:9">
      <c r="A77" s="28"/>
      <c r="B77" s="28"/>
      <c r="C77" s="28"/>
      <c r="D77" s="28"/>
      <c r="E77" s="28"/>
      <c r="F77" s="28"/>
      <c r="G77" s="28"/>
      <c r="H77" s="28"/>
      <c r="I77" s="28"/>
    </row>
    <row r="78" spans="1:9">
      <c r="A78" s="28"/>
      <c r="B78" s="28"/>
      <c r="C78" s="28"/>
      <c r="D78" s="28"/>
      <c r="E78" s="28"/>
      <c r="F78" s="28"/>
      <c r="G78" s="28"/>
      <c r="H78" s="28"/>
      <c r="I78" s="28"/>
    </row>
    <row r="79" spans="1:9">
      <c r="A79" s="28"/>
      <c r="B79" s="28"/>
      <c r="C79" s="28"/>
      <c r="D79" s="28"/>
      <c r="E79" s="28"/>
      <c r="F79" s="28"/>
      <c r="G79" s="28"/>
      <c r="H79" s="28"/>
      <c r="I79" s="28"/>
    </row>
    <row r="80" spans="1:9">
      <c r="A80" s="28"/>
      <c r="B80" s="28"/>
      <c r="C80" s="28"/>
      <c r="D80" s="28"/>
      <c r="E80" s="28"/>
      <c r="F80" s="28"/>
      <c r="G80" s="28"/>
      <c r="H80" s="28"/>
      <c r="I80" s="28"/>
    </row>
  </sheetData>
  <mergeCells count="4">
    <mergeCell ref="A1:I1"/>
    <mergeCell ref="A2:I2"/>
    <mergeCell ref="G30:H30"/>
    <mergeCell ref="G32:H32"/>
  </mergeCells>
  <pageMargins left="0.75" right="0.75" top="1" bottom="1" header="0.511805555555556" footer="0.51180555555555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workbookViewId="0">
      <selection activeCell="C12" sqref="C12"/>
    </sheetView>
  </sheetViews>
  <sheetFormatPr defaultColWidth="9" defaultRowHeight="15"/>
  <cols>
    <col min="1" max="1" width="10.7142857142857" style="32" customWidth="1"/>
    <col min="2" max="2" width="19.7142857142857" style="32" customWidth="1"/>
    <col min="3" max="3" width="9.42857142857143" style="32" customWidth="1"/>
    <col min="4" max="4" width="11" style="32" customWidth="1"/>
    <col min="5" max="5" width="14.1428571428571" style="32" customWidth="1"/>
    <col min="6" max="6" width="12.1428571428571" style="32" customWidth="1"/>
    <col min="7" max="7" width="17.7142857142857" style="32" customWidth="1"/>
    <col min="8" max="8" width="11" style="32" customWidth="1"/>
    <col min="9" max="9" width="12.5714285714286" style="32" customWidth="1"/>
    <col min="10" max="10" width="21.5714285714286" style="32" customWidth="1"/>
    <col min="11" max="16384" width="9" style="32"/>
  </cols>
  <sheetData>
    <row r="1" ht="22.5" spans="1:10">
      <c r="A1" s="33" t="s">
        <v>5</v>
      </c>
      <c r="B1" s="34"/>
      <c r="C1" s="34"/>
      <c r="D1" s="34"/>
      <c r="E1" s="34"/>
      <c r="F1" s="34"/>
      <c r="G1" s="34"/>
      <c r="H1" s="34"/>
      <c r="I1" s="34"/>
      <c r="J1" s="50"/>
    </row>
    <row r="2" ht="15.75" spans="1:10">
      <c r="A2" s="35" t="s">
        <v>92</v>
      </c>
      <c r="B2" s="36"/>
      <c r="C2" s="36"/>
      <c r="D2" s="36"/>
      <c r="E2" s="36"/>
      <c r="F2" s="36"/>
      <c r="G2" s="36"/>
      <c r="H2" s="36"/>
      <c r="I2" s="36"/>
      <c r="J2" s="50"/>
    </row>
    <row r="3" spans="1:10">
      <c r="A3" s="37" t="s">
        <v>7</v>
      </c>
      <c r="B3" s="38" t="s">
        <v>8</v>
      </c>
      <c r="C3" s="38" t="s">
        <v>9</v>
      </c>
      <c r="D3" s="38" t="s">
        <v>10</v>
      </c>
      <c r="E3" s="38" t="s">
        <v>11</v>
      </c>
      <c r="F3" s="38" t="s">
        <v>12</v>
      </c>
      <c r="G3" s="38" t="s">
        <v>13</v>
      </c>
      <c r="H3" s="38" t="s">
        <v>14</v>
      </c>
      <c r="I3" s="51" t="s">
        <v>15</v>
      </c>
      <c r="J3" s="50"/>
    </row>
    <row r="4" spans="1:10">
      <c r="A4" s="69">
        <v>43473</v>
      </c>
      <c r="B4" s="72" t="s">
        <v>93</v>
      </c>
      <c r="C4" s="72" t="s">
        <v>17</v>
      </c>
      <c r="D4" s="72">
        <v>1200</v>
      </c>
      <c r="E4" s="72">
        <v>671</v>
      </c>
      <c r="F4" s="72">
        <v>674</v>
      </c>
      <c r="G4" s="73" t="s">
        <v>94</v>
      </c>
      <c r="H4" s="72">
        <v>668.5</v>
      </c>
      <c r="I4" s="71">
        <f>(E4-H4)*D4</f>
        <v>3000</v>
      </c>
      <c r="J4" s="50"/>
    </row>
    <row r="5" spans="1:10">
      <c r="A5" s="69">
        <v>43473</v>
      </c>
      <c r="B5" s="40" t="s">
        <v>95</v>
      </c>
      <c r="C5" s="40" t="s">
        <v>20</v>
      </c>
      <c r="D5" s="40">
        <v>400</v>
      </c>
      <c r="E5" s="40">
        <v>1500</v>
      </c>
      <c r="F5" s="40">
        <v>1491</v>
      </c>
      <c r="G5" s="60" t="s">
        <v>96</v>
      </c>
      <c r="H5" s="40">
        <v>1500</v>
      </c>
      <c r="I5" s="71">
        <f t="shared" ref="I5:I10" si="0">(H5-E5)*D5</f>
        <v>0</v>
      </c>
      <c r="J5" s="50"/>
    </row>
    <row r="6" spans="1:10">
      <c r="A6" s="69">
        <v>43504</v>
      </c>
      <c r="B6" s="40" t="s">
        <v>97</v>
      </c>
      <c r="C6" s="40" t="s">
        <v>20</v>
      </c>
      <c r="D6" s="40">
        <v>3000</v>
      </c>
      <c r="E6" s="40">
        <v>320.5</v>
      </c>
      <c r="F6" s="40">
        <v>319.3</v>
      </c>
      <c r="G6" s="60" t="s">
        <v>98</v>
      </c>
      <c r="H6" s="40">
        <v>322.25</v>
      </c>
      <c r="I6" s="71">
        <f t="shared" si="0"/>
        <v>5250</v>
      </c>
      <c r="J6" s="50"/>
    </row>
    <row r="7" spans="1:10">
      <c r="A7" s="69">
        <v>43624</v>
      </c>
      <c r="B7" s="40" t="s">
        <v>99</v>
      </c>
      <c r="C7" s="40" t="s">
        <v>20</v>
      </c>
      <c r="D7" s="40">
        <v>550</v>
      </c>
      <c r="E7" s="40">
        <v>1404</v>
      </c>
      <c r="F7" s="40">
        <v>1398.5</v>
      </c>
      <c r="G7" s="60" t="s">
        <v>100</v>
      </c>
      <c r="H7" s="40">
        <v>1404</v>
      </c>
      <c r="I7" s="71">
        <f t="shared" si="0"/>
        <v>0</v>
      </c>
      <c r="J7" s="53"/>
    </row>
    <row r="8" spans="1:10">
      <c r="A8" s="69">
        <v>43654</v>
      </c>
      <c r="B8" s="40" t="s">
        <v>101</v>
      </c>
      <c r="C8" s="40" t="s">
        <v>20</v>
      </c>
      <c r="D8" s="40">
        <v>550</v>
      </c>
      <c r="E8" s="40">
        <v>1429</v>
      </c>
      <c r="F8" s="40">
        <v>1422.5</v>
      </c>
      <c r="G8" s="60" t="s">
        <v>102</v>
      </c>
      <c r="H8" s="40">
        <v>1435.75</v>
      </c>
      <c r="I8" s="71">
        <f t="shared" si="0"/>
        <v>3712.5</v>
      </c>
      <c r="J8" s="50"/>
    </row>
    <row r="9" spans="1:10">
      <c r="A9" s="69">
        <v>43685</v>
      </c>
      <c r="B9" s="40" t="s">
        <v>103</v>
      </c>
      <c r="C9" s="40" t="s">
        <v>20</v>
      </c>
      <c r="D9" s="40">
        <v>700</v>
      </c>
      <c r="E9" s="40">
        <v>1070</v>
      </c>
      <c r="F9" s="40">
        <v>1065</v>
      </c>
      <c r="G9" s="60" t="s">
        <v>104</v>
      </c>
      <c r="H9" s="40">
        <v>1073.25</v>
      </c>
      <c r="I9" s="71">
        <f t="shared" si="0"/>
        <v>2275</v>
      </c>
      <c r="J9" s="50"/>
    </row>
    <row r="10" spans="1:10">
      <c r="A10" s="69" t="s">
        <v>105</v>
      </c>
      <c r="B10" s="40" t="s">
        <v>95</v>
      </c>
      <c r="C10" s="40" t="s">
        <v>20</v>
      </c>
      <c r="D10" s="40">
        <v>400</v>
      </c>
      <c r="E10" s="40">
        <v>1433</v>
      </c>
      <c r="F10" s="40">
        <v>1424</v>
      </c>
      <c r="G10" s="60" t="s">
        <v>106</v>
      </c>
      <c r="H10" s="40">
        <v>1448</v>
      </c>
      <c r="I10" s="71">
        <f t="shared" si="0"/>
        <v>6000</v>
      </c>
      <c r="J10" s="50"/>
    </row>
    <row r="11" spans="1:10">
      <c r="A11" s="69" t="s">
        <v>107</v>
      </c>
      <c r="B11" s="40" t="s">
        <v>43</v>
      </c>
      <c r="C11" s="40" t="s">
        <v>17</v>
      </c>
      <c r="D11" s="40">
        <v>200</v>
      </c>
      <c r="E11" s="40">
        <v>2463</v>
      </c>
      <c r="F11" s="40">
        <v>2481</v>
      </c>
      <c r="G11" s="60" t="s">
        <v>108</v>
      </c>
      <c r="H11" s="40">
        <v>2463</v>
      </c>
      <c r="I11" s="71">
        <f>(E11-H11)*D11</f>
        <v>0</v>
      </c>
      <c r="J11" s="50"/>
    </row>
    <row r="12" spans="1:10">
      <c r="A12" s="66" t="s">
        <v>109</v>
      </c>
      <c r="B12" s="42" t="s">
        <v>30</v>
      </c>
      <c r="C12" s="42" t="s">
        <v>20</v>
      </c>
      <c r="D12" s="42">
        <v>550</v>
      </c>
      <c r="E12" s="42">
        <v>1174</v>
      </c>
      <c r="F12" s="42">
        <v>1167.5</v>
      </c>
      <c r="G12" s="61" t="s">
        <v>110</v>
      </c>
      <c r="H12" s="42">
        <v>1167.5</v>
      </c>
      <c r="I12" s="70">
        <f t="shared" ref="I12:I19" si="1">(H12-E12)*D12</f>
        <v>-3575</v>
      </c>
      <c r="J12" s="50"/>
    </row>
    <row r="13" spans="1:10">
      <c r="A13" s="69" t="s">
        <v>111</v>
      </c>
      <c r="B13" s="40" t="s">
        <v>95</v>
      </c>
      <c r="C13" s="40" t="s">
        <v>20</v>
      </c>
      <c r="D13" s="40">
        <v>400</v>
      </c>
      <c r="E13" s="40">
        <v>1445</v>
      </c>
      <c r="F13" s="40">
        <v>1436</v>
      </c>
      <c r="G13" s="60" t="s">
        <v>112</v>
      </c>
      <c r="H13" s="40">
        <v>1457</v>
      </c>
      <c r="I13" s="71">
        <f t="shared" si="1"/>
        <v>4800</v>
      </c>
      <c r="J13" s="50"/>
    </row>
    <row r="14" spans="1:10">
      <c r="A14" s="69" t="s">
        <v>113</v>
      </c>
      <c r="B14" s="40" t="s">
        <v>114</v>
      </c>
      <c r="C14" s="40" t="s">
        <v>20</v>
      </c>
      <c r="D14" s="40">
        <v>700</v>
      </c>
      <c r="E14" s="40">
        <v>1280</v>
      </c>
      <c r="F14" s="40">
        <v>1274.9</v>
      </c>
      <c r="G14" s="60" t="s">
        <v>115</v>
      </c>
      <c r="H14" s="40">
        <v>1290</v>
      </c>
      <c r="I14" s="71">
        <f t="shared" si="1"/>
        <v>7000</v>
      </c>
      <c r="J14" s="50"/>
    </row>
    <row r="15" spans="1:10">
      <c r="A15" s="66" t="s">
        <v>116</v>
      </c>
      <c r="B15" s="42" t="s">
        <v>117</v>
      </c>
      <c r="C15" s="42" t="s">
        <v>20</v>
      </c>
      <c r="D15" s="42">
        <v>125</v>
      </c>
      <c r="E15" s="42">
        <v>6971</v>
      </c>
      <c r="F15" s="42">
        <v>6941</v>
      </c>
      <c r="G15" s="61" t="s">
        <v>118</v>
      </c>
      <c r="H15" s="42">
        <v>6941</v>
      </c>
      <c r="I15" s="70">
        <f t="shared" si="1"/>
        <v>-3750</v>
      </c>
      <c r="J15" s="50"/>
    </row>
    <row r="16" spans="1:10">
      <c r="A16" s="69" t="s">
        <v>119</v>
      </c>
      <c r="B16" s="40" t="s">
        <v>120</v>
      </c>
      <c r="C16" s="40" t="s">
        <v>20</v>
      </c>
      <c r="D16" s="40">
        <v>400</v>
      </c>
      <c r="E16" s="40">
        <v>1310</v>
      </c>
      <c r="F16" s="40">
        <v>1301</v>
      </c>
      <c r="G16" s="60" t="s">
        <v>121</v>
      </c>
      <c r="H16" s="40">
        <v>1310</v>
      </c>
      <c r="I16" s="71">
        <f t="shared" si="1"/>
        <v>0</v>
      </c>
      <c r="J16" s="50"/>
    </row>
    <row r="17" spans="1:10">
      <c r="A17" s="69" t="s">
        <v>119</v>
      </c>
      <c r="B17" s="40" t="s">
        <v>122</v>
      </c>
      <c r="C17" s="40" t="s">
        <v>20</v>
      </c>
      <c r="D17" s="40">
        <v>125</v>
      </c>
      <c r="E17" s="40">
        <v>6905</v>
      </c>
      <c r="F17" s="40">
        <v>6875</v>
      </c>
      <c r="G17" s="60" t="s">
        <v>123</v>
      </c>
      <c r="H17" s="40">
        <v>6970</v>
      </c>
      <c r="I17" s="71">
        <f t="shared" si="1"/>
        <v>8125</v>
      </c>
      <c r="J17" s="50"/>
    </row>
    <row r="18" spans="1:10">
      <c r="A18" s="69" t="s">
        <v>124</v>
      </c>
      <c r="B18" s="40" t="s">
        <v>25</v>
      </c>
      <c r="C18" s="40" t="s">
        <v>20</v>
      </c>
      <c r="D18" s="40">
        <v>302</v>
      </c>
      <c r="E18" s="40">
        <v>1840</v>
      </c>
      <c r="F18" s="40">
        <v>1828</v>
      </c>
      <c r="G18" s="60" t="s">
        <v>125</v>
      </c>
      <c r="H18" s="40">
        <v>1840</v>
      </c>
      <c r="I18" s="71">
        <f t="shared" si="1"/>
        <v>0</v>
      </c>
      <c r="J18" s="50"/>
    </row>
    <row r="19" spans="1:10">
      <c r="A19" s="69" t="s">
        <v>126</v>
      </c>
      <c r="B19" s="40" t="s">
        <v>38</v>
      </c>
      <c r="C19" s="40" t="s">
        <v>20</v>
      </c>
      <c r="D19" s="40">
        <v>1100</v>
      </c>
      <c r="E19" s="40">
        <v>485</v>
      </c>
      <c r="F19" s="40">
        <v>481.75</v>
      </c>
      <c r="G19" s="60" t="s">
        <v>127</v>
      </c>
      <c r="H19" s="40">
        <v>487.65</v>
      </c>
      <c r="I19" s="71">
        <f t="shared" si="1"/>
        <v>2914.99999999997</v>
      </c>
      <c r="J19" s="50"/>
    </row>
    <row r="20" spans="1:10">
      <c r="A20" s="69" t="s">
        <v>126</v>
      </c>
      <c r="B20" s="40" t="s">
        <v>128</v>
      </c>
      <c r="C20" s="40" t="s">
        <v>17</v>
      </c>
      <c r="D20" s="40">
        <v>200</v>
      </c>
      <c r="E20" s="40">
        <v>4142</v>
      </c>
      <c r="F20" s="40">
        <v>4160</v>
      </c>
      <c r="G20" s="60" t="s">
        <v>129</v>
      </c>
      <c r="H20" s="40">
        <v>4123.5</v>
      </c>
      <c r="I20" s="71">
        <f>(E20-H20)*D20</f>
        <v>3700</v>
      </c>
      <c r="J20" s="50"/>
    </row>
    <row r="21" spans="1:10">
      <c r="A21" s="69" t="s">
        <v>130</v>
      </c>
      <c r="B21" s="40" t="s">
        <v>120</v>
      </c>
      <c r="C21" s="40" t="s">
        <v>20</v>
      </c>
      <c r="D21" s="40">
        <v>400</v>
      </c>
      <c r="E21" s="40">
        <v>1394.5</v>
      </c>
      <c r="F21" s="40">
        <v>1385.5</v>
      </c>
      <c r="G21" s="60" t="s">
        <v>131</v>
      </c>
      <c r="H21" s="40">
        <v>1404.5</v>
      </c>
      <c r="I21" s="71">
        <f>(H21-E21)*D21</f>
        <v>4000</v>
      </c>
      <c r="J21" s="50"/>
    </row>
    <row r="22" spans="1:10">
      <c r="A22" s="69" t="s">
        <v>132</v>
      </c>
      <c r="B22" s="40" t="s">
        <v>97</v>
      </c>
      <c r="C22" s="40" t="s">
        <v>17</v>
      </c>
      <c r="D22" s="40">
        <v>3000</v>
      </c>
      <c r="E22" s="40">
        <v>270</v>
      </c>
      <c r="F22" s="40">
        <v>271.2</v>
      </c>
      <c r="G22" s="60" t="s">
        <v>133</v>
      </c>
      <c r="H22" s="40">
        <v>269</v>
      </c>
      <c r="I22" s="71">
        <f>(E22-H22)*D22</f>
        <v>3000</v>
      </c>
      <c r="J22" s="50"/>
    </row>
    <row r="23" spans="1:10">
      <c r="A23" s="69"/>
      <c r="B23" s="40"/>
      <c r="C23" s="40"/>
      <c r="D23" s="40"/>
      <c r="E23" s="40"/>
      <c r="F23" s="40"/>
      <c r="G23" s="60"/>
      <c r="H23" s="40"/>
      <c r="I23" s="71"/>
      <c r="J23" s="50"/>
    </row>
    <row r="24" spans="7:10">
      <c r="G24" s="43" t="s">
        <v>40</v>
      </c>
      <c r="H24" s="43"/>
      <c r="I24" s="55">
        <f>SUM(I4:I23)</f>
        <v>46452.5</v>
      </c>
      <c r="J24" s="50"/>
    </row>
    <row r="25" spans="9:11">
      <c r="I25" s="48"/>
      <c r="J25" s="50"/>
      <c r="K25" s="32" t="s">
        <v>41</v>
      </c>
    </row>
    <row r="26" spans="7:10">
      <c r="G26" s="43" t="s">
        <v>3</v>
      </c>
      <c r="H26" s="43"/>
      <c r="I26" s="56">
        <f>17/19</f>
        <v>0.894736842105263</v>
      </c>
      <c r="J26" s="50"/>
    </row>
  </sheetData>
  <mergeCells count="4">
    <mergeCell ref="A1:I1"/>
    <mergeCell ref="A2:I2"/>
    <mergeCell ref="G24:H24"/>
    <mergeCell ref="G26:H26"/>
  </mergeCells>
  <pageMargins left="0.75" right="0.75" top="1" bottom="1" header="0.511805555555556" footer="0.511805555555556"/>
  <pageSetup paperSize="9" orientation="portrait"/>
  <headerFooter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0"/>
  <sheetViews>
    <sheetView workbookViewId="0">
      <selection activeCell="L11" sqref="L11"/>
    </sheetView>
  </sheetViews>
  <sheetFormatPr defaultColWidth="9" defaultRowHeight="15"/>
  <cols>
    <col min="1" max="1" width="10.4285714285714" style="26" customWidth="1"/>
    <col min="2" max="2" width="19.2857142857143" style="26" customWidth="1"/>
    <col min="3" max="3" width="9" style="26"/>
    <col min="4" max="4" width="10.2857142857143" style="26" customWidth="1"/>
    <col min="5" max="5" width="13.2857142857143" style="26" customWidth="1"/>
    <col min="6" max="6" width="11.2857142857143" style="26" customWidth="1"/>
    <col min="7" max="7" width="20.8571428571429" style="26" customWidth="1"/>
    <col min="8" max="8" width="11.8571428571429" style="26" customWidth="1"/>
    <col min="9" max="9" width="13.7142857142857" style="26" customWidth="1"/>
    <col min="10" max="16384" width="9" style="26"/>
  </cols>
  <sheetData>
    <row r="1" ht="22.5" spans="1:9">
      <c r="A1" s="2" t="s">
        <v>5</v>
      </c>
      <c r="B1" s="3"/>
      <c r="C1" s="3"/>
      <c r="D1" s="3"/>
      <c r="E1" s="3"/>
      <c r="F1" s="3"/>
      <c r="G1" s="3"/>
      <c r="H1" s="3"/>
      <c r="I1" s="15"/>
    </row>
    <row r="2" ht="15.75" spans="1:9">
      <c r="A2" s="4" t="s">
        <v>1484</v>
      </c>
      <c r="B2" s="5"/>
      <c r="C2" s="5"/>
      <c r="D2" s="5"/>
      <c r="E2" s="5"/>
      <c r="F2" s="5"/>
      <c r="G2" s="5"/>
      <c r="H2" s="5"/>
      <c r="I2" s="16"/>
    </row>
    <row r="3" spans="1:9">
      <c r="A3" s="6" t="s">
        <v>7</v>
      </c>
      <c r="B3" s="7" t="s">
        <v>8</v>
      </c>
      <c r="C3" s="7" t="s">
        <v>9</v>
      </c>
      <c r="D3" s="7" t="s">
        <v>10</v>
      </c>
      <c r="E3" s="7" t="s">
        <v>11</v>
      </c>
      <c r="F3" s="7" t="s">
        <v>12</v>
      </c>
      <c r="G3" s="7" t="s">
        <v>13</v>
      </c>
      <c r="H3" s="7" t="s">
        <v>14</v>
      </c>
      <c r="I3" s="17" t="s">
        <v>15</v>
      </c>
    </row>
    <row r="4" spans="1:9">
      <c r="A4" s="10"/>
      <c r="B4" s="11"/>
      <c r="C4" s="11"/>
      <c r="D4" s="11"/>
      <c r="E4" s="11"/>
      <c r="F4" s="11"/>
      <c r="G4" s="11"/>
      <c r="H4" s="11"/>
      <c r="I4" s="19"/>
    </row>
    <row r="5" spans="1:9">
      <c r="A5" s="10">
        <v>42583</v>
      </c>
      <c r="B5" s="11" t="s">
        <v>1485</v>
      </c>
      <c r="C5" s="11" t="s">
        <v>20</v>
      </c>
      <c r="D5" s="11">
        <v>2100</v>
      </c>
      <c r="E5" s="11">
        <v>512.7</v>
      </c>
      <c r="F5" s="11">
        <v>510.2</v>
      </c>
      <c r="G5" s="11" t="s">
        <v>1486</v>
      </c>
      <c r="H5" s="11">
        <v>517</v>
      </c>
      <c r="I5" s="19">
        <f t="shared" ref="I5" si="0">(H5-E5)*D5</f>
        <v>9029.99999999991</v>
      </c>
    </row>
    <row r="6" spans="1:9">
      <c r="A6" s="10">
        <v>42585</v>
      </c>
      <c r="B6" s="11" t="s">
        <v>360</v>
      </c>
      <c r="C6" s="11" t="s">
        <v>20</v>
      </c>
      <c r="D6" s="11">
        <v>125</v>
      </c>
      <c r="E6" s="11">
        <v>10212</v>
      </c>
      <c r="F6" s="11">
        <v>10179</v>
      </c>
      <c r="G6" s="11" t="s">
        <v>1487</v>
      </c>
      <c r="H6" s="11">
        <v>10335</v>
      </c>
      <c r="I6" s="19">
        <f t="shared" ref="I6" si="1">(H6-E6)*D6</f>
        <v>15375</v>
      </c>
    </row>
    <row r="7" spans="1:9">
      <c r="A7" s="8">
        <v>42586</v>
      </c>
      <c r="B7" s="9" t="s">
        <v>493</v>
      </c>
      <c r="C7" s="9" t="s">
        <v>17</v>
      </c>
      <c r="D7" s="9">
        <v>250</v>
      </c>
      <c r="E7" s="9">
        <v>2277</v>
      </c>
      <c r="F7" s="9">
        <v>2291</v>
      </c>
      <c r="G7" s="9" t="s">
        <v>1488</v>
      </c>
      <c r="H7" s="9">
        <v>2280</v>
      </c>
      <c r="I7" s="18">
        <f t="shared" ref="I7:I8" si="2">(E7-H7)*D7</f>
        <v>-750</v>
      </c>
    </row>
    <row r="8" spans="1:9">
      <c r="A8" s="10">
        <v>42586</v>
      </c>
      <c r="B8" s="11" t="s">
        <v>186</v>
      </c>
      <c r="C8" s="11" t="s">
        <v>17</v>
      </c>
      <c r="D8" s="11">
        <v>600</v>
      </c>
      <c r="E8" s="11">
        <v>1130</v>
      </c>
      <c r="F8" s="11">
        <v>1136</v>
      </c>
      <c r="G8" s="11" t="s">
        <v>1489</v>
      </c>
      <c r="H8" s="11">
        <v>1124</v>
      </c>
      <c r="I8" s="19">
        <f t="shared" si="2"/>
        <v>3600</v>
      </c>
    </row>
    <row r="9" spans="1:9">
      <c r="A9" s="10">
        <v>42587</v>
      </c>
      <c r="B9" s="11" t="s">
        <v>1490</v>
      </c>
      <c r="C9" s="11" t="s">
        <v>20</v>
      </c>
      <c r="D9" s="11">
        <v>600</v>
      </c>
      <c r="E9" s="11">
        <v>885</v>
      </c>
      <c r="F9" s="11">
        <v>879</v>
      </c>
      <c r="G9" s="11" t="s">
        <v>1491</v>
      </c>
      <c r="H9" s="11">
        <v>900</v>
      </c>
      <c r="I9" s="19">
        <f t="shared" ref="I9:I11" si="3">(H9-E9)*D9</f>
        <v>9000</v>
      </c>
    </row>
    <row r="10" spans="1:9">
      <c r="A10" s="10">
        <v>42590</v>
      </c>
      <c r="B10" s="11" t="s">
        <v>769</v>
      </c>
      <c r="C10" s="11" t="s">
        <v>20</v>
      </c>
      <c r="D10" s="11">
        <v>3000</v>
      </c>
      <c r="E10" s="11">
        <v>179.45</v>
      </c>
      <c r="F10" s="11">
        <v>178.25</v>
      </c>
      <c r="G10" s="11" t="s">
        <v>1492</v>
      </c>
      <c r="H10" s="11">
        <v>182.75</v>
      </c>
      <c r="I10" s="19">
        <f t="shared" si="3"/>
        <v>9900.00000000003</v>
      </c>
    </row>
    <row r="11" spans="1:9">
      <c r="A11" s="10">
        <v>42590</v>
      </c>
      <c r="B11" s="11" t="s">
        <v>1493</v>
      </c>
      <c r="C11" s="11" t="s">
        <v>20</v>
      </c>
      <c r="D11" s="11">
        <v>600</v>
      </c>
      <c r="E11" s="11">
        <v>920</v>
      </c>
      <c r="F11" s="11">
        <v>914</v>
      </c>
      <c r="G11" s="11" t="s">
        <v>1494</v>
      </c>
      <c r="H11" s="11">
        <v>926</v>
      </c>
      <c r="I11" s="19">
        <f t="shared" si="3"/>
        <v>3600</v>
      </c>
    </row>
    <row r="12" spans="1:9">
      <c r="A12" s="10">
        <v>42592</v>
      </c>
      <c r="B12" s="11" t="s">
        <v>1495</v>
      </c>
      <c r="C12" s="11" t="s">
        <v>17</v>
      </c>
      <c r="D12" s="11">
        <v>2500</v>
      </c>
      <c r="E12" s="11">
        <v>328.5</v>
      </c>
      <c r="F12" s="11">
        <v>330.1</v>
      </c>
      <c r="G12" s="11" t="s">
        <v>1496</v>
      </c>
      <c r="H12" s="11">
        <v>327</v>
      </c>
      <c r="I12" s="19">
        <f>(E12-H12)*D12</f>
        <v>3750</v>
      </c>
    </row>
    <row r="13" spans="1:9">
      <c r="A13" s="10">
        <v>42593</v>
      </c>
      <c r="B13" s="11" t="s">
        <v>230</v>
      </c>
      <c r="C13" s="11" t="s">
        <v>20</v>
      </c>
      <c r="D13" s="11">
        <v>2000</v>
      </c>
      <c r="E13" s="11">
        <v>352.6</v>
      </c>
      <c r="F13" s="11">
        <v>350.85</v>
      </c>
      <c r="G13" s="11">
        <v>357.5</v>
      </c>
      <c r="H13" s="11">
        <v>357.5</v>
      </c>
      <c r="I13" s="19">
        <f t="shared" ref="I13:I14" si="4">(H13-E13)*D13</f>
        <v>9799.99999999995</v>
      </c>
    </row>
    <row r="14" spans="1:9">
      <c r="A14" s="10">
        <v>42593</v>
      </c>
      <c r="B14" s="11" t="s">
        <v>1495</v>
      </c>
      <c r="C14" s="11" t="s">
        <v>20</v>
      </c>
      <c r="D14" s="11">
        <v>2500</v>
      </c>
      <c r="E14" s="11">
        <v>320</v>
      </c>
      <c r="F14" s="11">
        <v>318.75</v>
      </c>
      <c r="G14" s="11" t="s">
        <v>1497</v>
      </c>
      <c r="H14" s="11">
        <v>321.3</v>
      </c>
      <c r="I14" s="19">
        <f t="shared" si="4"/>
        <v>3250.00000000003</v>
      </c>
    </row>
    <row r="15" spans="1:9">
      <c r="A15" s="8">
        <v>42594</v>
      </c>
      <c r="B15" s="9" t="s">
        <v>787</v>
      </c>
      <c r="C15" s="9" t="s">
        <v>17</v>
      </c>
      <c r="D15" s="9">
        <v>6000</v>
      </c>
      <c r="E15" s="9">
        <v>166</v>
      </c>
      <c r="F15" s="9">
        <v>166.6</v>
      </c>
      <c r="G15" s="9" t="s">
        <v>1498</v>
      </c>
      <c r="H15" s="9">
        <v>166.6</v>
      </c>
      <c r="I15" s="18">
        <f t="shared" ref="I15" si="5">(E15-H15)*D15</f>
        <v>-3599.99999999997</v>
      </c>
    </row>
    <row r="16" spans="1:9">
      <c r="A16" s="10">
        <v>42594</v>
      </c>
      <c r="B16" s="11" t="s">
        <v>239</v>
      </c>
      <c r="C16" s="11" t="s">
        <v>20</v>
      </c>
      <c r="D16" s="11">
        <v>3000</v>
      </c>
      <c r="E16" s="11">
        <v>266</v>
      </c>
      <c r="F16" s="11">
        <v>264.8</v>
      </c>
      <c r="G16" s="11" t="s">
        <v>1499</v>
      </c>
      <c r="H16" s="11">
        <v>269.5</v>
      </c>
      <c r="I16" s="19">
        <f t="shared" ref="I16:I17" si="6">(H16-E16)*D16</f>
        <v>10500</v>
      </c>
    </row>
    <row r="17" spans="1:9">
      <c r="A17" s="10">
        <v>42599</v>
      </c>
      <c r="B17" s="11" t="s">
        <v>1296</v>
      </c>
      <c r="C17" s="11" t="s">
        <v>20</v>
      </c>
      <c r="D17" s="11">
        <v>200</v>
      </c>
      <c r="E17" s="11">
        <v>3300</v>
      </c>
      <c r="F17" s="11">
        <v>3282</v>
      </c>
      <c r="G17" s="11" t="s">
        <v>1500</v>
      </c>
      <c r="H17" s="11">
        <v>3350</v>
      </c>
      <c r="I17" s="19">
        <f t="shared" si="6"/>
        <v>10000</v>
      </c>
    </row>
    <row r="18" spans="1:9">
      <c r="A18" s="10">
        <v>42600</v>
      </c>
      <c r="B18" s="11" t="s">
        <v>27</v>
      </c>
      <c r="C18" s="11" t="s">
        <v>17</v>
      </c>
      <c r="D18" s="11">
        <v>500</v>
      </c>
      <c r="E18" s="11">
        <v>1024</v>
      </c>
      <c r="F18" s="11">
        <v>1031</v>
      </c>
      <c r="G18" s="11" t="s">
        <v>1501</v>
      </c>
      <c r="H18" s="11">
        <v>1017</v>
      </c>
      <c r="I18" s="19">
        <f t="shared" ref="I18:I20" si="7">(E18-H18)*D18</f>
        <v>3500</v>
      </c>
    </row>
    <row r="19" spans="1:9">
      <c r="A19" s="10">
        <v>42601</v>
      </c>
      <c r="B19" s="11" t="s">
        <v>924</v>
      </c>
      <c r="C19" s="11" t="s">
        <v>17</v>
      </c>
      <c r="D19" s="11">
        <v>1400</v>
      </c>
      <c r="E19" s="11">
        <v>343</v>
      </c>
      <c r="F19" s="11">
        <v>345.6</v>
      </c>
      <c r="G19" s="11" t="s">
        <v>1502</v>
      </c>
      <c r="H19" s="11">
        <v>340</v>
      </c>
      <c r="I19" s="19">
        <f t="shared" si="7"/>
        <v>4200</v>
      </c>
    </row>
    <row r="20" spans="1:9">
      <c r="A20" s="10">
        <v>42604</v>
      </c>
      <c r="B20" s="11" t="s">
        <v>158</v>
      </c>
      <c r="C20" s="11" t="s">
        <v>17</v>
      </c>
      <c r="D20" s="11">
        <v>600</v>
      </c>
      <c r="E20" s="11">
        <v>775.4</v>
      </c>
      <c r="F20" s="11">
        <v>781.5</v>
      </c>
      <c r="G20" s="11" t="s">
        <v>1503</v>
      </c>
      <c r="H20" s="11">
        <v>769.5</v>
      </c>
      <c r="I20" s="19">
        <f t="shared" si="7"/>
        <v>3539.99999999999</v>
      </c>
    </row>
    <row r="21" spans="1:9">
      <c r="A21" s="10">
        <v>42605</v>
      </c>
      <c r="B21" s="11" t="s">
        <v>1504</v>
      </c>
      <c r="C21" s="11" t="s">
        <v>17</v>
      </c>
      <c r="D21" s="11">
        <v>500</v>
      </c>
      <c r="E21" s="11">
        <v>956.75</v>
      </c>
      <c r="F21" s="11">
        <v>963.75</v>
      </c>
      <c r="G21" s="11" t="s">
        <v>1505</v>
      </c>
      <c r="H21" s="11">
        <v>949</v>
      </c>
      <c r="I21" s="19">
        <f t="shared" ref="I21:I23" si="8">(E21-H21)*D21</f>
        <v>3875</v>
      </c>
    </row>
    <row r="22" spans="1:9">
      <c r="A22" s="8">
        <v>42605</v>
      </c>
      <c r="B22" s="9" t="s">
        <v>1506</v>
      </c>
      <c r="C22" s="9" t="s">
        <v>403</v>
      </c>
      <c r="D22" s="9">
        <v>250</v>
      </c>
      <c r="E22" s="9">
        <v>2282</v>
      </c>
      <c r="F22" s="9">
        <v>2268</v>
      </c>
      <c r="G22" s="9" t="s">
        <v>1507</v>
      </c>
      <c r="H22" s="9">
        <v>2276</v>
      </c>
      <c r="I22" s="18">
        <f t="shared" ref="I22:I24" si="9">(H22-E22)*D22</f>
        <v>-1500</v>
      </c>
    </row>
    <row r="23" spans="1:9">
      <c r="A23" s="10">
        <v>42605</v>
      </c>
      <c r="B23" s="11" t="s">
        <v>1314</v>
      </c>
      <c r="C23" s="11" t="s">
        <v>17</v>
      </c>
      <c r="D23" s="11">
        <v>700</v>
      </c>
      <c r="E23" s="11">
        <v>1158</v>
      </c>
      <c r="F23" s="11">
        <v>1163</v>
      </c>
      <c r="G23" s="11" t="s">
        <v>1508</v>
      </c>
      <c r="H23" s="11">
        <v>1142</v>
      </c>
      <c r="I23" s="19">
        <f t="shared" si="8"/>
        <v>11200</v>
      </c>
    </row>
    <row r="24" spans="1:9">
      <c r="A24" s="10">
        <v>42606</v>
      </c>
      <c r="B24" s="11" t="s">
        <v>230</v>
      </c>
      <c r="C24" s="11" t="s">
        <v>20</v>
      </c>
      <c r="D24" s="11">
        <v>2000</v>
      </c>
      <c r="E24" s="11">
        <v>377.75</v>
      </c>
      <c r="F24" s="11">
        <v>376</v>
      </c>
      <c r="G24" s="11" t="s">
        <v>1509</v>
      </c>
      <c r="H24" s="11">
        <v>383</v>
      </c>
      <c r="I24" s="19">
        <f t="shared" si="9"/>
        <v>10500</v>
      </c>
    </row>
    <row r="25" spans="1:9">
      <c r="A25" s="10">
        <v>42607</v>
      </c>
      <c r="B25" s="11" t="s">
        <v>16</v>
      </c>
      <c r="C25" s="11" t="s">
        <v>20</v>
      </c>
      <c r="D25" s="11">
        <v>1200</v>
      </c>
      <c r="E25" s="11">
        <v>585</v>
      </c>
      <c r="F25" s="11">
        <v>582</v>
      </c>
      <c r="G25" s="11" t="s">
        <v>1510</v>
      </c>
      <c r="H25" s="11">
        <v>590</v>
      </c>
      <c r="I25" s="19">
        <f t="shared" ref="I25:I28" si="10">(H25-E25)*D25</f>
        <v>6000</v>
      </c>
    </row>
    <row r="26" spans="1:9">
      <c r="A26" s="8">
        <v>42608</v>
      </c>
      <c r="B26" s="9" t="s">
        <v>230</v>
      </c>
      <c r="C26" s="9" t="s">
        <v>20</v>
      </c>
      <c r="D26" s="9">
        <v>2000</v>
      </c>
      <c r="E26" s="9">
        <v>385</v>
      </c>
      <c r="F26" s="9">
        <v>383.25</v>
      </c>
      <c r="G26" s="9" t="s">
        <v>1511</v>
      </c>
      <c r="H26" s="9">
        <v>384.75</v>
      </c>
      <c r="I26" s="18">
        <f t="shared" si="10"/>
        <v>-500</v>
      </c>
    </row>
    <row r="27" spans="1:9">
      <c r="A27" s="10">
        <v>42608</v>
      </c>
      <c r="B27" s="11" t="s">
        <v>493</v>
      </c>
      <c r="C27" s="11" t="s">
        <v>20</v>
      </c>
      <c r="D27" s="11">
        <v>250</v>
      </c>
      <c r="E27" s="11">
        <v>2325</v>
      </c>
      <c r="F27" s="11">
        <v>2311</v>
      </c>
      <c r="G27" s="11" t="s">
        <v>1512</v>
      </c>
      <c r="H27" s="11">
        <v>2342</v>
      </c>
      <c r="I27" s="19">
        <f t="shared" si="10"/>
        <v>4250</v>
      </c>
    </row>
    <row r="28" spans="1:9">
      <c r="A28" s="10">
        <v>42608</v>
      </c>
      <c r="B28" s="11" t="s">
        <v>947</v>
      </c>
      <c r="C28" s="11" t="s">
        <v>20</v>
      </c>
      <c r="D28" s="11">
        <v>800</v>
      </c>
      <c r="E28" s="11">
        <v>500</v>
      </c>
      <c r="F28" s="11">
        <v>495.5</v>
      </c>
      <c r="G28" s="11" t="s">
        <v>1513</v>
      </c>
      <c r="H28" s="11">
        <v>505</v>
      </c>
      <c r="I28" s="19">
        <f t="shared" si="10"/>
        <v>4000</v>
      </c>
    </row>
    <row r="29" spans="1:9">
      <c r="A29" s="12"/>
      <c r="B29" s="12"/>
      <c r="C29" s="12"/>
      <c r="D29" s="12"/>
      <c r="E29" s="12"/>
      <c r="F29" s="12"/>
      <c r="G29" s="12"/>
      <c r="H29" s="12"/>
      <c r="I29" s="12"/>
    </row>
    <row r="30" spans="1:9">
      <c r="A30" s="12"/>
      <c r="B30" s="12"/>
      <c r="C30" s="12"/>
      <c r="D30" s="12"/>
      <c r="E30" s="12"/>
      <c r="F30" s="12"/>
      <c r="G30" s="13" t="s">
        <v>40</v>
      </c>
      <c r="H30" s="13"/>
      <c r="I30" s="20">
        <f>SUM(I4:I29)</f>
        <v>132520</v>
      </c>
    </row>
    <row r="31" spans="1:9">
      <c r="A31" s="12"/>
      <c r="B31" s="12"/>
      <c r="C31" s="12"/>
      <c r="D31" s="12"/>
      <c r="E31" s="12"/>
      <c r="F31" s="12"/>
      <c r="G31" s="14"/>
      <c r="H31" s="14"/>
      <c r="I31" s="21"/>
    </row>
    <row r="32" spans="1:9">
      <c r="A32" s="12"/>
      <c r="B32" s="12"/>
      <c r="C32" s="12"/>
      <c r="D32" s="12"/>
      <c r="E32" s="12"/>
      <c r="F32" s="12"/>
      <c r="G32" s="13" t="s">
        <v>3</v>
      </c>
      <c r="H32" s="13"/>
      <c r="I32" s="22">
        <f>20/24</f>
        <v>0.833333333333333</v>
      </c>
    </row>
    <row r="33" s="25" customFormat="1" spans="1:9">
      <c r="A33" s="12"/>
      <c r="B33" s="12"/>
      <c r="C33" s="12"/>
      <c r="D33" s="12"/>
      <c r="E33" s="12"/>
      <c r="F33" s="12"/>
      <c r="G33" s="12"/>
      <c r="H33" s="12"/>
      <c r="I33" s="12"/>
    </row>
    <row r="34" s="25" customFormat="1"/>
    <row r="35" s="25" customFormat="1"/>
    <row r="36" s="25" customFormat="1"/>
    <row r="37" s="25" customFormat="1"/>
    <row r="38" s="25" customFormat="1"/>
    <row r="39" s="25" customFormat="1"/>
    <row r="40" s="25" customFormat="1"/>
    <row r="41" s="25" customFormat="1"/>
    <row r="42" s="25" customFormat="1"/>
    <row r="43" s="25" customFormat="1"/>
    <row r="44" s="25" customFormat="1"/>
    <row r="45" s="25" customFormat="1"/>
    <row r="46" s="25" customFormat="1"/>
    <row r="47" s="25" customFormat="1"/>
    <row r="48" s="25" customFormat="1"/>
    <row r="49" s="25" customFormat="1"/>
    <row r="50" s="25" customFormat="1"/>
    <row r="51" s="25" customFormat="1"/>
    <row r="52" s="25" customFormat="1"/>
    <row r="53" s="25" customFormat="1"/>
    <row r="54" s="25" customFormat="1"/>
    <row r="55" s="25" customFormat="1"/>
    <row r="56" s="25" customFormat="1"/>
    <row r="57" s="25" customFormat="1"/>
    <row r="58" s="25" customFormat="1"/>
    <row r="59" s="25" customFormat="1"/>
    <row r="60" s="25" customFormat="1"/>
    <row r="61" s="25" customFormat="1"/>
    <row r="62" s="25" customFormat="1"/>
    <row r="63" s="25" customFormat="1"/>
    <row r="64" s="25" customFormat="1"/>
    <row r="65" s="25" customFormat="1"/>
    <row r="66" s="25" customFormat="1"/>
    <row r="67" s="25" customFormat="1"/>
    <row r="68" s="25" customFormat="1"/>
    <row r="69" s="25" customFormat="1"/>
    <row r="70" s="25" customFormat="1"/>
    <row r="71" s="25" customFormat="1"/>
    <row r="72" s="25" customFormat="1"/>
    <row r="73" spans="1:9">
      <c r="A73" s="27"/>
      <c r="B73" s="27"/>
      <c r="C73" s="27"/>
      <c r="D73" s="27"/>
      <c r="E73" s="27"/>
      <c r="F73" s="27"/>
      <c r="G73" s="27"/>
      <c r="H73" s="27"/>
      <c r="I73" s="27"/>
    </row>
    <row r="74" spans="1:9">
      <c r="A74" s="28"/>
      <c r="B74" s="28"/>
      <c r="C74" s="28"/>
      <c r="D74" s="28"/>
      <c r="E74" s="28"/>
      <c r="F74" s="28"/>
      <c r="G74" s="28"/>
      <c r="H74" s="28"/>
      <c r="I74" s="28"/>
    </row>
    <row r="75" spans="1:9">
      <c r="A75" s="28"/>
      <c r="B75" s="28"/>
      <c r="C75" s="28"/>
      <c r="D75" s="28"/>
      <c r="E75" s="28"/>
      <c r="F75" s="28"/>
      <c r="G75" s="28"/>
      <c r="H75" s="28"/>
      <c r="I75" s="28"/>
    </row>
    <row r="76" spans="1:9">
      <c r="A76" s="28"/>
      <c r="B76" s="28"/>
      <c r="C76" s="28"/>
      <c r="D76" s="28"/>
      <c r="E76" s="28"/>
      <c r="F76" s="28"/>
      <c r="G76" s="28"/>
      <c r="H76" s="28"/>
      <c r="I76" s="28"/>
    </row>
    <row r="77" spans="1:9">
      <c r="A77" s="28"/>
      <c r="B77" s="28"/>
      <c r="C77" s="28"/>
      <c r="D77" s="28"/>
      <c r="E77" s="28"/>
      <c r="F77" s="28"/>
      <c r="G77" s="28"/>
      <c r="H77" s="28"/>
      <c r="I77" s="28"/>
    </row>
    <row r="78" spans="1:9">
      <c r="A78" s="28"/>
      <c r="B78" s="28"/>
      <c r="C78" s="28"/>
      <c r="D78" s="28"/>
      <c r="E78" s="28"/>
      <c r="F78" s="28"/>
      <c r="G78" s="28"/>
      <c r="H78" s="28"/>
      <c r="I78" s="28"/>
    </row>
    <row r="79" spans="1:9">
      <c r="A79" s="28"/>
      <c r="B79" s="28"/>
      <c r="C79" s="28"/>
      <c r="D79" s="28"/>
      <c r="E79" s="28"/>
      <c r="F79" s="28"/>
      <c r="G79" s="28"/>
      <c r="H79" s="28"/>
      <c r="I79" s="28"/>
    </row>
    <row r="80" spans="1:9">
      <c r="A80" s="28"/>
      <c r="B80" s="28"/>
      <c r="C80" s="28"/>
      <c r="D80" s="28"/>
      <c r="E80" s="28"/>
      <c r="F80" s="28"/>
      <c r="G80" s="28"/>
      <c r="H80" s="28"/>
      <c r="I80" s="28"/>
    </row>
  </sheetData>
  <mergeCells count="4">
    <mergeCell ref="A1:I1"/>
    <mergeCell ref="A2:I2"/>
    <mergeCell ref="G30:H30"/>
    <mergeCell ref="G32:H32"/>
  </mergeCells>
  <pageMargins left="0.75" right="0.75" top="1" bottom="1" header="0.511805555555556" footer="0.511805555555556"/>
  <pageSetup paperSize="9" orientation="portrait"/>
  <headerFooter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8"/>
  <sheetViews>
    <sheetView workbookViewId="0">
      <selection activeCell="A2" sqref="A2:I2"/>
    </sheetView>
  </sheetViews>
  <sheetFormatPr defaultColWidth="9" defaultRowHeight="15"/>
  <cols>
    <col min="1" max="1" width="10.4285714285714" style="26" customWidth="1"/>
    <col min="2" max="2" width="19.2857142857143" style="26" customWidth="1"/>
    <col min="3" max="3" width="9" style="26"/>
    <col min="4" max="4" width="10.2857142857143" style="26" customWidth="1"/>
    <col min="5" max="5" width="13.2857142857143" style="26" customWidth="1"/>
    <col min="6" max="6" width="11.2857142857143" style="26" customWidth="1"/>
    <col min="7" max="7" width="20.8571428571429" style="26" customWidth="1"/>
    <col min="8" max="8" width="11.8571428571429" style="26" customWidth="1"/>
    <col min="9" max="9" width="13.7142857142857" style="26" customWidth="1"/>
    <col min="10" max="16384" width="9" style="26"/>
  </cols>
  <sheetData>
    <row r="1" ht="22.5" spans="1:9">
      <c r="A1" s="2" t="s">
        <v>5</v>
      </c>
      <c r="B1" s="3"/>
      <c r="C1" s="3"/>
      <c r="D1" s="3"/>
      <c r="E1" s="3"/>
      <c r="F1" s="3"/>
      <c r="G1" s="3"/>
      <c r="H1" s="3"/>
      <c r="I1" s="15"/>
    </row>
    <row r="2" ht="15.75" spans="1:9">
      <c r="A2" s="4" t="s">
        <v>1514</v>
      </c>
      <c r="B2" s="5"/>
      <c r="C2" s="5"/>
      <c r="D2" s="5"/>
      <c r="E2" s="5"/>
      <c r="F2" s="5"/>
      <c r="G2" s="5"/>
      <c r="H2" s="5"/>
      <c r="I2" s="16"/>
    </row>
    <row r="3" spans="1:9">
      <c r="A3" s="6" t="s">
        <v>7</v>
      </c>
      <c r="B3" s="7" t="s">
        <v>8</v>
      </c>
      <c r="C3" s="7" t="s">
        <v>9</v>
      </c>
      <c r="D3" s="7" t="s">
        <v>10</v>
      </c>
      <c r="E3" s="7" t="s">
        <v>11</v>
      </c>
      <c r="F3" s="7" t="s">
        <v>12</v>
      </c>
      <c r="G3" s="7" t="s">
        <v>13</v>
      </c>
      <c r="H3" s="7" t="s">
        <v>14</v>
      </c>
      <c r="I3" s="17" t="s">
        <v>15</v>
      </c>
    </row>
    <row r="4" spans="1:9">
      <c r="A4" s="10"/>
      <c r="B4" s="11"/>
      <c r="C4" s="11"/>
      <c r="D4" s="11"/>
      <c r="E4" s="11"/>
      <c r="F4" s="11"/>
      <c r="G4" s="11"/>
      <c r="H4" s="11"/>
      <c r="I4" s="19"/>
    </row>
    <row r="5" spans="1:9">
      <c r="A5" s="10">
        <v>42555</v>
      </c>
      <c r="B5" s="11" t="s">
        <v>787</v>
      </c>
      <c r="C5" s="11" t="s">
        <v>20</v>
      </c>
      <c r="D5" s="11">
        <v>6000</v>
      </c>
      <c r="E5" s="11">
        <v>137.75</v>
      </c>
      <c r="F5" s="11">
        <v>136.9</v>
      </c>
      <c r="G5" s="11" t="s">
        <v>1515</v>
      </c>
      <c r="H5" s="11">
        <v>140</v>
      </c>
      <c r="I5" s="19">
        <f t="shared" ref="I5" si="0">(H5-E5)*D5</f>
        <v>13500</v>
      </c>
    </row>
    <row r="6" spans="1:9">
      <c r="A6" s="10">
        <v>42555</v>
      </c>
      <c r="B6" s="11" t="s">
        <v>464</v>
      </c>
      <c r="C6" s="11" t="s">
        <v>20</v>
      </c>
      <c r="D6" s="11">
        <v>600</v>
      </c>
      <c r="E6" s="11">
        <v>780</v>
      </c>
      <c r="F6" s="11">
        <v>774</v>
      </c>
      <c r="G6" s="11" t="s">
        <v>1516</v>
      </c>
      <c r="H6" s="11">
        <v>786</v>
      </c>
      <c r="I6" s="19">
        <f t="shared" ref="I6" si="1">(H6-E6)*D6</f>
        <v>3600</v>
      </c>
    </row>
    <row r="7" spans="1:9">
      <c r="A7" s="10">
        <v>42558</v>
      </c>
      <c r="B7" s="11" t="s">
        <v>787</v>
      </c>
      <c r="C7" s="11" t="s">
        <v>20</v>
      </c>
      <c r="D7" s="11">
        <v>6000</v>
      </c>
      <c r="E7" s="11">
        <v>141.9</v>
      </c>
      <c r="F7" s="11">
        <v>141.25</v>
      </c>
      <c r="G7" s="11" t="s">
        <v>1517</v>
      </c>
      <c r="H7" s="11">
        <v>144</v>
      </c>
      <c r="I7" s="19">
        <f t="shared" ref="I7" si="2">(H7-E7)*D7</f>
        <v>12600</v>
      </c>
    </row>
    <row r="8" spans="1:9">
      <c r="A8" s="10">
        <v>42559</v>
      </c>
      <c r="B8" s="11" t="s">
        <v>177</v>
      </c>
      <c r="C8" s="11" t="s">
        <v>17</v>
      </c>
      <c r="D8" s="11">
        <v>600</v>
      </c>
      <c r="E8" s="11">
        <v>1220</v>
      </c>
      <c r="F8" s="11">
        <v>1226</v>
      </c>
      <c r="G8" s="11" t="s">
        <v>1518</v>
      </c>
      <c r="H8" s="11">
        <v>1214</v>
      </c>
      <c r="I8" s="19">
        <f>(E8-H8)*D8</f>
        <v>3600</v>
      </c>
    </row>
    <row r="9" spans="1:9">
      <c r="A9" s="10">
        <v>42559</v>
      </c>
      <c r="B9" s="11" t="s">
        <v>1519</v>
      </c>
      <c r="C9" s="11" t="s">
        <v>20</v>
      </c>
      <c r="D9" s="11">
        <v>400</v>
      </c>
      <c r="E9" s="11">
        <v>1628.5</v>
      </c>
      <c r="F9" s="11">
        <v>1620</v>
      </c>
      <c r="G9" s="11" t="s">
        <v>1520</v>
      </c>
      <c r="H9" s="11">
        <v>1638.5</v>
      </c>
      <c r="I9" s="19">
        <f t="shared" ref="I9:I12" si="3">(H9-E9)*D9</f>
        <v>4000</v>
      </c>
    </row>
    <row r="10" spans="1:9">
      <c r="A10" s="10">
        <v>42562</v>
      </c>
      <c r="B10" s="11" t="s">
        <v>1521</v>
      </c>
      <c r="C10" s="11" t="s">
        <v>20</v>
      </c>
      <c r="D10" s="11">
        <v>600</v>
      </c>
      <c r="E10" s="11">
        <v>975</v>
      </c>
      <c r="F10" s="11">
        <v>970</v>
      </c>
      <c r="G10" s="11" t="s">
        <v>1522</v>
      </c>
      <c r="H10" s="11">
        <v>982</v>
      </c>
      <c r="I10" s="19">
        <f t="shared" si="3"/>
        <v>4200</v>
      </c>
    </row>
    <row r="11" spans="1:9">
      <c r="A11" s="10">
        <v>42563</v>
      </c>
      <c r="B11" s="11" t="s">
        <v>1523</v>
      </c>
      <c r="C11" s="11" t="s">
        <v>20</v>
      </c>
      <c r="D11" s="11">
        <v>2500</v>
      </c>
      <c r="E11" s="11">
        <v>287</v>
      </c>
      <c r="F11" s="11">
        <v>285.25</v>
      </c>
      <c r="G11" s="11" t="s">
        <v>1524</v>
      </c>
      <c r="H11" s="11">
        <v>292</v>
      </c>
      <c r="I11" s="19">
        <f t="shared" si="3"/>
        <v>12500</v>
      </c>
    </row>
    <row r="12" spans="1:9">
      <c r="A12" s="10">
        <v>42564</v>
      </c>
      <c r="B12" s="11" t="s">
        <v>445</v>
      </c>
      <c r="C12" s="11" t="s">
        <v>20</v>
      </c>
      <c r="D12" s="11">
        <v>2000</v>
      </c>
      <c r="E12" s="11">
        <v>375</v>
      </c>
      <c r="F12" s="11">
        <v>373.25</v>
      </c>
      <c r="G12" s="11" t="s">
        <v>1525</v>
      </c>
      <c r="H12" s="11">
        <v>376.75</v>
      </c>
      <c r="I12" s="19">
        <f t="shared" si="3"/>
        <v>3500</v>
      </c>
    </row>
    <row r="13" spans="1:9">
      <c r="A13" s="10">
        <v>42565</v>
      </c>
      <c r="B13" s="11" t="s">
        <v>1465</v>
      </c>
      <c r="C13" s="11" t="s">
        <v>20</v>
      </c>
      <c r="D13" s="11">
        <v>500</v>
      </c>
      <c r="E13" s="11">
        <v>1191.5</v>
      </c>
      <c r="F13" s="11">
        <v>1184.5</v>
      </c>
      <c r="G13" s="11" t="s">
        <v>1526</v>
      </c>
      <c r="H13" s="11">
        <v>1210</v>
      </c>
      <c r="I13" s="19">
        <f t="shared" ref="I13:I16" si="4">(H13-E13)*D13</f>
        <v>9250</v>
      </c>
    </row>
    <row r="14" spans="1:9">
      <c r="A14" s="8">
        <v>42565</v>
      </c>
      <c r="B14" s="9" t="s">
        <v>1460</v>
      </c>
      <c r="C14" s="9" t="s">
        <v>20</v>
      </c>
      <c r="D14" s="9">
        <v>1100</v>
      </c>
      <c r="E14" s="9">
        <v>682.35</v>
      </c>
      <c r="F14" s="9">
        <v>679</v>
      </c>
      <c r="G14" s="9" t="s">
        <v>1527</v>
      </c>
      <c r="H14" s="9">
        <v>681</v>
      </c>
      <c r="I14" s="18">
        <f t="shared" si="4"/>
        <v>-1485.00000000003</v>
      </c>
    </row>
    <row r="15" spans="1:9">
      <c r="A15" s="10">
        <v>42569</v>
      </c>
      <c r="B15" s="11" t="s">
        <v>1519</v>
      </c>
      <c r="C15" s="11" t="s">
        <v>20</v>
      </c>
      <c r="D15" s="11">
        <v>400</v>
      </c>
      <c r="E15" s="11">
        <v>1636</v>
      </c>
      <c r="F15" s="11">
        <v>1625.5</v>
      </c>
      <c r="G15" s="11" t="s">
        <v>1528</v>
      </c>
      <c r="H15" s="11">
        <v>1645</v>
      </c>
      <c r="I15" s="19">
        <f t="shared" si="4"/>
        <v>3600</v>
      </c>
    </row>
    <row r="16" spans="1:9">
      <c r="A16" s="10">
        <v>42570</v>
      </c>
      <c r="B16" s="11" t="s">
        <v>355</v>
      </c>
      <c r="C16" s="11" t="s">
        <v>20</v>
      </c>
      <c r="D16" s="11">
        <v>800</v>
      </c>
      <c r="E16" s="11">
        <v>580</v>
      </c>
      <c r="F16" s="11">
        <v>575.5</v>
      </c>
      <c r="G16" s="11" t="s">
        <v>1529</v>
      </c>
      <c r="H16" s="11">
        <v>584.5</v>
      </c>
      <c r="I16" s="19">
        <f t="shared" si="4"/>
        <v>3600</v>
      </c>
    </row>
    <row r="17" spans="1:9">
      <c r="A17" s="10">
        <v>42572</v>
      </c>
      <c r="B17" s="11" t="s">
        <v>721</v>
      </c>
      <c r="C17" s="11" t="s">
        <v>17</v>
      </c>
      <c r="D17" s="11">
        <v>600</v>
      </c>
      <c r="E17" s="11">
        <v>1050</v>
      </c>
      <c r="F17" s="11">
        <v>1056</v>
      </c>
      <c r="G17" s="11" t="s">
        <v>1530</v>
      </c>
      <c r="H17" s="11">
        <v>1032</v>
      </c>
      <c r="I17" s="19">
        <f t="shared" ref="I17" si="5">(E17-H17)*D17</f>
        <v>10800</v>
      </c>
    </row>
    <row r="18" spans="1:9">
      <c r="A18" s="10">
        <v>42573</v>
      </c>
      <c r="B18" s="11" t="s">
        <v>445</v>
      </c>
      <c r="C18" s="11" t="s">
        <v>20</v>
      </c>
      <c r="D18" s="11">
        <v>2000</v>
      </c>
      <c r="E18" s="11">
        <v>425.75</v>
      </c>
      <c r="F18" s="11" t="s">
        <v>1531</v>
      </c>
      <c r="G18" s="11" t="s">
        <v>1532</v>
      </c>
      <c r="H18" s="11">
        <v>427.75</v>
      </c>
      <c r="I18" s="19">
        <f t="shared" ref="I18:I21" si="6">(H18-E18)*D18</f>
        <v>4000</v>
      </c>
    </row>
    <row r="19" spans="1:9">
      <c r="A19" s="8">
        <v>42576</v>
      </c>
      <c r="B19" s="9" t="s">
        <v>1533</v>
      </c>
      <c r="C19" s="9" t="s">
        <v>20</v>
      </c>
      <c r="D19" s="9">
        <v>700</v>
      </c>
      <c r="E19" s="9">
        <v>1202</v>
      </c>
      <c r="F19" s="9">
        <v>1197</v>
      </c>
      <c r="G19" s="9" t="s">
        <v>1534</v>
      </c>
      <c r="H19" s="9">
        <v>1200</v>
      </c>
      <c r="I19" s="18">
        <f t="shared" si="6"/>
        <v>-1400</v>
      </c>
    </row>
    <row r="20" spans="1:9">
      <c r="A20" s="10">
        <v>42576</v>
      </c>
      <c r="B20" s="11" t="s">
        <v>787</v>
      </c>
      <c r="C20" s="11" t="s">
        <v>20</v>
      </c>
      <c r="D20" s="11">
        <v>6000</v>
      </c>
      <c r="E20" s="11">
        <v>169.65</v>
      </c>
      <c r="F20" s="11">
        <v>169.1</v>
      </c>
      <c r="G20" s="11" t="s">
        <v>1535</v>
      </c>
      <c r="H20" s="11">
        <v>170.65</v>
      </c>
      <c r="I20" s="19">
        <f t="shared" si="6"/>
        <v>6000</v>
      </c>
    </row>
    <row r="21" spans="1:9">
      <c r="A21" s="10">
        <v>42577</v>
      </c>
      <c r="B21" s="11" t="s">
        <v>230</v>
      </c>
      <c r="C21" s="11" t="s">
        <v>20</v>
      </c>
      <c r="D21" s="11">
        <v>2000</v>
      </c>
      <c r="E21" s="11">
        <v>340.4</v>
      </c>
      <c r="F21" s="11">
        <v>338.5</v>
      </c>
      <c r="G21" s="11" t="s">
        <v>1536</v>
      </c>
      <c r="H21" s="11">
        <v>342.2</v>
      </c>
      <c r="I21" s="19">
        <f t="shared" si="6"/>
        <v>3600.00000000002</v>
      </c>
    </row>
    <row r="22" spans="1:9">
      <c r="A22" s="10">
        <v>42578</v>
      </c>
      <c r="B22" s="11" t="s">
        <v>1537</v>
      </c>
      <c r="C22" s="11" t="s">
        <v>17</v>
      </c>
      <c r="D22" s="11">
        <v>1100</v>
      </c>
      <c r="E22" s="11">
        <v>700</v>
      </c>
      <c r="F22" s="11">
        <v>703.35</v>
      </c>
      <c r="G22" s="11" t="s">
        <v>1538</v>
      </c>
      <c r="H22" s="11">
        <v>691</v>
      </c>
      <c r="I22" s="19">
        <f t="shared" ref="I22" si="7">(E22-H22)*D22</f>
        <v>9900</v>
      </c>
    </row>
    <row r="23" spans="1:9">
      <c r="A23" s="10">
        <v>42579</v>
      </c>
      <c r="B23" s="11" t="s">
        <v>797</v>
      </c>
      <c r="C23" s="11" t="s">
        <v>20</v>
      </c>
      <c r="D23" s="11">
        <v>1100</v>
      </c>
      <c r="E23" s="11">
        <v>826.9</v>
      </c>
      <c r="F23" s="11">
        <v>823.6</v>
      </c>
      <c r="G23" s="11" t="s">
        <v>1539</v>
      </c>
      <c r="H23" s="11">
        <v>830.7</v>
      </c>
      <c r="I23" s="19">
        <f t="shared" ref="I23:I25" si="8">(H23-E23)*D23</f>
        <v>4180.00000000007</v>
      </c>
    </row>
    <row r="24" spans="1:9">
      <c r="A24" s="10">
        <v>42579</v>
      </c>
      <c r="B24" s="11" t="s">
        <v>377</v>
      </c>
      <c r="C24" s="11" t="s">
        <v>20</v>
      </c>
      <c r="D24" s="11">
        <v>1500</v>
      </c>
      <c r="E24" s="11">
        <v>390</v>
      </c>
      <c r="F24" s="11">
        <v>387.5</v>
      </c>
      <c r="G24" s="11" t="s">
        <v>1540</v>
      </c>
      <c r="H24" s="11">
        <v>398</v>
      </c>
      <c r="I24" s="19">
        <f t="shared" si="8"/>
        <v>12000</v>
      </c>
    </row>
    <row r="25" spans="1:9">
      <c r="A25" s="10" t="s">
        <v>1541</v>
      </c>
      <c r="B25" s="11" t="s">
        <v>1542</v>
      </c>
      <c r="C25" s="11" t="s">
        <v>20</v>
      </c>
      <c r="D25" s="11">
        <v>600</v>
      </c>
      <c r="E25" s="11">
        <v>1018</v>
      </c>
      <c r="F25" s="11">
        <v>1012</v>
      </c>
      <c r="G25" s="11" t="s">
        <v>1543</v>
      </c>
      <c r="H25" s="11">
        <v>1035</v>
      </c>
      <c r="I25" s="19">
        <f t="shared" si="8"/>
        <v>10200</v>
      </c>
    </row>
    <row r="26" spans="1:9">
      <c r="A26" s="10" t="s">
        <v>1541</v>
      </c>
      <c r="B26" s="11" t="s">
        <v>1063</v>
      </c>
      <c r="C26" s="11" t="s">
        <v>17</v>
      </c>
      <c r="D26" s="11">
        <v>800</v>
      </c>
      <c r="E26" s="11">
        <v>760</v>
      </c>
      <c r="F26" s="11">
        <v>864.5</v>
      </c>
      <c r="G26" s="11" t="s">
        <v>1544</v>
      </c>
      <c r="H26" s="11">
        <v>755</v>
      </c>
      <c r="I26" s="19">
        <f>(E26-H26)*D26</f>
        <v>4000</v>
      </c>
    </row>
    <row r="27" spans="1:9">
      <c r="A27" s="12"/>
      <c r="B27" s="12"/>
      <c r="C27" s="12"/>
      <c r="D27" s="12"/>
      <c r="E27" s="12"/>
      <c r="F27" s="12"/>
      <c r="G27" s="12"/>
      <c r="H27" s="12"/>
      <c r="I27" s="12"/>
    </row>
    <row r="28" spans="1:9">
      <c r="A28" s="12"/>
      <c r="B28" s="12"/>
      <c r="C28" s="12"/>
      <c r="D28" s="12"/>
      <c r="E28" s="12"/>
      <c r="F28" s="12"/>
      <c r="G28" s="13" t="s">
        <v>40</v>
      </c>
      <c r="H28" s="13"/>
      <c r="I28" s="20">
        <f>SUM(I4:I27)</f>
        <v>135745</v>
      </c>
    </row>
    <row r="29" spans="1:9">
      <c r="A29" s="12"/>
      <c r="B29" s="12"/>
      <c r="C29" s="12"/>
      <c r="D29" s="12"/>
      <c r="E29" s="12"/>
      <c r="F29" s="12"/>
      <c r="G29" s="14"/>
      <c r="H29" s="14"/>
      <c r="I29" s="21"/>
    </row>
    <row r="30" spans="1:9">
      <c r="A30" s="12"/>
      <c r="B30" s="12"/>
      <c r="C30" s="12"/>
      <c r="D30" s="12"/>
      <c r="E30" s="12"/>
      <c r="F30" s="12"/>
      <c r="G30" s="13" t="s">
        <v>3</v>
      </c>
      <c r="H30" s="13"/>
      <c r="I30" s="22">
        <f>20/22</f>
        <v>0.909090909090909</v>
      </c>
    </row>
    <row r="31" s="25" customFormat="1" spans="1:9">
      <c r="A31" s="12"/>
      <c r="B31" s="12"/>
      <c r="C31" s="12"/>
      <c r="D31" s="12"/>
      <c r="E31" s="12"/>
      <c r="F31" s="12"/>
      <c r="G31" s="12"/>
      <c r="H31" s="12"/>
      <c r="I31" s="12"/>
    </row>
    <row r="32" s="25" customFormat="1"/>
    <row r="33" s="25" customFormat="1"/>
    <row r="34" s="25" customFormat="1"/>
    <row r="35" s="25" customFormat="1"/>
    <row r="36" s="25" customFormat="1"/>
    <row r="37" s="25" customFormat="1"/>
    <row r="38" s="25" customFormat="1"/>
    <row r="39" s="25" customFormat="1"/>
    <row r="40" s="25" customFormat="1"/>
    <row r="41" s="25" customFormat="1"/>
    <row r="42" s="25" customFormat="1"/>
    <row r="43" s="25" customFormat="1"/>
    <row r="44" s="25" customFormat="1"/>
    <row r="45" s="25" customFormat="1"/>
    <row r="46" s="25" customFormat="1"/>
    <row r="47" s="25" customFormat="1"/>
    <row r="48" s="25" customFormat="1"/>
    <row r="49" s="25" customFormat="1"/>
    <row r="50" s="25" customFormat="1"/>
    <row r="51" s="25" customFormat="1"/>
    <row r="52" s="25" customFormat="1"/>
    <row r="53" s="25" customFormat="1"/>
    <row r="54" s="25" customFormat="1"/>
    <row r="55" s="25" customFormat="1"/>
    <row r="56" s="25" customFormat="1"/>
    <row r="57" s="25" customFormat="1"/>
    <row r="58" s="25" customFormat="1"/>
    <row r="59" s="25" customFormat="1"/>
    <row r="60" s="25" customFormat="1"/>
    <row r="61" s="25" customFormat="1"/>
    <row r="62" s="25" customFormat="1"/>
    <row r="63" s="25" customFormat="1"/>
    <row r="64" s="25" customFormat="1"/>
    <row r="65" s="25" customFormat="1"/>
    <row r="66" s="25" customFormat="1"/>
    <row r="67" s="25" customFormat="1"/>
    <row r="68" s="25" customFormat="1"/>
    <row r="69" s="25" customFormat="1"/>
    <row r="70" s="25" customFormat="1"/>
    <row r="71" spans="1:9">
      <c r="A71" s="27"/>
      <c r="B71" s="27"/>
      <c r="C71" s="27"/>
      <c r="D71" s="27"/>
      <c r="E71" s="27"/>
      <c r="F71" s="27"/>
      <c r="G71" s="27"/>
      <c r="H71" s="27"/>
      <c r="I71" s="27"/>
    </row>
    <row r="72" spans="1:9">
      <c r="A72" s="28"/>
      <c r="B72" s="28"/>
      <c r="C72" s="28"/>
      <c r="D72" s="28"/>
      <c r="E72" s="28"/>
      <c r="F72" s="28"/>
      <c r="G72" s="28"/>
      <c r="H72" s="28"/>
      <c r="I72" s="28"/>
    </row>
    <row r="73" spans="1:9">
      <c r="A73" s="28"/>
      <c r="B73" s="28"/>
      <c r="C73" s="28"/>
      <c r="D73" s="28"/>
      <c r="E73" s="28"/>
      <c r="F73" s="28"/>
      <c r="G73" s="28"/>
      <c r="H73" s="28"/>
      <c r="I73" s="28"/>
    </row>
    <row r="74" spans="1:9">
      <c r="A74" s="28"/>
      <c r="B74" s="28"/>
      <c r="C74" s="28"/>
      <c r="D74" s="28"/>
      <c r="E74" s="28"/>
      <c r="F74" s="28"/>
      <c r="G74" s="28"/>
      <c r="H74" s="28"/>
      <c r="I74" s="28"/>
    </row>
    <row r="75" spans="1:9">
      <c r="A75" s="28"/>
      <c r="B75" s="28"/>
      <c r="C75" s="28"/>
      <c r="D75" s="28"/>
      <c r="E75" s="28"/>
      <c r="F75" s="28"/>
      <c r="G75" s="28"/>
      <c r="H75" s="28"/>
      <c r="I75" s="28"/>
    </row>
    <row r="76" spans="1:9">
      <c r="A76" s="28"/>
      <c r="B76" s="28"/>
      <c r="C76" s="28"/>
      <c r="D76" s="28"/>
      <c r="E76" s="28"/>
      <c r="F76" s="28"/>
      <c r="G76" s="28"/>
      <c r="H76" s="28"/>
      <c r="I76" s="28"/>
    </row>
    <row r="77" spans="1:9">
      <c r="A77" s="28"/>
      <c r="B77" s="28"/>
      <c r="C77" s="28"/>
      <c r="D77" s="28"/>
      <c r="E77" s="28"/>
      <c r="F77" s="28"/>
      <c r="G77" s="28"/>
      <c r="H77" s="28"/>
      <c r="I77" s="28"/>
    </row>
    <row r="78" spans="1:9">
      <c r="A78" s="28"/>
      <c r="B78" s="28"/>
      <c r="C78" s="28"/>
      <c r="D78" s="28"/>
      <c r="E78" s="28"/>
      <c r="F78" s="28"/>
      <c r="G78" s="28"/>
      <c r="H78" s="28"/>
      <c r="I78" s="28"/>
    </row>
  </sheetData>
  <mergeCells count="4">
    <mergeCell ref="A1:I1"/>
    <mergeCell ref="A2:I2"/>
    <mergeCell ref="G28:H28"/>
    <mergeCell ref="G30:H30"/>
  </mergeCells>
  <pageMargins left="0.75" right="0.75" top="1" bottom="1" header="0.511805555555556" footer="0.511805555555556"/>
  <pageSetup paperSize="9" orientation="portrait"/>
  <headerFooter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5"/>
  <sheetViews>
    <sheetView workbookViewId="0">
      <selection activeCell="B27" sqref="B27"/>
    </sheetView>
  </sheetViews>
  <sheetFormatPr defaultColWidth="9" defaultRowHeight="15"/>
  <cols>
    <col min="1" max="1" width="10.4285714285714" customWidth="1"/>
    <col min="2" max="2" width="19.2857142857143" customWidth="1"/>
    <col min="4" max="4" width="10.2857142857143" customWidth="1"/>
    <col min="5" max="5" width="13.2857142857143" customWidth="1"/>
    <col min="6" max="6" width="11.2857142857143" customWidth="1"/>
    <col min="7" max="7" width="20.8571428571429" customWidth="1"/>
    <col min="8" max="8" width="11.8571428571429" customWidth="1"/>
    <col min="9" max="9" width="13.7142857142857" customWidth="1"/>
  </cols>
  <sheetData>
    <row r="1" ht="22.5" spans="1:9">
      <c r="A1" s="2" t="s">
        <v>5</v>
      </c>
      <c r="B1" s="3"/>
      <c r="C1" s="3"/>
      <c r="D1" s="3"/>
      <c r="E1" s="3"/>
      <c r="F1" s="3"/>
      <c r="G1" s="3"/>
      <c r="H1" s="3"/>
      <c r="I1" s="15"/>
    </row>
    <row r="2" ht="15.75" spans="1:9">
      <c r="A2" s="4" t="s">
        <v>1545</v>
      </c>
      <c r="B2" s="5"/>
      <c r="C2" s="5"/>
      <c r="D2" s="5"/>
      <c r="E2" s="5"/>
      <c r="F2" s="5"/>
      <c r="G2" s="5"/>
      <c r="H2" s="5"/>
      <c r="I2" s="16"/>
    </row>
    <row r="3" spans="1:9">
      <c r="A3" s="6" t="s">
        <v>7</v>
      </c>
      <c r="B3" s="7" t="s">
        <v>8</v>
      </c>
      <c r="C3" s="7" t="s">
        <v>9</v>
      </c>
      <c r="D3" s="7" t="s">
        <v>10</v>
      </c>
      <c r="E3" s="7" t="s">
        <v>11</v>
      </c>
      <c r="F3" s="7" t="s">
        <v>12</v>
      </c>
      <c r="G3" s="7" t="s">
        <v>13</v>
      </c>
      <c r="H3" s="7" t="s">
        <v>14</v>
      </c>
      <c r="I3" s="17" t="s">
        <v>15</v>
      </c>
    </row>
    <row r="4" spans="1:9">
      <c r="A4" s="8"/>
      <c r="B4" s="9"/>
      <c r="C4" s="9"/>
      <c r="D4" s="9"/>
      <c r="E4" s="9"/>
      <c r="F4" s="9"/>
      <c r="G4" s="9"/>
      <c r="H4" s="9"/>
      <c r="I4" s="18"/>
    </row>
    <row r="5" spans="1:9">
      <c r="A5" s="10">
        <v>42522</v>
      </c>
      <c r="B5" s="11" t="s">
        <v>769</v>
      </c>
      <c r="C5" s="11" t="s">
        <v>17</v>
      </c>
      <c r="D5" s="11">
        <v>3000</v>
      </c>
      <c r="E5" s="11">
        <v>156.2</v>
      </c>
      <c r="F5" s="11">
        <v>157.5</v>
      </c>
      <c r="G5" s="11" t="s">
        <v>1546</v>
      </c>
      <c r="H5" s="11">
        <v>153</v>
      </c>
      <c r="I5" s="19">
        <f>(E5-H5)*D5</f>
        <v>9599.99999999997</v>
      </c>
    </row>
    <row r="6" spans="1:9">
      <c r="A6" s="10">
        <v>42523</v>
      </c>
      <c r="B6" s="11" t="s">
        <v>659</v>
      </c>
      <c r="C6" s="11" t="s">
        <v>20</v>
      </c>
      <c r="D6" s="11">
        <v>125</v>
      </c>
      <c r="E6" s="11">
        <v>7728</v>
      </c>
      <c r="F6" s="11">
        <v>7680</v>
      </c>
      <c r="G6" s="11" t="s">
        <v>1547</v>
      </c>
      <c r="H6" s="11">
        <v>7830</v>
      </c>
      <c r="I6" s="19">
        <f t="shared" ref="I6:I9" si="0">(H6-E6)*D6</f>
        <v>12750</v>
      </c>
    </row>
    <row r="7" spans="1:9">
      <c r="A7" s="10">
        <v>42524</v>
      </c>
      <c r="B7" s="11" t="s">
        <v>659</v>
      </c>
      <c r="C7" s="11" t="s">
        <v>17</v>
      </c>
      <c r="D7" s="11">
        <v>125</v>
      </c>
      <c r="E7" s="11">
        <v>8011</v>
      </c>
      <c r="F7" s="11">
        <v>8050</v>
      </c>
      <c r="G7" s="11" t="s">
        <v>1548</v>
      </c>
      <c r="H7" s="11">
        <v>7900</v>
      </c>
      <c r="I7" s="19">
        <f>(E7-H7)*D7</f>
        <v>13875</v>
      </c>
    </row>
    <row r="8" spans="1:9">
      <c r="A8" s="10">
        <v>42529</v>
      </c>
      <c r="B8" s="11" t="s">
        <v>377</v>
      </c>
      <c r="C8" s="11" t="s">
        <v>20</v>
      </c>
      <c r="D8" s="11">
        <v>750</v>
      </c>
      <c r="E8" s="11">
        <v>461</v>
      </c>
      <c r="F8" s="11">
        <v>456.25</v>
      </c>
      <c r="G8" s="11" t="s">
        <v>1549</v>
      </c>
      <c r="H8" s="11">
        <v>472</v>
      </c>
      <c r="I8" s="19">
        <f t="shared" si="0"/>
        <v>8250</v>
      </c>
    </row>
    <row r="9" spans="1:9">
      <c r="A9" s="10">
        <v>42530</v>
      </c>
      <c r="B9" s="11" t="s">
        <v>763</v>
      </c>
      <c r="C9" s="11" t="s">
        <v>20</v>
      </c>
      <c r="D9" s="11">
        <v>1500</v>
      </c>
      <c r="E9" s="11">
        <v>290</v>
      </c>
      <c r="F9" s="11">
        <v>287.5</v>
      </c>
      <c r="G9" s="11" t="s">
        <v>1550</v>
      </c>
      <c r="H9" s="11">
        <v>292.35</v>
      </c>
      <c r="I9" s="19">
        <f t="shared" si="0"/>
        <v>3525.00000000003</v>
      </c>
    </row>
    <row r="10" spans="1:9">
      <c r="A10" s="10">
        <v>42535</v>
      </c>
      <c r="B10" s="11" t="s">
        <v>1469</v>
      </c>
      <c r="C10" s="11" t="s">
        <v>20</v>
      </c>
      <c r="D10" s="11">
        <v>1500</v>
      </c>
      <c r="E10" s="11">
        <v>452.3</v>
      </c>
      <c r="F10" s="11">
        <v>449.5</v>
      </c>
      <c r="G10" s="11" t="s">
        <v>1551</v>
      </c>
      <c r="H10" s="11">
        <v>454.7</v>
      </c>
      <c r="I10" s="19">
        <f t="shared" ref="I10:I11" si="1">(H10-E10)*D10</f>
        <v>3599.99999999997</v>
      </c>
    </row>
    <row r="11" spans="1:9">
      <c r="A11" s="10">
        <v>42536</v>
      </c>
      <c r="B11" s="11" t="s">
        <v>787</v>
      </c>
      <c r="C11" s="11" t="s">
        <v>20</v>
      </c>
      <c r="D11" s="11">
        <v>4000</v>
      </c>
      <c r="E11" s="11">
        <v>117.7</v>
      </c>
      <c r="F11" s="11">
        <v>116.85</v>
      </c>
      <c r="G11" s="11" t="s">
        <v>1552</v>
      </c>
      <c r="H11" s="11">
        <v>120</v>
      </c>
      <c r="I11" s="19">
        <f t="shared" si="1"/>
        <v>9199.99999999999</v>
      </c>
    </row>
    <row r="12" spans="1:9">
      <c r="A12" s="10">
        <v>42537</v>
      </c>
      <c r="B12" s="11" t="s">
        <v>1553</v>
      </c>
      <c r="C12" s="11" t="s">
        <v>17</v>
      </c>
      <c r="D12" s="11">
        <v>2100</v>
      </c>
      <c r="E12" s="11">
        <v>304.8</v>
      </c>
      <c r="F12" s="11">
        <v>306.5</v>
      </c>
      <c r="G12" s="11" t="s">
        <v>1554</v>
      </c>
      <c r="H12" s="11">
        <v>303.1</v>
      </c>
      <c r="I12" s="19">
        <f>(E12-H12)*D12</f>
        <v>3569.99999999998</v>
      </c>
    </row>
    <row r="13" spans="1:9">
      <c r="A13" s="10">
        <v>42538</v>
      </c>
      <c r="B13" s="11" t="s">
        <v>203</v>
      </c>
      <c r="C13" s="11" t="s">
        <v>17</v>
      </c>
      <c r="D13" s="11">
        <v>700</v>
      </c>
      <c r="E13" s="11">
        <v>852.8</v>
      </c>
      <c r="F13" s="11">
        <v>858</v>
      </c>
      <c r="G13" s="11" t="s">
        <v>1555</v>
      </c>
      <c r="H13" s="11">
        <v>838</v>
      </c>
      <c r="I13" s="19">
        <f>(E13-H13)*D13</f>
        <v>10360</v>
      </c>
    </row>
    <row r="14" spans="1:9">
      <c r="A14" s="8">
        <v>42538</v>
      </c>
      <c r="B14" s="9" t="s">
        <v>924</v>
      </c>
      <c r="C14" s="9" t="s">
        <v>20</v>
      </c>
      <c r="D14" s="9">
        <v>1300</v>
      </c>
      <c r="E14" s="9">
        <v>342</v>
      </c>
      <c r="F14" s="9">
        <v>339.2</v>
      </c>
      <c r="G14" s="9" t="s">
        <v>1556</v>
      </c>
      <c r="H14" s="9">
        <v>341.5</v>
      </c>
      <c r="I14" s="18">
        <f t="shared" ref="I14:I19" si="2">(H14-E14)*D14</f>
        <v>-650</v>
      </c>
    </row>
    <row r="15" spans="1:9">
      <c r="A15" s="10">
        <v>42541</v>
      </c>
      <c r="B15" s="11" t="s">
        <v>787</v>
      </c>
      <c r="C15" s="11" t="s">
        <v>20</v>
      </c>
      <c r="D15" s="11">
        <v>4000</v>
      </c>
      <c r="E15" s="11">
        <v>124</v>
      </c>
      <c r="F15" s="11">
        <v>123.15</v>
      </c>
      <c r="G15" s="11" t="s">
        <v>1557</v>
      </c>
      <c r="H15" s="11">
        <v>124.9</v>
      </c>
      <c r="I15" s="19">
        <f t="shared" si="2"/>
        <v>3600.00000000002</v>
      </c>
    </row>
    <row r="16" spans="1:9">
      <c r="A16" s="10">
        <v>42541</v>
      </c>
      <c r="B16" s="11" t="s">
        <v>407</v>
      </c>
      <c r="C16" s="11" t="s">
        <v>20</v>
      </c>
      <c r="D16" s="11">
        <v>450</v>
      </c>
      <c r="E16" s="11">
        <v>1280</v>
      </c>
      <c r="F16" s="11">
        <v>1272</v>
      </c>
      <c r="G16" s="11" t="s">
        <v>1558</v>
      </c>
      <c r="H16" s="11">
        <v>1304</v>
      </c>
      <c r="I16" s="19">
        <f t="shared" si="2"/>
        <v>10800</v>
      </c>
    </row>
    <row r="17" spans="1:9">
      <c r="A17" s="10">
        <v>42542</v>
      </c>
      <c r="B17" s="11" t="s">
        <v>1553</v>
      </c>
      <c r="C17" s="11" t="s">
        <v>20</v>
      </c>
      <c r="D17" s="11">
        <v>2100</v>
      </c>
      <c r="E17" s="11">
        <v>323.7</v>
      </c>
      <c r="F17" s="11">
        <v>321.95</v>
      </c>
      <c r="G17" s="11" t="s">
        <v>1559</v>
      </c>
      <c r="H17" s="11">
        <v>325.35</v>
      </c>
      <c r="I17" s="19">
        <f t="shared" si="2"/>
        <v>3465.00000000007</v>
      </c>
    </row>
    <row r="18" spans="1:9">
      <c r="A18" s="10">
        <v>42543</v>
      </c>
      <c r="B18" s="11" t="s">
        <v>1460</v>
      </c>
      <c r="C18" s="11" t="s">
        <v>20</v>
      </c>
      <c r="D18" s="11">
        <v>800</v>
      </c>
      <c r="E18" s="11">
        <v>641.95</v>
      </c>
      <c r="F18" s="11">
        <v>637.5</v>
      </c>
      <c r="G18" s="11" t="s">
        <v>1560</v>
      </c>
      <c r="H18" s="11">
        <v>647</v>
      </c>
      <c r="I18" s="19">
        <f t="shared" si="2"/>
        <v>4039.99999999996</v>
      </c>
    </row>
    <row r="19" spans="1:9">
      <c r="A19" s="10">
        <v>42543</v>
      </c>
      <c r="B19" s="11" t="s">
        <v>1561</v>
      </c>
      <c r="C19" s="11" t="s">
        <v>20</v>
      </c>
      <c r="D19" s="11">
        <v>200</v>
      </c>
      <c r="E19" s="11">
        <v>2600</v>
      </c>
      <c r="F19" s="11">
        <v>2582</v>
      </c>
      <c r="G19" s="11" t="s">
        <v>1562</v>
      </c>
      <c r="H19" s="11">
        <v>2620</v>
      </c>
      <c r="I19" s="19">
        <f t="shared" si="2"/>
        <v>4000</v>
      </c>
    </row>
    <row r="20" spans="1:9">
      <c r="A20" s="10">
        <v>42544</v>
      </c>
      <c r="B20" s="11" t="s">
        <v>924</v>
      </c>
      <c r="C20" s="11" t="s">
        <v>17</v>
      </c>
      <c r="D20" s="11">
        <v>1300</v>
      </c>
      <c r="E20" s="11">
        <v>326.6</v>
      </c>
      <c r="F20" s="11">
        <v>323.9</v>
      </c>
      <c r="G20" s="11" t="s">
        <v>1563</v>
      </c>
      <c r="H20" s="11">
        <v>323.5</v>
      </c>
      <c r="I20" s="19">
        <f>(E20-H20)*D20</f>
        <v>4030.00000000003</v>
      </c>
    </row>
    <row r="21" spans="1:9">
      <c r="A21" s="10">
        <v>42545</v>
      </c>
      <c r="B21" s="11" t="s">
        <v>924</v>
      </c>
      <c r="C21" s="11" t="s">
        <v>20</v>
      </c>
      <c r="D21" s="11">
        <v>1300</v>
      </c>
      <c r="E21" s="11">
        <v>313</v>
      </c>
      <c r="F21" s="11">
        <v>310.25</v>
      </c>
      <c r="G21" s="11" t="s">
        <v>1564</v>
      </c>
      <c r="H21" s="11">
        <v>321</v>
      </c>
      <c r="I21" s="19">
        <f t="shared" ref="I21" si="3">(H21-E21)*D21</f>
        <v>10400</v>
      </c>
    </row>
    <row r="22" spans="1:9">
      <c r="A22" s="10">
        <v>42549</v>
      </c>
      <c r="B22" s="11" t="s">
        <v>1519</v>
      </c>
      <c r="C22" s="11" t="s">
        <v>20</v>
      </c>
      <c r="D22" s="11">
        <v>400</v>
      </c>
      <c r="E22" s="11">
        <v>1500</v>
      </c>
      <c r="F22" s="11">
        <v>1491</v>
      </c>
      <c r="G22" s="11" t="s">
        <v>1565</v>
      </c>
      <c r="H22" s="11">
        <v>1510</v>
      </c>
      <c r="I22" s="19">
        <f t="shared" ref="I22" si="4">(H22-E22)*D22</f>
        <v>4000</v>
      </c>
    </row>
    <row r="23" spans="1:9">
      <c r="A23" s="8">
        <v>42551</v>
      </c>
      <c r="B23" s="9" t="s">
        <v>58</v>
      </c>
      <c r="C23" s="9" t="s">
        <v>20</v>
      </c>
      <c r="D23" s="9">
        <v>1500</v>
      </c>
      <c r="E23" s="9">
        <v>400</v>
      </c>
      <c r="F23" s="9">
        <v>397.5</v>
      </c>
      <c r="G23" s="9" t="s">
        <v>1566</v>
      </c>
      <c r="H23" s="9">
        <v>399.5</v>
      </c>
      <c r="I23" s="18">
        <f t="shared" ref="I23" si="5">(H23-E23)*D23</f>
        <v>-750</v>
      </c>
    </row>
    <row r="24" spans="1:9">
      <c r="A24" s="12"/>
      <c r="B24" s="12"/>
      <c r="C24" s="12"/>
      <c r="D24" s="12"/>
      <c r="E24" s="12"/>
      <c r="F24" s="12"/>
      <c r="G24" s="12"/>
      <c r="H24" s="12"/>
      <c r="I24" s="12"/>
    </row>
    <row r="25" spans="1:9">
      <c r="A25" s="12"/>
      <c r="B25" s="12"/>
      <c r="C25" s="12"/>
      <c r="D25" s="12"/>
      <c r="E25" s="12"/>
      <c r="F25" s="12"/>
      <c r="G25" s="13" t="s">
        <v>40</v>
      </c>
      <c r="H25" s="13"/>
      <c r="I25" s="20">
        <f>SUM(I4:I24)</f>
        <v>117665</v>
      </c>
    </row>
    <row r="26" spans="1:9">
      <c r="A26" s="12"/>
      <c r="B26" s="12"/>
      <c r="C26" s="12"/>
      <c r="D26" s="12"/>
      <c r="E26" s="12"/>
      <c r="F26" s="12"/>
      <c r="G26" s="14"/>
      <c r="H26" s="14"/>
      <c r="I26" s="21"/>
    </row>
    <row r="27" spans="1:9">
      <c r="A27" s="12"/>
      <c r="B27" s="12"/>
      <c r="C27" s="12"/>
      <c r="D27" s="12"/>
      <c r="E27" s="12"/>
      <c r="F27" s="12"/>
      <c r="G27" s="13" t="s">
        <v>3</v>
      </c>
      <c r="H27" s="13"/>
      <c r="I27" s="22">
        <f>17/19</f>
        <v>0.894736842105263</v>
      </c>
    </row>
    <row r="28" s="1" customFormat="1" spans="1:9">
      <c r="A28" s="12"/>
      <c r="B28" s="12"/>
      <c r="C28" s="12"/>
      <c r="D28" s="12"/>
      <c r="E28" s="12"/>
      <c r="F28" s="12"/>
      <c r="G28" s="12"/>
      <c r="H28" s="12"/>
      <c r="I28" s="12"/>
    </row>
    <row r="29" s="1" customFormat="1"/>
    <row r="30" s="1" customFormat="1"/>
    <row r="31" s="1" customFormat="1"/>
    <row r="32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pans="1:9">
      <c r="A68" s="23"/>
      <c r="B68" s="23"/>
      <c r="C68" s="23"/>
      <c r="D68" s="23"/>
      <c r="E68" s="23"/>
      <c r="F68" s="23"/>
      <c r="G68" s="23"/>
      <c r="H68" s="23"/>
      <c r="I68" s="23"/>
    </row>
    <row r="69" spans="1:9">
      <c r="A69" s="24"/>
      <c r="B69" s="24"/>
      <c r="C69" s="24"/>
      <c r="D69" s="24"/>
      <c r="E69" s="24"/>
      <c r="F69" s="24"/>
      <c r="G69" s="24"/>
      <c r="H69" s="24"/>
      <c r="I69" s="24"/>
    </row>
    <row r="70" spans="1:9">
      <c r="A70" s="24"/>
      <c r="B70" s="24"/>
      <c r="C70" s="24"/>
      <c r="D70" s="24"/>
      <c r="E70" s="24"/>
      <c r="F70" s="24"/>
      <c r="G70" s="24"/>
      <c r="H70" s="24"/>
      <c r="I70" s="24"/>
    </row>
    <row r="71" spans="1:9">
      <c r="A71" s="24"/>
      <c r="B71" s="24"/>
      <c r="C71" s="24"/>
      <c r="D71" s="24"/>
      <c r="E71" s="24"/>
      <c r="F71" s="24"/>
      <c r="G71" s="24"/>
      <c r="H71" s="24"/>
      <c r="I71" s="24"/>
    </row>
    <row r="72" spans="1:9">
      <c r="A72" s="24"/>
      <c r="B72" s="24"/>
      <c r="C72" s="24"/>
      <c r="D72" s="24"/>
      <c r="E72" s="24"/>
      <c r="F72" s="24"/>
      <c r="G72" s="24"/>
      <c r="H72" s="24"/>
      <c r="I72" s="24"/>
    </row>
    <row r="73" spans="1:9">
      <c r="A73" s="24"/>
      <c r="B73" s="24"/>
      <c r="C73" s="24"/>
      <c r="D73" s="24"/>
      <c r="E73" s="24"/>
      <c r="F73" s="24"/>
      <c r="G73" s="24"/>
      <c r="H73" s="24"/>
      <c r="I73" s="24"/>
    </row>
    <row r="74" spans="1:9">
      <c r="A74" s="24"/>
      <c r="B74" s="24"/>
      <c r="C74" s="24"/>
      <c r="D74" s="24"/>
      <c r="E74" s="24"/>
      <c r="F74" s="24"/>
      <c r="G74" s="24"/>
      <c r="H74" s="24"/>
      <c r="I74" s="24"/>
    </row>
    <row r="75" spans="1:9">
      <c r="A75" s="24"/>
      <c r="B75" s="24"/>
      <c r="C75" s="24"/>
      <c r="D75" s="24"/>
      <c r="E75" s="24"/>
      <c r="F75" s="24"/>
      <c r="G75" s="24"/>
      <c r="H75" s="24"/>
      <c r="I75" s="24"/>
    </row>
  </sheetData>
  <mergeCells count="4">
    <mergeCell ref="A1:I1"/>
    <mergeCell ref="A2:I2"/>
    <mergeCell ref="G25:H25"/>
    <mergeCell ref="G27:H27"/>
  </mergeCells>
  <pageMargins left="0.75" right="0.75" top="1" bottom="1" header="0.511805555555556" footer="0.511805555555556"/>
  <pageSetup paperSize="1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4"/>
  <sheetViews>
    <sheetView workbookViewId="0">
      <selection activeCell="J7" sqref="J7"/>
    </sheetView>
  </sheetViews>
  <sheetFormatPr defaultColWidth="9" defaultRowHeight="15"/>
  <cols>
    <col min="1" max="1" width="10.7142857142857" style="32" customWidth="1"/>
    <col min="2" max="2" width="19.7142857142857" style="32" customWidth="1"/>
    <col min="3" max="3" width="9.42857142857143" style="32" customWidth="1"/>
    <col min="4" max="4" width="11" style="32" customWidth="1"/>
    <col min="5" max="5" width="14.1428571428571" style="32" customWidth="1"/>
    <col min="6" max="6" width="12.1428571428571" style="32" customWidth="1"/>
    <col min="7" max="7" width="17.7142857142857" style="32" customWidth="1"/>
    <col min="8" max="8" width="11" style="32" customWidth="1"/>
    <col min="9" max="9" width="12.5714285714286" style="32" customWidth="1"/>
    <col min="10" max="10" width="21.5714285714286" style="32" customWidth="1"/>
    <col min="11" max="16384" width="9" style="32"/>
  </cols>
  <sheetData>
    <row r="1" ht="22.5" spans="1:10">
      <c r="A1" s="33" t="s">
        <v>5</v>
      </c>
      <c r="B1" s="34"/>
      <c r="C1" s="34"/>
      <c r="D1" s="34"/>
      <c r="E1" s="34"/>
      <c r="F1" s="34"/>
      <c r="G1" s="34"/>
      <c r="H1" s="34"/>
      <c r="I1" s="34"/>
      <c r="J1" s="50"/>
    </row>
    <row r="2" ht="15.75" spans="1:10">
      <c r="A2" s="35" t="s">
        <v>134</v>
      </c>
      <c r="B2" s="36"/>
      <c r="C2" s="36"/>
      <c r="D2" s="36"/>
      <c r="E2" s="36"/>
      <c r="F2" s="36"/>
      <c r="G2" s="36"/>
      <c r="H2" s="36"/>
      <c r="I2" s="36"/>
      <c r="J2" s="50"/>
    </row>
    <row r="3" spans="1:10">
      <c r="A3" s="37" t="s">
        <v>7</v>
      </c>
      <c r="B3" s="38" t="s">
        <v>8</v>
      </c>
      <c r="C3" s="38" t="s">
        <v>9</v>
      </c>
      <c r="D3" s="38" t="s">
        <v>10</v>
      </c>
      <c r="E3" s="38" t="s">
        <v>11</v>
      </c>
      <c r="F3" s="38" t="s">
        <v>12</v>
      </c>
      <c r="G3" s="38" t="s">
        <v>13</v>
      </c>
      <c r="H3" s="38" t="s">
        <v>14</v>
      </c>
      <c r="I3" s="51" t="s">
        <v>15</v>
      </c>
      <c r="J3" s="50"/>
    </row>
    <row r="4" spans="1:10">
      <c r="A4" s="69">
        <v>43503</v>
      </c>
      <c r="B4" s="72" t="s">
        <v>135</v>
      </c>
      <c r="C4" s="72" t="s">
        <v>20</v>
      </c>
      <c r="D4" s="72">
        <v>250</v>
      </c>
      <c r="E4" s="72">
        <v>3080</v>
      </c>
      <c r="F4" s="72">
        <v>3065</v>
      </c>
      <c r="G4" s="73" t="s">
        <v>136</v>
      </c>
      <c r="H4" s="72">
        <v>3080</v>
      </c>
      <c r="I4" s="71">
        <f t="shared" ref="I4:I8" si="0">(H4-E4)*D4</f>
        <v>0</v>
      </c>
      <c r="J4" s="50"/>
    </row>
    <row r="5" spans="1:10">
      <c r="A5" s="69">
        <v>43531</v>
      </c>
      <c r="B5" s="40" t="s">
        <v>137</v>
      </c>
      <c r="C5" s="40" t="s">
        <v>20</v>
      </c>
      <c r="D5" s="40">
        <v>1200</v>
      </c>
      <c r="E5" s="40">
        <v>465.5</v>
      </c>
      <c r="F5" s="40">
        <v>462.5</v>
      </c>
      <c r="G5" s="60" t="s">
        <v>138</v>
      </c>
      <c r="H5" s="40">
        <v>467.4</v>
      </c>
      <c r="I5" s="71">
        <f t="shared" si="0"/>
        <v>2279.99999999997</v>
      </c>
      <c r="J5" s="50"/>
    </row>
    <row r="6" spans="1:10">
      <c r="A6" s="69">
        <v>43562</v>
      </c>
      <c r="B6" s="40" t="s">
        <v>139</v>
      </c>
      <c r="C6" s="40" t="s">
        <v>17</v>
      </c>
      <c r="D6" s="40">
        <v>800</v>
      </c>
      <c r="E6" s="40">
        <v>717</v>
      </c>
      <c r="F6" s="40">
        <v>721.5</v>
      </c>
      <c r="G6" s="60" t="s">
        <v>140</v>
      </c>
      <c r="H6" s="40">
        <v>717</v>
      </c>
      <c r="I6" s="71">
        <f t="shared" ref="I6:I9" si="1">(E6-H6)*D6</f>
        <v>0</v>
      </c>
      <c r="J6" s="50"/>
    </row>
    <row r="7" spans="1:10">
      <c r="A7" s="69">
        <v>43562</v>
      </c>
      <c r="B7" s="40" t="s">
        <v>141</v>
      </c>
      <c r="C7" s="40" t="s">
        <v>17</v>
      </c>
      <c r="D7" s="40">
        <v>600</v>
      </c>
      <c r="E7" s="40">
        <v>1077</v>
      </c>
      <c r="F7" s="40">
        <v>1083</v>
      </c>
      <c r="G7" s="60" t="s">
        <v>142</v>
      </c>
      <c r="H7" s="40">
        <v>1069.5</v>
      </c>
      <c r="I7" s="71">
        <f t="shared" si="1"/>
        <v>4500</v>
      </c>
      <c r="J7" s="53"/>
    </row>
    <row r="8" spans="1:10">
      <c r="A8" s="69">
        <v>43592</v>
      </c>
      <c r="B8" s="40" t="s">
        <v>143</v>
      </c>
      <c r="C8" s="40" t="s">
        <v>20</v>
      </c>
      <c r="D8" s="40">
        <v>250</v>
      </c>
      <c r="E8" s="40">
        <v>3753</v>
      </c>
      <c r="F8" s="40">
        <v>3739</v>
      </c>
      <c r="G8" s="60" t="s">
        <v>144</v>
      </c>
      <c r="H8" s="40">
        <v>3772</v>
      </c>
      <c r="I8" s="71">
        <f t="shared" si="0"/>
        <v>4750</v>
      </c>
      <c r="J8" s="50"/>
    </row>
    <row r="9" spans="1:10">
      <c r="A9" s="69">
        <v>43684</v>
      </c>
      <c r="B9" s="40" t="s">
        <v>141</v>
      </c>
      <c r="C9" s="40" t="s">
        <v>17</v>
      </c>
      <c r="D9" s="40">
        <v>600</v>
      </c>
      <c r="E9" s="40">
        <v>1039</v>
      </c>
      <c r="F9" s="40">
        <v>1045</v>
      </c>
      <c r="G9" s="60" t="s">
        <v>145</v>
      </c>
      <c r="H9" s="40">
        <v>1034</v>
      </c>
      <c r="I9" s="71">
        <f t="shared" si="1"/>
        <v>3000</v>
      </c>
      <c r="J9" s="50"/>
    </row>
    <row r="10" spans="1:10">
      <c r="A10" s="41">
        <v>43715</v>
      </c>
      <c r="B10" s="42" t="s">
        <v>135</v>
      </c>
      <c r="C10" s="42" t="s">
        <v>20</v>
      </c>
      <c r="D10" s="42">
        <v>250</v>
      </c>
      <c r="E10" s="42">
        <v>2904</v>
      </c>
      <c r="F10" s="42">
        <v>2890</v>
      </c>
      <c r="G10" s="61" t="s">
        <v>146</v>
      </c>
      <c r="H10" s="42">
        <v>2890</v>
      </c>
      <c r="I10" s="42">
        <f t="shared" ref="I10:I15" si="2">(H10-E10)*D10</f>
        <v>-3500</v>
      </c>
      <c r="J10" s="50"/>
    </row>
    <row r="11" spans="1:10">
      <c r="A11" s="39">
        <v>43715</v>
      </c>
      <c r="B11" s="40" t="s">
        <v>58</v>
      </c>
      <c r="C11" s="40" t="s">
        <v>17</v>
      </c>
      <c r="D11" s="40">
        <v>750</v>
      </c>
      <c r="E11" s="40">
        <v>1096.5</v>
      </c>
      <c r="F11" s="40">
        <v>1101.5</v>
      </c>
      <c r="G11" s="60" t="s">
        <v>147</v>
      </c>
      <c r="H11" s="40">
        <v>1087.85</v>
      </c>
      <c r="I11" s="40">
        <f>(E11-H11)*D11</f>
        <v>6487.50000000007</v>
      </c>
      <c r="J11" s="50"/>
    </row>
    <row r="12" spans="1:10">
      <c r="A12" s="69">
        <v>43745</v>
      </c>
      <c r="B12" s="40" t="s">
        <v>148</v>
      </c>
      <c r="C12" s="40" t="s">
        <v>20</v>
      </c>
      <c r="D12" s="40">
        <v>6000</v>
      </c>
      <c r="E12" s="40">
        <v>142.8</v>
      </c>
      <c r="F12" s="40">
        <v>142.2</v>
      </c>
      <c r="G12" s="60" t="s">
        <v>149</v>
      </c>
      <c r="H12" s="40">
        <v>142.8</v>
      </c>
      <c r="I12" s="71">
        <f t="shared" si="2"/>
        <v>0</v>
      </c>
      <c r="J12" s="50"/>
    </row>
    <row r="13" spans="1:10">
      <c r="A13" s="69">
        <v>43745</v>
      </c>
      <c r="B13" s="40" t="s">
        <v>19</v>
      </c>
      <c r="C13" s="40" t="s">
        <v>20</v>
      </c>
      <c r="D13" s="40">
        <v>600</v>
      </c>
      <c r="E13" s="40">
        <v>1412</v>
      </c>
      <c r="F13" s="40">
        <v>1406</v>
      </c>
      <c r="G13" s="60" t="s">
        <v>150</v>
      </c>
      <c r="H13" s="40">
        <v>1417</v>
      </c>
      <c r="I13" s="71">
        <f t="shared" si="2"/>
        <v>3000</v>
      </c>
      <c r="J13" s="50"/>
    </row>
    <row r="14" spans="1:10">
      <c r="A14" s="69">
        <v>43776</v>
      </c>
      <c r="B14" s="40" t="s">
        <v>19</v>
      </c>
      <c r="C14" s="40" t="s">
        <v>20</v>
      </c>
      <c r="D14" s="40">
        <v>600</v>
      </c>
      <c r="E14" s="40">
        <v>1333</v>
      </c>
      <c r="F14" s="40">
        <v>1327</v>
      </c>
      <c r="G14" s="60" t="s">
        <v>151</v>
      </c>
      <c r="H14" s="40">
        <v>1338</v>
      </c>
      <c r="I14" s="71">
        <f t="shared" si="2"/>
        <v>3000</v>
      </c>
      <c r="J14" s="50"/>
    </row>
    <row r="15" spans="1:10">
      <c r="A15" s="69" t="s">
        <v>152</v>
      </c>
      <c r="B15" s="40" t="s">
        <v>153</v>
      </c>
      <c r="C15" s="40" t="s">
        <v>20</v>
      </c>
      <c r="D15" s="40">
        <v>1100</v>
      </c>
      <c r="E15" s="40">
        <v>425</v>
      </c>
      <c r="F15" s="40">
        <v>421.75</v>
      </c>
      <c r="G15" s="60" t="s">
        <v>154</v>
      </c>
      <c r="H15" s="40">
        <v>427.75</v>
      </c>
      <c r="I15" s="71">
        <f t="shared" si="2"/>
        <v>3025</v>
      </c>
      <c r="J15" s="50"/>
    </row>
    <row r="16" spans="1:10">
      <c r="A16" s="66" t="s">
        <v>155</v>
      </c>
      <c r="B16" s="42" t="s">
        <v>156</v>
      </c>
      <c r="C16" s="42" t="s">
        <v>17</v>
      </c>
      <c r="D16" s="42">
        <v>1200</v>
      </c>
      <c r="E16" s="42">
        <v>577.5</v>
      </c>
      <c r="F16" s="42">
        <v>580.5</v>
      </c>
      <c r="G16" s="61" t="s">
        <v>157</v>
      </c>
      <c r="H16" s="42">
        <v>580.5</v>
      </c>
      <c r="I16" s="42">
        <f>(E16-H16)*D16</f>
        <v>-3600</v>
      </c>
      <c r="J16" s="50"/>
    </row>
    <row r="17" spans="1:10">
      <c r="A17" s="69" t="s">
        <v>155</v>
      </c>
      <c r="B17" s="40" t="s">
        <v>158</v>
      </c>
      <c r="C17" s="40" t="s">
        <v>20</v>
      </c>
      <c r="D17" s="40">
        <v>1100</v>
      </c>
      <c r="E17" s="40">
        <v>427.65</v>
      </c>
      <c r="F17" s="40">
        <v>424.4</v>
      </c>
      <c r="G17" s="60" t="s">
        <v>159</v>
      </c>
      <c r="H17" s="40">
        <v>427.65</v>
      </c>
      <c r="I17" s="71">
        <f t="shared" ref="I17:I19" si="3">(H17-E17)*D17</f>
        <v>0</v>
      </c>
      <c r="J17" s="50"/>
    </row>
    <row r="18" spans="1:10">
      <c r="A18" s="69" t="s">
        <v>160</v>
      </c>
      <c r="B18" s="40" t="s">
        <v>161</v>
      </c>
      <c r="C18" s="40" t="s">
        <v>20</v>
      </c>
      <c r="D18" s="40">
        <v>1600</v>
      </c>
      <c r="E18" s="40">
        <v>289</v>
      </c>
      <c r="F18" s="40">
        <v>286.75</v>
      </c>
      <c r="G18" s="60" t="s">
        <v>162</v>
      </c>
      <c r="H18" s="40">
        <v>292.7</v>
      </c>
      <c r="I18" s="71">
        <f t="shared" si="3"/>
        <v>5919.99999999998</v>
      </c>
      <c r="J18" s="50"/>
    </row>
    <row r="19" spans="1:10">
      <c r="A19" s="66" t="s">
        <v>163</v>
      </c>
      <c r="B19" s="42" t="s">
        <v>164</v>
      </c>
      <c r="C19" s="42" t="s">
        <v>20</v>
      </c>
      <c r="D19" s="42">
        <v>750</v>
      </c>
      <c r="E19" s="42">
        <v>1331.5</v>
      </c>
      <c r="F19" s="42">
        <v>1326.5</v>
      </c>
      <c r="G19" s="61" t="s">
        <v>165</v>
      </c>
      <c r="H19" s="42">
        <v>1326.5</v>
      </c>
      <c r="I19" s="70">
        <f t="shared" si="3"/>
        <v>-3750</v>
      </c>
      <c r="J19" s="50"/>
    </row>
    <row r="20" spans="1:10">
      <c r="A20" s="69" t="s">
        <v>163</v>
      </c>
      <c r="B20" s="40" t="s">
        <v>22</v>
      </c>
      <c r="C20" s="40" t="s">
        <v>17</v>
      </c>
      <c r="D20" s="40">
        <v>550</v>
      </c>
      <c r="E20" s="40">
        <v>1306</v>
      </c>
      <c r="F20" s="40">
        <v>1312.5</v>
      </c>
      <c r="G20" s="60" t="s">
        <v>166</v>
      </c>
      <c r="H20" s="40">
        <v>1306</v>
      </c>
      <c r="I20" s="40">
        <f t="shared" ref="I20:I23" si="4">(E20-H20)*D20</f>
        <v>0</v>
      </c>
      <c r="J20" s="50"/>
    </row>
    <row r="21" spans="1:10">
      <c r="A21" s="69" t="s">
        <v>167</v>
      </c>
      <c r="B21" s="40" t="s">
        <v>168</v>
      </c>
      <c r="C21" s="40" t="s">
        <v>20</v>
      </c>
      <c r="D21" s="40">
        <v>1200</v>
      </c>
      <c r="E21" s="40">
        <v>486</v>
      </c>
      <c r="F21" s="40">
        <v>483</v>
      </c>
      <c r="G21" s="60" t="s">
        <v>169</v>
      </c>
      <c r="H21" s="40">
        <v>488.5</v>
      </c>
      <c r="I21" s="71">
        <f t="shared" ref="I21:I27" si="5">(H21-E21)*D21</f>
        <v>3000</v>
      </c>
      <c r="J21" s="50"/>
    </row>
    <row r="22" spans="1:10">
      <c r="A22" s="69" t="s">
        <v>170</v>
      </c>
      <c r="B22" s="40" t="s">
        <v>171</v>
      </c>
      <c r="C22" s="40" t="s">
        <v>17</v>
      </c>
      <c r="D22" s="40">
        <v>1000</v>
      </c>
      <c r="E22" s="40">
        <v>561</v>
      </c>
      <c r="F22" s="40">
        <v>564.5</v>
      </c>
      <c r="G22" s="60" t="s">
        <v>172</v>
      </c>
      <c r="H22" s="40">
        <v>558</v>
      </c>
      <c r="I22" s="40">
        <f t="shared" si="4"/>
        <v>3000</v>
      </c>
      <c r="J22" s="50"/>
    </row>
    <row r="23" spans="1:10">
      <c r="A23" s="69" t="s">
        <v>170</v>
      </c>
      <c r="B23" s="40" t="s">
        <v>19</v>
      </c>
      <c r="C23" s="40" t="s">
        <v>20</v>
      </c>
      <c r="D23" s="40">
        <v>600</v>
      </c>
      <c r="E23" s="40">
        <v>1523</v>
      </c>
      <c r="F23" s="40">
        <v>1517</v>
      </c>
      <c r="G23" s="60" t="s">
        <v>173</v>
      </c>
      <c r="H23" s="40">
        <v>1527</v>
      </c>
      <c r="I23" s="71">
        <f t="shared" si="5"/>
        <v>2400</v>
      </c>
      <c r="J23" s="50"/>
    </row>
    <row r="24" spans="1:10">
      <c r="A24" s="69" t="s">
        <v>174</v>
      </c>
      <c r="B24" s="40" t="s">
        <v>156</v>
      </c>
      <c r="C24" s="40" t="s">
        <v>17</v>
      </c>
      <c r="D24" s="40">
        <v>1200</v>
      </c>
      <c r="E24" s="40">
        <v>462.5</v>
      </c>
      <c r="F24" s="40">
        <v>465.5</v>
      </c>
      <c r="G24" s="60" t="s">
        <v>175</v>
      </c>
      <c r="H24" s="40">
        <v>458.5</v>
      </c>
      <c r="I24" s="40">
        <f t="shared" ref="I24:I28" si="6">(E24-H24)*D24</f>
        <v>4800</v>
      </c>
      <c r="J24" s="50"/>
    </row>
    <row r="25" spans="1:10">
      <c r="A25" s="69" t="s">
        <v>176</v>
      </c>
      <c r="B25" s="40" t="s">
        <v>177</v>
      </c>
      <c r="C25" s="40" t="s">
        <v>17</v>
      </c>
      <c r="D25" s="40">
        <v>600</v>
      </c>
      <c r="E25" s="40">
        <v>972</v>
      </c>
      <c r="F25" s="40">
        <v>978</v>
      </c>
      <c r="G25" s="60" t="s">
        <v>178</v>
      </c>
      <c r="H25" s="40">
        <v>968</v>
      </c>
      <c r="I25" s="40">
        <f t="shared" si="6"/>
        <v>2400</v>
      </c>
      <c r="J25" s="50"/>
    </row>
    <row r="26" spans="1:10">
      <c r="A26" s="69" t="s">
        <v>179</v>
      </c>
      <c r="B26" s="40" t="s">
        <v>180</v>
      </c>
      <c r="C26" s="40" t="s">
        <v>20</v>
      </c>
      <c r="D26" s="40">
        <v>125</v>
      </c>
      <c r="E26" s="40">
        <v>6900</v>
      </c>
      <c r="F26" s="40">
        <v>6870</v>
      </c>
      <c r="G26" s="60" t="s">
        <v>181</v>
      </c>
      <c r="H26" s="40">
        <v>6942</v>
      </c>
      <c r="I26" s="71">
        <f t="shared" si="5"/>
        <v>5250</v>
      </c>
      <c r="J26" s="50"/>
    </row>
    <row r="27" spans="1:10">
      <c r="A27" s="69" t="s">
        <v>182</v>
      </c>
      <c r="B27" s="40" t="s">
        <v>183</v>
      </c>
      <c r="C27" s="40" t="s">
        <v>20</v>
      </c>
      <c r="D27" s="40">
        <v>1300</v>
      </c>
      <c r="E27" s="40">
        <v>393.7</v>
      </c>
      <c r="F27" s="40">
        <v>391</v>
      </c>
      <c r="G27" s="60" t="s">
        <v>184</v>
      </c>
      <c r="H27" s="40">
        <v>393.75</v>
      </c>
      <c r="I27" s="71">
        <f t="shared" si="5"/>
        <v>65.0000000000148</v>
      </c>
      <c r="J27" s="50"/>
    </row>
    <row r="28" spans="1:10">
      <c r="A28" s="66" t="s">
        <v>185</v>
      </c>
      <c r="B28" s="42" t="s">
        <v>186</v>
      </c>
      <c r="C28" s="42" t="s">
        <v>17</v>
      </c>
      <c r="D28" s="42">
        <v>600</v>
      </c>
      <c r="E28" s="42">
        <v>1512.75</v>
      </c>
      <c r="F28" s="42">
        <v>1519</v>
      </c>
      <c r="G28" s="61" t="s">
        <v>187</v>
      </c>
      <c r="H28" s="42">
        <v>1519</v>
      </c>
      <c r="I28" s="42">
        <f t="shared" si="6"/>
        <v>-3750</v>
      </c>
      <c r="J28" s="50"/>
    </row>
    <row r="29" spans="1:10">
      <c r="A29" s="69" t="s">
        <v>188</v>
      </c>
      <c r="B29" s="40" t="s">
        <v>156</v>
      </c>
      <c r="C29" s="40" t="s">
        <v>20</v>
      </c>
      <c r="D29" s="40">
        <v>1200</v>
      </c>
      <c r="E29" s="40">
        <v>400</v>
      </c>
      <c r="F29" s="40">
        <v>397</v>
      </c>
      <c r="G29" s="60" t="s">
        <v>189</v>
      </c>
      <c r="H29" s="40">
        <v>402.5</v>
      </c>
      <c r="I29" s="71">
        <f>(H29-E29)*D29</f>
        <v>3000</v>
      </c>
      <c r="J29" s="50"/>
    </row>
    <row r="30" spans="1:10">
      <c r="A30" s="69"/>
      <c r="B30" s="40"/>
      <c r="C30" s="40"/>
      <c r="D30" s="40"/>
      <c r="E30" s="40"/>
      <c r="F30" s="40"/>
      <c r="G30" s="60"/>
      <c r="H30" s="40"/>
      <c r="I30" s="71"/>
      <c r="J30" s="50"/>
    </row>
    <row r="31" spans="1:10">
      <c r="A31" s="69"/>
      <c r="B31" s="40"/>
      <c r="C31" s="40"/>
      <c r="D31" s="40"/>
      <c r="E31" s="40"/>
      <c r="F31" s="40"/>
      <c r="G31" s="60"/>
      <c r="H31" s="40"/>
      <c r="I31" s="71"/>
      <c r="J31" s="50"/>
    </row>
    <row r="32" spans="7:10">
      <c r="G32" s="43" t="s">
        <v>40</v>
      </c>
      <c r="H32" s="43"/>
      <c r="I32" s="55">
        <f>SUM(I4:I31)</f>
        <v>45277.5</v>
      </c>
      <c r="J32" s="50"/>
    </row>
    <row r="33" spans="9:11">
      <c r="I33" s="48"/>
      <c r="J33" s="50"/>
      <c r="K33" s="32" t="s">
        <v>41</v>
      </c>
    </row>
    <row r="34" spans="7:10">
      <c r="G34" s="43" t="s">
        <v>3</v>
      </c>
      <c r="H34" s="43"/>
      <c r="I34" s="56">
        <f>22/26</f>
        <v>0.846153846153846</v>
      </c>
      <c r="J34" s="50"/>
    </row>
  </sheetData>
  <mergeCells count="4">
    <mergeCell ref="A1:I1"/>
    <mergeCell ref="A2:I2"/>
    <mergeCell ref="G32:H32"/>
    <mergeCell ref="G34:H34"/>
  </mergeCells>
  <pageMargins left="0.75" right="0.75" top="1" bottom="1" header="0.511805555555556" footer="0.511805555555556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workbookViewId="0">
      <selection activeCell="F15" sqref="F15"/>
    </sheetView>
  </sheetViews>
  <sheetFormatPr defaultColWidth="9" defaultRowHeight="15"/>
  <cols>
    <col min="1" max="1" width="10.7142857142857" style="32" customWidth="1"/>
    <col min="2" max="2" width="19.7142857142857" style="32" customWidth="1"/>
    <col min="3" max="3" width="9.42857142857143" style="32" customWidth="1"/>
    <col min="4" max="4" width="11" style="32" customWidth="1"/>
    <col min="5" max="5" width="14.1428571428571" style="32" customWidth="1"/>
    <col min="6" max="6" width="12.1428571428571" style="32" customWidth="1"/>
    <col min="7" max="7" width="17.7142857142857" style="32" customWidth="1"/>
    <col min="8" max="8" width="11" style="32" customWidth="1"/>
    <col min="9" max="9" width="12.5714285714286" style="32" customWidth="1"/>
    <col min="10" max="10" width="21.5714285714286" style="32" customWidth="1"/>
    <col min="11" max="16384" width="9" style="32"/>
  </cols>
  <sheetData>
    <row r="1" ht="22.5" spans="1:10">
      <c r="A1" s="33" t="s">
        <v>5</v>
      </c>
      <c r="B1" s="34"/>
      <c r="C1" s="34"/>
      <c r="D1" s="34"/>
      <c r="E1" s="34"/>
      <c r="F1" s="34"/>
      <c r="G1" s="34"/>
      <c r="H1" s="34"/>
      <c r="I1" s="34"/>
      <c r="J1" s="50"/>
    </row>
    <row r="2" ht="15.75" spans="1:10">
      <c r="A2" s="35" t="s">
        <v>190</v>
      </c>
      <c r="B2" s="36"/>
      <c r="C2" s="36"/>
      <c r="D2" s="36"/>
      <c r="E2" s="36"/>
      <c r="F2" s="36"/>
      <c r="G2" s="36"/>
      <c r="H2" s="36"/>
      <c r="I2" s="36"/>
      <c r="J2" s="50"/>
    </row>
    <row r="3" spans="1:10">
      <c r="A3" s="37" t="s">
        <v>7</v>
      </c>
      <c r="B3" s="38" t="s">
        <v>8</v>
      </c>
      <c r="C3" s="38" t="s">
        <v>9</v>
      </c>
      <c r="D3" s="38" t="s">
        <v>10</v>
      </c>
      <c r="E3" s="38" t="s">
        <v>11</v>
      </c>
      <c r="F3" s="38" t="s">
        <v>12</v>
      </c>
      <c r="G3" s="38" t="s">
        <v>13</v>
      </c>
      <c r="H3" s="38" t="s">
        <v>14</v>
      </c>
      <c r="I3" s="51" t="s">
        <v>15</v>
      </c>
      <c r="J3" s="50"/>
    </row>
    <row r="4" spans="1:10">
      <c r="A4" s="69">
        <v>43530</v>
      </c>
      <c r="B4" s="72" t="s">
        <v>191</v>
      </c>
      <c r="C4" s="72" t="s">
        <v>20</v>
      </c>
      <c r="D4" s="72">
        <v>500</v>
      </c>
      <c r="E4" s="72">
        <v>1343</v>
      </c>
      <c r="F4" s="72">
        <v>1336</v>
      </c>
      <c r="G4" s="73" t="s">
        <v>192</v>
      </c>
      <c r="H4" s="72">
        <v>1354.2</v>
      </c>
      <c r="I4" s="71">
        <f t="shared" ref="I4:I7" si="0">(H4-E4)*D4</f>
        <v>5600.00000000002</v>
      </c>
      <c r="J4" s="50"/>
    </row>
    <row r="5" spans="1:10">
      <c r="A5" s="69">
        <v>43561</v>
      </c>
      <c r="B5" s="40" t="s">
        <v>193</v>
      </c>
      <c r="C5" s="40" t="s">
        <v>17</v>
      </c>
      <c r="D5" s="40">
        <v>250</v>
      </c>
      <c r="E5" s="40">
        <v>2680</v>
      </c>
      <c r="F5" s="40">
        <v>2694</v>
      </c>
      <c r="G5" s="60" t="s">
        <v>194</v>
      </c>
      <c r="H5" s="40">
        <v>2650</v>
      </c>
      <c r="I5" s="71">
        <f t="shared" ref="I5:I9" si="1">(E5-H5)*D5</f>
        <v>7500</v>
      </c>
      <c r="J5" s="50"/>
    </row>
    <row r="6" spans="1:10">
      <c r="A6" s="69">
        <v>43622</v>
      </c>
      <c r="B6" s="40" t="s">
        <v>177</v>
      </c>
      <c r="C6" s="40" t="s">
        <v>20</v>
      </c>
      <c r="D6" s="40">
        <v>600</v>
      </c>
      <c r="E6" s="40">
        <v>1075</v>
      </c>
      <c r="F6" s="40">
        <v>1069</v>
      </c>
      <c r="G6" s="60" t="s">
        <v>195</v>
      </c>
      <c r="H6" s="40">
        <v>1080</v>
      </c>
      <c r="I6" s="71">
        <f t="shared" si="0"/>
        <v>3000</v>
      </c>
      <c r="J6" s="50"/>
    </row>
    <row r="7" spans="1:10">
      <c r="A7" s="69">
        <v>43652</v>
      </c>
      <c r="B7" s="40" t="s">
        <v>68</v>
      </c>
      <c r="C7" s="40" t="s">
        <v>20</v>
      </c>
      <c r="D7" s="40">
        <v>1400</v>
      </c>
      <c r="E7" s="40">
        <v>700</v>
      </c>
      <c r="F7" s="40">
        <v>697.5</v>
      </c>
      <c r="G7" s="60" t="s">
        <v>196</v>
      </c>
      <c r="H7" s="40">
        <v>705</v>
      </c>
      <c r="I7" s="71">
        <f t="shared" si="0"/>
        <v>7000</v>
      </c>
      <c r="J7" s="53"/>
    </row>
    <row r="8" spans="1:10">
      <c r="A8" s="69">
        <v>43744</v>
      </c>
      <c r="B8" s="40" t="s">
        <v>197</v>
      </c>
      <c r="C8" s="40" t="s">
        <v>17</v>
      </c>
      <c r="D8" s="40">
        <v>2200</v>
      </c>
      <c r="E8" s="40">
        <v>93.75</v>
      </c>
      <c r="F8" s="40">
        <v>95.35</v>
      </c>
      <c r="G8" s="60" t="s">
        <v>198</v>
      </c>
      <c r="H8" s="40">
        <v>92.35</v>
      </c>
      <c r="I8" s="71">
        <f t="shared" si="1"/>
        <v>3080.00000000001</v>
      </c>
      <c r="J8" s="50"/>
    </row>
    <row r="9" spans="1:10">
      <c r="A9" s="66">
        <v>43775</v>
      </c>
      <c r="B9" s="42" t="s">
        <v>139</v>
      </c>
      <c r="C9" s="42" t="s">
        <v>17</v>
      </c>
      <c r="D9" s="42">
        <v>500</v>
      </c>
      <c r="E9" s="42">
        <v>675</v>
      </c>
      <c r="F9" s="42">
        <v>682</v>
      </c>
      <c r="G9" s="61" t="s">
        <v>199</v>
      </c>
      <c r="H9" s="42">
        <v>682</v>
      </c>
      <c r="I9" s="70">
        <f t="shared" si="1"/>
        <v>-3500</v>
      </c>
      <c r="J9" s="50"/>
    </row>
    <row r="10" spans="1:10">
      <c r="A10" s="66">
        <v>43805</v>
      </c>
      <c r="B10" s="42" t="s">
        <v>200</v>
      </c>
      <c r="C10" s="42" t="s">
        <v>20</v>
      </c>
      <c r="D10" s="42">
        <v>1000</v>
      </c>
      <c r="E10" s="42">
        <v>655</v>
      </c>
      <c r="F10" s="42">
        <v>651.5</v>
      </c>
      <c r="G10" s="61" t="s">
        <v>201</v>
      </c>
      <c r="H10" s="42">
        <v>651.5</v>
      </c>
      <c r="I10" s="70">
        <f t="shared" ref="I10:I19" si="2">(H10-E10)*D10</f>
        <v>-3500</v>
      </c>
      <c r="J10" s="50"/>
    </row>
    <row r="11" spans="1:10">
      <c r="A11" s="66" t="s">
        <v>202</v>
      </c>
      <c r="B11" s="42" t="s">
        <v>203</v>
      </c>
      <c r="C11" s="42" t="s">
        <v>17</v>
      </c>
      <c r="D11" s="42">
        <v>400</v>
      </c>
      <c r="E11" s="42">
        <v>920</v>
      </c>
      <c r="F11" s="42">
        <v>929</v>
      </c>
      <c r="G11" s="61" t="s">
        <v>204</v>
      </c>
      <c r="H11" s="42">
        <v>929</v>
      </c>
      <c r="I11" s="70">
        <f>(E11-H11)*D11</f>
        <v>-3600</v>
      </c>
      <c r="J11" s="50"/>
    </row>
    <row r="12" spans="1:10">
      <c r="A12" s="69" t="s">
        <v>205</v>
      </c>
      <c r="B12" s="40" t="s">
        <v>206</v>
      </c>
      <c r="C12" s="40" t="s">
        <v>20</v>
      </c>
      <c r="D12" s="40">
        <v>500</v>
      </c>
      <c r="E12" s="40">
        <v>949</v>
      </c>
      <c r="F12" s="40">
        <v>942</v>
      </c>
      <c r="G12" s="60" t="s">
        <v>207</v>
      </c>
      <c r="H12" s="40">
        <v>949</v>
      </c>
      <c r="I12" s="71">
        <f t="shared" si="2"/>
        <v>0</v>
      </c>
      <c r="J12" s="50"/>
    </row>
    <row r="13" spans="1:10">
      <c r="A13" s="69" t="s">
        <v>205</v>
      </c>
      <c r="B13" s="40" t="s">
        <v>139</v>
      </c>
      <c r="C13" s="40" t="s">
        <v>20</v>
      </c>
      <c r="D13" s="40">
        <v>500</v>
      </c>
      <c r="E13" s="40">
        <v>680</v>
      </c>
      <c r="F13" s="40">
        <v>673</v>
      </c>
      <c r="G13" s="60" t="s">
        <v>208</v>
      </c>
      <c r="H13" s="40">
        <v>685.2</v>
      </c>
      <c r="I13" s="71">
        <f t="shared" si="2"/>
        <v>2600.00000000002</v>
      </c>
      <c r="J13" s="50"/>
    </row>
    <row r="14" spans="1:10">
      <c r="A14" s="69" t="s">
        <v>209</v>
      </c>
      <c r="B14" s="40" t="s">
        <v>177</v>
      </c>
      <c r="C14" s="40" t="s">
        <v>20</v>
      </c>
      <c r="D14" s="40">
        <v>600</v>
      </c>
      <c r="E14" s="40">
        <v>1040</v>
      </c>
      <c r="F14" s="40">
        <v>1034</v>
      </c>
      <c r="G14" s="60" t="s">
        <v>210</v>
      </c>
      <c r="H14" s="40">
        <v>1049.3</v>
      </c>
      <c r="I14" s="71">
        <f t="shared" si="2"/>
        <v>5579.99999999997</v>
      </c>
      <c r="J14" s="50"/>
    </row>
    <row r="15" spans="1:10">
      <c r="A15" s="69" t="s">
        <v>211</v>
      </c>
      <c r="B15" s="40" t="s">
        <v>212</v>
      </c>
      <c r="C15" s="40" t="s">
        <v>20</v>
      </c>
      <c r="D15" s="40">
        <v>1250</v>
      </c>
      <c r="E15" s="40">
        <v>389.7</v>
      </c>
      <c r="F15" s="40">
        <v>386.8</v>
      </c>
      <c r="G15" s="60" t="s">
        <v>213</v>
      </c>
      <c r="H15" s="40">
        <v>389.7</v>
      </c>
      <c r="I15" s="71">
        <f t="shared" si="2"/>
        <v>0</v>
      </c>
      <c r="J15" s="50"/>
    </row>
    <row r="16" spans="1:10">
      <c r="A16" s="69" t="s">
        <v>214</v>
      </c>
      <c r="B16" s="40" t="s">
        <v>139</v>
      </c>
      <c r="C16" s="40" t="s">
        <v>20</v>
      </c>
      <c r="D16" s="40">
        <v>500</v>
      </c>
      <c r="E16" s="40">
        <v>560</v>
      </c>
      <c r="F16" s="40">
        <v>553</v>
      </c>
      <c r="G16" s="60" t="s">
        <v>215</v>
      </c>
      <c r="H16" s="40">
        <v>573</v>
      </c>
      <c r="I16" s="71">
        <f t="shared" si="2"/>
        <v>6500</v>
      </c>
      <c r="J16" s="50"/>
    </row>
    <row r="17" spans="1:10">
      <c r="A17" s="69" t="s">
        <v>216</v>
      </c>
      <c r="B17" s="40" t="s">
        <v>217</v>
      </c>
      <c r="C17" s="40" t="s">
        <v>20</v>
      </c>
      <c r="D17" s="40">
        <v>500</v>
      </c>
      <c r="E17" s="40">
        <v>900</v>
      </c>
      <c r="F17" s="40">
        <v>893</v>
      </c>
      <c r="G17" s="60" t="s">
        <v>218</v>
      </c>
      <c r="H17" s="40">
        <v>905</v>
      </c>
      <c r="I17" s="71">
        <f t="shared" si="2"/>
        <v>2500</v>
      </c>
      <c r="J17" s="50"/>
    </row>
    <row r="18" spans="1:10">
      <c r="A18" s="69" t="s">
        <v>219</v>
      </c>
      <c r="B18" s="40" t="s">
        <v>220</v>
      </c>
      <c r="C18" s="40" t="s">
        <v>20</v>
      </c>
      <c r="D18" s="40">
        <v>1500</v>
      </c>
      <c r="E18" s="40">
        <v>387</v>
      </c>
      <c r="F18" s="40">
        <v>384.5</v>
      </c>
      <c r="G18" s="60" t="s">
        <v>221</v>
      </c>
      <c r="H18" s="40">
        <v>387</v>
      </c>
      <c r="I18" s="71">
        <f t="shared" si="2"/>
        <v>0</v>
      </c>
      <c r="J18" s="50"/>
    </row>
    <row r="19" spans="1:10">
      <c r="A19" s="66" t="s">
        <v>219</v>
      </c>
      <c r="B19" s="42" t="s">
        <v>25</v>
      </c>
      <c r="C19" s="42" t="s">
        <v>20</v>
      </c>
      <c r="D19" s="42">
        <v>302</v>
      </c>
      <c r="E19" s="42">
        <v>1940</v>
      </c>
      <c r="F19" s="42">
        <v>1928</v>
      </c>
      <c r="G19" s="61" t="s">
        <v>222</v>
      </c>
      <c r="H19" s="42">
        <v>1928</v>
      </c>
      <c r="I19" s="70">
        <f t="shared" si="2"/>
        <v>-3624</v>
      </c>
      <c r="J19" s="50"/>
    </row>
    <row r="20" spans="1:10">
      <c r="A20" s="69" t="s">
        <v>223</v>
      </c>
      <c r="B20" s="40" t="s">
        <v>224</v>
      </c>
      <c r="C20" s="40" t="s">
        <v>17</v>
      </c>
      <c r="D20" s="40">
        <v>1000</v>
      </c>
      <c r="E20" s="40">
        <v>468</v>
      </c>
      <c r="F20" s="40">
        <v>471.5</v>
      </c>
      <c r="G20" s="60" t="s">
        <v>225</v>
      </c>
      <c r="H20" s="40">
        <v>463.25</v>
      </c>
      <c r="I20" s="71">
        <f>(E20-H20)*D20</f>
        <v>4750</v>
      </c>
      <c r="J20" s="50"/>
    </row>
    <row r="21" spans="1:10">
      <c r="A21" s="69" t="s">
        <v>226</v>
      </c>
      <c r="B21" s="40" t="s">
        <v>227</v>
      </c>
      <c r="C21" s="40" t="s">
        <v>20</v>
      </c>
      <c r="D21" s="40">
        <v>700</v>
      </c>
      <c r="E21" s="40">
        <v>772</v>
      </c>
      <c r="F21" s="40">
        <v>767</v>
      </c>
      <c r="G21" s="60" t="s">
        <v>228</v>
      </c>
      <c r="H21" s="40">
        <v>772</v>
      </c>
      <c r="I21" s="71">
        <f>(H21-E21)*D21</f>
        <v>0</v>
      </c>
      <c r="J21" s="50"/>
    </row>
    <row r="22" spans="1:10">
      <c r="A22" s="69" t="s">
        <v>229</v>
      </c>
      <c r="B22" s="40" t="s">
        <v>230</v>
      </c>
      <c r="C22" s="40" t="s">
        <v>17</v>
      </c>
      <c r="D22" s="40">
        <v>1000</v>
      </c>
      <c r="E22" s="40">
        <v>640</v>
      </c>
      <c r="F22" s="40">
        <v>643.5</v>
      </c>
      <c r="G22" s="60" t="s">
        <v>231</v>
      </c>
      <c r="H22" s="40">
        <v>640</v>
      </c>
      <c r="I22" s="71">
        <f>(E22-H22)*D22</f>
        <v>0</v>
      </c>
      <c r="J22" s="50"/>
    </row>
    <row r="23" spans="1:10">
      <c r="A23" s="69"/>
      <c r="B23" s="40"/>
      <c r="C23" s="40"/>
      <c r="D23" s="40"/>
      <c r="E23" s="40"/>
      <c r="F23" s="40"/>
      <c r="G23" s="60"/>
      <c r="H23" s="40"/>
      <c r="I23" s="71"/>
      <c r="J23" s="50"/>
    </row>
    <row r="24" spans="7:10">
      <c r="G24" s="43" t="s">
        <v>40</v>
      </c>
      <c r="H24" s="43"/>
      <c r="I24" s="55">
        <f>SUM(I4:I23)</f>
        <v>33886</v>
      </c>
      <c r="J24" s="50"/>
    </row>
    <row r="25" spans="9:11">
      <c r="I25" s="48"/>
      <c r="J25" s="50"/>
      <c r="K25" s="32" t="s">
        <v>41</v>
      </c>
    </row>
    <row r="26" spans="7:10">
      <c r="G26" s="43" t="s">
        <v>3</v>
      </c>
      <c r="H26" s="43"/>
      <c r="I26" s="56">
        <f>15/19</f>
        <v>0.789473684210526</v>
      </c>
      <c r="J26" s="50"/>
    </row>
  </sheetData>
  <mergeCells count="4">
    <mergeCell ref="A1:I1"/>
    <mergeCell ref="A2:I2"/>
    <mergeCell ref="G24:H24"/>
    <mergeCell ref="G26:H26"/>
  </mergeCells>
  <pageMargins left="0.75" right="0.75" top="1" bottom="1" header="0.511805555555556" footer="0.511805555555556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workbookViewId="0">
      <selection activeCell="B34" sqref="$A1:$XFD1048576"/>
    </sheetView>
  </sheetViews>
  <sheetFormatPr defaultColWidth="9" defaultRowHeight="15"/>
  <cols>
    <col min="1" max="1" width="10.7142857142857" style="32" customWidth="1"/>
    <col min="2" max="2" width="19.7142857142857" style="32" customWidth="1"/>
    <col min="3" max="3" width="9.42857142857143" style="32" customWidth="1"/>
    <col min="4" max="4" width="11" style="32" customWidth="1"/>
    <col min="5" max="5" width="14.1428571428571" style="32" customWidth="1"/>
    <col min="6" max="6" width="12.1428571428571" style="32" customWidth="1"/>
    <col min="7" max="7" width="17.7142857142857" style="32" customWidth="1"/>
    <col min="8" max="8" width="11" style="32" customWidth="1"/>
    <col min="9" max="9" width="12.5714285714286" style="32" customWidth="1"/>
    <col min="10" max="10" width="21.5714285714286" style="32" customWidth="1"/>
    <col min="11" max="16384" width="9" style="32"/>
  </cols>
  <sheetData>
    <row r="1" ht="22.5" spans="1:10">
      <c r="A1" s="33" t="s">
        <v>5</v>
      </c>
      <c r="B1" s="34"/>
      <c r="C1" s="34"/>
      <c r="D1" s="34"/>
      <c r="E1" s="34"/>
      <c r="F1" s="34"/>
      <c r="G1" s="34"/>
      <c r="H1" s="34"/>
      <c r="I1" s="34"/>
      <c r="J1" s="50"/>
    </row>
    <row r="2" ht="15.75" spans="1:10">
      <c r="A2" s="35" t="s">
        <v>232</v>
      </c>
      <c r="B2" s="36"/>
      <c r="C2" s="36"/>
      <c r="D2" s="36"/>
      <c r="E2" s="36"/>
      <c r="F2" s="36"/>
      <c r="G2" s="36"/>
      <c r="H2" s="36"/>
      <c r="I2" s="36"/>
      <c r="J2" s="50"/>
    </row>
    <row r="3" spans="1:10">
      <c r="A3" s="37" t="s">
        <v>7</v>
      </c>
      <c r="B3" s="38" t="s">
        <v>8</v>
      </c>
      <c r="C3" s="38" t="s">
        <v>9</v>
      </c>
      <c r="D3" s="38" t="s">
        <v>10</v>
      </c>
      <c r="E3" s="38" t="s">
        <v>11</v>
      </c>
      <c r="F3" s="38" t="s">
        <v>12</v>
      </c>
      <c r="G3" s="38" t="s">
        <v>13</v>
      </c>
      <c r="H3" s="38" t="s">
        <v>14</v>
      </c>
      <c r="I3" s="51" t="s">
        <v>15</v>
      </c>
      <c r="J3" s="50"/>
    </row>
    <row r="4" spans="1:10">
      <c r="A4" s="66">
        <v>43501</v>
      </c>
      <c r="B4" s="67" t="s">
        <v>139</v>
      </c>
      <c r="C4" s="67" t="s">
        <v>20</v>
      </c>
      <c r="D4" s="67">
        <v>500</v>
      </c>
      <c r="E4" s="67">
        <v>701</v>
      </c>
      <c r="F4" s="67">
        <v>694</v>
      </c>
      <c r="G4" s="68" t="s">
        <v>233</v>
      </c>
      <c r="H4" s="67">
        <v>694</v>
      </c>
      <c r="I4" s="70">
        <f t="shared" ref="I4:I7" si="0">(H4-E4)*D4</f>
        <v>-3500</v>
      </c>
      <c r="J4" s="50"/>
    </row>
    <row r="5" spans="1:10">
      <c r="A5" s="69">
        <v>43501</v>
      </c>
      <c r="B5" s="40" t="s">
        <v>206</v>
      </c>
      <c r="C5" s="40" t="s">
        <v>20</v>
      </c>
      <c r="D5" s="40">
        <v>500</v>
      </c>
      <c r="E5" s="40">
        <v>1060</v>
      </c>
      <c r="F5" s="40">
        <v>1053</v>
      </c>
      <c r="G5" s="60" t="s">
        <v>234</v>
      </c>
      <c r="H5" s="40">
        <v>1060</v>
      </c>
      <c r="I5" s="71">
        <f t="shared" si="0"/>
        <v>0</v>
      </c>
      <c r="J5" s="50"/>
    </row>
    <row r="6" spans="1:10">
      <c r="A6" s="69">
        <v>43529</v>
      </c>
      <c r="B6" s="40" t="s">
        <v>177</v>
      </c>
      <c r="C6" s="40" t="s">
        <v>17</v>
      </c>
      <c r="D6" s="40">
        <v>600</v>
      </c>
      <c r="E6" s="40">
        <v>1080</v>
      </c>
      <c r="F6" s="40">
        <v>1086</v>
      </c>
      <c r="G6" s="60" t="s">
        <v>235</v>
      </c>
      <c r="H6" s="40">
        <v>1080</v>
      </c>
      <c r="I6" s="71">
        <f t="shared" si="0"/>
        <v>0</v>
      </c>
      <c r="J6" s="50"/>
    </row>
    <row r="7" spans="1:10">
      <c r="A7" s="69">
        <v>43529</v>
      </c>
      <c r="B7" s="40" t="s">
        <v>51</v>
      </c>
      <c r="C7" s="40" t="s">
        <v>17</v>
      </c>
      <c r="D7" s="40">
        <v>1200</v>
      </c>
      <c r="E7" s="40">
        <v>820</v>
      </c>
      <c r="F7" s="40">
        <v>823</v>
      </c>
      <c r="G7" s="60" t="s">
        <v>236</v>
      </c>
      <c r="H7" s="40">
        <v>817.5</v>
      </c>
      <c r="I7" s="71">
        <f t="shared" ref="I7:I13" si="1">(E7-H7)*D7</f>
        <v>3000</v>
      </c>
      <c r="J7" s="53"/>
    </row>
    <row r="8" spans="1:10">
      <c r="A8" s="66">
        <v>43621</v>
      </c>
      <c r="B8" s="42" t="s">
        <v>43</v>
      </c>
      <c r="C8" s="42" t="s">
        <v>17</v>
      </c>
      <c r="D8" s="42">
        <v>200</v>
      </c>
      <c r="E8" s="42">
        <v>2681</v>
      </c>
      <c r="F8" s="42">
        <v>2699</v>
      </c>
      <c r="G8" s="61" t="s">
        <v>237</v>
      </c>
      <c r="H8" s="42">
        <v>2699</v>
      </c>
      <c r="I8" s="70">
        <f t="shared" si="1"/>
        <v>-3600</v>
      </c>
      <c r="J8" s="50"/>
    </row>
    <row r="9" spans="1:10">
      <c r="A9" s="66">
        <v>43651</v>
      </c>
      <c r="B9" s="42" t="s">
        <v>33</v>
      </c>
      <c r="C9" s="42" t="s">
        <v>20</v>
      </c>
      <c r="D9" s="42">
        <v>200</v>
      </c>
      <c r="E9" s="42">
        <v>4582</v>
      </c>
      <c r="F9" s="42">
        <v>4564</v>
      </c>
      <c r="G9" s="61" t="s">
        <v>238</v>
      </c>
      <c r="H9" s="42">
        <v>4564</v>
      </c>
      <c r="I9" s="70">
        <f>(H9-E9)*D9</f>
        <v>-3600</v>
      </c>
      <c r="J9" s="50"/>
    </row>
    <row r="10" spans="1:10">
      <c r="A10" s="69">
        <v>43651</v>
      </c>
      <c r="B10" s="40" t="s">
        <v>239</v>
      </c>
      <c r="C10" s="40" t="s">
        <v>17</v>
      </c>
      <c r="D10" s="40">
        <v>1500</v>
      </c>
      <c r="E10" s="40">
        <v>120</v>
      </c>
      <c r="F10" s="40">
        <v>122.5</v>
      </c>
      <c r="G10" s="60" t="s">
        <v>240</v>
      </c>
      <c r="H10" s="40">
        <v>117</v>
      </c>
      <c r="I10" s="71">
        <f t="shared" si="1"/>
        <v>4500</v>
      </c>
      <c r="J10" s="50"/>
    </row>
    <row r="11" spans="1:10">
      <c r="A11" s="69">
        <v>43682</v>
      </c>
      <c r="B11" s="40" t="s">
        <v>183</v>
      </c>
      <c r="C11" s="40" t="s">
        <v>17</v>
      </c>
      <c r="D11" s="40">
        <v>1300</v>
      </c>
      <c r="E11" s="40">
        <v>340</v>
      </c>
      <c r="F11" s="40">
        <v>342.5</v>
      </c>
      <c r="G11" s="60" t="s">
        <v>241</v>
      </c>
      <c r="H11" s="40">
        <v>335</v>
      </c>
      <c r="I11" s="71">
        <f t="shared" si="1"/>
        <v>6500</v>
      </c>
      <c r="J11" s="50"/>
    </row>
    <row r="12" spans="1:10">
      <c r="A12" s="69">
        <v>43713</v>
      </c>
      <c r="B12" s="40" t="s">
        <v>242</v>
      </c>
      <c r="C12" s="40" t="s">
        <v>17</v>
      </c>
      <c r="D12" s="40">
        <v>600</v>
      </c>
      <c r="E12" s="40">
        <v>1015.5</v>
      </c>
      <c r="F12" s="40">
        <v>1021.5</v>
      </c>
      <c r="G12" s="60" t="s">
        <v>243</v>
      </c>
      <c r="H12" s="40">
        <v>1011.5</v>
      </c>
      <c r="I12" s="71">
        <f t="shared" si="1"/>
        <v>2400</v>
      </c>
      <c r="J12" s="50"/>
    </row>
    <row r="13" spans="1:10">
      <c r="A13" s="69" t="s">
        <v>244</v>
      </c>
      <c r="B13" s="40" t="s">
        <v>227</v>
      </c>
      <c r="C13" s="40" t="s">
        <v>17</v>
      </c>
      <c r="D13" s="40">
        <v>700</v>
      </c>
      <c r="E13" s="40">
        <v>820</v>
      </c>
      <c r="F13" s="40">
        <v>825</v>
      </c>
      <c r="G13" s="60" t="s">
        <v>245</v>
      </c>
      <c r="H13" s="40">
        <v>820</v>
      </c>
      <c r="I13" s="71">
        <f t="shared" si="1"/>
        <v>0</v>
      </c>
      <c r="J13" s="50"/>
    </row>
    <row r="14" spans="1:10">
      <c r="A14" s="69" t="s">
        <v>246</v>
      </c>
      <c r="B14" s="40" t="s">
        <v>247</v>
      </c>
      <c r="C14" s="40" t="s">
        <v>20</v>
      </c>
      <c r="D14" s="40">
        <v>2750</v>
      </c>
      <c r="E14" s="40">
        <v>300.9</v>
      </c>
      <c r="F14" s="40">
        <v>299.7</v>
      </c>
      <c r="G14" s="60" t="s">
        <v>248</v>
      </c>
      <c r="H14" s="40">
        <v>301.9</v>
      </c>
      <c r="I14" s="71">
        <f t="shared" ref="I14:I17" si="2">(H14-E14)*D14</f>
        <v>2750</v>
      </c>
      <c r="J14" s="50"/>
    </row>
    <row r="15" spans="1:10">
      <c r="A15" s="69" t="s">
        <v>249</v>
      </c>
      <c r="B15" s="40" t="s">
        <v>250</v>
      </c>
      <c r="C15" s="40" t="s">
        <v>20</v>
      </c>
      <c r="D15" s="40">
        <v>1061</v>
      </c>
      <c r="E15" s="40">
        <v>480</v>
      </c>
      <c r="F15" s="40">
        <v>476.75</v>
      </c>
      <c r="G15" s="60" t="s">
        <v>251</v>
      </c>
      <c r="H15" s="40">
        <v>482.4</v>
      </c>
      <c r="I15" s="71">
        <f t="shared" si="2"/>
        <v>2546.39999999998</v>
      </c>
      <c r="J15" s="50"/>
    </row>
    <row r="16" spans="1:10">
      <c r="A16" s="69" t="s">
        <v>252</v>
      </c>
      <c r="B16" s="40" t="s">
        <v>227</v>
      </c>
      <c r="C16" s="40" t="s">
        <v>20</v>
      </c>
      <c r="D16" s="40">
        <v>700</v>
      </c>
      <c r="E16" s="40">
        <v>770</v>
      </c>
      <c r="F16" s="40">
        <v>765</v>
      </c>
      <c r="G16" s="60" t="s">
        <v>253</v>
      </c>
      <c r="H16" s="40">
        <v>776.5</v>
      </c>
      <c r="I16" s="71">
        <f t="shared" si="2"/>
        <v>4550</v>
      </c>
      <c r="J16" s="50"/>
    </row>
    <row r="17" spans="1:10">
      <c r="A17" s="69" t="s">
        <v>254</v>
      </c>
      <c r="B17" s="40" t="s">
        <v>200</v>
      </c>
      <c r="C17" s="40" t="s">
        <v>20</v>
      </c>
      <c r="D17" s="40">
        <v>1000</v>
      </c>
      <c r="E17" s="40">
        <v>672</v>
      </c>
      <c r="F17" s="40">
        <v>668.5</v>
      </c>
      <c r="G17" s="60" t="s">
        <v>255</v>
      </c>
      <c r="H17" s="40">
        <v>672</v>
      </c>
      <c r="I17" s="71">
        <f t="shared" si="2"/>
        <v>0</v>
      </c>
      <c r="J17" s="50"/>
    </row>
    <row r="18" spans="1:10">
      <c r="A18" s="66" t="s">
        <v>256</v>
      </c>
      <c r="B18" s="42" t="s">
        <v>200</v>
      </c>
      <c r="C18" s="42" t="s">
        <v>17</v>
      </c>
      <c r="D18" s="42">
        <v>1000</v>
      </c>
      <c r="E18" s="42">
        <v>662</v>
      </c>
      <c r="F18" s="42">
        <v>665.5</v>
      </c>
      <c r="G18" s="61" t="s">
        <v>257</v>
      </c>
      <c r="H18" s="42">
        <v>665.5</v>
      </c>
      <c r="I18" s="70">
        <f>(E18-H18)*D18</f>
        <v>-3500</v>
      </c>
      <c r="J18" s="50"/>
    </row>
    <row r="19" spans="1:10">
      <c r="A19" s="69" t="s">
        <v>256</v>
      </c>
      <c r="B19" s="40" t="s">
        <v>117</v>
      </c>
      <c r="C19" s="40" t="s">
        <v>20</v>
      </c>
      <c r="D19" s="40">
        <v>125</v>
      </c>
      <c r="E19" s="40">
        <v>8218</v>
      </c>
      <c r="F19" s="40">
        <v>8188</v>
      </c>
      <c r="G19" s="60" t="s">
        <v>258</v>
      </c>
      <c r="H19" s="40">
        <v>8235</v>
      </c>
      <c r="I19" s="71">
        <f t="shared" ref="I19:I22" si="3">(H19-E19)*D19</f>
        <v>2125</v>
      </c>
      <c r="J19" s="50"/>
    </row>
    <row r="20" spans="1:10">
      <c r="A20" s="69" t="s">
        <v>259</v>
      </c>
      <c r="B20" s="40" t="s">
        <v>114</v>
      </c>
      <c r="C20" s="40" t="s">
        <v>20</v>
      </c>
      <c r="D20" s="40">
        <v>700</v>
      </c>
      <c r="E20" s="40">
        <v>1439</v>
      </c>
      <c r="F20" s="40">
        <v>1434</v>
      </c>
      <c r="G20" s="60" t="s">
        <v>260</v>
      </c>
      <c r="H20" s="40">
        <v>1443.3</v>
      </c>
      <c r="I20" s="71">
        <f t="shared" si="3"/>
        <v>3009.99999999997</v>
      </c>
      <c r="J20" s="50"/>
    </row>
    <row r="21" spans="1:10">
      <c r="A21" s="69" t="s">
        <v>261</v>
      </c>
      <c r="B21" s="40" t="s">
        <v>16</v>
      </c>
      <c r="C21" s="40" t="s">
        <v>20</v>
      </c>
      <c r="D21" s="40">
        <v>1800</v>
      </c>
      <c r="E21" s="40">
        <v>382</v>
      </c>
      <c r="F21" s="40">
        <v>380</v>
      </c>
      <c r="G21" s="60" t="s">
        <v>262</v>
      </c>
      <c r="H21" s="40">
        <v>384.8</v>
      </c>
      <c r="I21" s="71">
        <f t="shared" si="3"/>
        <v>5040.00000000002</v>
      </c>
      <c r="J21" s="50"/>
    </row>
    <row r="22" spans="1:10">
      <c r="A22" s="66" t="s">
        <v>263</v>
      </c>
      <c r="B22" s="42" t="s">
        <v>264</v>
      </c>
      <c r="C22" s="42" t="s">
        <v>17</v>
      </c>
      <c r="D22" s="42">
        <v>700</v>
      </c>
      <c r="E22" s="42">
        <v>946</v>
      </c>
      <c r="F22" s="42">
        <v>951</v>
      </c>
      <c r="G22" s="61" t="s">
        <v>265</v>
      </c>
      <c r="H22" s="42">
        <v>951</v>
      </c>
      <c r="I22" s="70">
        <f t="shared" ref="I22:I26" si="4">(E22-H22)*D22</f>
        <v>-3500</v>
      </c>
      <c r="J22" s="50"/>
    </row>
    <row r="23" spans="1:10">
      <c r="A23" s="69" t="s">
        <v>266</v>
      </c>
      <c r="B23" s="40" t="s">
        <v>267</v>
      </c>
      <c r="C23" s="40" t="s">
        <v>20</v>
      </c>
      <c r="D23" s="40">
        <v>1000</v>
      </c>
      <c r="E23" s="40">
        <v>526</v>
      </c>
      <c r="F23" s="40">
        <v>522.5</v>
      </c>
      <c r="G23" s="60" t="s">
        <v>268</v>
      </c>
      <c r="H23" s="40">
        <v>529</v>
      </c>
      <c r="I23" s="71">
        <f>(H23-E23)*D23</f>
        <v>3000</v>
      </c>
      <c r="J23" s="50"/>
    </row>
    <row r="24" spans="1:10">
      <c r="A24" s="69" t="s">
        <v>269</v>
      </c>
      <c r="B24" s="40" t="s">
        <v>247</v>
      </c>
      <c r="C24" s="40" t="s">
        <v>17</v>
      </c>
      <c r="D24" s="40">
        <v>2750</v>
      </c>
      <c r="E24" s="40">
        <v>336.5</v>
      </c>
      <c r="F24" s="40">
        <v>338</v>
      </c>
      <c r="G24" s="60" t="s">
        <v>270</v>
      </c>
      <c r="H24" s="40">
        <v>335.4</v>
      </c>
      <c r="I24" s="71">
        <f t="shared" si="4"/>
        <v>3025.00000000006</v>
      </c>
      <c r="J24" s="50"/>
    </row>
    <row r="25" spans="1:10">
      <c r="A25" s="66" t="s">
        <v>271</v>
      </c>
      <c r="B25" s="42" t="s">
        <v>114</v>
      </c>
      <c r="C25" s="42" t="s">
        <v>17</v>
      </c>
      <c r="D25" s="42">
        <v>700</v>
      </c>
      <c r="E25" s="42">
        <v>1369</v>
      </c>
      <c r="F25" s="42">
        <v>1374</v>
      </c>
      <c r="G25" s="61" t="s">
        <v>272</v>
      </c>
      <c r="H25" s="42">
        <v>1374</v>
      </c>
      <c r="I25" s="70">
        <f t="shared" si="4"/>
        <v>-3500</v>
      </c>
      <c r="J25" s="50"/>
    </row>
    <row r="26" spans="1:10">
      <c r="A26" s="66" t="s">
        <v>273</v>
      </c>
      <c r="B26" s="42" t="s">
        <v>61</v>
      </c>
      <c r="C26" s="42" t="s">
        <v>17</v>
      </c>
      <c r="D26" s="42">
        <v>1200</v>
      </c>
      <c r="E26" s="42">
        <v>694.7</v>
      </c>
      <c r="F26" s="42">
        <v>697.7</v>
      </c>
      <c r="G26" s="61" t="s">
        <v>274</v>
      </c>
      <c r="H26" s="42">
        <v>697.7</v>
      </c>
      <c r="I26" s="70">
        <f t="shared" si="4"/>
        <v>-3600</v>
      </c>
      <c r="J26" s="50"/>
    </row>
    <row r="27" spans="1:10">
      <c r="A27" s="69" t="s">
        <v>275</v>
      </c>
      <c r="B27" s="40" t="s">
        <v>186</v>
      </c>
      <c r="C27" s="40" t="s">
        <v>20</v>
      </c>
      <c r="D27" s="40">
        <v>600</v>
      </c>
      <c r="E27" s="40">
        <v>1420</v>
      </c>
      <c r="F27" s="40">
        <v>1415</v>
      </c>
      <c r="G27" s="60" t="s">
        <v>276</v>
      </c>
      <c r="H27" s="40">
        <v>1420</v>
      </c>
      <c r="I27" s="71">
        <f>(H27-E27)*D27</f>
        <v>0</v>
      </c>
      <c r="J27" s="50"/>
    </row>
    <row r="28" spans="1:10">
      <c r="A28" s="69"/>
      <c r="B28" s="40"/>
      <c r="C28" s="40"/>
      <c r="D28" s="40"/>
      <c r="E28" s="40"/>
      <c r="F28" s="40"/>
      <c r="G28" s="60"/>
      <c r="H28" s="40"/>
      <c r="I28" s="71"/>
      <c r="J28" s="50"/>
    </row>
    <row r="29" spans="7:10">
      <c r="G29" s="43" t="s">
        <v>40</v>
      </c>
      <c r="H29" s="43"/>
      <c r="I29" s="55">
        <f>SUM(I4:I28)</f>
        <v>17646.4</v>
      </c>
      <c r="J29" s="50"/>
    </row>
    <row r="30" spans="9:11">
      <c r="I30" s="48"/>
      <c r="J30" s="50"/>
      <c r="K30" s="32" t="s">
        <v>41</v>
      </c>
    </row>
    <row r="31" spans="7:10">
      <c r="G31" s="43" t="s">
        <v>3</v>
      </c>
      <c r="H31" s="43"/>
      <c r="I31" s="56">
        <f>17/24</f>
        <v>0.708333333333333</v>
      </c>
      <c r="J31" s="50"/>
    </row>
  </sheetData>
  <mergeCells count="4">
    <mergeCell ref="A1:I1"/>
    <mergeCell ref="A2:I2"/>
    <mergeCell ref="G29:H29"/>
    <mergeCell ref="G31:H31"/>
  </mergeCells>
  <pageMargins left="0.75" right="0.75" top="1" bottom="1" header="0.511805555555556" footer="0.51180555555555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topLeftCell="A7" workbookViewId="0">
      <selection activeCell="D26" sqref="D26"/>
    </sheetView>
  </sheetViews>
  <sheetFormatPr defaultColWidth="9" defaultRowHeight="15"/>
  <cols>
    <col min="1" max="1" width="10.7142857142857" style="32" customWidth="1"/>
    <col min="2" max="2" width="19.7142857142857" style="32" customWidth="1"/>
    <col min="3" max="3" width="9.42857142857143" style="32" customWidth="1"/>
    <col min="4" max="4" width="11" style="32" customWidth="1"/>
    <col min="5" max="5" width="14.1428571428571" style="32" customWidth="1"/>
    <col min="6" max="6" width="12.1428571428571" style="32" customWidth="1"/>
    <col min="7" max="7" width="17.7142857142857" style="32" customWidth="1"/>
    <col min="8" max="8" width="11" style="32" customWidth="1"/>
    <col min="9" max="9" width="12.5714285714286" style="32" customWidth="1"/>
    <col min="10" max="10" width="21.5714285714286" style="32" customWidth="1"/>
    <col min="11" max="16384" width="9" style="32"/>
  </cols>
  <sheetData>
    <row r="1" ht="22.5" spans="1:10">
      <c r="A1" s="33" t="s">
        <v>5</v>
      </c>
      <c r="B1" s="34"/>
      <c r="C1" s="34"/>
      <c r="D1" s="34"/>
      <c r="E1" s="34"/>
      <c r="F1" s="34"/>
      <c r="G1" s="34"/>
      <c r="H1" s="34"/>
      <c r="I1" s="34"/>
      <c r="J1" s="50"/>
    </row>
    <row r="2" ht="15.75" spans="1:10">
      <c r="A2" s="35" t="s">
        <v>277</v>
      </c>
      <c r="B2" s="36"/>
      <c r="C2" s="36"/>
      <c r="D2" s="36"/>
      <c r="E2" s="36"/>
      <c r="F2" s="36"/>
      <c r="G2" s="36"/>
      <c r="H2" s="36"/>
      <c r="I2" s="36"/>
      <c r="J2" s="50"/>
    </row>
    <row r="3" spans="1:10">
      <c r="A3" s="37" t="s">
        <v>7</v>
      </c>
      <c r="B3" s="38" t="s">
        <v>8</v>
      </c>
      <c r="C3" s="38" t="s">
        <v>9</v>
      </c>
      <c r="D3" s="38" t="s">
        <v>10</v>
      </c>
      <c r="E3" s="38" t="s">
        <v>11</v>
      </c>
      <c r="F3" s="38" t="s">
        <v>12</v>
      </c>
      <c r="G3" s="38" t="s">
        <v>13</v>
      </c>
      <c r="H3" s="38" t="s">
        <v>14</v>
      </c>
      <c r="I3" s="51" t="s">
        <v>15</v>
      </c>
      <c r="J3" s="50"/>
    </row>
    <row r="4" spans="1:10">
      <c r="A4" s="66">
        <v>43500</v>
      </c>
      <c r="B4" s="67" t="s">
        <v>278</v>
      </c>
      <c r="C4" s="67" t="s">
        <v>20</v>
      </c>
      <c r="D4" s="67">
        <v>3200</v>
      </c>
      <c r="E4" s="67">
        <v>157.4</v>
      </c>
      <c r="F4" s="67">
        <v>156.3</v>
      </c>
      <c r="G4" s="68" t="s">
        <v>279</v>
      </c>
      <c r="H4" s="67">
        <v>156.3</v>
      </c>
      <c r="I4" s="70">
        <f t="shared" ref="I4:I8" si="0">(H4-E4)*D4</f>
        <v>-3519.99999999998</v>
      </c>
      <c r="J4" s="50"/>
    </row>
    <row r="5" spans="1:10">
      <c r="A5" s="69">
        <v>43528</v>
      </c>
      <c r="B5" s="40" t="s">
        <v>280</v>
      </c>
      <c r="C5" s="40" t="s">
        <v>17</v>
      </c>
      <c r="D5" s="40">
        <v>1700</v>
      </c>
      <c r="E5" s="40">
        <v>353</v>
      </c>
      <c r="F5" s="40">
        <v>355.2</v>
      </c>
      <c r="G5" s="60" t="s">
        <v>281</v>
      </c>
      <c r="H5" s="40">
        <v>350.25</v>
      </c>
      <c r="I5" s="71">
        <f t="shared" ref="I5:I12" si="1">(E5-H5)*D5</f>
        <v>4675</v>
      </c>
      <c r="J5" s="50"/>
    </row>
    <row r="6" spans="1:10">
      <c r="A6" s="69">
        <v>43559</v>
      </c>
      <c r="B6" s="40" t="s">
        <v>282</v>
      </c>
      <c r="C6" s="40" t="s">
        <v>20</v>
      </c>
      <c r="D6" s="40">
        <v>1200</v>
      </c>
      <c r="E6" s="40">
        <v>507.5</v>
      </c>
      <c r="F6" s="40">
        <v>504.5</v>
      </c>
      <c r="G6" s="60" t="s">
        <v>283</v>
      </c>
      <c r="H6" s="40">
        <v>509.7</v>
      </c>
      <c r="I6" s="71">
        <f t="shared" si="0"/>
        <v>2639.99999999999</v>
      </c>
      <c r="J6" s="50"/>
    </row>
    <row r="7" spans="1:10">
      <c r="A7" s="69">
        <v>43589</v>
      </c>
      <c r="B7" s="40" t="s">
        <v>284</v>
      </c>
      <c r="C7" s="40" t="s">
        <v>20</v>
      </c>
      <c r="D7" s="40">
        <v>2500</v>
      </c>
      <c r="E7" s="40">
        <v>388</v>
      </c>
      <c r="F7" s="40">
        <v>386.5</v>
      </c>
      <c r="G7" s="60" t="s">
        <v>285</v>
      </c>
      <c r="H7" s="40">
        <v>390.1</v>
      </c>
      <c r="I7" s="71">
        <f t="shared" si="0"/>
        <v>5250.00000000006</v>
      </c>
      <c r="J7" s="53"/>
    </row>
    <row r="8" spans="1:10">
      <c r="A8" s="66">
        <v>43681</v>
      </c>
      <c r="B8" s="42" t="s">
        <v>161</v>
      </c>
      <c r="C8" s="42" t="s">
        <v>20</v>
      </c>
      <c r="D8" s="42">
        <v>1600</v>
      </c>
      <c r="E8" s="42">
        <v>331.65</v>
      </c>
      <c r="F8" s="42">
        <v>329.4</v>
      </c>
      <c r="G8" s="61" t="s">
        <v>286</v>
      </c>
      <c r="H8" s="42">
        <v>329.4</v>
      </c>
      <c r="I8" s="70">
        <f t="shared" si="0"/>
        <v>-3600</v>
      </c>
      <c r="J8" s="50"/>
    </row>
    <row r="9" spans="1:10">
      <c r="A9" s="69">
        <v>43712</v>
      </c>
      <c r="B9" s="40" t="s">
        <v>19</v>
      </c>
      <c r="C9" s="40" t="s">
        <v>17</v>
      </c>
      <c r="D9" s="40">
        <v>600</v>
      </c>
      <c r="E9" s="40">
        <v>1400</v>
      </c>
      <c r="F9" s="40">
        <v>1406</v>
      </c>
      <c r="G9" s="60" t="s">
        <v>287</v>
      </c>
      <c r="H9" s="40">
        <v>1396</v>
      </c>
      <c r="I9" s="71">
        <f t="shared" si="1"/>
        <v>2400</v>
      </c>
      <c r="J9" s="50"/>
    </row>
    <row r="10" spans="1:10">
      <c r="A10" s="66">
        <v>43712</v>
      </c>
      <c r="B10" s="42" t="s">
        <v>33</v>
      </c>
      <c r="C10" s="42" t="s">
        <v>17</v>
      </c>
      <c r="D10" s="42">
        <v>200</v>
      </c>
      <c r="E10" s="42">
        <v>4135</v>
      </c>
      <c r="F10" s="42">
        <v>4155</v>
      </c>
      <c r="G10" s="61" t="s">
        <v>288</v>
      </c>
      <c r="H10" s="42">
        <v>4150.1</v>
      </c>
      <c r="I10" s="70">
        <f t="shared" si="1"/>
        <v>-3020.00000000007</v>
      </c>
      <c r="J10" s="50"/>
    </row>
    <row r="11" spans="1:10">
      <c r="A11" s="69">
        <v>43742</v>
      </c>
      <c r="B11" s="40" t="s">
        <v>289</v>
      </c>
      <c r="C11" s="40" t="s">
        <v>17</v>
      </c>
      <c r="D11" s="40">
        <v>250</v>
      </c>
      <c r="E11" s="40">
        <v>2255</v>
      </c>
      <c r="F11" s="40">
        <v>2270</v>
      </c>
      <c r="G11" s="60" t="s">
        <v>290</v>
      </c>
      <c r="H11" s="40">
        <v>2255</v>
      </c>
      <c r="I11" s="71">
        <f t="shared" si="1"/>
        <v>0</v>
      </c>
      <c r="J11" s="50"/>
    </row>
    <row r="12" spans="1:10">
      <c r="A12" s="69">
        <v>43773</v>
      </c>
      <c r="B12" s="40" t="s">
        <v>291</v>
      </c>
      <c r="C12" s="40" t="s">
        <v>17</v>
      </c>
      <c r="D12" s="40">
        <v>3200</v>
      </c>
      <c r="E12" s="40">
        <v>280.25</v>
      </c>
      <c r="F12" s="40">
        <v>281.35</v>
      </c>
      <c r="G12" s="60" t="s">
        <v>292</v>
      </c>
      <c r="H12" s="40">
        <v>280.25</v>
      </c>
      <c r="I12" s="71">
        <f t="shared" si="1"/>
        <v>0</v>
      </c>
      <c r="J12" s="50"/>
    </row>
    <row r="13" spans="1:10">
      <c r="A13" s="69">
        <v>43803</v>
      </c>
      <c r="B13" s="40" t="s">
        <v>117</v>
      </c>
      <c r="C13" s="40" t="s">
        <v>20</v>
      </c>
      <c r="D13" s="40">
        <v>125</v>
      </c>
      <c r="E13" s="40">
        <v>7567</v>
      </c>
      <c r="F13" s="40">
        <v>7537</v>
      </c>
      <c r="G13" s="60" t="s">
        <v>293</v>
      </c>
      <c r="H13" s="40">
        <v>7591</v>
      </c>
      <c r="I13" s="71">
        <f t="shared" ref="I13:I19" si="2">(H13-E13)*D13</f>
        <v>3000</v>
      </c>
      <c r="J13" s="50"/>
    </row>
    <row r="14" spans="1:10">
      <c r="A14" s="69" t="s">
        <v>294</v>
      </c>
      <c r="B14" s="40" t="s">
        <v>295</v>
      </c>
      <c r="C14" s="40" t="s">
        <v>20</v>
      </c>
      <c r="D14" s="40">
        <v>2000</v>
      </c>
      <c r="E14" s="40">
        <v>227.75</v>
      </c>
      <c r="F14" s="40">
        <v>226</v>
      </c>
      <c r="G14" s="60" t="s">
        <v>296</v>
      </c>
      <c r="H14" s="40">
        <v>230.2</v>
      </c>
      <c r="I14" s="71">
        <f t="shared" si="2"/>
        <v>4899.99999999998</v>
      </c>
      <c r="J14" s="50"/>
    </row>
    <row r="15" spans="1:10">
      <c r="A15" s="69" t="s">
        <v>297</v>
      </c>
      <c r="B15" s="40" t="s">
        <v>298</v>
      </c>
      <c r="C15" s="40" t="s">
        <v>17</v>
      </c>
      <c r="D15" s="40">
        <v>1500</v>
      </c>
      <c r="E15" s="40">
        <v>171</v>
      </c>
      <c r="F15" s="40">
        <v>173.5</v>
      </c>
      <c r="G15" s="60" t="s">
        <v>299</v>
      </c>
      <c r="H15" s="40">
        <v>169</v>
      </c>
      <c r="I15" s="71">
        <f t="shared" ref="I15:I17" si="3">(E15-H15)*D15</f>
        <v>3000</v>
      </c>
      <c r="J15" s="50"/>
    </row>
    <row r="16" spans="1:10">
      <c r="A16" s="66" t="s">
        <v>300</v>
      </c>
      <c r="B16" s="42" t="s">
        <v>19</v>
      </c>
      <c r="C16" s="42" t="s">
        <v>17</v>
      </c>
      <c r="D16" s="42">
        <v>600</v>
      </c>
      <c r="E16" s="42">
        <v>1600</v>
      </c>
      <c r="F16" s="42">
        <v>1606</v>
      </c>
      <c r="G16" s="61" t="s">
        <v>301</v>
      </c>
      <c r="H16" s="42">
        <v>1606</v>
      </c>
      <c r="I16" s="70">
        <f t="shared" si="3"/>
        <v>-3600</v>
      </c>
      <c r="J16" s="50"/>
    </row>
    <row r="17" spans="1:10">
      <c r="A17" s="69" t="s">
        <v>302</v>
      </c>
      <c r="B17" s="40" t="s">
        <v>303</v>
      </c>
      <c r="C17" s="40" t="s">
        <v>17</v>
      </c>
      <c r="D17" s="40">
        <v>1800</v>
      </c>
      <c r="E17" s="40">
        <v>325</v>
      </c>
      <c r="F17" s="40">
        <v>327</v>
      </c>
      <c r="G17" s="60" t="s">
        <v>304</v>
      </c>
      <c r="H17" s="40">
        <v>322.1</v>
      </c>
      <c r="I17" s="71">
        <f t="shared" si="3"/>
        <v>5219.99999999996</v>
      </c>
      <c r="J17" s="50"/>
    </row>
    <row r="18" spans="1:10">
      <c r="A18" s="69" t="s">
        <v>305</v>
      </c>
      <c r="B18" s="40" t="s">
        <v>306</v>
      </c>
      <c r="C18" s="40" t="s">
        <v>20</v>
      </c>
      <c r="D18" s="40">
        <v>500</v>
      </c>
      <c r="E18" s="40">
        <v>754</v>
      </c>
      <c r="F18" s="40">
        <v>748</v>
      </c>
      <c r="G18" s="60" t="s">
        <v>307</v>
      </c>
      <c r="H18" s="40">
        <v>754</v>
      </c>
      <c r="I18" s="71">
        <f t="shared" si="2"/>
        <v>0</v>
      </c>
      <c r="J18" s="50"/>
    </row>
    <row r="19" spans="1:10">
      <c r="A19" s="69" t="s">
        <v>308</v>
      </c>
      <c r="B19" s="40" t="s">
        <v>227</v>
      </c>
      <c r="C19" s="40" t="s">
        <v>20</v>
      </c>
      <c r="D19" s="40">
        <v>700</v>
      </c>
      <c r="E19" s="40">
        <v>859</v>
      </c>
      <c r="F19" s="40">
        <v>853.9</v>
      </c>
      <c r="G19" s="60" t="s">
        <v>309</v>
      </c>
      <c r="H19" s="40">
        <v>866.95</v>
      </c>
      <c r="I19" s="71">
        <f t="shared" si="2"/>
        <v>5565.00000000003</v>
      </c>
      <c r="J19" s="50"/>
    </row>
    <row r="20" spans="1:10">
      <c r="A20" s="69" t="s">
        <v>310</v>
      </c>
      <c r="B20" s="40" t="s">
        <v>311</v>
      </c>
      <c r="C20" s="40" t="s">
        <v>17</v>
      </c>
      <c r="D20" s="40">
        <v>200</v>
      </c>
      <c r="E20" s="40">
        <v>2543</v>
      </c>
      <c r="F20" s="40">
        <v>2561</v>
      </c>
      <c r="G20" s="60" t="s">
        <v>312</v>
      </c>
      <c r="H20" s="40">
        <v>2543</v>
      </c>
      <c r="I20" s="71">
        <f>(E20-H20)*D20</f>
        <v>0</v>
      </c>
      <c r="J20" s="50"/>
    </row>
    <row r="21" spans="1:10">
      <c r="A21" s="69" t="s">
        <v>310</v>
      </c>
      <c r="B21" s="40" t="s">
        <v>313</v>
      </c>
      <c r="C21" s="40" t="s">
        <v>17</v>
      </c>
      <c r="D21" s="40">
        <v>1750</v>
      </c>
      <c r="E21" s="40">
        <v>173.25</v>
      </c>
      <c r="F21" s="40">
        <v>175.25</v>
      </c>
      <c r="G21" s="60" t="s">
        <v>314</v>
      </c>
      <c r="H21" s="40">
        <v>170.1</v>
      </c>
      <c r="I21" s="71">
        <f>(E21-H21)*D21</f>
        <v>5512.50000000001</v>
      </c>
      <c r="J21" s="50"/>
    </row>
    <row r="22" spans="1:10">
      <c r="A22" s="69"/>
      <c r="B22" s="40"/>
      <c r="C22" s="40"/>
      <c r="D22" s="40"/>
      <c r="E22" s="40"/>
      <c r="F22" s="40"/>
      <c r="G22" s="60"/>
      <c r="H22" s="40"/>
      <c r="I22" s="71"/>
      <c r="J22" s="50"/>
    </row>
    <row r="23" ht="15.95" customHeight="1" spans="1:10">
      <c r="A23" s="66"/>
      <c r="B23" s="42"/>
      <c r="C23" s="42"/>
      <c r="D23" s="42"/>
      <c r="E23" s="42"/>
      <c r="F23" s="42"/>
      <c r="G23" s="61"/>
      <c r="H23" s="42"/>
      <c r="I23" s="70"/>
      <c r="J23" s="50"/>
    </row>
    <row r="24" spans="7:10">
      <c r="G24" s="43" t="s">
        <v>40</v>
      </c>
      <c r="H24" s="43"/>
      <c r="I24" s="55">
        <f>SUM(I4:I23)</f>
        <v>28422.5</v>
      </c>
      <c r="J24" s="50"/>
    </row>
    <row r="25" spans="9:11">
      <c r="I25" s="48"/>
      <c r="J25" s="50"/>
      <c r="K25" s="32" t="s">
        <v>41</v>
      </c>
    </row>
    <row r="26" spans="7:10">
      <c r="G26" s="43" t="s">
        <v>3</v>
      </c>
      <c r="H26" s="43"/>
      <c r="I26" s="56">
        <f>14/18</f>
        <v>0.777777777777778</v>
      </c>
      <c r="J26" s="50"/>
    </row>
  </sheetData>
  <mergeCells count="4">
    <mergeCell ref="A1:I1"/>
    <mergeCell ref="A2:I2"/>
    <mergeCell ref="G24:H24"/>
    <mergeCell ref="G26:H26"/>
  </mergeCells>
  <pageMargins left="0.75" right="0.75" top="1" bottom="1" header="0.511805555555556" footer="0.511805555555556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workbookViewId="0">
      <selection activeCell="K11" sqref="K11"/>
    </sheetView>
  </sheetViews>
  <sheetFormatPr defaultColWidth="9" defaultRowHeight="15"/>
  <cols>
    <col min="1" max="1" width="10.7142857142857" style="32" customWidth="1"/>
    <col min="2" max="2" width="19.7142857142857" style="32" customWidth="1"/>
    <col min="3" max="3" width="9.42857142857143" style="32" customWidth="1"/>
    <col min="4" max="4" width="11" style="32" customWidth="1"/>
    <col min="5" max="5" width="14.1428571428571" style="32" customWidth="1"/>
    <col min="6" max="6" width="12.1428571428571" style="32" customWidth="1"/>
    <col min="7" max="7" width="17.7142857142857" style="32" customWidth="1"/>
    <col min="8" max="8" width="11" style="32" customWidth="1"/>
    <col min="9" max="9" width="12.5714285714286" style="32" customWidth="1"/>
    <col min="10" max="10" width="21.5714285714286" style="32" customWidth="1"/>
    <col min="11" max="16384" width="9" style="32"/>
  </cols>
  <sheetData>
    <row r="1" ht="22.5" spans="1:10">
      <c r="A1" s="33" t="s">
        <v>5</v>
      </c>
      <c r="B1" s="34"/>
      <c r="C1" s="34"/>
      <c r="D1" s="34"/>
      <c r="E1" s="34"/>
      <c r="F1" s="34"/>
      <c r="G1" s="34"/>
      <c r="H1" s="34"/>
      <c r="I1" s="34"/>
      <c r="J1" s="50"/>
    </row>
    <row r="2" ht="15.75" spans="1:10">
      <c r="A2" s="35" t="s">
        <v>315</v>
      </c>
      <c r="B2" s="36"/>
      <c r="C2" s="36"/>
      <c r="D2" s="36"/>
      <c r="E2" s="36"/>
      <c r="F2" s="36"/>
      <c r="G2" s="36"/>
      <c r="H2" s="36"/>
      <c r="I2" s="36"/>
      <c r="J2" s="50"/>
    </row>
    <row r="3" spans="1:10">
      <c r="A3" s="37" t="s">
        <v>7</v>
      </c>
      <c r="B3" s="38" t="s">
        <v>8</v>
      </c>
      <c r="C3" s="38" t="s">
        <v>9</v>
      </c>
      <c r="D3" s="38" t="s">
        <v>10</v>
      </c>
      <c r="E3" s="38" t="s">
        <v>11</v>
      </c>
      <c r="F3" s="38" t="s">
        <v>12</v>
      </c>
      <c r="G3" s="38" t="s">
        <v>13</v>
      </c>
      <c r="H3" s="38" t="s">
        <v>14</v>
      </c>
      <c r="I3" s="51" t="s">
        <v>15</v>
      </c>
      <c r="J3" s="50"/>
    </row>
    <row r="4" spans="1:10">
      <c r="A4" s="69">
        <v>43468</v>
      </c>
      <c r="B4" s="72" t="s">
        <v>316</v>
      </c>
      <c r="C4" s="72" t="s">
        <v>20</v>
      </c>
      <c r="D4" s="72">
        <v>2000</v>
      </c>
      <c r="E4" s="72">
        <v>230</v>
      </c>
      <c r="F4" s="72">
        <v>228.25</v>
      </c>
      <c r="G4" s="73" t="s">
        <v>317</v>
      </c>
      <c r="H4" s="72">
        <v>230</v>
      </c>
      <c r="I4" s="71">
        <f t="shared" ref="I4:I6" si="0">(H4-E4)*D4</f>
        <v>0</v>
      </c>
      <c r="J4" s="50"/>
    </row>
    <row r="5" spans="1:10">
      <c r="A5" s="69">
        <v>43588</v>
      </c>
      <c r="B5" s="40" t="s">
        <v>191</v>
      </c>
      <c r="C5" s="40" t="s">
        <v>20</v>
      </c>
      <c r="D5" s="40">
        <v>500</v>
      </c>
      <c r="E5" s="40">
        <v>1182</v>
      </c>
      <c r="F5" s="40">
        <v>1175</v>
      </c>
      <c r="G5" s="60" t="s">
        <v>318</v>
      </c>
      <c r="H5" s="40">
        <v>1186.5</v>
      </c>
      <c r="I5" s="71">
        <f t="shared" si="0"/>
        <v>2250</v>
      </c>
      <c r="J5" s="50"/>
    </row>
    <row r="6" spans="1:10">
      <c r="A6" s="66">
        <v>43619</v>
      </c>
      <c r="B6" s="42" t="s">
        <v>319</v>
      </c>
      <c r="C6" s="42" t="s">
        <v>20</v>
      </c>
      <c r="D6" s="42">
        <v>1100</v>
      </c>
      <c r="E6" s="42">
        <v>429</v>
      </c>
      <c r="F6" s="42">
        <v>425.75</v>
      </c>
      <c r="G6" s="61" t="s">
        <v>320</v>
      </c>
      <c r="H6" s="42">
        <v>425.75</v>
      </c>
      <c r="I6" s="70">
        <f t="shared" si="0"/>
        <v>-3575</v>
      </c>
      <c r="J6" s="50"/>
    </row>
    <row r="7" spans="1:10">
      <c r="A7" s="69">
        <v>43619</v>
      </c>
      <c r="B7" s="40" t="s">
        <v>45</v>
      </c>
      <c r="C7" s="40" t="s">
        <v>17</v>
      </c>
      <c r="D7" s="40">
        <v>1500</v>
      </c>
      <c r="E7" s="40">
        <v>560</v>
      </c>
      <c r="F7" s="40">
        <v>562.5</v>
      </c>
      <c r="G7" s="60" t="s">
        <v>321</v>
      </c>
      <c r="H7" s="40">
        <v>560</v>
      </c>
      <c r="I7" s="71">
        <f>(E7-H7)*D7</f>
        <v>0</v>
      </c>
      <c r="J7" s="53"/>
    </row>
    <row r="8" spans="1:10">
      <c r="A8" s="69">
        <v>43649</v>
      </c>
      <c r="B8" s="40" t="s">
        <v>322</v>
      </c>
      <c r="C8" s="40" t="s">
        <v>20</v>
      </c>
      <c r="D8" s="40">
        <v>750</v>
      </c>
      <c r="E8" s="40">
        <v>826</v>
      </c>
      <c r="F8" s="40">
        <v>821</v>
      </c>
      <c r="G8" s="60" t="s">
        <v>323</v>
      </c>
      <c r="H8" s="40">
        <v>826</v>
      </c>
      <c r="I8" s="71">
        <f t="shared" ref="I8:I14" si="1">(H8-E8)*D8</f>
        <v>0</v>
      </c>
      <c r="J8" s="50"/>
    </row>
    <row r="9" spans="1:10">
      <c r="A9" s="69">
        <v>43680</v>
      </c>
      <c r="B9" s="40" t="s">
        <v>19</v>
      </c>
      <c r="C9" s="40" t="s">
        <v>20</v>
      </c>
      <c r="D9" s="40">
        <v>600</v>
      </c>
      <c r="E9" s="40">
        <v>1244</v>
      </c>
      <c r="F9" s="40">
        <v>1238</v>
      </c>
      <c r="G9" s="60" t="s">
        <v>324</v>
      </c>
      <c r="H9" s="40">
        <v>1252.5</v>
      </c>
      <c r="I9" s="71">
        <f t="shared" si="1"/>
        <v>5100</v>
      </c>
      <c r="J9" s="50"/>
    </row>
    <row r="10" spans="1:10">
      <c r="A10" s="69">
        <v>43772</v>
      </c>
      <c r="B10" s="40" t="s">
        <v>325</v>
      </c>
      <c r="C10" s="40" t="s">
        <v>20</v>
      </c>
      <c r="D10" s="40">
        <v>600</v>
      </c>
      <c r="E10" s="40">
        <v>872.5</v>
      </c>
      <c r="F10" s="40">
        <v>866.5</v>
      </c>
      <c r="G10" s="60" t="s">
        <v>326</v>
      </c>
      <c r="H10" s="40">
        <v>872.5</v>
      </c>
      <c r="I10" s="71">
        <f t="shared" si="1"/>
        <v>0</v>
      </c>
      <c r="J10" s="50"/>
    </row>
    <row r="11" spans="1:10">
      <c r="A11" s="69">
        <v>43802</v>
      </c>
      <c r="B11" s="40" t="s">
        <v>327</v>
      </c>
      <c r="C11" s="40" t="s">
        <v>20</v>
      </c>
      <c r="D11" s="40">
        <v>2500</v>
      </c>
      <c r="E11" s="40">
        <v>363.5</v>
      </c>
      <c r="F11" s="40">
        <v>362</v>
      </c>
      <c r="G11" s="60" t="s">
        <v>328</v>
      </c>
      <c r="H11" s="40">
        <v>363.5</v>
      </c>
      <c r="I11" s="71">
        <f t="shared" si="1"/>
        <v>0</v>
      </c>
      <c r="J11" s="50"/>
    </row>
    <row r="12" spans="1:10">
      <c r="A12" s="69" t="s">
        <v>329</v>
      </c>
      <c r="B12" s="40" t="s">
        <v>330</v>
      </c>
      <c r="C12" s="40" t="s">
        <v>20</v>
      </c>
      <c r="D12" s="40">
        <v>2500</v>
      </c>
      <c r="E12" s="40">
        <v>367</v>
      </c>
      <c r="F12" s="40">
        <v>365.5</v>
      </c>
      <c r="G12" s="60" t="s">
        <v>331</v>
      </c>
      <c r="H12" s="40">
        <v>368.2</v>
      </c>
      <c r="I12" s="71">
        <f t="shared" si="1"/>
        <v>2999.99999999997</v>
      </c>
      <c r="J12" s="50"/>
    </row>
    <row r="13" spans="1:10">
      <c r="A13" s="69" t="s">
        <v>332</v>
      </c>
      <c r="B13" s="40" t="s">
        <v>19</v>
      </c>
      <c r="C13" s="40" t="s">
        <v>20</v>
      </c>
      <c r="D13" s="40">
        <v>600</v>
      </c>
      <c r="E13" s="40">
        <v>1324</v>
      </c>
      <c r="F13" s="40">
        <v>1318</v>
      </c>
      <c r="G13" s="60" t="s">
        <v>333</v>
      </c>
      <c r="H13" s="40">
        <v>1329</v>
      </c>
      <c r="I13" s="71">
        <f t="shared" si="1"/>
        <v>3000</v>
      </c>
      <c r="J13" s="50"/>
    </row>
    <row r="14" spans="1:10">
      <c r="A14" s="69" t="s">
        <v>334</v>
      </c>
      <c r="B14" s="40" t="s">
        <v>16</v>
      </c>
      <c r="C14" s="40" t="s">
        <v>20</v>
      </c>
      <c r="D14" s="40">
        <v>1800</v>
      </c>
      <c r="E14" s="40">
        <v>393.3</v>
      </c>
      <c r="F14" s="40">
        <v>391.3</v>
      </c>
      <c r="G14" s="60" t="s">
        <v>335</v>
      </c>
      <c r="H14" s="40">
        <v>394.65</v>
      </c>
      <c r="I14" s="71">
        <f t="shared" si="1"/>
        <v>2429.99999999994</v>
      </c>
      <c r="J14" s="50"/>
    </row>
    <row r="15" spans="1:10">
      <c r="A15" s="69" t="s">
        <v>336</v>
      </c>
      <c r="B15" s="40" t="s">
        <v>337</v>
      </c>
      <c r="C15" s="40" t="s">
        <v>17</v>
      </c>
      <c r="D15" s="40">
        <v>2100</v>
      </c>
      <c r="E15" s="40">
        <v>275.5</v>
      </c>
      <c r="F15" s="40">
        <v>277.25</v>
      </c>
      <c r="G15" s="60" t="s">
        <v>338</v>
      </c>
      <c r="H15" s="40">
        <v>275.5</v>
      </c>
      <c r="I15" s="71">
        <f t="shared" ref="I15:I18" si="2">(E15-H15)*D15</f>
        <v>0</v>
      </c>
      <c r="J15" s="50"/>
    </row>
    <row r="16" spans="1:10">
      <c r="A16" s="66" t="s">
        <v>339</v>
      </c>
      <c r="B16" s="42" t="s">
        <v>38</v>
      </c>
      <c r="C16" s="42" t="s">
        <v>17</v>
      </c>
      <c r="D16" s="42">
        <v>1100</v>
      </c>
      <c r="E16" s="42">
        <v>804.5</v>
      </c>
      <c r="F16" s="42">
        <v>807.75</v>
      </c>
      <c r="G16" s="61" t="s">
        <v>340</v>
      </c>
      <c r="H16" s="42">
        <v>807.75</v>
      </c>
      <c r="I16" s="70">
        <f t="shared" si="2"/>
        <v>-3575</v>
      </c>
      <c r="J16" s="50"/>
    </row>
    <row r="17" spans="1:10">
      <c r="A17" s="69" t="s">
        <v>341</v>
      </c>
      <c r="B17" s="40" t="s">
        <v>114</v>
      </c>
      <c r="C17" s="40" t="s">
        <v>20</v>
      </c>
      <c r="D17" s="40">
        <v>700</v>
      </c>
      <c r="E17" s="40">
        <v>1302</v>
      </c>
      <c r="F17" s="40">
        <v>1296.9</v>
      </c>
      <c r="G17" s="60" t="s">
        <v>342</v>
      </c>
      <c r="H17" s="40">
        <v>1313</v>
      </c>
      <c r="I17" s="71">
        <f t="shared" ref="I17:I20" si="3">(H17-E17)*D17</f>
        <v>7700</v>
      </c>
      <c r="J17" s="50"/>
    </row>
    <row r="18" spans="1:10">
      <c r="A18" s="66" t="s">
        <v>343</v>
      </c>
      <c r="B18" s="42" t="s">
        <v>114</v>
      </c>
      <c r="C18" s="42" t="s">
        <v>17</v>
      </c>
      <c r="D18" s="42">
        <v>700</v>
      </c>
      <c r="E18" s="42">
        <v>1373.5</v>
      </c>
      <c r="F18" s="42">
        <v>1378.6</v>
      </c>
      <c r="G18" s="61" t="s">
        <v>344</v>
      </c>
      <c r="H18" s="42">
        <v>1378.6</v>
      </c>
      <c r="I18" s="70">
        <f t="shared" si="2"/>
        <v>-3569.99999999994</v>
      </c>
      <c r="J18" s="50"/>
    </row>
    <row r="19" spans="1:10">
      <c r="A19" s="69" t="s">
        <v>345</v>
      </c>
      <c r="B19" s="40" t="s">
        <v>103</v>
      </c>
      <c r="C19" s="40" t="s">
        <v>20</v>
      </c>
      <c r="D19" s="40">
        <v>700</v>
      </c>
      <c r="E19" s="40">
        <v>1080</v>
      </c>
      <c r="F19" s="40">
        <v>1084.9</v>
      </c>
      <c r="G19" s="60" t="s">
        <v>346</v>
      </c>
      <c r="H19" s="40">
        <v>1084.3</v>
      </c>
      <c r="I19" s="71">
        <f t="shared" si="3"/>
        <v>3009.99999999997</v>
      </c>
      <c r="J19" s="50"/>
    </row>
    <row r="20" spans="1:10">
      <c r="A20" s="69" t="s">
        <v>347</v>
      </c>
      <c r="B20" s="40" t="s">
        <v>25</v>
      </c>
      <c r="C20" s="40" t="s">
        <v>20</v>
      </c>
      <c r="D20" s="40">
        <v>302</v>
      </c>
      <c r="E20" s="40">
        <v>2750</v>
      </c>
      <c r="F20" s="40">
        <v>2738</v>
      </c>
      <c r="G20" s="60" t="s">
        <v>348</v>
      </c>
      <c r="H20" s="40">
        <v>2757.5</v>
      </c>
      <c r="I20" s="71">
        <f t="shared" si="3"/>
        <v>2265</v>
      </c>
      <c r="J20" s="50"/>
    </row>
    <row r="21" ht="15.95" customHeight="1" spans="1:10">
      <c r="A21" s="66"/>
      <c r="B21" s="42"/>
      <c r="C21" s="42"/>
      <c r="D21" s="42"/>
      <c r="E21" s="42"/>
      <c r="F21" s="42"/>
      <c r="G21" s="61"/>
      <c r="H21" s="42"/>
      <c r="I21" s="70"/>
      <c r="J21" s="50"/>
    </row>
    <row r="22" spans="7:10">
      <c r="G22" s="43" t="s">
        <v>40</v>
      </c>
      <c r="H22" s="43"/>
      <c r="I22" s="55">
        <f>SUM(I4:I21)</f>
        <v>18034.9999999999</v>
      </c>
      <c r="J22" s="50"/>
    </row>
    <row r="23" spans="9:11">
      <c r="I23" s="48"/>
      <c r="J23" s="50"/>
      <c r="K23" s="32" t="s">
        <v>41</v>
      </c>
    </row>
    <row r="24" spans="7:10">
      <c r="G24" s="43" t="s">
        <v>3</v>
      </c>
      <c r="H24" s="43"/>
      <c r="I24" s="56">
        <f>14/17</f>
        <v>0.823529411764706</v>
      </c>
      <c r="J24" s="50"/>
    </row>
  </sheetData>
  <mergeCells count="4">
    <mergeCell ref="A1:I1"/>
    <mergeCell ref="A2:I2"/>
    <mergeCell ref="G22:H22"/>
    <mergeCell ref="G24:H24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42</vt:i4>
      </vt:variant>
    </vt:vector>
  </HeadingPairs>
  <TitlesOfParts>
    <vt:vector size="42" baseType="lpstr">
      <vt:lpstr>P&amp;L</vt:lpstr>
      <vt:lpstr>OCT-19</vt:lpstr>
      <vt:lpstr>SEP-19</vt:lpstr>
      <vt:lpstr>AUG-19</vt:lpstr>
      <vt:lpstr>JULY-19</vt:lpstr>
      <vt:lpstr>JUNE-19</vt:lpstr>
      <vt:lpstr>MAY-19</vt:lpstr>
      <vt:lpstr>APR-19</vt:lpstr>
      <vt:lpstr>MAR-19</vt:lpstr>
      <vt:lpstr>FEB-19</vt:lpstr>
      <vt:lpstr>JAN-19</vt:lpstr>
      <vt:lpstr>DEC-18</vt:lpstr>
      <vt:lpstr>NOV-18</vt:lpstr>
      <vt:lpstr>OCT-18</vt:lpstr>
      <vt:lpstr>SEP-18</vt:lpstr>
      <vt:lpstr>AUG-18</vt:lpstr>
      <vt:lpstr>JULY-18</vt:lpstr>
      <vt:lpstr>JUNE-18</vt:lpstr>
      <vt:lpstr>MAY-18</vt:lpstr>
      <vt:lpstr>APR-18</vt:lpstr>
      <vt:lpstr>MAR-18</vt:lpstr>
      <vt:lpstr>FEB-18</vt:lpstr>
      <vt:lpstr>JAN-18</vt:lpstr>
      <vt:lpstr>DEC-17</vt:lpstr>
      <vt:lpstr>NOV-17</vt:lpstr>
      <vt:lpstr>OCT-17</vt:lpstr>
      <vt:lpstr>SEP-17</vt:lpstr>
      <vt:lpstr>AUG-17</vt:lpstr>
      <vt:lpstr>JULY-17</vt:lpstr>
      <vt:lpstr>JUNE-17</vt:lpstr>
      <vt:lpstr>MAY-17</vt:lpstr>
      <vt:lpstr>APR-17</vt:lpstr>
      <vt:lpstr>MAR-17</vt:lpstr>
      <vt:lpstr>FEB-17</vt:lpstr>
      <vt:lpstr>JAN-17</vt:lpstr>
      <vt:lpstr>DEC-16</vt:lpstr>
      <vt:lpstr>NOV-16</vt:lpstr>
      <vt:lpstr>OCT-16</vt:lpstr>
      <vt:lpstr>SEPT-16</vt:lpstr>
      <vt:lpstr>AUG-16</vt:lpstr>
      <vt:lpstr>JULY-16</vt:lpstr>
      <vt:lpstr>JUNE-16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2016-01-27T05:32:00Z</dcterms:created>
  <dcterms:modified xsi:type="dcterms:W3CDTF">2019-10-16T10:13:47Z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