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581"/>
  </bookViews>
  <sheets>
    <sheet name="NOV-19" sheetId="23" r:id="rId1"/>
    <sheet name="OCT-19" sheetId="22" r:id="rId2"/>
    <sheet name="SEP-19" sheetId="21" r:id="rId3"/>
    <sheet name="AUG-19" sheetId="20" r:id="rId4"/>
    <sheet name="JULY-19" sheetId="19" r:id="rId5"/>
    <sheet name="JUNE-19" sheetId="18" r:id="rId6"/>
    <sheet name="MAY-19" sheetId="17" r:id="rId7"/>
    <sheet name="APR-19" sheetId="16" r:id="rId8"/>
    <sheet name="MAR-19" sheetId="15" r:id="rId9"/>
    <sheet name="FEB-19" sheetId="14" r:id="rId10"/>
    <sheet name="JAN-19" sheetId="1" r:id="rId11"/>
    <sheet name="DEC-18" sheetId="2" r:id="rId12"/>
    <sheet name="NOV-18" sheetId="3" r:id="rId13"/>
    <sheet name="OCT-18" sheetId="4" r:id="rId14"/>
    <sheet name="SEPT-18" sheetId="5" r:id="rId15"/>
    <sheet name="AUG-18" sheetId="6" r:id="rId16"/>
    <sheet name="JULY-18" sheetId="7" r:id="rId17"/>
    <sheet name="JUNE-18" sheetId="8" r:id="rId18"/>
    <sheet name="MAY-18" sheetId="9" r:id="rId19"/>
    <sheet name="APR-18" sheetId="10" r:id="rId20"/>
    <sheet name="MAR-18" sheetId="11" r:id="rId21"/>
    <sheet name="FEB-18" sheetId="12" r:id="rId22"/>
    <sheet name="JAN-18" sheetId="13" r:id="rId23"/>
  </sheets>
  <calcPr calcId="144525" iterate="1" iterateCount="100" iterateDelta="0.001"/>
</workbook>
</file>

<file path=xl/sharedStrings.xml><?xml version="1.0" encoding="utf-8"?>
<sst xmlns="http://schemas.openxmlformats.org/spreadsheetml/2006/main" count="1795" uniqueCount="376">
  <si>
    <t>EQUITYPANDIT FINANCIAL SERVICES PVT. LTD.</t>
  </si>
  <si>
    <t>EP-OPTIONS PREMIUM PACKAGE PERFORMANCE  REPORT [NOV-2019]</t>
  </si>
  <si>
    <t>DATE</t>
  </si>
  <si>
    <t>SCRIP</t>
  </si>
  <si>
    <t>TYPE</t>
  </si>
  <si>
    <t>QUANTITY</t>
  </si>
  <si>
    <t>STRIKE PRICE</t>
  </si>
  <si>
    <t>PREMIUM</t>
  </si>
  <si>
    <t>STOPLOSS</t>
  </si>
  <si>
    <t>BOOKED AT</t>
  </si>
  <si>
    <t>PROFIT/LOSS</t>
  </si>
  <si>
    <t>Investment Per Lot</t>
  </si>
  <si>
    <t>Percentage Profits</t>
  </si>
  <si>
    <t>ZEEL-PUT</t>
  </si>
  <si>
    <t>BUY</t>
  </si>
  <si>
    <t>RBLBANK-CALL</t>
  </si>
  <si>
    <t>TITAN-PUT</t>
  </si>
  <si>
    <t>SRF-CALL</t>
  </si>
  <si>
    <t>INFY-CALL</t>
  </si>
  <si>
    <t>MFSL-CALL</t>
  </si>
  <si>
    <t>IGL-CALL</t>
  </si>
  <si>
    <t>13/11/2019</t>
  </si>
  <si>
    <t>SUNTV-PUT</t>
  </si>
  <si>
    <t>14/11/2019</t>
  </si>
  <si>
    <t>JUBILANT FOOD-CALL</t>
  </si>
  <si>
    <t>TOTAL PROFITS</t>
  </si>
  <si>
    <t>Total Percentage Profits</t>
  </si>
  <si>
    <t>ACCURACY</t>
  </si>
  <si>
    <t>EP-OPTIONS PREMIUM PACKAGE PERFORMANCE  REPORT [OCT-2019]</t>
  </si>
  <si>
    <t>TITAN-CALL</t>
  </si>
  <si>
    <t>INDIGO-PUT</t>
  </si>
  <si>
    <t>ASIANPAINT-PUT</t>
  </si>
  <si>
    <t>INDIGO-CALL</t>
  </si>
  <si>
    <t>RBLBANK-PUT</t>
  </si>
  <si>
    <t>BHARTIAIRTEL-PUT</t>
  </si>
  <si>
    <t>ASIANPAINT-CALL</t>
  </si>
  <si>
    <t>14/10/2019</t>
  </si>
  <si>
    <t>INFY-PUT</t>
  </si>
  <si>
    <t>16/10/2019</t>
  </si>
  <si>
    <t>ACC-PUT</t>
  </si>
  <si>
    <t>17/10/2019</t>
  </si>
  <si>
    <t>18/10/2019</t>
  </si>
  <si>
    <t>22/10/2019</t>
  </si>
  <si>
    <t>MUTHOOT FIN-CALL</t>
  </si>
  <si>
    <t>23/10/2019</t>
  </si>
  <si>
    <t>24/10/2019</t>
  </si>
  <si>
    <t>29/10/2019</t>
  </si>
  <si>
    <t>EP-OPTIONS PREMIUM PACKAGE PERFORMANCE  REPORT [SEP-2019]</t>
  </si>
  <si>
    <t>JUSTDIAL-CALL</t>
  </si>
  <si>
    <t>16/09/2019</t>
  </si>
  <si>
    <t>18/09/2019</t>
  </si>
  <si>
    <t>UPL-PUT</t>
  </si>
  <si>
    <t>19/09/2019</t>
  </si>
  <si>
    <t>20/09/2019</t>
  </si>
  <si>
    <t>23/09/2019</t>
  </si>
  <si>
    <t>24/09/2019</t>
  </si>
  <si>
    <t>25/09/2019</t>
  </si>
  <si>
    <t>EP-OPTIONS PREMIUM PACKAGE PERFORMANCE  REPORT [AUG-2019]</t>
  </si>
  <si>
    <t>ASIAN PAINT-CALL</t>
  </si>
  <si>
    <t>BATAINDIA-CALL</t>
  </si>
  <si>
    <t>BAJAJFIN-CALL</t>
  </si>
  <si>
    <t>IBULLHOUSING-CALL</t>
  </si>
  <si>
    <t>13/08/2019</t>
  </si>
  <si>
    <t>RELIANCE-CALL</t>
  </si>
  <si>
    <t>14/08/2019</t>
  </si>
  <si>
    <t>16/08/2019</t>
  </si>
  <si>
    <t>19/08/2019</t>
  </si>
  <si>
    <t>21/08/2019</t>
  </si>
  <si>
    <t>22/08/2019</t>
  </si>
  <si>
    <t>DLF-PUT</t>
  </si>
  <si>
    <t>23/08/2019</t>
  </si>
  <si>
    <t>26/08/2019</t>
  </si>
  <si>
    <t>INDUSIND BANK-PUT</t>
  </si>
  <si>
    <t>ESCORT-CALL</t>
  </si>
  <si>
    <t>27/08/2019</t>
  </si>
  <si>
    <t>28/08/2019</t>
  </si>
  <si>
    <t>HCLTECH-CALL</t>
  </si>
  <si>
    <t>APOLLO HOSPITAL-CALL</t>
  </si>
  <si>
    <t>30/08/2019</t>
  </si>
  <si>
    <t>EP-OPTIONS PREMIUM PACKAGE PERFORMANCE  REPORT [JULY-2019]</t>
  </si>
  <si>
    <t>GLENMARK-PUT</t>
  </si>
  <si>
    <t>RELCAPITAL-CALL</t>
  </si>
  <si>
    <t>MARUTI-PUT</t>
  </si>
  <si>
    <t>15/07/2019</t>
  </si>
  <si>
    <t>17/07/2019</t>
  </si>
  <si>
    <t>18/07/2019</t>
  </si>
  <si>
    <t>MINDTREE-PUT</t>
  </si>
  <si>
    <t>22/07/2019</t>
  </si>
  <si>
    <t>23/07/2019</t>
  </si>
  <si>
    <t>29/07/2019</t>
  </si>
  <si>
    <t>IBULLHSGFIN-PUT</t>
  </si>
  <si>
    <t>30/07/2019</t>
  </si>
  <si>
    <t>31/07/2019</t>
  </si>
  <si>
    <t>EP-OPTIONS PREMIUM PACKAGE PERFORMANCE  REPORT [JUNE-2019]</t>
  </si>
  <si>
    <t>DRREDDY-PUT</t>
  </si>
  <si>
    <t>IBULLHOUSING-PUT</t>
  </si>
  <si>
    <t>GAIL-PUT</t>
  </si>
  <si>
    <t>GAIL-CALL</t>
  </si>
  <si>
    <t>13/06/2019</t>
  </si>
  <si>
    <t>INDUSIND-PUT</t>
  </si>
  <si>
    <t>14/06/2019</t>
  </si>
  <si>
    <t>AUROPHARMA-PUT</t>
  </si>
  <si>
    <t>17/06/2019</t>
  </si>
  <si>
    <t>SRTRANSFIN-CALL</t>
  </si>
  <si>
    <t>19/06/2019</t>
  </si>
  <si>
    <t xml:space="preserve"> JINDAL STEEL-PUT</t>
  </si>
  <si>
    <t>20/06/2019</t>
  </si>
  <si>
    <t>21/06/2019</t>
  </si>
  <si>
    <t>24/06/2019</t>
  </si>
  <si>
    <t>25/06/2019</t>
  </si>
  <si>
    <t>26/06/2019</t>
  </si>
  <si>
    <t>UPL-CALL</t>
  </si>
  <si>
    <t>27/06/2019</t>
  </si>
  <si>
    <t>BAJFINANCE-CALL</t>
  </si>
  <si>
    <t>EP-OPTIONS PREMIUM PACKAGE PERFORMANCE  REPORT [MAY-2019]</t>
  </si>
  <si>
    <t>ESCORT-PUT</t>
  </si>
  <si>
    <t>TATA MOTORS-PUT</t>
  </si>
  <si>
    <t>TCS-PUT</t>
  </si>
  <si>
    <t>HUL-PUT</t>
  </si>
  <si>
    <t>STAR-PUT</t>
  </si>
  <si>
    <t>YES BANK-PUT</t>
  </si>
  <si>
    <t>BIOCON-CALL</t>
  </si>
  <si>
    <t>DHFL-PUT</t>
  </si>
  <si>
    <t>ZEEL-CALL</t>
  </si>
  <si>
    <t>SBI-PUT</t>
  </si>
  <si>
    <t>13/5/2019</t>
  </si>
  <si>
    <t>MUTHOOT FINANCE-PUT</t>
  </si>
  <si>
    <t>14/05/2019</t>
  </si>
  <si>
    <t>SUNPHARMA-PUT</t>
  </si>
  <si>
    <t>15/05/2019</t>
  </si>
  <si>
    <t>PIDILITE-CALL</t>
  </si>
  <si>
    <t>16/05/2019</t>
  </si>
  <si>
    <t>17/05/2019</t>
  </si>
  <si>
    <t>20/05/2019</t>
  </si>
  <si>
    <t>SBI-CALL</t>
  </si>
  <si>
    <t>21/05/2019</t>
  </si>
  <si>
    <t>HINDPETRO-PUT</t>
  </si>
  <si>
    <t>22/05/2019</t>
  </si>
  <si>
    <t xml:space="preserve"> JUBILANT FOOD-PUT</t>
  </si>
  <si>
    <t>23/05/2019</t>
  </si>
  <si>
    <t>ADANIENT-CALL</t>
  </si>
  <si>
    <t>27/05/2019</t>
  </si>
  <si>
    <t>28/05/2019</t>
  </si>
  <si>
    <t>29/05/2019</t>
  </si>
  <si>
    <t>30/05/2019</t>
  </si>
  <si>
    <t>AXIS BANK-CALL</t>
  </si>
  <si>
    <t>31/05/2019</t>
  </si>
  <si>
    <t>EP-OPTIONS PREMIUM PACKAGE PERFORMANCE  REPORT [APRIL-2019]</t>
  </si>
  <si>
    <t>TATAMOTORS-CALL</t>
  </si>
  <si>
    <t>CANFINHOME-CALL</t>
  </si>
  <si>
    <t>BPCL-PUT</t>
  </si>
  <si>
    <t>JUSTDIAL-PUT</t>
  </si>
  <si>
    <t>UJJIVAN-CALL</t>
  </si>
  <si>
    <t>15/04/2019</t>
  </si>
  <si>
    <t>16/04/2019</t>
  </si>
  <si>
    <t>BATA INDIA-CALL</t>
  </si>
  <si>
    <t>18/04/2019</t>
  </si>
  <si>
    <t>TATA MOTORS-CALL</t>
  </si>
  <si>
    <t>22/04/2019</t>
  </si>
  <si>
    <t>23/04/2019</t>
  </si>
  <si>
    <t>24/04/2019</t>
  </si>
  <si>
    <t>25/04/2019</t>
  </si>
  <si>
    <t xml:space="preserve"> HINDUSTAN UNILEVER-CALL</t>
  </si>
  <si>
    <t>26/04/2019</t>
  </si>
  <si>
    <t>30/04/2019</t>
  </si>
  <si>
    <t>EP-OPTIONS PREMIUM PACKAGE PERFORMANCE  REPORT [MARCH-2019]</t>
  </si>
  <si>
    <t>ADANIPORT-CALL</t>
  </si>
  <si>
    <t>AUROPHARMA-CALL</t>
  </si>
  <si>
    <t>RAYMOND-CALL</t>
  </si>
  <si>
    <t>DRREDDY-CALL</t>
  </si>
  <si>
    <t>ACC-CALL</t>
  </si>
  <si>
    <t>13/03/2019</t>
  </si>
  <si>
    <t>MUTHOOT FINANCE-CALL</t>
  </si>
  <si>
    <t>14/03/2019</t>
  </si>
  <si>
    <t>15/03/2019</t>
  </si>
  <si>
    <t>BHARATFORGE-CALL</t>
  </si>
  <si>
    <t>BPCL-CALL</t>
  </si>
  <si>
    <t>18/03/2019</t>
  </si>
  <si>
    <t>19/03/2019</t>
  </si>
  <si>
    <t>ADANIPORT-PUT</t>
  </si>
  <si>
    <t>22/03/2019</t>
  </si>
  <si>
    <t>26/03/2019</t>
  </si>
  <si>
    <t>27/03/2019</t>
  </si>
  <si>
    <t>28/03/2019</t>
  </si>
  <si>
    <t>BALKRISHNA-CALL</t>
  </si>
  <si>
    <t>MUTHOOTFIN-CALL</t>
  </si>
  <si>
    <t>EP-OPTIONS PREMIUM PACKAGE PERFORMANCE  REPORT [FEBRUARY-2019]</t>
  </si>
  <si>
    <t>VEDL-CALL</t>
  </si>
  <si>
    <t>MNM-CALL</t>
  </si>
  <si>
    <t>DIVIS LAB-CALL</t>
  </si>
  <si>
    <t>RELCAPITAL-PUT</t>
  </si>
  <si>
    <t>RELINFRA-PUT</t>
  </si>
  <si>
    <t>TATA STEEL-PUT</t>
  </si>
  <si>
    <t>JUBILANTFOOD-PUT</t>
  </si>
  <si>
    <t>13/02/2019</t>
  </si>
  <si>
    <t>AXIS BANK-PUT</t>
  </si>
  <si>
    <t>JUBILANTFOOD-CALL</t>
  </si>
  <si>
    <t>LUPIN-PUT</t>
  </si>
  <si>
    <t>14/02/2019</t>
  </si>
  <si>
    <t>15/02/2019</t>
  </si>
  <si>
    <t>MNM-PUT</t>
  </si>
  <si>
    <t>18/02/2019</t>
  </si>
  <si>
    <t>19/02/2019</t>
  </si>
  <si>
    <t>KSCL-PUT</t>
  </si>
  <si>
    <t>20/02/2019</t>
  </si>
  <si>
    <t>KSCL-CALL</t>
  </si>
  <si>
    <t>21/02/2019</t>
  </si>
  <si>
    <t>SUNTV-CALL</t>
  </si>
  <si>
    <t>22/02/2019</t>
  </si>
  <si>
    <t>SUN TV-CALL</t>
  </si>
  <si>
    <t>25/02/2019</t>
  </si>
  <si>
    <t>26/02/2019</t>
  </si>
  <si>
    <t>27/02/2019</t>
  </si>
  <si>
    <t>28/02/2019</t>
  </si>
  <si>
    <t>SUNPHARMA-CALL</t>
  </si>
  <si>
    <t>EP-OPTIONS PREMIUM PACKAGE PERFORMANCE  REPORT [JANUARY-2019]</t>
  </si>
  <si>
    <t>JETAIRWAYS-CALL</t>
  </si>
  <si>
    <t xml:space="preserve">BUY </t>
  </si>
  <si>
    <t>ASHOKLEYLAND-PUT</t>
  </si>
  <si>
    <t>RELIANCE-PUT</t>
  </si>
  <si>
    <t>TATASTEEL-PUT</t>
  </si>
  <si>
    <t>TECHMAH-PUT</t>
  </si>
  <si>
    <t>ICICI BANK-CALL</t>
  </si>
  <si>
    <t>BEML-CALL</t>
  </si>
  <si>
    <t>ITC-CALL</t>
  </si>
  <si>
    <t>BEML-PUT</t>
  </si>
  <si>
    <t>18/01/2019</t>
  </si>
  <si>
    <t>21/01/2019</t>
  </si>
  <si>
    <t>22/01/2019</t>
  </si>
  <si>
    <t>23/01/2019</t>
  </si>
  <si>
    <t>24/01/2019</t>
  </si>
  <si>
    <t>25/01/2019</t>
  </si>
  <si>
    <t>28/01/2019</t>
  </si>
  <si>
    <t>30/01/2019</t>
  </si>
  <si>
    <t>HDFC-PUT</t>
  </si>
  <si>
    <t>31/01/2019</t>
  </si>
  <si>
    <t>EP-OPTIONS PREMIUM PACKAGE PERFORMANCE  REPORT [DECEMBER-2018]</t>
  </si>
  <si>
    <t>DHFL-CALL</t>
  </si>
  <si>
    <t>BHARATFORGE-PUT</t>
  </si>
  <si>
    <t>JINDALSTEEL-PUT</t>
  </si>
  <si>
    <t>KOTAKBANK-PUT</t>
  </si>
  <si>
    <t>MARICO-CALL</t>
  </si>
  <si>
    <t>JINDALSTEEL-CALL</t>
  </si>
  <si>
    <t>JUBILANT FOOD-PUT</t>
  </si>
  <si>
    <t>HINDUNILEVER-PUT</t>
  </si>
  <si>
    <t>EP-OPTIONS PREMIUM PACKAGE PERFORMANCE  REPORT [NOVEMBER-2018]</t>
  </si>
  <si>
    <t>MCDOWELL-CALL</t>
  </si>
  <si>
    <t>IBULHOUSING-PUT</t>
  </si>
  <si>
    <t>DIVISLAB-CALL</t>
  </si>
  <si>
    <t xml:space="preserve"> ICICI BANK-CALL</t>
  </si>
  <si>
    <t>IBULHOUSING-CALL</t>
  </si>
  <si>
    <t>YES BANK-CALL</t>
  </si>
  <si>
    <t>HINDALCO-PUT</t>
  </si>
  <si>
    <t>DR REDDY-CALL</t>
  </si>
  <si>
    <t xml:space="preserve"> DR REDDY-CALL</t>
  </si>
  <si>
    <t>EP-OPTIONS PREMIUM PACKAGE PERFORMANCE  REPORT [OCTOBER-2018]</t>
  </si>
  <si>
    <t>SRTRANSFIN-PUT</t>
  </si>
  <si>
    <t>HDFC-CALL</t>
  </si>
  <si>
    <t>BAJ FINANCE-PUT</t>
  </si>
  <si>
    <t>BAJFINANCE-PUT</t>
  </si>
  <si>
    <t>DR REDDY-PUT</t>
  </si>
  <si>
    <t>HDFC BANK-PUT</t>
  </si>
  <si>
    <t xml:space="preserve"> DIVIS LAB-CALL</t>
  </si>
  <si>
    <t>EP-OPTIONS PREMIUM PACKAGE PERFORMANCE  REPORT [SEPTEMBER-2018]</t>
  </si>
  <si>
    <t>HINDALCO-CALL</t>
  </si>
  <si>
    <t xml:space="preserve"> HIND UNILEVER-PUT</t>
  </si>
  <si>
    <t>INFOSY-PUT</t>
  </si>
  <si>
    <t>MINDTREE-CALL</t>
  </si>
  <si>
    <t>HINDUSTAN LEVER-CALL</t>
  </si>
  <si>
    <t>LUPIN-CALL</t>
  </si>
  <si>
    <t>HCL TECH-CALL</t>
  </si>
  <si>
    <t>JINDAL STEEL-CALL</t>
  </si>
  <si>
    <t>LICHOUSING FINANCE-PUT</t>
  </si>
  <si>
    <t>EP-OPTIONS PREMIUM PACKAGE PERFORMANCE  REPORT [AUGUST-2018]</t>
  </si>
  <si>
    <t>HIND UNILEVER-CALL</t>
  </si>
  <si>
    <t>JUST DIAL-CALL</t>
  </si>
  <si>
    <t>PVR-CALL</t>
  </si>
  <si>
    <t>ASHOK LEYLAND-CALL</t>
  </si>
  <si>
    <t>TCS-CALL</t>
  </si>
  <si>
    <t>AXISBANK-CALL</t>
  </si>
  <si>
    <t>TATASTEEL-CALL</t>
  </si>
  <si>
    <t>BALKRISHNA IND-CALL</t>
  </si>
  <si>
    <t xml:space="preserve"> BALKRISHNA IND-CALL</t>
  </si>
  <si>
    <t>ICICBANK-CALL</t>
  </si>
  <si>
    <t>EP-OPTIONS PREMIUM PACKAGE PERFORMANCE  REPORT [JULY-2018]</t>
  </si>
  <si>
    <t xml:space="preserve"> BANK BARODA-PUT</t>
  </si>
  <si>
    <t xml:space="preserve"> JSW STEEL -CALL</t>
  </si>
  <si>
    <t>YES BANK -CALL</t>
  </si>
  <si>
    <t>HDFC BANK -CALL</t>
  </si>
  <si>
    <t>REC-PUT</t>
  </si>
  <si>
    <t>GRASIM-PUT</t>
  </si>
  <si>
    <t xml:space="preserve"> FEDERAL BANK-PUT</t>
  </si>
  <si>
    <t xml:space="preserve"> JUST DIAL -PUT</t>
  </si>
  <si>
    <t xml:space="preserve"> BHARTI AIRTEL-PUT</t>
  </si>
  <si>
    <t>ASHOK LEYLAND-PUT</t>
  </si>
  <si>
    <t xml:space="preserve"> ICICI BANK-PUT</t>
  </si>
  <si>
    <t>DREDDY-CALL</t>
  </si>
  <si>
    <t>JUST DIAL -CALL</t>
  </si>
  <si>
    <t>IRB-CALL</t>
  </si>
  <si>
    <t xml:space="preserve">AXIS BANK-CALL </t>
  </si>
  <si>
    <t>EP-OPTIONS PREMIUM PACKAGE PERFORMANCE  REPORT [JUNE-2018]</t>
  </si>
  <si>
    <t xml:space="preserve"> ADANI PORTS-CALL</t>
  </si>
  <si>
    <t xml:space="preserve"> HDFC BANK-PUT</t>
  </si>
  <si>
    <t>JUST DIAL-PUT</t>
  </si>
  <si>
    <t>SUN PHARMA-CALL</t>
  </si>
  <si>
    <t>BANK BARODA-CALL</t>
  </si>
  <si>
    <t>DR REDDY -CALL</t>
  </si>
  <si>
    <t xml:space="preserve"> DR REDDY-PUT</t>
  </si>
  <si>
    <t>EP-OPTIONS PREMIUM PACKAGE PERFORMANCE  REPORT [MAY-2018]</t>
  </si>
  <si>
    <t xml:space="preserve"> INDUSIND BANK-CALL</t>
  </si>
  <si>
    <t>HAVELLS-CALL</t>
  </si>
  <si>
    <t>TECH MAH-CALL</t>
  </si>
  <si>
    <t>HDFC BANK-CALL</t>
  </si>
  <si>
    <t>ONGC-CALL</t>
  </si>
  <si>
    <t>BHARTI AIRTEL-CALL</t>
  </si>
  <si>
    <t xml:space="preserve"> KOTAK BANK-CALL</t>
  </si>
  <si>
    <t>ICICI BANK-PUT</t>
  </si>
  <si>
    <t>CEAT-PUT</t>
  </si>
  <si>
    <t>BHARTI AIRTEL-PUT</t>
  </si>
  <si>
    <t>BERGER PAINT-CALL</t>
  </si>
  <si>
    <t>WOCKHARD PHARMA-CALL</t>
  </si>
  <si>
    <t>TECH MAH -CALL</t>
  </si>
  <si>
    <t>REL INFRA-CALL</t>
  </si>
  <si>
    <t>TECH MAH (JUNE)-CALL</t>
  </si>
  <si>
    <t>EP-OPTIONS PREMIUM PACKAGE PERFORMANCE  REPORT [APRIL-2018]</t>
  </si>
  <si>
    <t>IDBI-CALL</t>
  </si>
  <si>
    <t>CEAT-CALL</t>
  </si>
  <si>
    <t>VOLTAS-CALL</t>
  </si>
  <si>
    <t>PNB-CALL</t>
  </si>
  <si>
    <t>RELINFRA-CALL</t>
  </si>
  <si>
    <t>DLF-CALL</t>
  </si>
  <si>
    <t>FEDERAL BANK-CALL</t>
  </si>
  <si>
    <t>IOC-PUT</t>
  </si>
  <si>
    <t xml:space="preserve"> HCL TECH -CALL</t>
  </si>
  <si>
    <t>TCH MAH-CALL</t>
  </si>
  <si>
    <t>EP-OPTIONS PREMIUM PACKAGE PERFORMANCE  REPORT [MARCH-2018]</t>
  </si>
  <si>
    <t xml:space="preserve"> YES BANK-CALL</t>
  </si>
  <si>
    <t xml:space="preserve"> ADANI ENT-PUT</t>
  </si>
  <si>
    <t>IOC-CALL</t>
  </si>
  <si>
    <t>HINDPETRO-CALL</t>
  </si>
  <si>
    <t>JETAIRWAYS-PUT</t>
  </si>
  <si>
    <t>OIL-CALL</t>
  </si>
  <si>
    <t>CESC-CALL</t>
  </si>
  <si>
    <t>EP-OPTIONS PREMIUM PACKAGE PERFORMANCE  REPORT [FEBRUARY-2018]</t>
  </si>
  <si>
    <t>LT-PUT</t>
  </si>
  <si>
    <t>JET AIRWAYS-CALL</t>
  </si>
  <si>
    <t>CAN FIN HOME-CALL</t>
  </si>
  <si>
    <t>PC JEWELLERS-PUT</t>
  </si>
  <si>
    <t>PNB-PUT</t>
  </si>
  <si>
    <t xml:space="preserve"> PC JEWELLERS-PUT</t>
  </si>
  <si>
    <t>SUN PHARMA-PUT</t>
  </si>
  <si>
    <t>TATA STEEL -CALL</t>
  </si>
  <si>
    <t>EP-OPTIONS PREMIUM PACKAGE PERFORMANCE  REPORT [JANUARY-2018]</t>
  </si>
  <si>
    <t>RELINFRA- CALL</t>
  </si>
  <si>
    <t>ADANI ENT -CALL</t>
  </si>
  <si>
    <t>TATA STEEL-CALL</t>
  </si>
  <si>
    <t>ARVIND-CALL</t>
  </si>
  <si>
    <t>VEDL-PUT</t>
  </si>
  <si>
    <t>ADANI PORT -CALL</t>
  </si>
  <si>
    <t>ESCORTS-CALL</t>
  </si>
  <si>
    <t>15/01/2018</t>
  </si>
  <si>
    <t xml:space="preserve"> YES BANK -CALL</t>
  </si>
  <si>
    <t>16/01/2018</t>
  </si>
  <si>
    <t>TECHMAH-CALL</t>
  </si>
  <si>
    <t>17/01/2018</t>
  </si>
  <si>
    <t>18/01/2018</t>
  </si>
  <si>
    <t>19/01/2018</t>
  </si>
  <si>
    <t>22/01/2018</t>
  </si>
  <si>
    <t>23/01/2018</t>
  </si>
  <si>
    <t>24/01/2018</t>
  </si>
  <si>
    <t>HCL TECH -CALL</t>
  </si>
  <si>
    <t>25/01/2018</t>
  </si>
  <si>
    <t>29/01/2018</t>
  </si>
  <si>
    <t>30/01/2018</t>
  </si>
  <si>
    <t xml:space="preserve"> TECH MAH-CALL</t>
  </si>
  <si>
    <t>31/01/2018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</si>
</sst>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m/d/yyyy;@"/>
  </numFmts>
  <fonts count="31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b/>
      <sz val="11"/>
      <color theme="0"/>
      <name val="Calibri"/>
      <charset val="134"/>
      <scheme val="minor"/>
    </font>
    <font>
      <b/>
      <sz val="11"/>
      <color rgb="FF00B050"/>
      <name val="Calibri"/>
      <charset val="134"/>
      <scheme val="minor"/>
    </font>
    <font>
      <sz val="11"/>
      <color rgb="FF00B05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0000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5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14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1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7" borderId="1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/>
    <xf numFmtId="0" fontId="15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2" borderId="8" xfId="32" applyFont="1" applyFill="1" applyBorder="1" applyAlignment="1">
      <alignment horizontal="left"/>
    </xf>
    <xf numFmtId="0" fontId="6" fillId="2" borderId="7" xfId="32" applyFont="1" applyFill="1" applyBorder="1" applyAlignment="1">
      <alignment horizontal="left"/>
    </xf>
    <xf numFmtId="0" fontId="6" fillId="0" borderId="0" xfId="32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" fillId="0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/>
    </xf>
    <xf numFmtId="9" fontId="7" fillId="0" borderId="7" xfId="6" applyFont="1" applyFill="1" applyBorder="1" applyAlignment="1">
      <alignment horizontal="center"/>
    </xf>
    <xf numFmtId="0" fontId="8" fillId="0" borderId="0" xfId="0" applyFont="1" applyFill="1" applyBorder="1" applyAlignment="1"/>
    <xf numFmtId="0" fontId="5" fillId="3" borderId="7" xfId="0" applyFont="1" applyFill="1" applyBorder="1" applyAlignment="1">
      <alignment horizontal="center" vertical="center"/>
    </xf>
    <xf numFmtId="9" fontId="7" fillId="0" borderId="0" xfId="6" applyFont="1" applyFill="1" applyBorder="1" applyAlignment="1">
      <alignment horizontal="center"/>
    </xf>
    <xf numFmtId="1" fontId="9" fillId="4" borderId="8" xfId="32" applyNumberFormat="1" applyFont="1" applyFill="1" applyBorder="1" applyAlignment="1">
      <alignment horizontal="center"/>
    </xf>
    <xf numFmtId="9" fontId="9" fillId="4" borderId="7" xfId="6" applyNumberFormat="1" applyFont="1" applyFill="1" applyBorder="1" applyAlignment="1">
      <alignment horizontal="center"/>
    </xf>
    <xf numFmtId="9" fontId="9" fillId="4" borderId="7" xfId="6" applyNumberFormat="1" applyFont="1" applyFill="1" applyBorder="1" applyAlignment="1" applyProtection="1">
      <alignment horizontal="center"/>
    </xf>
    <xf numFmtId="1" fontId="10" fillId="0" borderId="7" xfId="0" applyNumberFormat="1" applyFont="1" applyFill="1" applyBorder="1" applyAlignment="1">
      <alignment horizontal="center"/>
    </xf>
    <xf numFmtId="9" fontId="10" fillId="0" borderId="7" xfId="6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/>
    <xf numFmtId="178" fontId="1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 wrapText="1"/>
    </xf>
    <xf numFmtId="178" fontId="3" fillId="2" borderId="5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49"/>
  <sheetViews>
    <sheetView tabSelected="1" workbookViewId="0">
      <selection activeCell="J27" sqref="J27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43566</v>
      </c>
      <c r="B4" s="9" t="s">
        <v>13</v>
      </c>
      <c r="C4" s="9" t="s">
        <v>14</v>
      </c>
      <c r="D4" s="9">
        <v>1300</v>
      </c>
      <c r="E4" s="9">
        <v>300</v>
      </c>
      <c r="F4" s="9">
        <v>28</v>
      </c>
      <c r="G4" s="9">
        <v>26.4</v>
      </c>
      <c r="H4" s="9">
        <v>31.5</v>
      </c>
      <c r="I4" s="22">
        <f t="shared" ref="I4:I15" si="0">(H4-F4)*D4</f>
        <v>4550</v>
      </c>
      <c r="J4" s="23">
        <f t="shared" ref="J4:J15" si="1">D4*F4</f>
        <v>36400</v>
      </c>
      <c r="K4" s="24">
        <f t="shared" ref="K4:K15" si="2">(I4/J4)</f>
        <v>0.125</v>
      </c>
      <c r="L4" s="25"/>
    </row>
    <row r="5" s="1" customFormat="1" spans="1:12">
      <c r="A5" s="41">
        <v>43566</v>
      </c>
      <c r="B5" s="11" t="s">
        <v>15</v>
      </c>
      <c r="C5" s="11" t="s">
        <v>14</v>
      </c>
      <c r="D5" s="11">
        <v>1200</v>
      </c>
      <c r="E5" s="11">
        <v>310</v>
      </c>
      <c r="F5" s="11">
        <v>30</v>
      </c>
      <c r="G5" s="11">
        <v>27.9</v>
      </c>
      <c r="H5" s="11">
        <v>27.9</v>
      </c>
      <c r="I5" s="26">
        <f t="shared" si="0"/>
        <v>-2520</v>
      </c>
      <c r="J5" s="23">
        <f t="shared" si="1"/>
        <v>36000</v>
      </c>
      <c r="K5" s="24">
        <f t="shared" si="2"/>
        <v>-0.07</v>
      </c>
      <c r="L5" s="25"/>
    </row>
    <row r="6" s="1" customFormat="1" spans="1:12">
      <c r="A6" s="42">
        <v>43596</v>
      </c>
      <c r="B6" s="9" t="s">
        <v>16</v>
      </c>
      <c r="C6" s="9" t="s">
        <v>14</v>
      </c>
      <c r="D6" s="9">
        <v>750</v>
      </c>
      <c r="E6" s="9">
        <v>1300</v>
      </c>
      <c r="F6" s="9">
        <v>58</v>
      </c>
      <c r="G6" s="9">
        <v>54.7</v>
      </c>
      <c r="H6" s="9">
        <v>59.9</v>
      </c>
      <c r="I6" s="22">
        <f t="shared" si="0"/>
        <v>1425</v>
      </c>
      <c r="J6" s="23">
        <f t="shared" si="1"/>
        <v>43500</v>
      </c>
      <c r="K6" s="24">
        <f t="shared" si="2"/>
        <v>0.0327586206896551</v>
      </c>
      <c r="L6" s="25"/>
    </row>
    <row r="7" s="1" customFormat="1" spans="1:12">
      <c r="A7" s="41">
        <v>43627</v>
      </c>
      <c r="B7" s="11" t="s">
        <v>16</v>
      </c>
      <c r="C7" s="11" t="s">
        <v>14</v>
      </c>
      <c r="D7" s="11">
        <v>750</v>
      </c>
      <c r="E7" s="11">
        <v>1180</v>
      </c>
      <c r="F7" s="11">
        <v>44</v>
      </c>
      <c r="G7" s="11">
        <v>40.7</v>
      </c>
      <c r="H7" s="11">
        <v>40.7</v>
      </c>
      <c r="I7" s="26">
        <f t="shared" si="0"/>
        <v>-2475</v>
      </c>
      <c r="J7" s="23">
        <f t="shared" si="1"/>
        <v>33000</v>
      </c>
      <c r="K7" s="24">
        <f t="shared" si="2"/>
        <v>-0.0749999999999999</v>
      </c>
      <c r="L7" s="25"/>
    </row>
    <row r="8" s="1" customFormat="1" spans="1:12">
      <c r="A8" s="42">
        <v>43627</v>
      </c>
      <c r="B8" s="9" t="s">
        <v>17</v>
      </c>
      <c r="C8" s="9" t="s">
        <v>14</v>
      </c>
      <c r="D8" s="9">
        <v>250</v>
      </c>
      <c r="E8" s="9">
        <v>3000</v>
      </c>
      <c r="F8" s="9">
        <v>177</v>
      </c>
      <c r="G8" s="9">
        <v>166.9</v>
      </c>
      <c r="H8" s="9">
        <v>205.5</v>
      </c>
      <c r="I8" s="22">
        <f t="shared" si="0"/>
        <v>7125</v>
      </c>
      <c r="J8" s="23">
        <f t="shared" si="1"/>
        <v>44250</v>
      </c>
      <c r="K8" s="24">
        <f t="shared" si="2"/>
        <v>0.161016949152542</v>
      </c>
      <c r="L8" s="25"/>
    </row>
    <row r="9" s="1" customFormat="1" spans="1:12">
      <c r="A9" s="41">
        <v>43657</v>
      </c>
      <c r="B9" s="11" t="s">
        <v>18</v>
      </c>
      <c r="C9" s="11" t="s">
        <v>14</v>
      </c>
      <c r="D9" s="11">
        <v>1200</v>
      </c>
      <c r="E9" s="11">
        <v>720</v>
      </c>
      <c r="F9" s="11">
        <v>26</v>
      </c>
      <c r="G9" s="11">
        <v>23.9</v>
      </c>
      <c r="H9" s="11">
        <v>23.9</v>
      </c>
      <c r="I9" s="26">
        <f t="shared" si="0"/>
        <v>-2520</v>
      </c>
      <c r="J9" s="23">
        <f t="shared" si="1"/>
        <v>31200</v>
      </c>
      <c r="K9" s="24">
        <f t="shared" si="2"/>
        <v>-0.0807692307692308</v>
      </c>
      <c r="L9" s="25"/>
    </row>
    <row r="10" s="1" customFormat="1" spans="1:12">
      <c r="A10" s="42">
        <v>43657</v>
      </c>
      <c r="B10" s="9" t="s">
        <v>19</v>
      </c>
      <c r="C10" s="9" t="s">
        <v>14</v>
      </c>
      <c r="D10" s="9">
        <v>1200</v>
      </c>
      <c r="E10" s="9">
        <v>470</v>
      </c>
      <c r="F10" s="9">
        <v>24</v>
      </c>
      <c r="G10" s="9">
        <v>21.7</v>
      </c>
      <c r="H10" s="9">
        <v>26</v>
      </c>
      <c r="I10" s="22">
        <f t="shared" si="0"/>
        <v>2400</v>
      </c>
      <c r="J10" s="23">
        <f t="shared" si="1"/>
        <v>28800</v>
      </c>
      <c r="K10" s="24">
        <f t="shared" si="2"/>
        <v>0.0833333333333333</v>
      </c>
      <c r="L10" s="25"/>
    </row>
    <row r="11" s="1" customFormat="1" spans="1:12">
      <c r="A11" s="42">
        <v>43688</v>
      </c>
      <c r="B11" s="9" t="s">
        <v>13</v>
      </c>
      <c r="C11" s="9" t="s">
        <v>14</v>
      </c>
      <c r="D11" s="9">
        <v>1300</v>
      </c>
      <c r="E11" s="9">
        <v>290</v>
      </c>
      <c r="F11" s="9">
        <v>24</v>
      </c>
      <c r="G11" s="9">
        <v>22.4</v>
      </c>
      <c r="H11" s="9">
        <v>25.4</v>
      </c>
      <c r="I11" s="22">
        <f t="shared" si="0"/>
        <v>1820</v>
      </c>
      <c r="J11" s="23">
        <f t="shared" si="1"/>
        <v>31200</v>
      </c>
      <c r="K11" s="24">
        <f t="shared" si="2"/>
        <v>0.0583333333333333</v>
      </c>
      <c r="L11" s="25"/>
    </row>
    <row r="12" s="1" customFormat="1" spans="1:12">
      <c r="A12" s="42">
        <v>43688</v>
      </c>
      <c r="B12" s="9" t="s">
        <v>20</v>
      </c>
      <c r="C12" s="9" t="s">
        <v>14</v>
      </c>
      <c r="D12" s="9">
        <v>2750</v>
      </c>
      <c r="E12" s="9">
        <v>420</v>
      </c>
      <c r="F12" s="9">
        <v>15</v>
      </c>
      <c r="G12" s="9">
        <v>14</v>
      </c>
      <c r="H12" s="9">
        <v>16.5</v>
      </c>
      <c r="I12" s="22">
        <f t="shared" si="0"/>
        <v>4125</v>
      </c>
      <c r="J12" s="23">
        <f t="shared" si="1"/>
        <v>41250</v>
      </c>
      <c r="K12" s="24">
        <f t="shared" si="2"/>
        <v>0.1</v>
      </c>
      <c r="L12" s="25"/>
    </row>
    <row r="13" s="1" customFormat="1" spans="1:12">
      <c r="A13" s="41">
        <v>43780</v>
      </c>
      <c r="B13" s="11" t="s">
        <v>15</v>
      </c>
      <c r="C13" s="11" t="s">
        <v>14</v>
      </c>
      <c r="D13" s="11">
        <v>1200</v>
      </c>
      <c r="E13" s="11">
        <v>320</v>
      </c>
      <c r="F13" s="11">
        <v>28</v>
      </c>
      <c r="G13" s="11">
        <v>25.9</v>
      </c>
      <c r="H13" s="11">
        <v>25.9</v>
      </c>
      <c r="I13" s="26">
        <f t="shared" si="0"/>
        <v>-2520</v>
      </c>
      <c r="J13" s="23">
        <f t="shared" si="1"/>
        <v>33600</v>
      </c>
      <c r="K13" s="24">
        <f t="shared" si="2"/>
        <v>-0.0750000000000001</v>
      </c>
      <c r="L13" s="25"/>
    </row>
    <row r="14" s="1" customFormat="1" spans="1:12">
      <c r="A14" s="42" t="s">
        <v>21</v>
      </c>
      <c r="B14" s="9" t="s">
        <v>22</v>
      </c>
      <c r="C14" s="9" t="s">
        <v>14</v>
      </c>
      <c r="D14" s="9">
        <v>1000</v>
      </c>
      <c r="E14" s="9">
        <v>500</v>
      </c>
      <c r="F14" s="9">
        <v>30</v>
      </c>
      <c r="G14" s="9">
        <v>27.7</v>
      </c>
      <c r="H14" s="9">
        <v>34.8</v>
      </c>
      <c r="I14" s="22">
        <f t="shared" si="0"/>
        <v>4800</v>
      </c>
      <c r="J14" s="23">
        <f t="shared" si="1"/>
        <v>30000</v>
      </c>
      <c r="K14" s="24">
        <f t="shared" si="2"/>
        <v>0.16</v>
      </c>
      <c r="L14" s="25"/>
    </row>
    <row r="15" s="1" customFormat="1" spans="1:12">
      <c r="A15" s="42" t="s">
        <v>23</v>
      </c>
      <c r="B15" s="9" t="s">
        <v>24</v>
      </c>
      <c r="C15" s="9" t="s">
        <v>14</v>
      </c>
      <c r="D15" s="9">
        <v>500</v>
      </c>
      <c r="E15" s="9">
        <v>1620</v>
      </c>
      <c r="F15" s="9">
        <v>49</v>
      </c>
      <c r="G15" s="9">
        <v>44.4</v>
      </c>
      <c r="H15" s="9">
        <v>56.9</v>
      </c>
      <c r="I15" s="22">
        <f t="shared" si="0"/>
        <v>3950</v>
      </c>
      <c r="J15" s="23">
        <f t="shared" si="1"/>
        <v>24500</v>
      </c>
      <c r="K15" s="24">
        <f t="shared" si="2"/>
        <v>0.161224489795918</v>
      </c>
      <c r="L15" s="8"/>
    </row>
    <row r="16" s="1" customFormat="1" spans="1:12">
      <c r="A16" s="42"/>
      <c r="B16" s="9"/>
      <c r="C16" s="9"/>
      <c r="D16" s="9"/>
      <c r="E16" s="9"/>
      <c r="F16" s="9"/>
      <c r="G16" s="9"/>
      <c r="H16" s="9"/>
      <c r="I16" s="22"/>
      <c r="J16" s="23"/>
      <c r="K16" s="24"/>
      <c r="L16" s="8"/>
    </row>
    <row r="17" s="1" customFormat="1" spans="1:12">
      <c r="A17" s="42"/>
      <c r="B17" s="9"/>
      <c r="C17" s="9"/>
      <c r="D17" s="9"/>
      <c r="E17" s="9"/>
      <c r="F17" s="9"/>
      <c r="G17" s="9"/>
      <c r="H17" s="9"/>
      <c r="I17" s="22"/>
      <c r="J17" s="23"/>
      <c r="K17" s="24"/>
      <c r="L17" s="8"/>
    </row>
    <row r="18" s="1" customFormat="1" spans="1:12">
      <c r="A18" s="42"/>
      <c r="B18" s="9"/>
      <c r="C18" s="9"/>
      <c r="D18" s="9"/>
      <c r="E18" s="9"/>
      <c r="F18" s="9"/>
      <c r="G18" s="9"/>
      <c r="H18" s="9"/>
      <c r="I18" s="22"/>
      <c r="J18" s="23"/>
      <c r="K18" s="24"/>
      <c r="L18" s="8"/>
    </row>
    <row r="19" s="1" customFormat="1" spans="1:12">
      <c r="A19" s="42"/>
      <c r="B19" s="9"/>
      <c r="C19" s="9"/>
      <c r="D19" s="9"/>
      <c r="E19" s="9"/>
      <c r="F19" s="9"/>
      <c r="G19" s="9"/>
      <c r="H19" s="9"/>
      <c r="I19" s="22"/>
      <c r="J19" s="23"/>
      <c r="K19" s="24"/>
      <c r="L19" s="8"/>
    </row>
    <row r="20" s="1" customFormat="1" spans="1:12">
      <c r="A20" s="42"/>
      <c r="B20" s="9"/>
      <c r="C20" s="9"/>
      <c r="D20" s="9"/>
      <c r="E20" s="9"/>
      <c r="F20" s="9"/>
      <c r="G20" s="9"/>
      <c r="H20" s="9"/>
      <c r="I20" s="22"/>
      <c r="J20" s="23"/>
      <c r="K20" s="24"/>
      <c r="L20" s="8"/>
    </row>
    <row r="21" s="1" customFormat="1" spans="1:12">
      <c r="A21" s="42"/>
      <c r="B21" s="9"/>
      <c r="C21" s="9"/>
      <c r="D21" s="9"/>
      <c r="E21" s="9"/>
      <c r="F21" s="9"/>
      <c r="G21" s="9"/>
      <c r="H21" s="9"/>
      <c r="I21" s="22"/>
      <c r="J21" s="23"/>
      <c r="K21" s="24"/>
      <c r="L21" s="8"/>
    </row>
    <row r="22" s="1" customFormat="1" spans="1:11">
      <c r="A22" s="42"/>
      <c r="B22" s="9"/>
      <c r="C22" s="9"/>
      <c r="D22" s="9"/>
      <c r="E22" s="9"/>
      <c r="F22" s="9"/>
      <c r="G22" s="9"/>
      <c r="H22" s="9"/>
      <c r="I22" s="22"/>
      <c r="J22" s="23"/>
      <c r="K22" s="24">
        <f>SUM(K4:K21)</f>
        <v>0.580897495535551</v>
      </c>
    </row>
    <row r="23" s="1" customFormat="1" spans="1:11">
      <c r="A23" s="44"/>
      <c r="B23" s="13"/>
      <c r="C23" s="13"/>
      <c r="D23" s="13"/>
      <c r="E23" s="13"/>
      <c r="F23" s="13"/>
      <c r="G23" s="14"/>
      <c r="H23" s="14"/>
      <c r="I23" s="14"/>
      <c r="J23" s="13"/>
      <c r="K23" s="27"/>
    </row>
    <row r="24" s="1" customFormat="1" spans="1:11">
      <c r="A24" s="44"/>
      <c r="B24" s="13"/>
      <c r="C24" s="13"/>
      <c r="D24" s="13"/>
      <c r="E24" s="13"/>
      <c r="F24" s="13"/>
      <c r="G24" s="15" t="s">
        <v>25</v>
      </c>
      <c r="H24" s="15"/>
      <c r="I24" s="28">
        <f>SUM(I4:I22)</f>
        <v>20160</v>
      </c>
      <c r="J24" s="13"/>
      <c r="K24" s="19"/>
    </row>
    <row r="25" s="1" customFormat="1" spans="1:9">
      <c r="A25" s="37"/>
      <c r="G25" s="13"/>
      <c r="H25" s="13"/>
      <c r="I25" s="13"/>
    </row>
    <row r="26" s="1" customFormat="1" spans="1:9">
      <c r="A26" s="37"/>
      <c r="G26" s="16" t="s">
        <v>26</v>
      </c>
      <c r="H26" s="16"/>
      <c r="I26" s="30">
        <v>0.58</v>
      </c>
    </row>
    <row r="27" s="1" customFormat="1" spans="1:8">
      <c r="A27" s="37"/>
      <c r="G27" s="17"/>
      <c r="H27" s="17"/>
    </row>
    <row r="28" s="1" customFormat="1" spans="1:9">
      <c r="A28" s="37"/>
      <c r="G28" s="16" t="s">
        <v>27</v>
      </c>
      <c r="H28" s="16"/>
      <c r="I28" s="30">
        <f>8/12</f>
        <v>0.666666666666667</v>
      </c>
    </row>
    <row r="1048549" s="1" customFormat="1" spans="1:16384">
      <c r="A1048549" s="37"/>
      <c r="XFD1048549" s="23"/>
    </row>
  </sheetData>
  <mergeCells count="5">
    <mergeCell ref="A1:K1"/>
    <mergeCell ref="A2:K2"/>
    <mergeCell ref="G24:H24"/>
    <mergeCell ref="G26:H26"/>
    <mergeCell ref="G28:H28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workbookViewId="0">
      <selection activeCell="A3" sqref="A$1:K$1048576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186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43467</v>
      </c>
      <c r="B4" s="9" t="s">
        <v>187</v>
      </c>
      <c r="C4" s="9" t="s">
        <v>14</v>
      </c>
      <c r="D4" s="9">
        <v>2300</v>
      </c>
      <c r="E4" s="9">
        <v>160</v>
      </c>
      <c r="F4" s="9">
        <v>15.05</v>
      </c>
      <c r="G4" s="9">
        <v>14.2</v>
      </c>
      <c r="H4" s="9">
        <v>15.05</v>
      </c>
      <c r="I4" s="22">
        <f t="shared" ref="I4:I33" si="0">(H4-F4)*D4</f>
        <v>0</v>
      </c>
      <c r="J4" s="23">
        <f t="shared" ref="J4:J33" si="1">D4*F4</f>
        <v>34615</v>
      </c>
      <c r="K4" s="24">
        <f t="shared" ref="K4:K33" si="2">(I4/J4)</f>
        <v>0</v>
      </c>
      <c r="L4" s="25"/>
    </row>
    <row r="5" s="1" customFormat="1" spans="1:12">
      <c r="A5" s="42">
        <v>43467</v>
      </c>
      <c r="B5" s="9" t="s">
        <v>188</v>
      </c>
      <c r="C5" s="9" t="s">
        <v>14</v>
      </c>
      <c r="D5" s="9">
        <v>1000</v>
      </c>
      <c r="E5" s="9">
        <v>700</v>
      </c>
      <c r="F5" s="9">
        <v>28</v>
      </c>
      <c r="G5" s="9">
        <v>25.9</v>
      </c>
      <c r="H5" s="9">
        <v>29.7</v>
      </c>
      <c r="I5" s="22">
        <f t="shared" si="0"/>
        <v>1700</v>
      </c>
      <c r="J5" s="23">
        <f t="shared" si="1"/>
        <v>28000</v>
      </c>
      <c r="K5" s="24">
        <f t="shared" si="2"/>
        <v>0.0607142857142857</v>
      </c>
      <c r="L5" s="25"/>
    </row>
    <row r="6" s="1" customFormat="1" spans="1:12">
      <c r="A6" s="42">
        <v>43557</v>
      </c>
      <c r="B6" s="9" t="s">
        <v>189</v>
      </c>
      <c r="C6" s="9" t="s">
        <v>14</v>
      </c>
      <c r="D6" s="9">
        <v>400</v>
      </c>
      <c r="E6" s="9">
        <v>1580</v>
      </c>
      <c r="F6" s="9">
        <v>70</v>
      </c>
      <c r="G6" s="9">
        <v>63.9</v>
      </c>
      <c r="H6" s="9">
        <v>70</v>
      </c>
      <c r="I6" s="22">
        <f t="shared" si="0"/>
        <v>0</v>
      </c>
      <c r="J6" s="23">
        <f t="shared" si="1"/>
        <v>28000</v>
      </c>
      <c r="K6" s="24">
        <f t="shared" si="2"/>
        <v>0</v>
      </c>
      <c r="L6" s="25"/>
    </row>
    <row r="7" s="1" customFormat="1" spans="1:12">
      <c r="A7" s="42">
        <v>43557</v>
      </c>
      <c r="B7" s="9" t="s">
        <v>190</v>
      </c>
      <c r="C7" s="9" t="s">
        <v>14</v>
      </c>
      <c r="D7" s="9">
        <v>1500</v>
      </c>
      <c r="E7" s="9">
        <v>160</v>
      </c>
      <c r="F7" s="9">
        <v>17.6</v>
      </c>
      <c r="G7" s="9">
        <v>15.9</v>
      </c>
      <c r="H7" s="9">
        <v>19</v>
      </c>
      <c r="I7" s="22">
        <f t="shared" si="0"/>
        <v>2100</v>
      </c>
      <c r="J7" s="23">
        <f t="shared" si="1"/>
        <v>26400</v>
      </c>
      <c r="K7" s="24">
        <f t="shared" si="2"/>
        <v>0.0795454545454544</v>
      </c>
      <c r="L7" s="25"/>
    </row>
    <row r="8" s="1" customFormat="1" spans="1:12">
      <c r="A8" s="42">
        <v>43587</v>
      </c>
      <c r="B8" s="9" t="s">
        <v>63</v>
      </c>
      <c r="C8" s="9" t="s">
        <v>14</v>
      </c>
      <c r="D8" s="9">
        <v>500</v>
      </c>
      <c r="E8" s="9">
        <v>1280</v>
      </c>
      <c r="F8" s="9">
        <v>47</v>
      </c>
      <c r="G8" s="9">
        <v>42.7</v>
      </c>
      <c r="H8" s="9">
        <v>51.8</v>
      </c>
      <c r="I8" s="22">
        <f t="shared" si="0"/>
        <v>2400</v>
      </c>
      <c r="J8" s="23">
        <f t="shared" si="1"/>
        <v>23500</v>
      </c>
      <c r="K8" s="24">
        <f t="shared" si="2"/>
        <v>0.102127659574468</v>
      </c>
      <c r="L8" s="25"/>
    </row>
    <row r="9" s="1" customFormat="1" spans="1:12">
      <c r="A9" s="42">
        <v>43618</v>
      </c>
      <c r="B9" s="9" t="s">
        <v>191</v>
      </c>
      <c r="C9" s="9" t="s">
        <v>14</v>
      </c>
      <c r="D9" s="9">
        <v>1300</v>
      </c>
      <c r="E9" s="9">
        <v>200</v>
      </c>
      <c r="F9" s="9">
        <v>30</v>
      </c>
      <c r="G9" s="9">
        <v>28</v>
      </c>
      <c r="H9" s="9">
        <v>35.6</v>
      </c>
      <c r="I9" s="22">
        <f t="shared" si="0"/>
        <v>7280</v>
      </c>
      <c r="J9" s="23">
        <f t="shared" si="1"/>
        <v>39000</v>
      </c>
      <c r="K9" s="24">
        <f t="shared" si="2"/>
        <v>0.186666666666667</v>
      </c>
      <c r="L9" s="25"/>
    </row>
    <row r="10" s="1" customFormat="1" spans="1:12">
      <c r="A10" s="42">
        <v>43648</v>
      </c>
      <c r="B10" s="9" t="s">
        <v>24</v>
      </c>
      <c r="C10" s="9" t="s">
        <v>14</v>
      </c>
      <c r="D10" s="9">
        <v>500</v>
      </c>
      <c r="E10" s="9">
        <v>1300</v>
      </c>
      <c r="F10" s="9">
        <v>67</v>
      </c>
      <c r="G10" s="9">
        <v>62.4</v>
      </c>
      <c r="H10" s="9">
        <v>79</v>
      </c>
      <c r="I10" s="22">
        <f t="shared" si="0"/>
        <v>6000</v>
      </c>
      <c r="J10" s="23">
        <f t="shared" si="1"/>
        <v>33500</v>
      </c>
      <c r="K10" s="24">
        <f t="shared" si="2"/>
        <v>0.17910447761194</v>
      </c>
      <c r="L10" s="25"/>
    </row>
    <row r="11" s="1" customFormat="1" spans="1:12">
      <c r="A11" s="42">
        <v>43679</v>
      </c>
      <c r="B11" s="9" t="s">
        <v>81</v>
      </c>
      <c r="C11" s="9" t="s">
        <v>14</v>
      </c>
      <c r="D11" s="9">
        <v>1500</v>
      </c>
      <c r="E11" s="9">
        <v>120</v>
      </c>
      <c r="F11" s="9">
        <v>20</v>
      </c>
      <c r="G11" s="9">
        <v>18.7</v>
      </c>
      <c r="H11" s="9">
        <v>20</v>
      </c>
      <c r="I11" s="22">
        <f t="shared" si="0"/>
        <v>0</v>
      </c>
      <c r="J11" s="23">
        <f t="shared" si="1"/>
        <v>30000</v>
      </c>
      <c r="K11" s="24">
        <f t="shared" si="2"/>
        <v>0</v>
      </c>
      <c r="L11" s="25"/>
    </row>
    <row r="12" s="1" customFormat="1" spans="1:12">
      <c r="A12" s="42">
        <v>43771</v>
      </c>
      <c r="B12" s="9" t="s">
        <v>192</v>
      </c>
      <c r="C12" s="9" t="s">
        <v>14</v>
      </c>
      <c r="D12" s="9">
        <v>1061</v>
      </c>
      <c r="E12" s="9">
        <v>480</v>
      </c>
      <c r="F12" s="9">
        <v>20.7</v>
      </c>
      <c r="G12" s="9">
        <v>18.7</v>
      </c>
      <c r="H12" s="9">
        <v>26</v>
      </c>
      <c r="I12" s="22">
        <f t="shared" si="0"/>
        <v>5623.3</v>
      </c>
      <c r="J12" s="23">
        <f t="shared" si="1"/>
        <v>21962.7</v>
      </c>
      <c r="K12" s="24">
        <f t="shared" si="2"/>
        <v>0.256038647342995</v>
      </c>
      <c r="L12" s="25"/>
    </row>
    <row r="13" s="1" customFormat="1" spans="1:12">
      <c r="A13" s="42">
        <v>43801</v>
      </c>
      <c r="B13" s="9" t="s">
        <v>193</v>
      </c>
      <c r="C13" s="9" t="s">
        <v>14</v>
      </c>
      <c r="D13" s="9">
        <v>500</v>
      </c>
      <c r="E13" s="9">
        <v>1300</v>
      </c>
      <c r="F13" s="9">
        <v>45</v>
      </c>
      <c r="G13" s="9">
        <v>40.7</v>
      </c>
      <c r="H13" s="9">
        <v>57.4</v>
      </c>
      <c r="I13" s="22">
        <f t="shared" si="0"/>
        <v>6200</v>
      </c>
      <c r="J13" s="23">
        <f t="shared" si="1"/>
        <v>22500</v>
      </c>
      <c r="K13" s="24">
        <f t="shared" si="2"/>
        <v>0.275555555555555</v>
      </c>
      <c r="L13" s="25"/>
    </row>
    <row r="14" s="1" customFormat="1" spans="1:12">
      <c r="A14" s="42" t="s">
        <v>194</v>
      </c>
      <c r="B14" s="9" t="s">
        <v>195</v>
      </c>
      <c r="C14" s="9" t="s">
        <v>14</v>
      </c>
      <c r="D14" s="9">
        <v>1200</v>
      </c>
      <c r="E14" s="9">
        <v>710</v>
      </c>
      <c r="F14" s="9">
        <v>19</v>
      </c>
      <c r="G14" s="9">
        <v>17.2</v>
      </c>
      <c r="H14" s="9">
        <v>20.1</v>
      </c>
      <c r="I14" s="22">
        <f t="shared" si="0"/>
        <v>1320</v>
      </c>
      <c r="J14" s="23">
        <f t="shared" si="1"/>
        <v>22800</v>
      </c>
      <c r="K14" s="24">
        <f t="shared" si="2"/>
        <v>0.0578947368421053</v>
      </c>
      <c r="L14" s="25"/>
    </row>
    <row r="15" s="1" customFormat="1" spans="1:12">
      <c r="A15" s="42" t="s">
        <v>194</v>
      </c>
      <c r="B15" s="9" t="s">
        <v>196</v>
      </c>
      <c r="C15" s="9" t="s">
        <v>14</v>
      </c>
      <c r="D15" s="9">
        <v>500</v>
      </c>
      <c r="E15" s="9">
        <v>1300</v>
      </c>
      <c r="F15" s="9">
        <v>50</v>
      </c>
      <c r="G15" s="9">
        <v>45.4</v>
      </c>
      <c r="H15" s="9">
        <v>50</v>
      </c>
      <c r="I15" s="22">
        <f t="shared" si="0"/>
        <v>0</v>
      </c>
      <c r="J15" s="23">
        <f t="shared" si="1"/>
        <v>25000</v>
      </c>
      <c r="K15" s="24">
        <f t="shared" si="2"/>
        <v>0</v>
      </c>
      <c r="L15" s="25"/>
    </row>
    <row r="16" s="1" customFormat="1" spans="1:12">
      <c r="A16" s="42" t="s">
        <v>194</v>
      </c>
      <c r="B16" s="9" t="s">
        <v>197</v>
      </c>
      <c r="C16" s="9" t="s">
        <v>14</v>
      </c>
      <c r="D16" s="45">
        <v>700</v>
      </c>
      <c r="E16" s="9">
        <v>800</v>
      </c>
      <c r="F16" s="9">
        <v>26</v>
      </c>
      <c r="G16" s="9">
        <v>22.9</v>
      </c>
      <c r="H16" s="9">
        <v>26</v>
      </c>
      <c r="I16" s="22">
        <f t="shared" si="0"/>
        <v>0</v>
      </c>
      <c r="J16" s="23">
        <f t="shared" si="1"/>
        <v>18200</v>
      </c>
      <c r="K16" s="24">
        <f t="shared" si="2"/>
        <v>0</v>
      </c>
      <c r="L16" s="25"/>
    </row>
    <row r="17" s="1" customFormat="1" spans="1:12">
      <c r="A17" s="42" t="s">
        <v>198</v>
      </c>
      <c r="B17" s="9" t="s">
        <v>123</v>
      </c>
      <c r="C17" s="9" t="s">
        <v>14</v>
      </c>
      <c r="D17" s="9">
        <v>1300</v>
      </c>
      <c r="E17" s="9">
        <v>400</v>
      </c>
      <c r="F17" s="9">
        <v>31</v>
      </c>
      <c r="G17" s="9">
        <v>29.2</v>
      </c>
      <c r="H17" s="9">
        <v>32.8</v>
      </c>
      <c r="I17" s="22">
        <f t="shared" si="0"/>
        <v>2340</v>
      </c>
      <c r="J17" s="23">
        <f t="shared" si="1"/>
        <v>40300</v>
      </c>
      <c r="K17" s="24">
        <f t="shared" si="2"/>
        <v>0.0580645161290322</v>
      </c>
      <c r="L17" s="8"/>
    </row>
    <row r="18" s="1" customFormat="1" spans="1:12">
      <c r="A18" s="42" t="s">
        <v>199</v>
      </c>
      <c r="B18" s="9" t="s">
        <v>200</v>
      </c>
      <c r="C18" s="9" t="s">
        <v>14</v>
      </c>
      <c r="D18" s="9">
        <v>1000</v>
      </c>
      <c r="E18" s="9">
        <v>630</v>
      </c>
      <c r="F18" s="9">
        <v>14</v>
      </c>
      <c r="G18" s="9">
        <v>11.9</v>
      </c>
      <c r="H18" s="9">
        <v>18.8</v>
      </c>
      <c r="I18" s="22">
        <f t="shared" si="0"/>
        <v>4800</v>
      </c>
      <c r="J18" s="23">
        <f t="shared" si="1"/>
        <v>14000</v>
      </c>
      <c r="K18" s="24">
        <f t="shared" si="2"/>
        <v>0.342857142857143</v>
      </c>
      <c r="L18" s="8"/>
    </row>
    <row r="19" s="1" customFormat="1" spans="1:12">
      <c r="A19" s="42" t="s">
        <v>201</v>
      </c>
      <c r="B19" s="9" t="s">
        <v>81</v>
      </c>
      <c r="C19" s="9" t="s">
        <v>14</v>
      </c>
      <c r="D19" s="9">
        <v>1500</v>
      </c>
      <c r="E19" s="9">
        <v>160</v>
      </c>
      <c r="F19" s="9">
        <v>10.5</v>
      </c>
      <c r="G19" s="9">
        <v>8.5</v>
      </c>
      <c r="H19" s="9">
        <v>12</v>
      </c>
      <c r="I19" s="22">
        <f t="shared" si="0"/>
        <v>2250</v>
      </c>
      <c r="J19" s="23">
        <f t="shared" si="1"/>
        <v>15750</v>
      </c>
      <c r="K19" s="24">
        <f t="shared" si="2"/>
        <v>0.142857142857143</v>
      </c>
      <c r="L19" s="8"/>
    </row>
    <row r="20" s="1" customFormat="1" spans="1:12">
      <c r="A20" s="41" t="s">
        <v>202</v>
      </c>
      <c r="B20" s="11" t="s">
        <v>203</v>
      </c>
      <c r="C20" s="11" t="s">
        <v>14</v>
      </c>
      <c r="D20" s="11">
        <v>1500</v>
      </c>
      <c r="E20" s="11">
        <v>400</v>
      </c>
      <c r="F20" s="11">
        <v>25.5</v>
      </c>
      <c r="G20" s="11">
        <v>23.9</v>
      </c>
      <c r="H20" s="11">
        <v>23.9</v>
      </c>
      <c r="I20" s="26">
        <f t="shared" si="0"/>
        <v>-2400</v>
      </c>
      <c r="J20" s="23">
        <f t="shared" si="1"/>
        <v>38250</v>
      </c>
      <c r="K20" s="24">
        <f t="shared" si="2"/>
        <v>-0.0627450980392157</v>
      </c>
      <c r="L20" s="8"/>
    </row>
    <row r="21" s="1" customFormat="1" spans="1:12">
      <c r="A21" s="41" t="s">
        <v>204</v>
      </c>
      <c r="B21" s="11" t="s">
        <v>205</v>
      </c>
      <c r="C21" s="11" t="s">
        <v>14</v>
      </c>
      <c r="D21" s="11">
        <v>1500</v>
      </c>
      <c r="E21" s="11">
        <v>380</v>
      </c>
      <c r="F21" s="11">
        <v>26</v>
      </c>
      <c r="G21" s="11">
        <v>24.2</v>
      </c>
      <c r="H21" s="11">
        <v>24.2</v>
      </c>
      <c r="I21" s="26">
        <f t="shared" si="0"/>
        <v>-2700</v>
      </c>
      <c r="J21" s="23">
        <f t="shared" si="1"/>
        <v>39000</v>
      </c>
      <c r="K21" s="24">
        <f t="shared" si="2"/>
        <v>-0.0692307692307692</v>
      </c>
      <c r="L21" s="8"/>
    </row>
    <row r="22" s="1" customFormat="1" spans="1:12">
      <c r="A22" s="41" t="s">
        <v>204</v>
      </c>
      <c r="B22" s="11" t="s">
        <v>203</v>
      </c>
      <c r="C22" s="11" t="s">
        <v>14</v>
      </c>
      <c r="D22" s="11">
        <v>1500</v>
      </c>
      <c r="E22" s="11">
        <v>400</v>
      </c>
      <c r="F22" s="11">
        <v>22</v>
      </c>
      <c r="G22" s="11">
        <v>20.4</v>
      </c>
      <c r="H22" s="11">
        <v>20.4</v>
      </c>
      <c r="I22" s="26">
        <f t="shared" si="0"/>
        <v>-2400</v>
      </c>
      <c r="J22" s="23">
        <f t="shared" si="1"/>
        <v>33000</v>
      </c>
      <c r="K22" s="24">
        <f t="shared" si="2"/>
        <v>-0.0727272727272728</v>
      </c>
      <c r="L22" s="8"/>
    </row>
    <row r="23" s="1" customFormat="1" spans="1:12">
      <c r="A23" s="42" t="s">
        <v>206</v>
      </c>
      <c r="B23" s="9" t="s">
        <v>167</v>
      </c>
      <c r="C23" s="9" t="s">
        <v>14</v>
      </c>
      <c r="D23" s="9">
        <v>1000</v>
      </c>
      <c r="E23" s="9">
        <v>720</v>
      </c>
      <c r="F23" s="9">
        <v>18</v>
      </c>
      <c r="G23" s="9">
        <v>15.9</v>
      </c>
      <c r="H23" s="9">
        <v>18</v>
      </c>
      <c r="I23" s="22">
        <f t="shared" si="0"/>
        <v>0</v>
      </c>
      <c r="J23" s="23">
        <f t="shared" si="1"/>
        <v>18000</v>
      </c>
      <c r="K23" s="24">
        <f t="shared" si="2"/>
        <v>0</v>
      </c>
      <c r="L23" s="8"/>
    </row>
    <row r="24" s="1" customFormat="1" spans="1:12">
      <c r="A24" s="42" t="s">
        <v>206</v>
      </c>
      <c r="B24" s="9" t="s">
        <v>207</v>
      </c>
      <c r="C24" s="9" t="s">
        <v>14</v>
      </c>
      <c r="D24" s="9">
        <v>1000</v>
      </c>
      <c r="E24" s="9">
        <v>560</v>
      </c>
      <c r="F24" s="9">
        <v>22</v>
      </c>
      <c r="G24" s="9">
        <v>19.9</v>
      </c>
      <c r="H24" s="9">
        <v>26.9</v>
      </c>
      <c r="I24" s="22">
        <f t="shared" si="0"/>
        <v>4900</v>
      </c>
      <c r="J24" s="23">
        <f t="shared" si="1"/>
        <v>22000</v>
      </c>
      <c r="K24" s="24">
        <f t="shared" si="2"/>
        <v>0.222727272727273</v>
      </c>
      <c r="L24" s="25"/>
    </row>
    <row r="25" s="1" customFormat="1" spans="1:12">
      <c r="A25" s="42" t="s">
        <v>208</v>
      </c>
      <c r="B25" s="9" t="s">
        <v>209</v>
      </c>
      <c r="C25" s="9" t="s">
        <v>14</v>
      </c>
      <c r="D25" s="9">
        <v>1000</v>
      </c>
      <c r="E25" s="9">
        <v>580</v>
      </c>
      <c r="F25" s="9">
        <v>23</v>
      </c>
      <c r="G25" s="9">
        <v>20.7</v>
      </c>
      <c r="H25" s="9">
        <v>23</v>
      </c>
      <c r="I25" s="22">
        <f t="shared" si="0"/>
        <v>0</v>
      </c>
      <c r="J25" s="23">
        <f t="shared" si="1"/>
        <v>23000</v>
      </c>
      <c r="K25" s="24">
        <f t="shared" si="2"/>
        <v>0</v>
      </c>
      <c r="L25" s="25"/>
    </row>
    <row r="26" s="1" customFormat="1" spans="1:12">
      <c r="A26" s="42" t="s">
        <v>208</v>
      </c>
      <c r="B26" s="9" t="s">
        <v>169</v>
      </c>
      <c r="C26" s="9" t="s">
        <v>14</v>
      </c>
      <c r="D26" s="9">
        <v>250</v>
      </c>
      <c r="E26" s="9">
        <v>2600</v>
      </c>
      <c r="F26" s="9">
        <v>64</v>
      </c>
      <c r="G26" s="9">
        <v>55.7</v>
      </c>
      <c r="H26" s="9">
        <v>64</v>
      </c>
      <c r="I26" s="22">
        <f t="shared" si="0"/>
        <v>0</v>
      </c>
      <c r="J26" s="23">
        <f t="shared" si="1"/>
        <v>16000</v>
      </c>
      <c r="K26" s="24">
        <f t="shared" si="2"/>
        <v>0</v>
      </c>
      <c r="L26" s="25"/>
    </row>
    <row r="27" s="1" customFormat="1" spans="1:12">
      <c r="A27" s="42" t="s">
        <v>210</v>
      </c>
      <c r="B27" s="9" t="s">
        <v>179</v>
      </c>
      <c r="C27" s="9" t="s">
        <v>14</v>
      </c>
      <c r="D27" s="9">
        <v>2500</v>
      </c>
      <c r="E27" s="9">
        <v>340</v>
      </c>
      <c r="F27" s="9">
        <v>11</v>
      </c>
      <c r="G27" s="9">
        <v>10</v>
      </c>
      <c r="H27" s="9">
        <v>11.7</v>
      </c>
      <c r="I27" s="22">
        <f t="shared" si="0"/>
        <v>1750</v>
      </c>
      <c r="J27" s="23">
        <f t="shared" si="1"/>
        <v>27500</v>
      </c>
      <c r="K27" s="24">
        <f t="shared" si="2"/>
        <v>0.0636363636363636</v>
      </c>
      <c r="L27" s="25"/>
    </row>
    <row r="28" s="1" customFormat="1" spans="1:12">
      <c r="A28" s="42" t="s">
        <v>211</v>
      </c>
      <c r="B28" s="9" t="s">
        <v>157</v>
      </c>
      <c r="C28" s="9" t="s">
        <v>14</v>
      </c>
      <c r="D28" s="9">
        <v>2000</v>
      </c>
      <c r="E28" s="9">
        <v>175</v>
      </c>
      <c r="F28" s="9">
        <v>5</v>
      </c>
      <c r="G28" s="9">
        <v>3.7</v>
      </c>
      <c r="H28" s="9">
        <v>7.95</v>
      </c>
      <c r="I28" s="22">
        <f t="shared" si="0"/>
        <v>5900</v>
      </c>
      <c r="J28" s="23">
        <f t="shared" si="1"/>
        <v>10000</v>
      </c>
      <c r="K28" s="24">
        <f t="shared" si="2"/>
        <v>0.59</v>
      </c>
      <c r="L28" s="25"/>
    </row>
    <row r="29" s="1" customFormat="1" spans="1:12">
      <c r="A29" s="42" t="s">
        <v>212</v>
      </c>
      <c r="B29" s="9" t="s">
        <v>32</v>
      </c>
      <c r="C29" s="9" t="s">
        <v>14</v>
      </c>
      <c r="D29" s="9">
        <v>600</v>
      </c>
      <c r="E29" s="9">
        <v>1140</v>
      </c>
      <c r="F29" s="9">
        <v>12</v>
      </c>
      <c r="G29" s="9">
        <v>8.9</v>
      </c>
      <c r="H29" s="9">
        <v>12</v>
      </c>
      <c r="I29" s="22">
        <f t="shared" si="0"/>
        <v>0</v>
      </c>
      <c r="J29" s="23">
        <f t="shared" si="1"/>
        <v>7200</v>
      </c>
      <c r="K29" s="24">
        <f t="shared" si="2"/>
        <v>0</v>
      </c>
      <c r="L29" s="25"/>
    </row>
    <row r="30" s="1" customFormat="1" spans="1:12">
      <c r="A30" s="41" t="s">
        <v>212</v>
      </c>
      <c r="B30" s="11" t="s">
        <v>13</v>
      </c>
      <c r="C30" s="11" t="s">
        <v>14</v>
      </c>
      <c r="D30" s="11">
        <v>1300</v>
      </c>
      <c r="E30" s="11">
        <v>470</v>
      </c>
      <c r="F30" s="11">
        <v>11.5</v>
      </c>
      <c r="G30" s="11">
        <v>9.7</v>
      </c>
      <c r="H30" s="11">
        <v>9.7</v>
      </c>
      <c r="I30" s="26">
        <f t="shared" si="0"/>
        <v>-2340</v>
      </c>
      <c r="J30" s="23">
        <f t="shared" si="1"/>
        <v>14950</v>
      </c>
      <c r="K30" s="24">
        <f t="shared" si="2"/>
        <v>-0.156521739130435</v>
      </c>
      <c r="L30" s="25"/>
    </row>
    <row r="31" s="1" customFormat="1" spans="1:12">
      <c r="A31" s="42" t="s">
        <v>212</v>
      </c>
      <c r="B31" s="9" t="s">
        <v>13</v>
      </c>
      <c r="C31" s="9" t="s">
        <v>14</v>
      </c>
      <c r="D31" s="9">
        <v>1300</v>
      </c>
      <c r="E31" s="9">
        <v>470</v>
      </c>
      <c r="F31" s="9">
        <v>12.5</v>
      </c>
      <c r="G31" s="9">
        <v>11</v>
      </c>
      <c r="H31" s="9">
        <v>12.5</v>
      </c>
      <c r="I31" s="22">
        <f t="shared" si="0"/>
        <v>0</v>
      </c>
      <c r="J31" s="23">
        <f t="shared" si="1"/>
        <v>16250</v>
      </c>
      <c r="K31" s="24">
        <f t="shared" si="2"/>
        <v>0</v>
      </c>
      <c r="L31" s="25"/>
    </row>
    <row r="32" s="1" customFormat="1" spans="1:12">
      <c r="A32" s="42" t="s">
        <v>213</v>
      </c>
      <c r="B32" s="9" t="s">
        <v>214</v>
      </c>
      <c r="C32" s="9" t="s">
        <v>14</v>
      </c>
      <c r="D32" s="9">
        <v>1100</v>
      </c>
      <c r="E32" s="9">
        <v>440</v>
      </c>
      <c r="F32" s="9">
        <v>9</v>
      </c>
      <c r="G32" s="9">
        <v>7.2</v>
      </c>
      <c r="H32" s="9">
        <v>9</v>
      </c>
      <c r="I32" s="22">
        <f t="shared" si="0"/>
        <v>0</v>
      </c>
      <c r="J32" s="23">
        <f t="shared" si="1"/>
        <v>9900</v>
      </c>
      <c r="K32" s="24">
        <f t="shared" si="2"/>
        <v>0</v>
      </c>
      <c r="L32" s="25"/>
    </row>
    <row r="33" s="1" customFormat="1" spans="1:12">
      <c r="A33" s="41" t="s">
        <v>213</v>
      </c>
      <c r="B33" s="11" t="s">
        <v>191</v>
      </c>
      <c r="C33" s="11" t="s">
        <v>14</v>
      </c>
      <c r="D33" s="11">
        <v>1300</v>
      </c>
      <c r="E33" s="11">
        <v>130</v>
      </c>
      <c r="F33" s="11">
        <v>9</v>
      </c>
      <c r="G33" s="11">
        <v>7.4</v>
      </c>
      <c r="H33" s="11">
        <v>7.4</v>
      </c>
      <c r="I33" s="26">
        <f t="shared" si="0"/>
        <v>-2080</v>
      </c>
      <c r="J33" s="23">
        <f t="shared" si="1"/>
        <v>11700</v>
      </c>
      <c r="K33" s="24">
        <f t="shared" si="2"/>
        <v>-0.177777777777778</v>
      </c>
      <c r="L33" s="25"/>
    </row>
    <row r="34" s="1" customFormat="1" spans="1:12">
      <c r="A34" s="42"/>
      <c r="B34" s="9"/>
      <c r="C34" s="9"/>
      <c r="D34" s="9"/>
      <c r="E34" s="9"/>
      <c r="F34" s="9"/>
      <c r="G34" s="9"/>
      <c r="H34" s="9"/>
      <c r="I34" s="22"/>
      <c r="J34" s="23"/>
      <c r="K34" s="24"/>
      <c r="L34" s="25"/>
    </row>
    <row r="35" s="1" customFormat="1" spans="1:12">
      <c r="A35" s="42"/>
      <c r="B35" s="9"/>
      <c r="C35" s="9"/>
      <c r="D35" s="9"/>
      <c r="E35" s="9"/>
      <c r="F35" s="9"/>
      <c r="G35" s="9"/>
      <c r="H35" s="9"/>
      <c r="I35" s="22"/>
      <c r="J35" s="23"/>
      <c r="K35" s="24">
        <f>SUM(K4:K34)</f>
        <v>2.07878726515495</v>
      </c>
      <c r="L35" s="25"/>
    </row>
    <row r="36" s="1" customFormat="1" spans="1:12">
      <c r="A36" s="44"/>
      <c r="B36" s="13"/>
      <c r="C36" s="13"/>
      <c r="D36" s="13"/>
      <c r="E36" s="13"/>
      <c r="F36" s="13"/>
      <c r="G36" s="14"/>
      <c r="H36" s="14"/>
      <c r="I36" s="14"/>
      <c r="J36" s="13"/>
      <c r="K36" s="27"/>
      <c r="L36" s="19"/>
    </row>
    <row r="37" s="1" customFormat="1" spans="1:12">
      <c r="A37" s="44"/>
      <c r="B37" s="13"/>
      <c r="C37" s="13"/>
      <c r="D37" s="13"/>
      <c r="E37" s="13"/>
      <c r="F37" s="13"/>
      <c r="G37" s="15" t="s">
        <v>25</v>
      </c>
      <c r="H37" s="15"/>
      <c r="I37" s="28">
        <f>SUM(I4:I35)</f>
        <v>42643.3</v>
      </c>
      <c r="J37" s="13"/>
      <c r="K37" s="19"/>
      <c r="L37" s="19"/>
    </row>
    <row r="38" s="1" customFormat="1" spans="1:9">
      <c r="A38" s="37"/>
      <c r="G38" s="13"/>
      <c r="H38" s="13"/>
      <c r="I38" s="13"/>
    </row>
    <row r="39" s="1" customFormat="1" spans="1:9">
      <c r="A39" s="37"/>
      <c r="G39" s="16" t="s">
        <v>26</v>
      </c>
      <c r="H39" s="16"/>
      <c r="I39" s="30">
        <v>2.08</v>
      </c>
    </row>
    <row r="40" s="1" customFormat="1" spans="1:9">
      <c r="A40" s="37"/>
      <c r="G40" s="17"/>
      <c r="H40" s="17"/>
      <c r="I40" s="13"/>
    </row>
    <row r="41" s="1" customFormat="1" spans="1:9">
      <c r="A41" s="37"/>
      <c r="G41" s="16" t="s">
        <v>27</v>
      </c>
      <c r="H41" s="16"/>
      <c r="I41" s="29">
        <f>25/30</f>
        <v>0.833333333333333</v>
      </c>
    </row>
  </sheetData>
  <mergeCells count="5">
    <mergeCell ref="A1:K1"/>
    <mergeCell ref="A2:K2"/>
    <mergeCell ref="G37:H37"/>
    <mergeCell ref="G39:H39"/>
    <mergeCell ref="G41:H4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zoomScale="98" zoomScaleNormal="98" topLeftCell="A31" workbookViewId="0">
      <selection activeCell="B52" sqref="B52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1">
        <v>43466</v>
      </c>
      <c r="B4" s="11" t="s">
        <v>216</v>
      </c>
      <c r="C4" s="11" t="s">
        <v>217</v>
      </c>
      <c r="D4" s="11">
        <v>2200</v>
      </c>
      <c r="E4" s="11">
        <v>280</v>
      </c>
      <c r="F4" s="11">
        <v>21.5</v>
      </c>
      <c r="G4" s="11">
        <v>20.4</v>
      </c>
      <c r="H4" s="11">
        <v>20.4</v>
      </c>
      <c r="I4" s="26">
        <f t="shared" ref="I4:I48" si="0">(H4-F4)*D4</f>
        <v>-2420</v>
      </c>
      <c r="J4" s="23">
        <f t="shared" ref="J4:J48" si="1">D4*F4</f>
        <v>47300</v>
      </c>
      <c r="K4" s="24">
        <f t="shared" ref="K4:K48" si="2">(I4/J4)</f>
        <v>-0.0511627906976745</v>
      </c>
      <c r="L4" s="25"/>
    </row>
    <row r="5" s="1" customFormat="1" spans="1:12">
      <c r="A5" s="42">
        <v>43466</v>
      </c>
      <c r="B5" s="9" t="s">
        <v>167</v>
      </c>
      <c r="C5" s="9" t="s">
        <v>14</v>
      </c>
      <c r="D5" s="9">
        <v>1000</v>
      </c>
      <c r="E5" s="9">
        <v>720</v>
      </c>
      <c r="F5" s="9">
        <v>36</v>
      </c>
      <c r="G5" s="9">
        <v>33.7</v>
      </c>
      <c r="H5" s="9">
        <v>36</v>
      </c>
      <c r="I5" s="22">
        <f t="shared" si="0"/>
        <v>0</v>
      </c>
      <c r="J5" s="23">
        <f t="shared" si="1"/>
        <v>36000</v>
      </c>
      <c r="K5" s="24">
        <f t="shared" si="2"/>
        <v>0</v>
      </c>
      <c r="L5" s="25"/>
    </row>
    <row r="6" s="1" customFormat="1" spans="1:12">
      <c r="A6" s="42">
        <v>43467</v>
      </c>
      <c r="B6" s="9" t="s">
        <v>218</v>
      </c>
      <c r="C6" s="9" t="s">
        <v>14</v>
      </c>
      <c r="D6" s="9">
        <v>4000</v>
      </c>
      <c r="E6" s="9">
        <v>100</v>
      </c>
      <c r="F6" s="9">
        <v>4.3</v>
      </c>
      <c r="G6" s="9">
        <v>3.7</v>
      </c>
      <c r="H6" s="9">
        <v>4.7</v>
      </c>
      <c r="I6" s="22">
        <f t="shared" si="0"/>
        <v>1600</v>
      </c>
      <c r="J6" s="23">
        <f t="shared" si="1"/>
        <v>17200</v>
      </c>
      <c r="K6" s="24">
        <f t="shared" si="2"/>
        <v>0.0930232558139536</v>
      </c>
      <c r="L6" s="25"/>
    </row>
    <row r="7" s="1" customFormat="1" spans="1:12">
      <c r="A7" s="42">
        <v>43467</v>
      </c>
      <c r="B7" s="9" t="s">
        <v>219</v>
      </c>
      <c r="C7" s="9" t="s">
        <v>14</v>
      </c>
      <c r="D7" s="9">
        <v>500</v>
      </c>
      <c r="E7" s="9">
        <v>1120</v>
      </c>
      <c r="F7" s="9">
        <v>37</v>
      </c>
      <c r="G7" s="9">
        <v>32.4</v>
      </c>
      <c r="H7" s="9">
        <v>41.2</v>
      </c>
      <c r="I7" s="22">
        <f t="shared" si="0"/>
        <v>2100</v>
      </c>
      <c r="J7" s="23">
        <f t="shared" si="1"/>
        <v>18500</v>
      </c>
      <c r="K7" s="24">
        <f t="shared" si="2"/>
        <v>0.113513513513514</v>
      </c>
      <c r="L7" s="25"/>
    </row>
    <row r="8" s="1" customFormat="1" spans="1:12">
      <c r="A8" s="42">
        <v>43467</v>
      </c>
      <c r="B8" s="9" t="s">
        <v>200</v>
      </c>
      <c r="C8" s="9" t="s">
        <v>14</v>
      </c>
      <c r="D8" s="9">
        <v>1000</v>
      </c>
      <c r="E8" s="9">
        <v>750</v>
      </c>
      <c r="F8" s="9">
        <v>28</v>
      </c>
      <c r="G8" s="9">
        <v>25.9</v>
      </c>
      <c r="H8" s="9">
        <v>28</v>
      </c>
      <c r="I8" s="22">
        <f t="shared" si="0"/>
        <v>0</v>
      </c>
      <c r="J8" s="23">
        <f t="shared" si="1"/>
        <v>28000</v>
      </c>
      <c r="K8" s="24">
        <f t="shared" si="2"/>
        <v>0</v>
      </c>
      <c r="L8" s="25"/>
    </row>
    <row r="9" s="1" customFormat="1" spans="1:12">
      <c r="A9" s="42">
        <v>43468</v>
      </c>
      <c r="B9" s="9" t="s">
        <v>22</v>
      </c>
      <c r="C9" s="9" t="s">
        <v>14</v>
      </c>
      <c r="D9" s="9">
        <v>1000</v>
      </c>
      <c r="E9" s="9">
        <v>600</v>
      </c>
      <c r="F9" s="9">
        <v>25.1</v>
      </c>
      <c r="G9" s="9">
        <v>22.9</v>
      </c>
      <c r="H9" s="9">
        <v>26.7</v>
      </c>
      <c r="I9" s="22">
        <f t="shared" si="0"/>
        <v>1600</v>
      </c>
      <c r="J9" s="23">
        <f t="shared" si="1"/>
        <v>25100</v>
      </c>
      <c r="K9" s="24">
        <f t="shared" si="2"/>
        <v>0.0637450199203186</v>
      </c>
      <c r="L9" s="25"/>
    </row>
    <row r="10" s="1" customFormat="1" spans="1:12">
      <c r="A10" s="42">
        <v>43468</v>
      </c>
      <c r="B10" s="9" t="s">
        <v>220</v>
      </c>
      <c r="C10" s="9" t="s">
        <v>14</v>
      </c>
      <c r="D10" s="9">
        <v>1061</v>
      </c>
      <c r="E10" s="9">
        <v>490</v>
      </c>
      <c r="F10" s="9">
        <v>19.2</v>
      </c>
      <c r="G10" s="9">
        <v>16.9</v>
      </c>
      <c r="H10" s="9">
        <v>19.2</v>
      </c>
      <c r="I10" s="22">
        <f t="shared" si="0"/>
        <v>0</v>
      </c>
      <c r="J10" s="23">
        <f t="shared" si="1"/>
        <v>20371.2</v>
      </c>
      <c r="K10" s="24">
        <f t="shared" si="2"/>
        <v>0</v>
      </c>
      <c r="L10" s="25"/>
    </row>
    <row r="11" s="1" customFormat="1" spans="1:12">
      <c r="A11" s="42">
        <v>43468</v>
      </c>
      <c r="B11" s="9" t="s">
        <v>95</v>
      </c>
      <c r="C11" s="9" t="s">
        <v>14</v>
      </c>
      <c r="D11" s="9">
        <v>500</v>
      </c>
      <c r="E11" s="9">
        <v>840</v>
      </c>
      <c r="F11" s="9">
        <v>54</v>
      </c>
      <c r="G11" s="9">
        <v>49.7</v>
      </c>
      <c r="H11" s="9">
        <v>58.2</v>
      </c>
      <c r="I11" s="22">
        <f t="shared" si="0"/>
        <v>2100</v>
      </c>
      <c r="J11" s="23">
        <f t="shared" si="1"/>
        <v>27000</v>
      </c>
      <c r="K11" s="24">
        <f t="shared" si="2"/>
        <v>0.0777777777777778</v>
      </c>
      <c r="L11" s="25"/>
    </row>
    <row r="12" s="1" customFormat="1" spans="1:12">
      <c r="A12" s="42">
        <v>43469</v>
      </c>
      <c r="B12" s="9" t="s">
        <v>221</v>
      </c>
      <c r="C12" s="9" t="s">
        <v>14</v>
      </c>
      <c r="D12" s="9">
        <v>1200</v>
      </c>
      <c r="E12" s="9">
        <v>700</v>
      </c>
      <c r="F12" s="9">
        <v>29</v>
      </c>
      <c r="G12" s="9">
        <v>27</v>
      </c>
      <c r="H12" s="9">
        <v>32.3</v>
      </c>
      <c r="I12" s="22">
        <f t="shared" si="0"/>
        <v>3960</v>
      </c>
      <c r="J12" s="23">
        <f t="shared" si="1"/>
        <v>34800</v>
      </c>
      <c r="K12" s="24">
        <f t="shared" si="2"/>
        <v>0.113793103448276</v>
      </c>
      <c r="L12" s="25"/>
    </row>
    <row r="13" s="1" customFormat="1" spans="1:12">
      <c r="A13" s="41">
        <v>43472</v>
      </c>
      <c r="B13" s="11" t="s">
        <v>222</v>
      </c>
      <c r="C13" s="11" t="s">
        <v>14</v>
      </c>
      <c r="D13" s="11">
        <v>2750</v>
      </c>
      <c r="E13" s="11">
        <v>370</v>
      </c>
      <c r="F13" s="11">
        <v>11</v>
      </c>
      <c r="G13" s="11">
        <v>10.2</v>
      </c>
      <c r="H13" s="11">
        <v>10.2</v>
      </c>
      <c r="I13" s="26">
        <f t="shared" si="0"/>
        <v>-2200</v>
      </c>
      <c r="J13" s="23">
        <f t="shared" si="1"/>
        <v>30250</v>
      </c>
      <c r="K13" s="24">
        <f t="shared" si="2"/>
        <v>-0.0727272727272728</v>
      </c>
      <c r="L13" s="25"/>
    </row>
    <row r="14" s="1" customFormat="1" spans="1:12">
      <c r="A14" s="42">
        <v>43472</v>
      </c>
      <c r="B14" s="9" t="s">
        <v>95</v>
      </c>
      <c r="C14" s="9" t="s">
        <v>217</v>
      </c>
      <c r="D14" s="9">
        <v>500</v>
      </c>
      <c r="E14" s="9">
        <v>820</v>
      </c>
      <c r="F14" s="9">
        <v>45</v>
      </c>
      <c r="G14" s="9">
        <v>41.4</v>
      </c>
      <c r="H14" s="9">
        <v>45</v>
      </c>
      <c r="I14" s="22">
        <f t="shared" si="0"/>
        <v>0</v>
      </c>
      <c r="J14" s="23">
        <f t="shared" si="1"/>
        <v>22500</v>
      </c>
      <c r="K14" s="24">
        <f t="shared" si="2"/>
        <v>0</v>
      </c>
      <c r="L14" s="25"/>
    </row>
    <row r="15" s="1" customFormat="1" spans="1:12">
      <c r="A15" s="42">
        <v>43472</v>
      </c>
      <c r="B15" s="9" t="s">
        <v>223</v>
      </c>
      <c r="C15" s="9" t="s">
        <v>217</v>
      </c>
      <c r="D15" s="9">
        <v>700</v>
      </c>
      <c r="E15" s="9">
        <v>900</v>
      </c>
      <c r="F15" s="9">
        <v>48</v>
      </c>
      <c r="G15" s="9">
        <v>44.9</v>
      </c>
      <c r="H15" s="9">
        <v>51</v>
      </c>
      <c r="I15" s="22">
        <f t="shared" si="0"/>
        <v>2100</v>
      </c>
      <c r="J15" s="23">
        <f t="shared" si="1"/>
        <v>33600</v>
      </c>
      <c r="K15" s="24">
        <f t="shared" si="2"/>
        <v>0.0625</v>
      </c>
      <c r="L15" s="25"/>
    </row>
    <row r="16" s="1" customFormat="1" spans="1:12">
      <c r="A16" s="41">
        <v>43473</v>
      </c>
      <c r="B16" s="11" t="s">
        <v>61</v>
      </c>
      <c r="C16" s="11" t="s">
        <v>217</v>
      </c>
      <c r="D16" s="43">
        <v>500</v>
      </c>
      <c r="E16" s="11">
        <v>800</v>
      </c>
      <c r="F16" s="11">
        <v>54</v>
      </c>
      <c r="G16" s="11">
        <v>49.9</v>
      </c>
      <c r="H16" s="11">
        <v>49.9</v>
      </c>
      <c r="I16" s="26">
        <f t="shared" si="0"/>
        <v>-2050</v>
      </c>
      <c r="J16" s="23">
        <f t="shared" si="1"/>
        <v>27000</v>
      </c>
      <c r="K16" s="24">
        <f t="shared" si="2"/>
        <v>-0.075925925925926</v>
      </c>
      <c r="L16" s="25"/>
    </row>
    <row r="17" s="1" customFormat="1" spans="1:12">
      <c r="A17" s="42">
        <v>43473</v>
      </c>
      <c r="B17" s="9" t="s">
        <v>13</v>
      </c>
      <c r="C17" s="9" t="s">
        <v>14</v>
      </c>
      <c r="D17" s="9">
        <v>1300</v>
      </c>
      <c r="E17" s="9">
        <v>460</v>
      </c>
      <c r="F17" s="9">
        <v>18.5</v>
      </c>
      <c r="G17" s="9">
        <v>16.7</v>
      </c>
      <c r="H17" s="9">
        <v>18.5</v>
      </c>
      <c r="I17" s="22">
        <f t="shared" si="0"/>
        <v>0</v>
      </c>
      <c r="J17" s="23">
        <f t="shared" si="1"/>
        <v>24050</v>
      </c>
      <c r="K17" s="24">
        <f t="shared" si="2"/>
        <v>0</v>
      </c>
      <c r="L17" s="8"/>
    </row>
    <row r="18" s="1" customFormat="1" spans="1:12">
      <c r="A18" s="42">
        <v>43473</v>
      </c>
      <c r="B18" s="9" t="s">
        <v>73</v>
      </c>
      <c r="C18" s="9" t="s">
        <v>14</v>
      </c>
      <c r="D18" s="9">
        <v>1100</v>
      </c>
      <c r="E18" s="9">
        <v>720</v>
      </c>
      <c r="F18" s="9">
        <v>32.2</v>
      </c>
      <c r="G18" s="9">
        <v>29.9</v>
      </c>
      <c r="H18" s="9">
        <v>32.2</v>
      </c>
      <c r="I18" s="22">
        <f t="shared" si="0"/>
        <v>0</v>
      </c>
      <c r="J18" s="23">
        <f t="shared" si="1"/>
        <v>35420</v>
      </c>
      <c r="K18" s="24">
        <f t="shared" si="2"/>
        <v>0</v>
      </c>
      <c r="L18" s="8"/>
    </row>
    <row r="19" s="1" customFormat="1" spans="1:12">
      <c r="A19" s="42">
        <v>43474</v>
      </c>
      <c r="B19" s="9" t="s">
        <v>169</v>
      </c>
      <c r="C19" s="9" t="s">
        <v>14</v>
      </c>
      <c r="D19" s="9">
        <v>250</v>
      </c>
      <c r="E19" s="9">
        <v>2600</v>
      </c>
      <c r="F19" s="9">
        <v>84</v>
      </c>
      <c r="G19" s="9">
        <v>75.4</v>
      </c>
      <c r="H19" s="9">
        <v>84</v>
      </c>
      <c r="I19" s="22">
        <f t="shared" si="0"/>
        <v>0</v>
      </c>
      <c r="J19" s="23">
        <f t="shared" si="1"/>
        <v>21000</v>
      </c>
      <c r="K19" s="24">
        <f t="shared" si="2"/>
        <v>0</v>
      </c>
      <c r="L19" s="8"/>
    </row>
    <row r="20" s="1" customFormat="1" spans="1:12">
      <c r="A20" s="42">
        <v>43474</v>
      </c>
      <c r="B20" s="9" t="s">
        <v>96</v>
      </c>
      <c r="C20" s="9" t="s">
        <v>14</v>
      </c>
      <c r="D20" s="9">
        <v>2667</v>
      </c>
      <c r="E20" s="9">
        <v>350</v>
      </c>
      <c r="F20" s="9">
        <v>11</v>
      </c>
      <c r="G20" s="9">
        <v>10.2</v>
      </c>
      <c r="H20" s="9">
        <v>13.4</v>
      </c>
      <c r="I20" s="22">
        <f t="shared" si="0"/>
        <v>6400.8</v>
      </c>
      <c r="J20" s="23">
        <f t="shared" si="1"/>
        <v>29337</v>
      </c>
      <c r="K20" s="24">
        <f t="shared" si="2"/>
        <v>0.218181818181818</v>
      </c>
      <c r="L20" s="8"/>
    </row>
    <row r="21" s="1" customFormat="1" spans="1:12">
      <c r="A21" s="42">
        <v>43475</v>
      </c>
      <c r="B21" s="9" t="s">
        <v>97</v>
      </c>
      <c r="C21" s="9" t="s">
        <v>217</v>
      </c>
      <c r="D21" s="9">
        <v>2667</v>
      </c>
      <c r="E21" s="9">
        <v>340</v>
      </c>
      <c r="F21" s="9">
        <v>11.6</v>
      </c>
      <c r="G21" s="9">
        <v>10.5</v>
      </c>
      <c r="H21" s="9">
        <v>11.6</v>
      </c>
      <c r="I21" s="22">
        <f t="shared" si="0"/>
        <v>0</v>
      </c>
      <c r="J21" s="23">
        <f t="shared" si="1"/>
        <v>30937.2</v>
      </c>
      <c r="K21" s="24">
        <f t="shared" si="2"/>
        <v>0</v>
      </c>
      <c r="L21" s="8"/>
    </row>
    <row r="22" s="1" customFormat="1" spans="1:12">
      <c r="A22" s="42">
        <v>43476</v>
      </c>
      <c r="B22" s="9" t="s">
        <v>224</v>
      </c>
      <c r="C22" s="9" t="s">
        <v>14</v>
      </c>
      <c r="D22" s="9">
        <v>2400</v>
      </c>
      <c r="E22" s="9">
        <v>290</v>
      </c>
      <c r="F22" s="9">
        <v>8.4</v>
      </c>
      <c r="G22" s="9">
        <v>7.4</v>
      </c>
      <c r="H22" s="9">
        <v>9.3</v>
      </c>
      <c r="I22" s="22">
        <f t="shared" si="0"/>
        <v>2160</v>
      </c>
      <c r="J22" s="23">
        <f t="shared" si="1"/>
        <v>20160</v>
      </c>
      <c r="K22" s="24">
        <f t="shared" si="2"/>
        <v>0.107142857142857</v>
      </c>
      <c r="L22" s="8"/>
    </row>
    <row r="23" s="1" customFormat="1" spans="1:12">
      <c r="A23" s="42">
        <v>43479</v>
      </c>
      <c r="B23" s="9" t="s">
        <v>225</v>
      </c>
      <c r="C23" s="9" t="s">
        <v>14</v>
      </c>
      <c r="D23" s="9">
        <v>700</v>
      </c>
      <c r="E23" s="9">
        <v>880</v>
      </c>
      <c r="F23" s="9">
        <v>34</v>
      </c>
      <c r="G23" s="9">
        <v>31</v>
      </c>
      <c r="H23" s="9">
        <v>34</v>
      </c>
      <c r="I23" s="22">
        <f t="shared" si="0"/>
        <v>0</v>
      </c>
      <c r="J23" s="23">
        <f t="shared" si="1"/>
        <v>23800</v>
      </c>
      <c r="K23" s="24">
        <f t="shared" si="2"/>
        <v>0</v>
      </c>
      <c r="L23" s="8"/>
    </row>
    <row r="24" s="1" customFormat="1" spans="1:12">
      <c r="A24" s="41">
        <v>43479</v>
      </c>
      <c r="B24" s="11" t="s">
        <v>117</v>
      </c>
      <c r="C24" s="11" t="s">
        <v>14</v>
      </c>
      <c r="D24" s="11">
        <v>250</v>
      </c>
      <c r="E24" s="11">
        <v>1820</v>
      </c>
      <c r="F24" s="11">
        <v>41</v>
      </c>
      <c r="G24" s="11">
        <v>32.2</v>
      </c>
      <c r="H24" s="11">
        <v>35</v>
      </c>
      <c r="I24" s="26">
        <f t="shared" si="0"/>
        <v>-1500</v>
      </c>
      <c r="J24" s="23">
        <f t="shared" si="1"/>
        <v>10250</v>
      </c>
      <c r="K24" s="24">
        <f t="shared" si="2"/>
        <v>-0.146341463414634</v>
      </c>
      <c r="L24" s="25"/>
    </row>
    <row r="25" s="1" customFormat="1" spans="1:12">
      <c r="A25" s="42">
        <v>43479</v>
      </c>
      <c r="B25" s="9" t="s">
        <v>96</v>
      </c>
      <c r="C25" s="9" t="s">
        <v>14</v>
      </c>
      <c r="D25" s="9">
        <v>2667</v>
      </c>
      <c r="E25" s="9">
        <v>330</v>
      </c>
      <c r="F25" s="9">
        <v>10</v>
      </c>
      <c r="G25" s="9">
        <v>9</v>
      </c>
      <c r="H25" s="9">
        <v>10.8</v>
      </c>
      <c r="I25" s="22">
        <f t="shared" si="0"/>
        <v>2133.6</v>
      </c>
      <c r="J25" s="23">
        <f t="shared" si="1"/>
        <v>26670</v>
      </c>
      <c r="K25" s="24">
        <f t="shared" si="2"/>
        <v>0.0800000000000001</v>
      </c>
      <c r="L25" s="25"/>
    </row>
    <row r="26" s="1" customFormat="1" spans="1:12">
      <c r="A26" s="42">
        <v>43480</v>
      </c>
      <c r="B26" s="9" t="s">
        <v>18</v>
      </c>
      <c r="C26" s="9" t="s">
        <v>14</v>
      </c>
      <c r="D26" s="9">
        <v>1200</v>
      </c>
      <c r="E26" s="9">
        <v>700</v>
      </c>
      <c r="F26" s="9">
        <v>21.5</v>
      </c>
      <c r="G26" s="9">
        <v>19.7</v>
      </c>
      <c r="H26" s="9">
        <v>25.3</v>
      </c>
      <c r="I26" s="22">
        <f t="shared" si="0"/>
        <v>4560</v>
      </c>
      <c r="J26" s="23">
        <f t="shared" si="1"/>
        <v>25800</v>
      </c>
      <c r="K26" s="24">
        <f t="shared" si="2"/>
        <v>0.176744186046512</v>
      </c>
      <c r="L26" s="25"/>
    </row>
    <row r="27" s="1" customFormat="1" spans="1:12">
      <c r="A27" s="42">
        <v>43481</v>
      </c>
      <c r="B27" s="9" t="s">
        <v>18</v>
      </c>
      <c r="C27" s="9" t="s">
        <v>14</v>
      </c>
      <c r="D27" s="9">
        <v>1200</v>
      </c>
      <c r="E27" s="9">
        <v>700</v>
      </c>
      <c r="F27" s="9">
        <v>34</v>
      </c>
      <c r="G27" s="9">
        <v>32.2</v>
      </c>
      <c r="H27" s="9">
        <v>34</v>
      </c>
      <c r="I27" s="22">
        <f t="shared" si="0"/>
        <v>0</v>
      </c>
      <c r="J27" s="23">
        <f t="shared" si="1"/>
        <v>40800</v>
      </c>
      <c r="K27" s="24">
        <f t="shared" si="2"/>
        <v>0</v>
      </c>
      <c r="L27" s="25"/>
    </row>
    <row r="28" s="1" customFormat="1" spans="1:12">
      <c r="A28" s="41">
        <v>43481</v>
      </c>
      <c r="B28" s="11" t="s">
        <v>223</v>
      </c>
      <c r="C28" s="11" t="s">
        <v>14</v>
      </c>
      <c r="D28" s="11">
        <v>700</v>
      </c>
      <c r="E28" s="11">
        <v>920</v>
      </c>
      <c r="F28" s="11">
        <v>39</v>
      </c>
      <c r="G28" s="11">
        <v>35.9</v>
      </c>
      <c r="H28" s="11">
        <v>35.9</v>
      </c>
      <c r="I28" s="26">
        <f t="shared" si="0"/>
        <v>-2170</v>
      </c>
      <c r="J28" s="23">
        <f t="shared" si="1"/>
        <v>27300</v>
      </c>
      <c r="K28" s="24">
        <f t="shared" si="2"/>
        <v>-0.0794871794871795</v>
      </c>
      <c r="L28" s="25"/>
    </row>
    <row r="29" s="1" customFormat="1" spans="1:12">
      <c r="A29" s="42">
        <v>43481</v>
      </c>
      <c r="B29" s="9" t="s">
        <v>97</v>
      </c>
      <c r="C29" s="9" t="s">
        <v>14</v>
      </c>
      <c r="D29" s="9">
        <v>2667</v>
      </c>
      <c r="E29" s="9">
        <v>330</v>
      </c>
      <c r="F29" s="9">
        <v>8.3</v>
      </c>
      <c r="G29" s="9">
        <v>7.4</v>
      </c>
      <c r="H29" s="9">
        <v>8.3</v>
      </c>
      <c r="I29" s="22">
        <f t="shared" si="0"/>
        <v>0</v>
      </c>
      <c r="J29" s="23">
        <f t="shared" si="1"/>
        <v>22136.1</v>
      </c>
      <c r="K29" s="24">
        <f t="shared" si="2"/>
        <v>0</v>
      </c>
      <c r="L29" s="25"/>
    </row>
    <row r="30" s="1" customFormat="1" spans="1:12">
      <c r="A30" s="42">
        <v>43482</v>
      </c>
      <c r="B30" s="9" t="s">
        <v>176</v>
      </c>
      <c r="C30" s="9" t="s">
        <v>14</v>
      </c>
      <c r="D30" s="9">
        <v>1800</v>
      </c>
      <c r="E30" s="9">
        <v>350</v>
      </c>
      <c r="F30" s="9">
        <v>8.6</v>
      </c>
      <c r="G30" s="9">
        <v>7.2</v>
      </c>
      <c r="H30" s="9">
        <v>8.7</v>
      </c>
      <c r="I30" s="22">
        <f t="shared" si="0"/>
        <v>179.999999999999</v>
      </c>
      <c r="J30" s="23">
        <f t="shared" si="1"/>
        <v>15480</v>
      </c>
      <c r="K30" s="24">
        <f t="shared" si="2"/>
        <v>0.0116279069767441</v>
      </c>
      <c r="L30" s="25"/>
    </row>
    <row r="31" s="1" customFormat="1" spans="1:12">
      <c r="A31" s="42">
        <v>43482</v>
      </c>
      <c r="B31" s="9" t="s">
        <v>37</v>
      </c>
      <c r="C31" s="9" t="s">
        <v>14</v>
      </c>
      <c r="D31" s="9">
        <v>1200</v>
      </c>
      <c r="E31" s="9">
        <v>740</v>
      </c>
      <c r="F31" s="9">
        <v>18</v>
      </c>
      <c r="G31" s="9">
        <v>16.2</v>
      </c>
      <c r="H31" s="9">
        <v>18</v>
      </c>
      <c r="I31" s="22">
        <f t="shared" si="0"/>
        <v>0</v>
      </c>
      <c r="J31" s="23">
        <f t="shared" si="1"/>
        <v>21600</v>
      </c>
      <c r="K31" s="24">
        <f t="shared" si="2"/>
        <v>0</v>
      </c>
      <c r="L31" s="25"/>
    </row>
    <row r="32" s="1" customFormat="1" spans="1:12">
      <c r="A32" s="42" t="s">
        <v>226</v>
      </c>
      <c r="B32" s="9" t="s">
        <v>22</v>
      </c>
      <c r="C32" s="9" t="s">
        <v>14</v>
      </c>
      <c r="D32" s="9">
        <v>1000</v>
      </c>
      <c r="E32" s="9">
        <v>560</v>
      </c>
      <c r="F32" s="9">
        <v>13</v>
      </c>
      <c r="G32" s="9">
        <v>10.9</v>
      </c>
      <c r="H32" s="9">
        <v>18.5</v>
      </c>
      <c r="I32" s="22">
        <f t="shared" si="0"/>
        <v>5500</v>
      </c>
      <c r="J32" s="23">
        <f t="shared" si="1"/>
        <v>13000</v>
      </c>
      <c r="K32" s="24">
        <f t="shared" si="2"/>
        <v>0.423076923076923</v>
      </c>
      <c r="L32" s="25"/>
    </row>
    <row r="33" s="1" customFormat="1" spans="1:12">
      <c r="A33" s="42" t="s">
        <v>227</v>
      </c>
      <c r="B33" s="9" t="s">
        <v>207</v>
      </c>
      <c r="C33" s="9" t="s">
        <v>14</v>
      </c>
      <c r="D33" s="9">
        <v>1000</v>
      </c>
      <c r="E33" s="9">
        <v>520</v>
      </c>
      <c r="F33" s="9">
        <v>23</v>
      </c>
      <c r="G33" s="9">
        <v>20.9</v>
      </c>
      <c r="H33" s="9">
        <v>25.1</v>
      </c>
      <c r="I33" s="22">
        <f t="shared" si="0"/>
        <v>2100</v>
      </c>
      <c r="J33" s="23">
        <f t="shared" si="1"/>
        <v>23000</v>
      </c>
      <c r="K33" s="24">
        <f t="shared" si="2"/>
        <v>0.091304347826087</v>
      </c>
      <c r="L33" s="25"/>
    </row>
    <row r="34" s="1" customFormat="1" spans="1:12">
      <c r="A34" s="42" t="s">
        <v>228</v>
      </c>
      <c r="B34" s="9" t="s">
        <v>200</v>
      </c>
      <c r="C34" s="9" t="s">
        <v>14</v>
      </c>
      <c r="D34" s="9">
        <v>1000</v>
      </c>
      <c r="E34" s="9">
        <v>720</v>
      </c>
      <c r="F34" s="9">
        <v>15</v>
      </c>
      <c r="G34" s="9">
        <v>12.9</v>
      </c>
      <c r="H34" s="9">
        <v>15</v>
      </c>
      <c r="I34" s="22">
        <f t="shared" si="0"/>
        <v>0</v>
      </c>
      <c r="J34" s="23">
        <f t="shared" si="1"/>
        <v>15000</v>
      </c>
      <c r="K34" s="24">
        <f t="shared" si="2"/>
        <v>0</v>
      </c>
      <c r="L34" s="25"/>
    </row>
    <row r="35" s="1" customFormat="1" spans="1:12">
      <c r="A35" s="41" t="s">
        <v>228</v>
      </c>
      <c r="B35" s="11" t="s">
        <v>128</v>
      </c>
      <c r="C35" s="11" t="s">
        <v>14</v>
      </c>
      <c r="D35" s="11">
        <v>1000</v>
      </c>
      <c r="E35" s="11">
        <v>420</v>
      </c>
      <c r="F35" s="11">
        <v>13.5</v>
      </c>
      <c r="G35" s="11">
        <v>11.4</v>
      </c>
      <c r="H35" s="11">
        <v>11.4</v>
      </c>
      <c r="I35" s="26">
        <f t="shared" si="0"/>
        <v>-2100</v>
      </c>
      <c r="J35" s="23">
        <f t="shared" si="1"/>
        <v>13500</v>
      </c>
      <c r="K35" s="24">
        <f t="shared" si="2"/>
        <v>-0.155555555555556</v>
      </c>
      <c r="L35" s="25"/>
    </row>
    <row r="36" s="1" customFormat="1" spans="1:12">
      <c r="A36" s="42" t="s">
        <v>229</v>
      </c>
      <c r="B36" s="9" t="s">
        <v>207</v>
      </c>
      <c r="C36" s="9" t="s">
        <v>14</v>
      </c>
      <c r="D36" s="9">
        <v>1000</v>
      </c>
      <c r="E36" s="9">
        <v>520</v>
      </c>
      <c r="F36" s="9">
        <v>20.5</v>
      </c>
      <c r="G36" s="9">
        <v>18.4</v>
      </c>
      <c r="H36" s="9">
        <v>24</v>
      </c>
      <c r="I36" s="22">
        <f t="shared" si="0"/>
        <v>3500</v>
      </c>
      <c r="J36" s="23">
        <f t="shared" si="1"/>
        <v>20500</v>
      </c>
      <c r="K36" s="24">
        <f t="shared" si="2"/>
        <v>0.170731707317073</v>
      </c>
      <c r="L36" s="25"/>
    </row>
    <row r="37" s="1" customFormat="1" spans="1:12">
      <c r="A37" s="41" t="s">
        <v>230</v>
      </c>
      <c r="B37" s="11" t="s">
        <v>95</v>
      </c>
      <c r="C37" s="11" t="s">
        <v>14</v>
      </c>
      <c r="D37" s="11">
        <v>500</v>
      </c>
      <c r="E37" s="11">
        <v>780</v>
      </c>
      <c r="F37" s="11">
        <v>29</v>
      </c>
      <c r="G37" s="11">
        <v>24.4</v>
      </c>
      <c r="H37" s="11">
        <v>24.4</v>
      </c>
      <c r="I37" s="26">
        <f t="shared" si="0"/>
        <v>-2300</v>
      </c>
      <c r="J37" s="23">
        <f t="shared" si="1"/>
        <v>14500</v>
      </c>
      <c r="K37" s="24">
        <f t="shared" si="2"/>
        <v>-0.158620689655172</v>
      </c>
      <c r="L37" s="25"/>
    </row>
    <row r="38" s="1" customFormat="1" spans="1:12">
      <c r="A38" s="42" t="s">
        <v>230</v>
      </c>
      <c r="B38" s="9" t="s">
        <v>167</v>
      </c>
      <c r="C38" s="9" t="s">
        <v>14</v>
      </c>
      <c r="D38" s="9">
        <v>1000</v>
      </c>
      <c r="E38" s="9">
        <v>780</v>
      </c>
      <c r="F38" s="9">
        <v>20</v>
      </c>
      <c r="G38" s="9">
        <v>17.9</v>
      </c>
      <c r="H38" s="9">
        <v>21.9</v>
      </c>
      <c r="I38" s="22">
        <f t="shared" si="0"/>
        <v>1900</v>
      </c>
      <c r="J38" s="23">
        <f t="shared" si="1"/>
        <v>20000</v>
      </c>
      <c r="K38" s="24">
        <f t="shared" si="2"/>
        <v>0.0949999999999999</v>
      </c>
      <c r="L38" s="25"/>
    </row>
    <row r="39" s="1" customFormat="1" spans="1:12">
      <c r="A39" s="42" t="s">
        <v>230</v>
      </c>
      <c r="B39" s="9" t="s">
        <v>32</v>
      </c>
      <c r="C39" s="9" t="s">
        <v>14</v>
      </c>
      <c r="D39" s="9">
        <v>600</v>
      </c>
      <c r="E39" s="9">
        <v>1140</v>
      </c>
      <c r="F39" s="9">
        <v>39</v>
      </c>
      <c r="G39" s="9">
        <v>35.4</v>
      </c>
      <c r="H39" s="9">
        <v>39</v>
      </c>
      <c r="I39" s="22">
        <f t="shared" si="0"/>
        <v>0</v>
      </c>
      <c r="J39" s="23">
        <f t="shared" si="1"/>
        <v>23400</v>
      </c>
      <c r="K39" s="24">
        <f t="shared" si="2"/>
        <v>0</v>
      </c>
      <c r="L39" s="25"/>
    </row>
    <row r="40" s="1" customFormat="1" spans="1:12">
      <c r="A40" s="42" t="s">
        <v>231</v>
      </c>
      <c r="B40" s="9" t="s">
        <v>121</v>
      </c>
      <c r="C40" s="9" t="s">
        <v>14</v>
      </c>
      <c r="D40" s="9">
        <v>900</v>
      </c>
      <c r="E40" s="9">
        <v>660</v>
      </c>
      <c r="F40" s="9">
        <v>19</v>
      </c>
      <c r="G40" s="9">
        <v>16.4</v>
      </c>
      <c r="H40" s="9">
        <v>26.4</v>
      </c>
      <c r="I40" s="22">
        <f t="shared" si="0"/>
        <v>6660</v>
      </c>
      <c r="J40" s="23">
        <f t="shared" si="1"/>
        <v>17100</v>
      </c>
      <c r="K40" s="24">
        <f t="shared" si="2"/>
        <v>0.389473684210526</v>
      </c>
      <c r="L40" s="25"/>
    </row>
    <row r="41" s="1" customFormat="1" spans="1:12">
      <c r="A41" s="42" t="s">
        <v>232</v>
      </c>
      <c r="B41" s="9" t="s">
        <v>13</v>
      </c>
      <c r="C41" s="9" t="s">
        <v>14</v>
      </c>
      <c r="D41" s="9">
        <v>1300</v>
      </c>
      <c r="E41" s="9">
        <v>360</v>
      </c>
      <c r="F41" s="9">
        <v>23</v>
      </c>
      <c r="G41" s="9">
        <v>21.2</v>
      </c>
      <c r="H41" s="9">
        <v>24.8</v>
      </c>
      <c r="I41" s="22">
        <f t="shared" si="0"/>
        <v>2340</v>
      </c>
      <c r="J41" s="23">
        <f t="shared" si="1"/>
        <v>29900</v>
      </c>
      <c r="K41" s="24">
        <f t="shared" si="2"/>
        <v>0.0782608695652174</v>
      </c>
      <c r="L41" s="25"/>
    </row>
    <row r="42" s="1" customFormat="1" spans="1:12">
      <c r="A42" s="42" t="s">
        <v>232</v>
      </c>
      <c r="B42" s="9" t="s">
        <v>13</v>
      </c>
      <c r="C42" s="9" t="s">
        <v>14</v>
      </c>
      <c r="D42" s="9">
        <v>1300</v>
      </c>
      <c r="E42" s="9">
        <v>360</v>
      </c>
      <c r="F42" s="9">
        <v>31.2</v>
      </c>
      <c r="G42" s="9">
        <v>28.9</v>
      </c>
      <c r="H42" s="9">
        <v>39</v>
      </c>
      <c r="I42" s="22">
        <f t="shared" si="0"/>
        <v>10140</v>
      </c>
      <c r="J42" s="23">
        <f t="shared" si="1"/>
        <v>40560</v>
      </c>
      <c r="K42" s="24">
        <f t="shared" si="2"/>
        <v>0.25</v>
      </c>
      <c r="L42" s="25"/>
    </row>
    <row r="43" s="1" customFormat="1" spans="1:12">
      <c r="A43" s="42">
        <v>43494</v>
      </c>
      <c r="B43" s="9" t="s">
        <v>123</v>
      </c>
      <c r="C43" s="9" t="s">
        <v>14</v>
      </c>
      <c r="D43" s="9">
        <v>1300</v>
      </c>
      <c r="E43" s="9">
        <v>370</v>
      </c>
      <c r="F43" s="9">
        <v>20</v>
      </c>
      <c r="G43" s="9">
        <v>18.2</v>
      </c>
      <c r="H43" s="9">
        <v>21.8</v>
      </c>
      <c r="I43" s="22">
        <f t="shared" si="0"/>
        <v>2340</v>
      </c>
      <c r="J43" s="23">
        <f t="shared" si="1"/>
        <v>26000</v>
      </c>
      <c r="K43" s="24">
        <f t="shared" si="2"/>
        <v>0.09</v>
      </c>
      <c r="L43" s="25"/>
    </row>
    <row r="44" s="1" customFormat="1" spans="1:12">
      <c r="A44" s="42">
        <v>43494</v>
      </c>
      <c r="B44" s="9" t="s">
        <v>95</v>
      </c>
      <c r="C44" s="9" t="s">
        <v>14</v>
      </c>
      <c r="D44" s="9">
        <v>500</v>
      </c>
      <c r="E44" s="9">
        <v>680</v>
      </c>
      <c r="F44" s="9">
        <v>38</v>
      </c>
      <c r="G44" s="9">
        <v>33.7</v>
      </c>
      <c r="H44" s="9">
        <v>38</v>
      </c>
      <c r="I44" s="22">
        <f t="shared" si="0"/>
        <v>0</v>
      </c>
      <c r="J44" s="23">
        <f t="shared" si="1"/>
        <v>19000</v>
      </c>
      <c r="K44" s="24">
        <f t="shared" si="2"/>
        <v>0</v>
      </c>
      <c r="L44" s="25"/>
    </row>
    <row r="45" s="1" customFormat="1" spans="1:12">
      <c r="A45" s="41" t="s">
        <v>233</v>
      </c>
      <c r="B45" s="11" t="s">
        <v>123</v>
      </c>
      <c r="C45" s="11" t="s">
        <v>14</v>
      </c>
      <c r="D45" s="11">
        <v>1300</v>
      </c>
      <c r="E45" s="11">
        <v>380</v>
      </c>
      <c r="F45" s="11">
        <v>12</v>
      </c>
      <c r="G45" s="11">
        <v>10.2</v>
      </c>
      <c r="H45" s="11">
        <v>10.2</v>
      </c>
      <c r="I45" s="26">
        <f t="shared" si="0"/>
        <v>-2340</v>
      </c>
      <c r="J45" s="23">
        <f t="shared" si="1"/>
        <v>15600</v>
      </c>
      <c r="K45" s="24">
        <f t="shared" si="2"/>
        <v>-0.15</v>
      </c>
      <c r="L45" s="25"/>
    </row>
    <row r="46" s="1" customFormat="1" spans="1:12">
      <c r="A46" s="42" t="s">
        <v>233</v>
      </c>
      <c r="B46" s="9" t="s">
        <v>167</v>
      </c>
      <c r="C46" s="9" t="s">
        <v>14</v>
      </c>
      <c r="D46" s="9">
        <v>1000</v>
      </c>
      <c r="E46" s="9">
        <v>760</v>
      </c>
      <c r="F46" s="9">
        <v>14.1</v>
      </c>
      <c r="G46" s="9">
        <v>11.9</v>
      </c>
      <c r="H46" s="9">
        <v>14.1</v>
      </c>
      <c r="I46" s="22">
        <f t="shared" si="0"/>
        <v>0</v>
      </c>
      <c r="J46" s="23">
        <f t="shared" si="1"/>
        <v>14100</v>
      </c>
      <c r="K46" s="24">
        <f t="shared" si="2"/>
        <v>0</v>
      </c>
      <c r="L46" s="25"/>
    </row>
    <row r="47" s="1" customFormat="1" spans="1:12">
      <c r="A47" s="41" t="s">
        <v>233</v>
      </c>
      <c r="B47" s="11" t="s">
        <v>234</v>
      </c>
      <c r="C47" s="11" t="s">
        <v>14</v>
      </c>
      <c r="D47" s="11">
        <v>500</v>
      </c>
      <c r="E47" s="11">
        <v>1900</v>
      </c>
      <c r="F47" s="11">
        <v>17</v>
      </c>
      <c r="G47" s="11">
        <v>12.9</v>
      </c>
      <c r="H47" s="11">
        <v>13.9</v>
      </c>
      <c r="I47" s="26">
        <f t="shared" si="0"/>
        <v>-1550</v>
      </c>
      <c r="J47" s="23">
        <f t="shared" si="1"/>
        <v>8500</v>
      </c>
      <c r="K47" s="24">
        <f t="shared" si="2"/>
        <v>-0.182352941176471</v>
      </c>
      <c r="L47" s="25"/>
    </row>
    <row r="48" s="1" customFormat="1" spans="1:12">
      <c r="A48" s="42" t="s">
        <v>235</v>
      </c>
      <c r="B48" s="9" t="s">
        <v>22</v>
      </c>
      <c r="C48" s="9" t="s">
        <v>14</v>
      </c>
      <c r="D48" s="9">
        <v>1000</v>
      </c>
      <c r="E48" s="9">
        <v>540</v>
      </c>
      <c r="F48" s="9">
        <v>17</v>
      </c>
      <c r="G48" s="9">
        <v>14.9</v>
      </c>
      <c r="H48" s="9">
        <v>19.2</v>
      </c>
      <c r="I48" s="22">
        <f t="shared" si="0"/>
        <v>2200</v>
      </c>
      <c r="J48" s="23">
        <f t="shared" si="1"/>
        <v>17000</v>
      </c>
      <c r="K48" s="24">
        <f t="shared" si="2"/>
        <v>0.129411764705882</v>
      </c>
      <c r="L48" s="25"/>
    </row>
    <row r="49" s="1" customFormat="1" spans="1:12">
      <c r="A49" s="42"/>
      <c r="B49" s="9"/>
      <c r="C49" s="9"/>
      <c r="D49" s="9"/>
      <c r="E49" s="9"/>
      <c r="F49" s="9"/>
      <c r="G49" s="9"/>
      <c r="H49" s="9"/>
      <c r="I49" s="22"/>
      <c r="J49" s="23"/>
      <c r="K49" s="24"/>
      <c r="L49" s="25"/>
    </row>
    <row r="50" s="1" customFormat="1" spans="1:12">
      <c r="A50" s="42"/>
      <c r="B50" s="9"/>
      <c r="C50" s="9"/>
      <c r="D50" s="9"/>
      <c r="E50" s="9"/>
      <c r="F50" s="9"/>
      <c r="G50" s="9"/>
      <c r="H50" s="9"/>
      <c r="I50" s="22"/>
      <c r="J50" s="23"/>
      <c r="K50" s="24">
        <f>SUM(K4:K49)</f>
        <v>1.76313491688359</v>
      </c>
      <c r="L50" s="25"/>
    </row>
    <row r="51" s="1" customFormat="1" spans="1:12">
      <c r="A51" s="44"/>
      <c r="B51" s="13"/>
      <c r="C51" s="13"/>
      <c r="D51" s="13"/>
      <c r="E51" s="13"/>
      <c r="F51" s="13"/>
      <c r="G51" s="14"/>
      <c r="H51" s="14"/>
      <c r="I51" s="14"/>
      <c r="J51" s="13"/>
      <c r="K51" s="27"/>
      <c r="L51" s="19"/>
    </row>
    <row r="52" s="1" customFormat="1" spans="1:12">
      <c r="A52" s="44"/>
      <c r="B52" s="13"/>
      <c r="C52" s="13"/>
      <c r="D52" s="13"/>
      <c r="E52" s="13"/>
      <c r="F52" s="13"/>
      <c r="G52" s="15" t="s">
        <v>25</v>
      </c>
      <c r="H52" s="15"/>
      <c r="I52" s="28">
        <f>SUM(I4:I50)</f>
        <v>46944.4</v>
      </c>
      <c r="J52" s="13"/>
      <c r="K52" s="19"/>
      <c r="L52" s="19"/>
    </row>
    <row r="53" s="1" customFormat="1" spans="1:9">
      <c r="A53" s="37"/>
      <c r="G53" s="13"/>
      <c r="H53" s="13"/>
      <c r="I53" s="13"/>
    </row>
    <row r="54" s="1" customFormat="1" spans="1:9">
      <c r="A54" s="37"/>
      <c r="G54" s="16" t="s">
        <v>26</v>
      </c>
      <c r="H54" s="16"/>
      <c r="I54" s="30">
        <v>1.76</v>
      </c>
    </row>
    <row r="55" s="1" customFormat="1" spans="1:9">
      <c r="A55" s="37"/>
      <c r="G55" s="17"/>
      <c r="H55" s="17"/>
      <c r="I55" s="13"/>
    </row>
    <row r="56" s="1" customFormat="1" spans="1:9">
      <c r="A56" s="37"/>
      <c r="G56" s="16" t="s">
        <v>27</v>
      </c>
      <c r="H56" s="16"/>
      <c r="I56" s="29">
        <f>36/45</f>
        <v>0.8</v>
      </c>
    </row>
  </sheetData>
  <mergeCells count="5">
    <mergeCell ref="A1:K1"/>
    <mergeCell ref="A2:K2"/>
    <mergeCell ref="G52:H52"/>
    <mergeCell ref="G54:H54"/>
    <mergeCell ref="G56:H56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zoomScale="98" zoomScaleNormal="98" workbookViewId="0">
      <selection activeCell="J41" sqref="J41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ht="15.75" spans="1:12">
      <c r="A2" s="35" t="s">
        <v>236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43437</v>
      </c>
      <c r="B4" s="9" t="s">
        <v>237</v>
      </c>
      <c r="C4" s="9" t="s">
        <v>14</v>
      </c>
      <c r="D4" s="9">
        <v>1500</v>
      </c>
      <c r="E4" s="9">
        <v>210</v>
      </c>
      <c r="F4" s="9">
        <v>21</v>
      </c>
      <c r="G4" s="9">
        <v>19.4</v>
      </c>
      <c r="H4" s="9">
        <v>22.4</v>
      </c>
      <c r="I4" s="22">
        <f t="shared" ref="I4:I34" si="0">(H4-F4)*D4</f>
        <v>2100</v>
      </c>
      <c r="J4" s="23">
        <f t="shared" ref="J4:J34" si="1">D4*F4</f>
        <v>31500</v>
      </c>
      <c r="K4" s="24">
        <f t="shared" ref="K4:K34" si="2">(I4/J4)</f>
        <v>0.0666666666666666</v>
      </c>
      <c r="L4" s="25"/>
    </row>
    <row r="5" spans="1:12">
      <c r="A5" s="8">
        <v>43438</v>
      </c>
      <c r="B5" s="9" t="s">
        <v>61</v>
      </c>
      <c r="C5" s="9" t="s">
        <v>14</v>
      </c>
      <c r="D5" s="9">
        <v>500</v>
      </c>
      <c r="E5" s="9">
        <v>780</v>
      </c>
      <c r="F5" s="9">
        <v>65</v>
      </c>
      <c r="G5" s="9">
        <v>59.9</v>
      </c>
      <c r="H5" s="9">
        <v>77</v>
      </c>
      <c r="I5" s="22">
        <f t="shared" si="0"/>
        <v>6000</v>
      </c>
      <c r="J5" s="23">
        <f t="shared" si="1"/>
        <v>32500</v>
      </c>
      <c r="K5" s="24">
        <f t="shared" si="2"/>
        <v>0.184615384615385</v>
      </c>
      <c r="L5" s="25"/>
    </row>
    <row r="6" spans="1:12">
      <c r="A6" s="8">
        <v>43439</v>
      </c>
      <c r="B6" s="9" t="s">
        <v>122</v>
      </c>
      <c r="C6" s="9" t="s">
        <v>14</v>
      </c>
      <c r="D6" s="9">
        <v>1500</v>
      </c>
      <c r="E6" s="9">
        <v>220</v>
      </c>
      <c r="F6" s="9">
        <v>18</v>
      </c>
      <c r="G6" s="9">
        <v>16.4</v>
      </c>
      <c r="H6" s="9">
        <v>18</v>
      </c>
      <c r="I6" s="22">
        <f t="shared" si="0"/>
        <v>0</v>
      </c>
      <c r="J6" s="23">
        <f t="shared" si="1"/>
        <v>27000</v>
      </c>
      <c r="K6" s="24">
        <f t="shared" si="2"/>
        <v>0</v>
      </c>
      <c r="L6" s="25"/>
    </row>
    <row r="7" spans="1:12">
      <c r="A7" s="8">
        <v>43439</v>
      </c>
      <c r="B7" s="9" t="s">
        <v>128</v>
      </c>
      <c r="C7" s="9" t="s">
        <v>14</v>
      </c>
      <c r="D7" s="9">
        <v>1100</v>
      </c>
      <c r="E7" s="9">
        <v>440</v>
      </c>
      <c r="F7" s="9">
        <v>26</v>
      </c>
      <c r="G7" s="9">
        <v>23.4</v>
      </c>
      <c r="H7" s="9">
        <v>26</v>
      </c>
      <c r="I7" s="22">
        <f t="shared" si="0"/>
        <v>0</v>
      </c>
      <c r="J7" s="23">
        <f t="shared" si="1"/>
        <v>28600</v>
      </c>
      <c r="K7" s="24">
        <f t="shared" si="2"/>
        <v>0</v>
      </c>
      <c r="L7" s="25"/>
    </row>
    <row r="8" spans="1:12">
      <c r="A8" s="10">
        <v>43440</v>
      </c>
      <c r="B8" s="11" t="s">
        <v>238</v>
      </c>
      <c r="C8" s="11" t="s">
        <v>14</v>
      </c>
      <c r="D8" s="11">
        <v>1200</v>
      </c>
      <c r="E8" s="11">
        <v>520</v>
      </c>
      <c r="F8" s="11">
        <v>25</v>
      </c>
      <c r="G8" s="11">
        <v>22.9</v>
      </c>
      <c r="H8" s="11">
        <v>22.9</v>
      </c>
      <c r="I8" s="26">
        <f t="shared" si="0"/>
        <v>-2520</v>
      </c>
      <c r="J8" s="23">
        <f t="shared" si="1"/>
        <v>30000</v>
      </c>
      <c r="K8" s="24">
        <f t="shared" si="2"/>
        <v>-0.0840000000000001</v>
      </c>
      <c r="L8" s="25"/>
    </row>
    <row r="9" spans="1:12">
      <c r="A9" s="8">
        <v>43440</v>
      </c>
      <c r="B9" s="9" t="s">
        <v>94</v>
      </c>
      <c r="C9" s="9" t="s">
        <v>14</v>
      </c>
      <c r="D9" s="9">
        <v>250</v>
      </c>
      <c r="E9" s="9">
        <v>2650</v>
      </c>
      <c r="F9" s="9">
        <v>101</v>
      </c>
      <c r="G9" s="9">
        <v>91.4</v>
      </c>
      <c r="H9" s="9">
        <v>109</v>
      </c>
      <c r="I9" s="22">
        <f t="shared" si="0"/>
        <v>2000</v>
      </c>
      <c r="J9" s="23">
        <f t="shared" si="1"/>
        <v>25250</v>
      </c>
      <c r="K9" s="24">
        <f t="shared" si="2"/>
        <v>0.0792079207920792</v>
      </c>
      <c r="L9" s="25"/>
    </row>
    <row r="10" spans="1:12">
      <c r="A10" s="8">
        <v>43440</v>
      </c>
      <c r="B10" s="9" t="s">
        <v>95</v>
      </c>
      <c r="C10" s="9" t="s">
        <v>14</v>
      </c>
      <c r="D10" s="9">
        <v>500</v>
      </c>
      <c r="E10" s="9">
        <v>760</v>
      </c>
      <c r="F10" s="9">
        <v>60</v>
      </c>
      <c r="G10" s="9">
        <v>64.4</v>
      </c>
      <c r="H10" s="9">
        <v>63</v>
      </c>
      <c r="I10" s="22">
        <f t="shared" si="0"/>
        <v>1500</v>
      </c>
      <c r="J10" s="23">
        <f t="shared" si="1"/>
        <v>30000</v>
      </c>
      <c r="K10" s="24">
        <f t="shared" si="2"/>
        <v>0.05</v>
      </c>
      <c r="L10" s="25"/>
    </row>
    <row r="11" spans="1:12">
      <c r="A11" s="8">
        <v>43441</v>
      </c>
      <c r="B11" s="9" t="s">
        <v>95</v>
      </c>
      <c r="C11" s="9" t="s">
        <v>14</v>
      </c>
      <c r="D11" s="9">
        <v>500</v>
      </c>
      <c r="E11" s="9">
        <v>740</v>
      </c>
      <c r="F11" s="9">
        <v>63</v>
      </c>
      <c r="G11" s="9">
        <v>57.9</v>
      </c>
      <c r="H11" s="9">
        <v>63</v>
      </c>
      <c r="I11" s="22">
        <f t="shared" si="0"/>
        <v>0</v>
      </c>
      <c r="J11" s="23">
        <f t="shared" si="1"/>
        <v>31500</v>
      </c>
      <c r="K11" s="24">
        <f t="shared" si="2"/>
        <v>0</v>
      </c>
      <c r="L11" s="25"/>
    </row>
    <row r="12" spans="1:12">
      <c r="A12" s="8">
        <v>43441</v>
      </c>
      <c r="B12" s="9" t="s">
        <v>219</v>
      </c>
      <c r="C12" s="9" t="s">
        <v>14</v>
      </c>
      <c r="D12" s="9">
        <v>500</v>
      </c>
      <c r="E12" s="9">
        <v>1120</v>
      </c>
      <c r="F12" s="9">
        <v>32.2</v>
      </c>
      <c r="G12" s="9">
        <v>26.9</v>
      </c>
      <c r="H12" s="9">
        <v>37</v>
      </c>
      <c r="I12" s="22">
        <f t="shared" si="0"/>
        <v>2400</v>
      </c>
      <c r="J12" s="23">
        <f t="shared" si="1"/>
        <v>16100</v>
      </c>
      <c r="K12" s="24">
        <f t="shared" si="2"/>
        <v>0.149068322981366</v>
      </c>
      <c r="L12" s="25"/>
    </row>
    <row r="13" spans="1:12">
      <c r="A13" s="10">
        <v>43444</v>
      </c>
      <c r="B13" s="11" t="s">
        <v>239</v>
      </c>
      <c r="C13" s="11" t="s">
        <v>14</v>
      </c>
      <c r="D13" s="11">
        <v>2250</v>
      </c>
      <c r="E13" s="11">
        <v>150</v>
      </c>
      <c r="F13" s="11">
        <v>13.6</v>
      </c>
      <c r="G13" s="11">
        <v>12.5</v>
      </c>
      <c r="H13" s="11">
        <v>12.5</v>
      </c>
      <c r="I13" s="26">
        <f t="shared" si="0"/>
        <v>-2475</v>
      </c>
      <c r="J13" s="23">
        <f t="shared" si="1"/>
        <v>30600</v>
      </c>
      <c r="K13" s="24">
        <f t="shared" si="2"/>
        <v>-0.0808823529411764</v>
      </c>
      <c r="L13" s="25"/>
    </row>
    <row r="14" spans="1:12">
      <c r="A14" s="10">
        <v>43444</v>
      </c>
      <c r="B14" s="11" t="s">
        <v>128</v>
      </c>
      <c r="C14" s="11" t="s">
        <v>217</v>
      </c>
      <c r="D14" s="11">
        <v>1100</v>
      </c>
      <c r="E14" s="11">
        <v>410</v>
      </c>
      <c r="F14" s="11">
        <v>25</v>
      </c>
      <c r="G14" s="11">
        <v>22.4</v>
      </c>
      <c r="H14" s="11">
        <v>23.8</v>
      </c>
      <c r="I14" s="26">
        <f t="shared" si="0"/>
        <v>-1320</v>
      </c>
      <c r="J14" s="23">
        <f t="shared" si="1"/>
        <v>27500</v>
      </c>
      <c r="K14" s="24">
        <f t="shared" si="2"/>
        <v>-0.048</v>
      </c>
      <c r="L14" s="25"/>
    </row>
    <row r="15" spans="1:12">
      <c r="A15" s="8">
        <v>43444</v>
      </c>
      <c r="B15" s="9" t="s">
        <v>240</v>
      </c>
      <c r="C15" s="9" t="s">
        <v>217</v>
      </c>
      <c r="D15" s="9">
        <v>800</v>
      </c>
      <c r="E15" s="9">
        <v>1220</v>
      </c>
      <c r="F15" s="9">
        <v>64</v>
      </c>
      <c r="G15" s="9">
        <v>60.9</v>
      </c>
      <c r="H15" s="9">
        <v>70.4</v>
      </c>
      <c r="I15" s="22">
        <f t="shared" si="0"/>
        <v>5120</v>
      </c>
      <c r="J15" s="23">
        <f t="shared" si="1"/>
        <v>51200</v>
      </c>
      <c r="K15" s="24">
        <f t="shared" si="2"/>
        <v>0.1</v>
      </c>
      <c r="L15" s="25"/>
    </row>
    <row r="16" spans="1:12">
      <c r="A16" s="8">
        <v>43445</v>
      </c>
      <c r="B16" s="9" t="s">
        <v>22</v>
      </c>
      <c r="C16" s="9" t="s">
        <v>14</v>
      </c>
      <c r="D16" s="9">
        <v>1000</v>
      </c>
      <c r="E16" s="9">
        <v>580</v>
      </c>
      <c r="F16" s="9">
        <v>32</v>
      </c>
      <c r="G16" s="9">
        <v>29.4</v>
      </c>
      <c r="H16" s="9">
        <v>36.1</v>
      </c>
      <c r="I16" s="22">
        <f t="shared" si="0"/>
        <v>4100</v>
      </c>
      <c r="J16" s="23">
        <f t="shared" si="1"/>
        <v>32000</v>
      </c>
      <c r="K16" s="24">
        <f t="shared" si="2"/>
        <v>0.128125</v>
      </c>
      <c r="L16" s="25"/>
    </row>
    <row r="17" spans="1:12">
      <c r="A17" s="8">
        <v>43446</v>
      </c>
      <c r="B17" s="9" t="s">
        <v>188</v>
      </c>
      <c r="C17" s="9" t="s">
        <v>14</v>
      </c>
      <c r="D17" s="9">
        <v>1000</v>
      </c>
      <c r="E17" s="9">
        <v>720</v>
      </c>
      <c r="F17" s="9">
        <v>27</v>
      </c>
      <c r="G17" s="9">
        <v>24.4</v>
      </c>
      <c r="H17" s="9">
        <v>31.8</v>
      </c>
      <c r="I17" s="22">
        <f t="shared" si="0"/>
        <v>4800</v>
      </c>
      <c r="J17" s="23">
        <f t="shared" si="1"/>
        <v>27000</v>
      </c>
      <c r="K17" s="24">
        <f t="shared" si="2"/>
        <v>0.177777777777778</v>
      </c>
      <c r="L17" s="8"/>
    </row>
    <row r="18" spans="1:12">
      <c r="A18" s="8">
        <v>43447</v>
      </c>
      <c r="B18" s="9" t="s">
        <v>61</v>
      </c>
      <c r="C18" s="9" t="s">
        <v>14</v>
      </c>
      <c r="D18" s="9">
        <v>500</v>
      </c>
      <c r="E18" s="9">
        <v>760</v>
      </c>
      <c r="F18" s="9">
        <v>45</v>
      </c>
      <c r="G18" s="9">
        <v>39.7</v>
      </c>
      <c r="H18" s="9">
        <v>55</v>
      </c>
      <c r="I18" s="22">
        <f t="shared" si="0"/>
        <v>5000</v>
      </c>
      <c r="J18" s="23">
        <f t="shared" si="1"/>
        <v>22500</v>
      </c>
      <c r="K18" s="24">
        <f t="shared" si="2"/>
        <v>0.222222222222222</v>
      </c>
      <c r="L18" s="8"/>
    </row>
    <row r="19" spans="1:12">
      <c r="A19" s="10">
        <v>43448</v>
      </c>
      <c r="B19" s="11" t="s">
        <v>176</v>
      </c>
      <c r="C19" s="11" t="s">
        <v>14</v>
      </c>
      <c r="D19" s="11">
        <v>1800</v>
      </c>
      <c r="E19" s="11">
        <v>340</v>
      </c>
      <c r="F19" s="11">
        <v>10.3</v>
      </c>
      <c r="G19" s="11">
        <v>8.7</v>
      </c>
      <c r="H19" s="11">
        <v>9</v>
      </c>
      <c r="I19" s="26">
        <f t="shared" si="0"/>
        <v>-2340</v>
      </c>
      <c r="J19" s="23">
        <f t="shared" si="1"/>
        <v>18540</v>
      </c>
      <c r="K19" s="24">
        <f t="shared" si="2"/>
        <v>-0.12621359223301</v>
      </c>
      <c r="L19" s="8"/>
    </row>
    <row r="20" spans="1:12">
      <c r="A20" s="10">
        <v>43451</v>
      </c>
      <c r="B20" s="11" t="s">
        <v>169</v>
      </c>
      <c r="C20" s="11" t="s">
        <v>14</v>
      </c>
      <c r="D20" s="11">
        <v>250</v>
      </c>
      <c r="E20" s="11">
        <v>2600</v>
      </c>
      <c r="F20" s="11">
        <v>88</v>
      </c>
      <c r="G20" s="11">
        <v>78.9</v>
      </c>
      <c r="H20" s="11">
        <v>78.9</v>
      </c>
      <c r="I20" s="26">
        <f t="shared" si="0"/>
        <v>-2275</v>
      </c>
      <c r="J20" s="23">
        <f t="shared" si="1"/>
        <v>22000</v>
      </c>
      <c r="K20" s="24">
        <f t="shared" si="2"/>
        <v>-0.103409090909091</v>
      </c>
      <c r="L20" s="8"/>
    </row>
    <row r="21" spans="1:12">
      <c r="A21" s="10">
        <v>43451</v>
      </c>
      <c r="B21" s="11" t="s">
        <v>241</v>
      </c>
      <c r="C21" s="11" t="s">
        <v>14</v>
      </c>
      <c r="D21" s="11">
        <v>2600</v>
      </c>
      <c r="E21" s="11">
        <v>380</v>
      </c>
      <c r="F21" s="11">
        <v>7.2</v>
      </c>
      <c r="G21" s="11">
        <v>6.2</v>
      </c>
      <c r="H21" s="11">
        <v>7</v>
      </c>
      <c r="I21" s="26">
        <f t="shared" si="0"/>
        <v>-520</v>
      </c>
      <c r="J21" s="23">
        <f t="shared" si="1"/>
        <v>18720</v>
      </c>
      <c r="K21" s="24">
        <f t="shared" si="2"/>
        <v>-0.0277777777777778</v>
      </c>
      <c r="L21" s="8"/>
    </row>
    <row r="22" spans="1:12">
      <c r="A22" s="10">
        <v>43452</v>
      </c>
      <c r="B22" s="11" t="s">
        <v>242</v>
      </c>
      <c r="C22" s="11" t="s">
        <v>14</v>
      </c>
      <c r="D22" s="11">
        <v>2250</v>
      </c>
      <c r="E22" s="11">
        <v>160</v>
      </c>
      <c r="F22" s="11">
        <v>8.7</v>
      </c>
      <c r="G22" s="11">
        <v>7.7</v>
      </c>
      <c r="H22" s="11">
        <v>7.7</v>
      </c>
      <c r="I22" s="26">
        <f t="shared" si="0"/>
        <v>-2250</v>
      </c>
      <c r="J22" s="23">
        <f t="shared" si="1"/>
        <v>19575</v>
      </c>
      <c r="K22" s="24">
        <f t="shared" si="2"/>
        <v>-0.114942528735632</v>
      </c>
      <c r="L22" s="8"/>
    </row>
    <row r="23" spans="1:12">
      <c r="A23" s="8">
        <v>43452</v>
      </c>
      <c r="B23" s="9" t="s">
        <v>101</v>
      </c>
      <c r="C23" s="9" t="s">
        <v>14</v>
      </c>
      <c r="D23" s="9">
        <v>1000</v>
      </c>
      <c r="E23" s="9">
        <v>740</v>
      </c>
      <c r="F23" s="9">
        <v>20.3</v>
      </c>
      <c r="G23" s="9">
        <v>17.9</v>
      </c>
      <c r="H23" s="9">
        <v>22.7</v>
      </c>
      <c r="I23" s="22">
        <f t="shared" si="0"/>
        <v>2400</v>
      </c>
      <c r="J23" s="23">
        <f t="shared" si="1"/>
        <v>20300</v>
      </c>
      <c r="K23" s="24">
        <f t="shared" si="2"/>
        <v>0.118226600985222</v>
      </c>
      <c r="L23" s="8"/>
    </row>
    <row r="24" spans="1:12">
      <c r="A24" s="8">
        <v>43452</v>
      </c>
      <c r="B24" s="9" t="s">
        <v>169</v>
      </c>
      <c r="C24" s="9" t="s">
        <v>14</v>
      </c>
      <c r="D24" s="9">
        <v>250</v>
      </c>
      <c r="E24" s="9">
        <v>2600</v>
      </c>
      <c r="F24" s="9">
        <v>83</v>
      </c>
      <c r="G24" s="9">
        <v>74.4</v>
      </c>
      <c r="H24" s="9">
        <v>83</v>
      </c>
      <c r="I24" s="22">
        <f t="shared" si="0"/>
        <v>0</v>
      </c>
      <c r="J24" s="23">
        <f t="shared" si="1"/>
        <v>20750</v>
      </c>
      <c r="K24" s="24">
        <f t="shared" si="2"/>
        <v>0</v>
      </c>
      <c r="L24" s="25"/>
    </row>
    <row r="25" spans="1:12">
      <c r="A25" s="8">
        <v>43453</v>
      </c>
      <c r="B25" s="9" t="s">
        <v>61</v>
      </c>
      <c r="C25" s="9" t="s">
        <v>14</v>
      </c>
      <c r="D25" s="9">
        <v>500</v>
      </c>
      <c r="E25" s="9">
        <v>800</v>
      </c>
      <c r="F25" s="9">
        <v>45</v>
      </c>
      <c r="G25" s="9">
        <v>39.9</v>
      </c>
      <c r="H25" s="9">
        <v>54</v>
      </c>
      <c r="I25" s="22">
        <f t="shared" si="0"/>
        <v>4500</v>
      </c>
      <c r="J25" s="23">
        <f t="shared" si="1"/>
        <v>22500</v>
      </c>
      <c r="K25" s="24">
        <f t="shared" si="2"/>
        <v>0.2</v>
      </c>
      <c r="L25" s="25"/>
    </row>
    <row r="26" spans="1:12">
      <c r="A26" s="8">
        <v>43453</v>
      </c>
      <c r="B26" s="9" t="s">
        <v>188</v>
      </c>
      <c r="C26" s="9" t="s">
        <v>14</v>
      </c>
      <c r="D26" s="9">
        <v>1000</v>
      </c>
      <c r="E26" s="9">
        <v>770</v>
      </c>
      <c r="F26" s="9">
        <v>15</v>
      </c>
      <c r="G26" s="9">
        <v>12.7</v>
      </c>
      <c r="H26" s="9">
        <v>15</v>
      </c>
      <c r="I26" s="22">
        <f t="shared" si="0"/>
        <v>0</v>
      </c>
      <c r="J26" s="23">
        <f t="shared" si="1"/>
        <v>15000</v>
      </c>
      <c r="K26" s="24">
        <f t="shared" si="2"/>
        <v>0</v>
      </c>
      <c r="L26" s="25"/>
    </row>
    <row r="27" spans="1:12">
      <c r="A27" s="8">
        <v>43454</v>
      </c>
      <c r="B27" s="9" t="s">
        <v>61</v>
      </c>
      <c r="C27" s="9" t="s">
        <v>14</v>
      </c>
      <c r="D27" s="9">
        <v>500</v>
      </c>
      <c r="E27" s="9">
        <v>840</v>
      </c>
      <c r="F27" s="9">
        <v>36</v>
      </c>
      <c r="G27" s="9">
        <v>31.9</v>
      </c>
      <c r="H27" s="9">
        <v>45.4</v>
      </c>
      <c r="I27" s="22">
        <f t="shared" si="0"/>
        <v>4700</v>
      </c>
      <c r="J27" s="23">
        <f t="shared" si="1"/>
        <v>18000</v>
      </c>
      <c r="K27" s="24">
        <f t="shared" si="2"/>
        <v>0.261111111111111</v>
      </c>
      <c r="L27" s="25"/>
    </row>
    <row r="28" spans="1:12">
      <c r="A28" s="8">
        <v>43455</v>
      </c>
      <c r="B28" s="9" t="s">
        <v>95</v>
      </c>
      <c r="C28" s="9" t="s">
        <v>14</v>
      </c>
      <c r="D28" s="9">
        <v>500</v>
      </c>
      <c r="E28" s="9">
        <v>860</v>
      </c>
      <c r="F28" s="9">
        <v>32</v>
      </c>
      <c r="G28" s="9">
        <v>26.9</v>
      </c>
      <c r="H28" s="9">
        <v>36.4</v>
      </c>
      <c r="I28" s="22">
        <f t="shared" si="0"/>
        <v>2200</v>
      </c>
      <c r="J28" s="23">
        <f t="shared" si="1"/>
        <v>16000</v>
      </c>
      <c r="K28" s="24">
        <f t="shared" si="2"/>
        <v>0.1375</v>
      </c>
      <c r="L28" s="25"/>
    </row>
    <row r="29" spans="1:12">
      <c r="A29" s="8">
        <v>43455</v>
      </c>
      <c r="B29" s="9" t="s">
        <v>101</v>
      </c>
      <c r="C29" s="9" t="s">
        <v>14</v>
      </c>
      <c r="D29" s="9">
        <v>1000</v>
      </c>
      <c r="E29" s="9">
        <v>740</v>
      </c>
      <c r="F29" s="9">
        <v>24.5</v>
      </c>
      <c r="G29" s="9">
        <v>21.9</v>
      </c>
      <c r="H29" s="9">
        <v>24.5</v>
      </c>
      <c r="I29" s="22">
        <f t="shared" si="0"/>
        <v>0</v>
      </c>
      <c r="J29" s="23">
        <f t="shared" si="1"/>
        <v>24500</v>
      </c>
      <c r="K29" s="24">
        <f t="shared" si="2"/>
        <v>0</v>
      </c>
      <c r="L29" s="25"/>
    </row>
    <row r="30" spans="1:12">
      <c r="A30" s="8">
        <v>43458</v>
      </c>
      <c r="B30" s="9" t="s">
        <v>243</v>
      </c>
      <c r="C30" s="9" t="s">
        <v>14</v>
      </c>
      <c r="D30" s="9">
        <v>500</v>
      </c>
      <c r="E30" s="9">
        <v>1300</v>
      </c>
      <c r="F30" s="9">
        <v>33.1</v>
      </c>
      <c r="G30" s="9">
        <v>28</v>
      </c>
      <c r="H30" s="9">
        <v>37.35</v>
      </c>
      <c r="I30" s="22">
        <f t="shared" si="0"/>
        <v>2125</v>
      </c>
      <c r="J30" s="23">
        <f t="shared" si="1"/>
        <v>16550</v>
      </c>
      <c r="K30" s="24">
        <f t="shared" si="2"/>
        <v>0.128398791540786</v>
      </c>
      <c r="L30" s="25"/>
    </row>
    <row r="31" spans="1:12">
      <c r="A31" s="10">
        <v>43460</v>
      </c>
      <c r="B31" s="11" t="s">
        <v>95</v>
      </c>
      <c r="C31" s="11" t="s">
        <v>14</v>
      </c>
      <c r="D31" s="11">
        <v>500</v>
      </c>
      <c r="E31" s="11">
        <v>800</v>
      </c>
      <c r="F31" s="11">
        <v>21</v>
      </c>
      <c r="G31" s="11">
        <v>15.9</v>
      </c>
      <c r="H31" s="11">
        <v>15.9</v>
      </c>
      <c r="I31" s="26">
        <f t="shared" si="0"/>
        <v>-2550</v>
      </c>
      <c r="J31" s="23">
        <f t="shared" si="1"/>
        <v>10500</v>
      </c>
      <c r="K31" s="24">
        <f t="shared" si="2"/>
        <v>-0.242857142857143</v>
      </c>
      <c r="L31" s="25"/>
    </row>
    <row r="32" spans="1:12">
      <c r="A32" s="10">
        <v>43461</v>
      </c>
      <c r="B32" s="11" t="s">
        <v>244</v>
      </c>
      <c r="C32" s="11" t="s">
        <v>217</v>
      </c>
      <c r="D32" s="11">
        <v>600</v>
      </c>
      <c r="E32" s="11">
        <v>1800</v>
      </c>
      <c r="F32" s="11">
        <v>7</v>
      </c>
      <c r="G32" s="11">
        <v>4.7</v>
      </c>
      <c r="H32" s="11">
        <v>4.7</v>
      </c>
      <c r="I32" s="26">
        <f t="shared" si="0"/>
        <v>-1380</v>
      </c>
      <c r="J32" s="23">
        <f t="shared" si="1"/>
        <v>4200</v>
      </c>
      <c r="K32" s="24">
        <f t="shared" si="2"/>
        <v>-0.328571428571429</v>
      </c>
      <c r="L32" s="25"/>
    </row>
    <row r="33" spans="1:12">
      <c r="A33" s="8">
        <v>43461</v>
      </c>
      <c r="B33" s="9" t="s">
        <v>48</v>
      </c>
      <c r="C33" s="9" t="s">
        <v>14</v>
      </c>
      <c r="D33" s="9">
        <v>1400</v>
      </c>
      <c r="E33" s="9">
        <v>500</v>
      </c>
      <c r="F33" s="9">
        <v>2.5</v>
      </c>
      <c r="G33" s="9">
        <v>0.9</v>
      </c>
      <c r="H33" s="9">
        <v>2.5</v>
      </c>
      <c r="I33" s="22">
        <f t="shared" si="0"/>
        <v>0</v>
      </c>
      <c r="J33" s="23">
        <f t="shared" si="1"/>
        <v>3500</v>
      </c>
      <c r="K33" s="24">
        <f t="shared" si="2"/>
        <v>0</v>
      </c>
      <c r="L33" s="25"/>
    </row>
    <row r="34" spans="1:12">
      <c r="A34" s="8">
        <v>43462</v>
      </c>
      <c r="B34" s="9" t="s">
        <v>61</v>
      </c>
      <c r="C34" s="9" t="s">
        <v>217</v>
      </c>
      <c r="D34" s="9">
        <v>500</v>
      </c>
      <c r="E34" s="9">
        <v>840</v>
      </c>
      <c r="F34" s="9">
        <v>58</v>
      </c>
      <c r="G34" s="9">
        <v>52.9</v>
      </c>
      <c r="H34" s="9">
        <v>62.4</v>
      </c>
      <c r="I34" s="22">
        <f t="shared" si="0"/>
        <v>2200</v>
      </c>
      <c r="J34" s="23">
        <f t="shared" si="1"/>
        <v>29000</v>
      </c>
      <c r="K34" s="24">
        <f t="shared" si="2"/>
        <v>0.0758620689655172</v>
      </c>
      <c r="L34" s="25"/>
    </row>
    <row r="35" spans="1:12">
      <c r="A35" s="8"/>
      <c r="B35" s="9"/>
      <c r="C35" s="9"/>
      <c r="D35" s="9"/>
      <c r="E35" s="9"/>
      <c r="F35" s="9"/>
      <c r="G35" s="9"/>
      <c r="H35" s="9"/>
      <c r="I35" s="22"/>
      <c r="J35" s="23"/>
      <c r="K35" s="24"/>
      <c r="L35" s="25"/>
    </row>
    <row r="36" spans="1:12">
      <c r="A36" s="8"/>
      <c r="B36" s="9"/>
      <c r="C36" s="9"/>
      <c r="D36" s="9"/>
      <c r="E36" s="9"/>
      <c r="F36" s="9"/>
      <c r="G36" s="9"/>
      <c r="H36" s="9"/>
      <c r="I36" s="22"/>
      <c r="J36" s="23"/>
      <c r="K36" s="24"/>
      <c r="L36" s="25"/>
    </row>
    <row r="37" spans="1:12">
      <c r="A37" s="8"/>
      <c r="B37" s="9"/>
      <c r="C37" s="9"/>
      <c r="D37" s="9"/>
      <c r="E37" s="9"/>
      <c r="F37" s="9"/>
      <c r="G37" s="9"/>
      <c r="H37" s="9"/>
      <c r="I37" s="22"/>
      <c r="J37" s="23"/>
      <c r="K37" s="24"/>
      <c r="L37" s="25"/>
    </row>
    <row r="38" spans="1:12">
      <c r="A38" s="8"/>
      <c r="B38" s="9"/>
      <c r="C38" s="9"/>
      <c r="D38" s="9"/>
      <c r="E38" s="9"/>
      <c r="F38" s="9"/>
      <c r="G38" s="9"/>
      <c r="H38" s="9"/>
      <c r="I38" s="22"/>
      <c r="J38" s="23"/>
      <c r="K38" s="24"/>
      <c r="L38" s="25"/>
    </row>
    <row r="39" spans="1:12">
      <c r="A39" s="8"/>
      <c r="B39" s="9"/>
      <c r="C39" s="9"/>
      <c r="D39" s="9"/>
      <c r="E39" s="9"/>
      <c r="F39" s="9"/>
      <c r="G39" s="9"/>
      <c r="H39" s="9"/>
      <c r="I39" s="22"/>
      <c r="J39" s="23"/>
      <c r="K39" s="24"/>
      <c r="L39" s="25"/>
    </row>
    <row r="40" spans="1:12">
      <c r="A40" s="8"/>
      <c r="B40" s="9"/>
      <c r="C40" s="9"/>
      <c r="D40" s="9"/>
      <c r="E40" s="9"/>
      <c r="F40" s="9"/>
      <c r="G40" s="9"/>
      <c r="H40" s="9"/>
      <c r="I40" s="22"/>
      <c r="J40" s="23"/>
      <c r="K40" s="24"/>
      <c r="L40" s="25"/>
    </row>
    <row r="41" spans="1:12">
      <c r="A41" s="8"/>
      <c r="B41" s="9"/>
      <c r="C41" s="9"/>
      <c r="D41" s="9"/>
      <c r="E41" s="9"/>
      <c r="F41" s="9"/>
      <c r="G41" s="9"/>
      <c r="H41" s="9"/>
      <c r="I41" s="22"/>
      <c r="J41" s="23"/>
      <c r="K41" s="24"/>
      <c r="L41" s="25"/>
    </row>
    <row r="42" spans="1:12">
      <c r="A42" s="8"/>
      <c r="B42" s="9"/>
      <c r="C42" s="9"/>
      <c r="D42" s="9"/>
      <c r="E42" s="9"/>
      <c r="F42" s="9"/>
      <c r="G42" s="9"/>
      <c r="H42" s="9"/>
      <c r="I42" s="22"/>
      <c r="J42" s="23"/>
      <c r="K42" s="24"/>
      <c r="L42" s="25"/>
    </row>
    <row r="43" spans="1:12">
      <c r="A43" s="8"/>
      <c r="B43" s="9"/>
      <c r="C43" s="9"/>
      <c r="D43" s="9"/>
      <c r="E43" s="9"/>
      <c r="F43" s="9"/>
      <c r="G43" s="9"/>
      <c r="H43" s="9"/>
      <c r="I43" s="22"/>
      <c r="J43" s="23"/>
      <c r="K43" s="24">
        <f>SUM(K4:K42)</f>
        <v>0.922127953632874</v>
      </c>
      <c r="L43" s="25"/>
    </row>
    <row r="44" spans="1:12">
      <c r="A44" s="12"/>
      <c r="B44" s="13"/>
      <c r="C44" s="13"/>
      <c r="D44" s="13"/>
      <c r="E44" s="13"/>
      <c r="F44" s="13"/>
      <c r="G44" s="14"/>
      <c r="H44" s="14"/>
      <c r="I44" s="14"/>
      <c r="J44" s="13"/>
      <c r="K44" s="27"/>
      <c r="L44" s="19"/>
    </row>
    <row r="45" spans="1:12">
      <c r="A45" s="12"/>
      <c r="B45" s="13"/>
      <c r="C45" s="13"/>
      <c r="D45" s="13"/>
      <c r="E45" s="13"/>
      <c r="F45" s="13"/>
      <c r="G45" s="15" t="s">
        <v>25</v>
      </c>
      <c r="H45" s="15"/>
      <c r="I45" s="28">
        <f>SUM(I4:I43)</f>
        <v>33515</v>
      </c>
      <c r="J45" s="13"/>
      <c r="K45" s="19"/>
      <c r="L45" s="19"/>
    </row>
    <row r="46" spans="7:9">
      <c r="G46" s="13"/>
      <c r="H46" s="13"/>
      <c r="I46" s="13"/>
    </row>
    <row r="47" spans="7:9">
      <c r="G47" s="16" t="s">
        <v>26</v>
      </c>
      <c r="H47" s="16"/>
      <c r="I47" s="30">
        <v>0.92</v>
      </c>
    </row>
    <row r="48" spans="7:9">
      <c r="G48" s="17"/>
      <c r="H48" s="17"/>
      <c r="I48" s="13"/>
    </row>
    <row r="49" spans="7:9">
      <c r="G49" s="16" t="s">
        <v>27</v>
      </c>
      <c r="H49" s="16"/>
      <c r="I49" s="29">
        <f>22/31</f>
        <v>0.709677419354839</v>
      </c>
    </row>
  </sheetData>
  <mergeCells count="5">
    <mergeCell ref="A1:K1"/>
    <mergeCell ref="A2:K2"/>
    <mergeCell ref="G45:H45"/>
    <mergeCell ref="G47:H47"/>
    <mergeCell ref="G49:H49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workbookViewId="0">
      <selection activeCell="D44" sqref="D44"/>
    </sheetView>
  </sheetViews>
  <sheetFormatPr defaultColWidth="9" defaultRowHeight="15"/>
  <cols>
    <col min="1" max="1" width="10.1428571428571" style="1" customWidth="1"/>
    <col min="2" max="2" width="20.7142857142857" style="1" customWidth="1"/>
    <col min="3" max="3" width="5.71428571428571" style="1" customWidth="1"/>
    <col min="4" max="4" width="10.2857142857143" style="1" customWidth="1"/>
    <col min="5" max="5" width="14" style="1" customWidth="1"/>
    <col min="6" max="6" width="9.71428571428571" style="1" customWidth="1"/>
    <col min="7" max="7" width="11.2857142857143" style="1" customWidth="1"/>
    <col min="8" max="8" width="11.8571428571429" style="1" customWidth="1"/>
    <col min="9" max="9" width="13.7142857142857" style="1" customWidth="1"/>
    <col min="10" max="10" width="18.2857142857143" style="1" customWidth="1"/>
    <col min="11" max="11" width="18" style="1" customWidth="1"/>
    <col min="12" max="16384" width="9" style="1"/>
  </cols>
  <sheetData>
    <row r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ht="15.75" spans="1:12">
      <c r="A2" s="35" t="s">
        <v>245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43405</v>
      </c>
      <c r="B4" s="9" t="s">
        <v>246</v>
      </c>
      <c r="C4" s="9" t="s">
        <v>14</v>
      </c>
      <c r="D4" s="9">
        <v>1250</v>
      </c>
      <c r="E4" s="9">
        <v>600</v>
      </c>
      <c r="F4" s="9">
        <v>38</v>
      </c>
      <c r="G4" s="9">
        <v>35.9</v>
      </c>
      <c r="H4" s="9">
        <v>39.9</v>
      </c>
      <c r="I4" s="22">
        <f t="shared" ref="I4:I32" si="0">(H4-F4)*D4</f>
        <v>2375</v>
      </c>
      <c r="J4" s="23">
        <f t="shared" ref="J4:J32" si="1">D4*F4</f>
        <v>47500</v>
      </c>
      <c r="K4" s="24">
        <f t="shared" ref="K4:K32" si="2">(I4/J4)</f>
        <v>0.05</v>
      </c>
      <c r="L4" s="25"/>
    </row>
    <row r="5" spans="1:12">
      <c r="A5" s="8">
        <v>43406</v>
      </c>
      <c r="B5" s="9" t="s">
        <v>63</v>
      </c>
      <c r="C5" s="9" t="s">
        <v>14</v>
      </c>
      <c r="D5" s="9">
        <v>500</v>
      </c>
      <c r="E5" s="9">
        <v>1060</v>
      </c>
      <c r="F5" s="9">
        <v>45</v>
      </c>
      <c r="G5" s="9">
        <v>39.7</v>
      </c>
      <c r="H5" s="9">
        <v>49</v>
      </c>
      <c r="I5" s="22">
        <f t="shared" si="0"/>
        <v>2000</v>
      </c>
      <c r="J5" s="23">
        <f t="shared" si="1"/>
        <v>22500</v>
      </c>
      <c r="K5" s="24">
        <f t="shared" si="2"/>
        <v>0.0888888888888889</v>
      </c>
      <c r="L5" s="25"/>
    </row>
    <row r="6" spans="1:12">
      <c r="A6" s="8">
        <v>43406</v>
      </c>
      <c r="B6" s="9" t="s">
        <v>188</v>
      </c>
      <c r="C6" s="9" t="s">
        <v>14</v>
      </c>
      <c r="D6" s="9">
        <v>1000</v>
      </c>
      <c r="E6" s="9">
        <v>780</v>
      </c>
      <c r="F6" s="9">
        <v>29</v>
      </c>
      <c r="G6" s="9">
        <v>26.4</v>
      </c>
      <c r="H6" s="9">
        <v>29</v>
      </c>
      <c r="I6" s="22">
        <f t="shared" si="0"/>
        <v>0</v>
      </c>
      <c r="J6" s="23">
        <f t="shared" si="1"/>
        <v>29000</v>
      </c>
      <c r="K6" s="24">
        <f t="shared" si="2"/>
        <v>0</v>
      </c>
      <c r="L6" s="25"/>
    </row>
    <row r="7" spans="1:12">
      <c r="A7" s="8">
        <v>43409</v>
      </c>
      <c r="B7" s="9" t="s">
        <v>22</v>
      </c>
      <c r="C7" s="9" t="s">
        <v>14</v>
      </c>
      <c r="D7" s="9">
        <v>1000</v>
      </c>
      <c r="E7" s="9">
        <v>640</v>
      </c>
      <c r="F7" s="9">
        <v>43</v>
      </c>
      <c r="G7" s="9">
        <v>40.4</v>
      </c>
      <c r="H7" s="9">
        <v>47.5</v>
      </c>
      <c r="I7" s="22">
        <f t="shared" si="0"/>
        <v>4500</v>
      </c>
      <c r="J7" s="23">
        <f t="shared" si="1"/>
        <v>43000</v>
      </c>
      <c r="K7" s="24">
        <f t="shared" si="2"/>
        <v>0.104651162790698</v>
      </c>
      <c r="L7" s="25"/>
    </row>
    <row r="8" spans="1:12">
      <c r="A8" s="8">
        <v>43409</v>
      </c>
      <c r="B8" s="9" t="s">
        <v>247</v>
      </c>
      <c r="C8" s="9" t="s">
        <v>14</v>
      </c>
      <c r="D8" s="9">
        <v>500</v>
      </c>
      <c r="E8" s="9">
        <v>840</v>
      </c>
      <c r="F8" s="9">
        <v>52</v>
      </c>
      <c r="G8" s="9">
        <v>46.9</v>
      </c>
      <c r="H8" s="9">
        <v>52</v>
      </c>
      <c r="I8" s="22">
        <f t="shared" si="0"/>
        <v>0</v>
      </c>
      <c r="J8" s="23">
        <f t="shared" si="1"/>
        <v>26000</v>
      </c>
      <c r="K8" s="24">
        <f t="shared" si="2"/>
        <v>0</v>
      </c>
      <c r="L8" s="25"/>
    </row>
    <row r="9" spans="1:12">
      <c r="A9" s="10">
        <v>43409</v>
      </c>
      <c r="B9" s="11" t="s">
        <v>145</v>
      </c>
      <c r="C9" s="11" t="s">
        <v>14</v>
      </c>
      <c r="D9" s="11">
        <v>1200</v>
      </c>
      <c r="E9" s="11">
        <v>620</v>
      </c>
      <c r="F9" s="11">
        <v>30.5</v>
      </c>
      <c r="G9" s="11">
        <v>28.4</v>
      </c>
      <c r="H9" s="11">
        <v>28.4</v>
      </c>
      <c r="I9" s="26">
        <f t="shared" si="0"/>
        <v>-2520</v>
      </c>
      <c r="J9" s="23">
        <f t="shared" si="1"/>
        <v>36600</v>
      </c>
      <c r="K9" s="24">
        <f t="shared" si="2"/>
        <v>-0.0688524590163935</v>
      </c>
      <c r="L9" s="25"/>
    </row>
    <row r="10" spans="1:12">
      <c r="A10" s="8">
        <v>43410</v>
      </c>
      <c r="B10" s="9" t="s">
        <v>63</v>
      </c>
      <c r="C10" s="9" t="s">
        <v>14</v>
      </c>
      <c r="D10" s="9">
        <v>500</v>
      </c>
      <c r="E10" s="9">
        <v>1100</v>
      </c>
      <c r="F10" s="9">
        <v>38</v>
      </c>
      <c r="G10" s="9">
        <v>32.9</v>
      </c>
      <c r="H10" s="9">
        <v>38</v>
      </c>
      <c r="I10" s="22">
        <f t="shared" si="0"/>
        <v>0</v>
      </c>
      <c r="J10" s="23">
        <f t="shared" si="1"/>
        <v>19000</v>
      </c>
      <c r="K10" s="24">
        <f t="shared" si="2"/>
        <v>0</v>
      </c>
      <c r="L10" s="25"/>
    </row>
    <row r="11" spans="1:12">
      <c r="A11" s="8">
        <v>43413</v>
      </c>
      <c r="B11" s="9" t="s">
        <v>248</v>
      </c>
      <c r="C11" s="9" t="s">
        <v>14</v>
      </c>
      <c r="D11" s="9">
        <v>400</v>
      </c>
      <c r="E11" s="9">
        <v>1500</v>
      </c>
      <c r="F11" s="9">
        <v>64</v>
      </c>
      <c r="G11" s="9">
        <v>56.9</v>
      </c>
      <c r="H11" s="9">
        <v>68.8</v>
      </c>
      <c r="I11" s="22">
        <f t="shared" si="0"/>
        <v>1920</v>
      </c>
      <c r="J11" s="23">
        <f t="shared" si="1"/>
        <v>25600</v>
      </c>
      <c r="K11" s="24">
        <f t="shared" si="2"/>
        <v>0.075</v>
      </c>
      <c r="L11" s="25"/>
    </row>
    <row r="12" spans="1:12">
      <c r="A12" s="8">
        <v>43416</v>
      </c>
      <c r="B12" s="9" t="s">
        <v>124</v>
      </c>
      <c r="C12" s="9" t="s">
        <v>14</v>
      </c>
      <c r="D12" s="9">
        <v>3000</v>
      </c>
      <c r="E12" s="9">
        <v>285</v>
      </c>
      <c r="F12" s="9">
        <v>11</v>
      </c>
      <c r="G12" s="9">
        <v>9.9</v>
      </c>
      <c r="H12" s="9">
        <v>11</v>
      </c>
      <c r="I12" s="22">
        <f t="shared" si="0"/>
        <v>0</v>
      </c>
      <c r="J12" s="23">
        <f t="shared" si="1"/>
        <v>33000</v>
      </c>
      <c r="K12" s="24">
        <f t="shared" si="2"/>
        <v>0</v>
      </c>
      <c r="L12" s="25"/>
    </row>
    <row r="13" spans="1:12">
      <c r="A13" s="8">
        <v>43416</v>
      </c>
      <c r="B13" s="9" t="s">
        <v>237</v>
      </c>
      <c r="C13" s="9" t="s">
        <v>14</v>
      </c>
      <c r="D13" s="9">
        <v>1500</v>
      </c>
      <c r="E13" s="9">
        <v>240</v>
      </c>
      <c r="F13" s="9">
        <v>21</v>
      </c>
      <c r="G13" s="9">
        <v>19.4</v>
      </c>
      <c r="H13" s="9">
        <v>25.4</v>
      </c>
      <c r="I13" s="22">
        <f t="shared" si="0"/>
        <v>6600</v>
      </c>
      <c r="J13" s="23">
        <f t="shared" si="1"/>
        <v>31500</v>
      </c>
      <c r="K13" s="24">
        <f t="shared" si="2"/>
        <v>0.209523809523809</v>
      </c>
      <c r="L13" s="25"/>
    </row>
    <row r="14" spans="1:12">
      <c r="A14" s="8">
        <v>43417</v>
      </c>
      <c r="B14" s="9" t="s">
        <v>128</v>
      </c>
      <c r="C14" s="9" t="s">
        <v>14</v>
      </c>
      <c r="D14" s="9">
        <v>1100</v>
      </c>
      <c r="E14" s="9">
        <v>590</v>
      </c>
      <c r="F14" s="9">
        <v>23</v>
      </c>
      <c r="G14" s="9">
        <v>20.4</v>
      </c>
      <c r="H14" s="9">
        <v>29</v>
      </c>
      <c r="I14" s="22">
        <f t="shared" si="0"/>
        <v>6600</v>
      </c>
      <c r="J14" s="23">
        <f t="shared" si="1"/>
        <v>25300</v>
      </c>
      <c r="K14" s="24">
        <f t="shared" si="2"/>
        <v>0.260869565217391</v>
      </c>
      <c r="L14" s="25"/>
    </row>
    <row r="15" spans="1:12">
      <c r="A15" s="10">
        <v>43418</v>
      </c>
      <c r="B15" s="11" t="s">
        <v>249</v>
      </c>
      <c r="C15" s="11" t="s">
        <v>14</v>
      </c>
      <c r="D15" s="11">
        <v>2750</v>
      </c>
      <c r="E15" s="11">
        <v>360</v>
      </c>
      <c r="F15" s="11">
        <v>11.7</v>
      </c>
      <c r="G15" s="11">
        <v>10.7</v>
      </c>
      <c r="H15" s="11">
        <v>10.7</v>
      </c>
      <c r="I15" s="26">
        <f t="shared" si="0"/>
        <v>-2750</v>
      </c>
      <c r="J15" s="23">
        <f t="shared" si="1"/>
        <v>32175</v>
      </c>
      <c r="K15" s="24">
        <f t="shared" si="2"/>
        <v>-0.0854700854700855</v>
      </c>
      <c r="L15" s="25"/>
    </row>
    <row r="16" spans="1:12">
      <c r="A16" s="8">
        <v>43418</v>
      </c>
      <c r="B16" s="9" t="s">
        <v>128</v>
      </c>
      <c r="C16" s="9" t="s">
        <v>14</v>
      </c>
      <c r="D16" s="9">
        <v>1100</v>
      </c>
      <c r="E16" s="9">
        <v>530</v>
      </c>
      <c r="F16" s="9">
        <v>22</v>
      </c>
      <c r="G16" s="9">
        <v>19.7</v>
      </c>
      <c r="H16" s="9">
        <v>22</v>
      </c>
      <c r="I16" s="22">
        <f t="shared" si="0"/>
        <v>0</v>
      </c>
      <c r="J16" s="23">
        <f t="shared" si="1"/>
        <v>24200</v>
      </c>
      <c r="K16" s="24">
        <f t="shared" si="2"/>
        <v>0</v>
      </c>
      <c r="L16" s="25"/>
    </row>
    <row r="17" spans="1:12">
      <c r="A17" s="8">
        <v>43419</v>
      </c>
      <c r="B17" s="9" t="s">
        <v>247</v>
      </c>
      <c r="C17" s="9" t="s">
        <v>14</v>
      </c>
      <c r="D17" s="9">
        <v>500</v>
      </c>
      <c r="E17" s="9">
        <v>820</v>
      </c>
      <c r="F17" s="9">
        <v>49</v>
      </c>
      <c r="G17" s="9">
        <v>43.4</v>
      </c>
      <c r="H17" s="9">
        <v>53.9</v>
      </c>
      <c r="I17" s="22">
        <f t="shared" si="0"/>
        <v>2450</v>
      </c>
      <c r="J17" s="23">
        <f t="shared" si="1"/>
        <v>24500</v>
      </c>
      <c r="K17" s="24">
        <f t="shared" si="2"/>
        <v>0.1</v>
      </c>
      <c r="L17" s="8"/>
    </row>
    <row r="18" spans="1:12">
      <c r="A18" s="8">
        <v>43420</v>
      </c>
      <c r="B18" s="9" t="s">
        <v>247</v>
      </c>
      <c r="C18" s="9" t="s">
        <v>14</v>
      </c>
      <c r="D18" s="9">
        <v>500</v>
      </c>
      <c r="E18" s="9">
        <v>800</v>
      </c>
      <c r="F18" s="9">
        <v>49</v>
      </c>
      <c r="G18" s="9">
        <v>43.4</v>
      </c>
      <c r="H18" s="9">
        <v>61</v>
      </c>
      <c r="I18" s="22">
        <f t="shared" si="0"/>
        <v>6000</v>
      </c>
      <c r="J18" s="23">
        <f t="shared" si="1"/>
        <v>24500</v>
      </c>
      <c r="K18" s="24">
        <f t="shared" si="2"/>
        <v>0.244897959183673</v>
      </c>
      <c r="L18" s="8"/>
    </row>
    <row r="19" spans="1:12">
      <c r="A19" s="8">
        <v>43423</v>
      </c>
      <c r="B19" s="9" t="s">
        <v>247</v>
      </c>
      <c r="C19" s="9" t="s">
        <v>14</v>
      </c>
      <c r="D19" s="9">
        <v>500</v>
      </c>
      <c r="E19" s="9">
        <v>760</v>
      </c>
      <c r="F19" s="9">
        <v>44</v>
      </c>
      <c r="G19" s="9">
        <v>38.4</v>
      </c>
      <c r="H19" s="9">
        <v>52.25</v>
      </c>
      <c r="I19" s="22">
        <f t="shared" si="0"/>
        <v>4125</v>
      </c>
      <c r="J19" s="23">
        <f t="shared" si="1"/>
        <v>22000</v>
      </c>
      <c r="K19" s="24">
        <f t="shared" si="2"/>
        <v>0.1875</v>
      </c>
      <c r="L19" s="8"/>
    </row>
    <row r="20" spans="1:12">
      <c r="A20" s="8">
        <v>43424</v>
      </c>
      <c r="B20" s="9" t="s">
        <v>237</v>
      </c>
      <c r="C20" s="9" t="s">
        <v>14</v>
      </c>
      <c r="D20" s="9">
        <v>1500</v>
      </c>
      <c r="E20" s="9">
        <v>230</v>
      </c>
      <c r="F20" s="9">
        <v>19</v>
      </c>
      <c r="G20" s="9">
        <v>17.4</v>
      </c>
      <c r="H20" s="9">
        <v>21.8</v>
      </c>
      <c r="I20" s="22">
        <f t="shared" si="0"/>
        <v>4200</v>
      </c>
      <c r="J20" s="23">
        <f t="shared" si="1"/>
        <v>28500</v>
      </c>
      <c r="K20" s="24">
        <f t="shared" si="2"/>
        <v>0.147368421052632</v>
      </c>
      <c r="L20" s="8"/>
    </row>
    <row r="21" spans="1:12">
      <c r="A21" s="8">
        <v>43424</v>
      </c>
      <c r="B21" s="9" t="s">
        <v>250</v>
      </c>
      <c r="C21" s="9" t="s">
        <v>14</v>
      </c>
      <c r="D21" s="9">
        <v>500</v>
      </c>
      <c r="E21" s="9">
        <v>720</v>
      </c>
      <c r="F21" s="9">
        <v>48</v>
      </c>
      <c r="G21" s="9">
        <v>42.4</v>
      </c>
      <c r="H21" s="9">
        <v>48</v>
      </c>
      <c r="I21" s="22">
        <f t="shared" si="0"/>
        <v>0</v>
      </c>
      <c r="J21" s="23">
        <f t="shared" si="1"/>
        <v>24000</v>
      </c>
      <c r="K21" s="24">
        <f t="shared" si="2"/>
        <v>0</v>
      </c>
      <c r="L21" s="8"/>
    </row>
    <row r="22" spans="1:12">
      <c r="A22" s="10">
        <v>43425</v>
      </c>
      <c r="B22" s="11" t="s">
        <v>115</v>
      </c>
      <c r="C22" s="11" t="s">
        <v>14</v>
      </c>
      <c r="D22" s="11">
        <v>1100</v>
      </c>
      <c r="E22" s="11">
        <v>660</v>
      </c>
      <c r="F22" s="11">
        <v>19</v>
      </c>
      <c r="G22" s="11">
        <v>16.4</v>
      </c>
      <c r="H22" s="11">
        <v>16.4</v>
      </c>
      <c r="I22" s="26">
        <f t="shared" si="0"/>
        <v>-2860</v>
      </c>
      <c r="J22" s="23">
        <f t="shared" si="1"/>
        <v>20900</v>
      </c>
      <c r="K22" s="24">
        <f t="shared" si="2"/>
        <v>-0.136842105263158</v>
      </c>
      <c r="L22" s="8"/>
    </row>
    <row r="23" spans="1:12">
      <c r="A23" s="8">
        <v>43425</v>
      </c>
      <c r="B23" s="9" t="s">
        <v>169</v>
      </c>
      <c r="C23" s="9" t="s">
        <v>14</v>
      </c>
      <c r="D23" s="9">
        <v>250</v>
      </c>
      <c r="E23" s="9">
        <v>2600</v>
      </c>
      <c r="F23" s="9">
        <v>70</v>
      </c>
      <c r="G23" s="9">
        <v>59.4</v>
      </c>
      <c r="H23" s="9">
        <v>70</v>
      </c>
      <c r="I23" s="22">
        <f t="shared" si="0"/>
        <v>0</v>
      </c>
      <c r="J23" s="23">
        <f t="shared" si="1"/>
        <v>17500</v>
      </c>
      <c r="K23" s="24">
        <f t="shared" si="2"/>
        <v>0</v>
      </c>
      <c r="L23" s="8"/>
    </row>
    <row r="24" spans="1:12">
      <c r="A24" s="10">
        <v>43425</v>
      </c>
      <c r="B24" s="11" t="s">
        <v>250</v>
      </c>
      <c r="C24" s="11" t="s">
        <v>14</v>
      </c>
      <c r="D24" s="11">
        <v>500</v>
      </c>
      <c r="E24" s="11">
        <v>700</v>
      </c>
      <c r="F24" s="11">
        <v>38</v>
      </c>
      <c r="G24" s="11">
        <v>32.4</v>
      </c>
      <c r="H24" s="11">
        <v>35</v>
      </c>
      <c r="I24" s="26">
        <f t="shared" si="0"/>
        <v>-1500</v>
      </c>
      <c r="J24" s="23">
        <f t="shared" si="1"/>
        <v>19000</v>
      </c>
      <c r="K24" s="24">
        <f t="shared" si="2"/>
        <v>-0.0789473684210526</v>
      </c>
      <c r="L24" s="25"/>
    </row>
    <row r="25" spans="1:12">
      <c r="A25" s="8">
        <v>43426</v>
      </c>
      <c r="B25" s="9" t="s">
        <v>61</v>
      </c>
      <c r="C25" s="9" t="s">
        <v>217</v>
      </c>
      <c r="D25" s="9">
        <v>500</v>
      </c>
      <c r="E25" s="9">
        <v>700</v>
      </c>
      <c r="F25" s="9">
        <v>40</v>
      </c>
      <c r="G25" s="9">
        <v>34.4</v>
      </c>
      <c r="H25" s="9">
        <v>40</v>
      </c>
      <c r="I25" s="22">
        <f t="shared" si="0"/>
        <v>0</v>
      </c>
      <c r="J25" s="23">
        <f t="shared" si="1"/>
        <v>20000</v>
      </c>
      <c r="K25" s="24">
        <f t="shared" si="2"/>
        <v>0</v>
      </c>
      <c r="L25" s="25"/>
    </row>
    <row r="26" spans="1:12">
      <c r="A26" s="10">
        <v>43426</v>
      </c>
      <c r="B26" s="11" t="s">
        <v>251</v>
      </c>
      <c r="C26" s="11" t="s">
        <v>217</v>
      </c>
      <c r="D26" s="11">
        <v>1750</v>
      </c>
      <c r="E26" s="11">
        <v>200</v>
      </c>
      <c r="F26" s="11">
        <v>8.7</v>
      </c>
      <c r="G26" s="11">
        <v>6.9</v>
      </c>
      <c r="H26" s="11">
        <v>6.9</v>
      </c>
      <c r="I26" s="26">
        <f t="shared" si="0"/>
        <v>-3150</v>
      </c>
      <c r="J26" s="23">
        <f t="shared" si="1"/>
        <v>15225</v>
      </c>
      <c r="K26" s="24">
        <f t="shared" si="2"/>
        <v>-0.206896551724138</v>
      </c>
      <c r="L26" s="25"/>
    </row>
    <row r="27" spans="1:12">
      <c r="A27" s="8">
        <v>43430</v>
      </c>
      <c r="B27" s="9" t="s">
        <v>252</v>
      </c>
      <c r="C27" s="9" t="s">
        <v>14</v>
      </c>
      <c r="D27" s="9">
        <v>3500</v>
      </c>
      <c r="E27" s="9">
        <v>220</v>
      </c>
      <c r="F27" s="9">
        <v>7.1</v>
      </c>
      <c r="G27" s="9">
        <v>6</v>
      </c>
      <c r="H27" s="9">
        <v>7.1</v>
      </c>
      <c r="I27" s="22">
        <f t="shared" si="0"/>
        <v>0</v>
      </c>
      <c r="J27" s="23">
        <f t="shared" si="1"/>
        <v>24850</v>
      </c>
      <c r="K27" s="24">
        <f t="shared" si="2"/>
        <v>0</v>
      </c>
      <c r="L27" s="25"/>
    </row>
    <row r="28" spans="1:12">
      <c r="A28" s="8">
        <v>43430</v>
      </c>
      <c r="B28" s="9" t="s">
        <v>239</v>
      </c>
      <c r="C28" s="9" t="s">
        <v>14</v>
      </c>
      <c r="D28" s="9">
        <v>2250</v>
      </c>
      <c r="E28" s="9">
        <v>170</v>
      </c>
      <c r="F28" s="9">
        <v>14</v>
      </c>
      <c r="G28" s="9">
        <v>12.9</v>
      </c>
      <c r="H28" s="9">
        <v>14</v>
      </c>
      <c r="I28" s="22">
        <f t="shared" si="0"/>
        <v>0</v>
      </c>
      <c r="J28" s="23">
        <f t="shared" si="1"/>
        <v>31500</v>
      </c>
      <c r="K28" s="24">
        <f t="shared" si="2"/>
        <v>0</v>
      </c>
      <c r="L28" s="25"/>
    </row>
    <row r="29" spans="1:12">
      <c r="A29" s="8">
        <v>43431</v>
      </c>
      <c r="B29" s="9" t="s">
        <v>239</v>
      </c>
      <c r="C29" s="9" t="s">
        <v>14</v>
      </c>
      <c r="D29" s="9">
        <v>2250</v>
      </c>
      <c r="E29" s="9">
        <v>160</v>
      </c>
      <c r="F29" s="9">
        <v>7.6</v>
      </c>
      <c r="G29" s="9">
        <v>6.4</v>
      </c>
      <c r="H29" s="9">
        <v>8.6</v>
      </c>
      <c r="I29" s="22">
        <f t="shared" si="0"/>
        <v>2250</v>
      </c>
      <c r="J29" s="23">
        <f t="shared" si="1"/>
        <v>17100</v>
      </c>
      <c r="K29" s="24">
        <f t="shared" si="2"/>
        <v>0.131578947368421</v>
      </c>
      <c r="L29" s="25"/>
    </row>
    <row r="30" spans="1:12">
      <c r="A30" s="8">
        <v>43433</v>
      </c>
      <c r="B30" s="9" t="s">
        <v>253</v>
      </c>
      <c r="C30" s="9" t="s">
        <v>14</v>
      </c>
      <c r="D30" s="9">
        <v>250</v>
      </c>
      <c r="E30" s="9">
        <v>2600</v>
      </c>
      <c r="F30" s="9">
        <v>14</v>
      </c>
      <c r="G30" s="9">
        <v>5.4</v>
      </c>
      <c r="H30" s="9">
        <v>31.5</v>
      </c>
      <c r="I30" s="22">
        <f t="shared" si="0"/>
        <v>4375</v>
      </c>
      <c r="J30" s="23">
        <f t="shared" si="1"/>
        <v>3500</v>
      </c>
      <c r="K30" s="24">
        <f t="shared" si="2"/>
        <v>1.25</v>
      </c>
      <c r="L30" s="25"/>
    </row>
    <row r="31" spans="1:12">
      <c r="A31" s="8">
        <v>43434</v>
      </c>
      <c r="B31" s="9" t="s">
        <v>254</v>
      </c>
      <c r="C31" s="9" t="s">
        <v>14</v>
      </c>
      <c r="D31" s="9">
        <v>250</v>
      </c>
      <c r="E31" s="9">
        <v>2650</v>
      </c>
      <c r="F31" s="9">
        <v>130</v>
      </c>
      <c r="G31" s="9">
        <v>119.7</v>
      </c>
      <c r="H31" s="9">
        <v>137.8</v>
      </c>
      <c r="I31" s="22">
        <f t="shared" si="0"/>
        <v>1950</v>
      </c>
      <c r="J31" s="23">
        <f t="shared" si="1"/>
        <v>32500</v>
      </c>
      <c r="K31" s="24">
        <f t="shared" si="2"/>
        <v>0.0600000000000001</v>
      </c>
      <c r="L31" s="25"/>
    </row>
    <row r="32" spans="1:12">
      <c r="A32" s="8">
        <v>43434</v>
      </c>
      <c r="B32" s="9" t="s">
        <v>188</v>
      </c>
      <c r="C32" s="9" t="s">
        <v>14</v>
      </c>
      <c r="D32" s="9">
        <v>1000</v>
      </c>
      <c r="E32" s="9">
        <v>780</v>
      </c>
      <c r="F32" s="9">
        <v>31</v>
      </c>
      <c r="G32" s="9">
        <v>27.9</v>
      </c>
      <c r="H32" s="9">
        <v>31</v>
      </c>
      <c r="I32" s="22">
        <f t="shared" si="0"/>
        <v>0</v>
      </c>
      <c r="J32" s="23">
        <f t="shared" si="1"/>
        <v>31000</v>
      </c>
      <c r="K32" s="24">
        <f t="shared" si="2"/>
        <v>0</v>
      </c>
      <c r="L32" s="25"/>
    </row>
    <row r="33" spans="1:12">
      <c r="A33" s="8"/>
      <c r="B33" s="9"/>
      <c r="C33" s="9"/>
      <c r="D33" s="9"/>
      <c r="E33" s="9"/>
      <c r="F33" s="9"/>
      <c r="G33" s="9"/>
      <c r="H33" s="9"/>
      <c r="I33" s="22"/>
      <c r="J33" s="23"/>
      <c r="K33" s="24">
        <f>SUM(K4:K32)</f>
        <v>2.33327018413069</v>
      </c>
      <c r="L33" s="25"/>
    </row>
    <row r="34" spans="1:12">
      <c r="A34" s="12"/>
      <c r="B34" s="13"/>
      <c r="C34" s="13"/>
      <c r="D34" s="13"/>
      <c r="E34" s="13"/>
      <c r="F34" s="13"/>
      <c r="G34" s="14"/>
      <c r="H34" s="14"/>
      <c r="I34" s="14"/>
      <c r="J34" s="13"/>
      <c r="K34" s="27"/>
      <c r="L34" s="19"/>
    </row>
    <row r="35" spans="1:12">
      <c r="A35" s="12"/>
      <c r="B35" s="13"/>
      <c r="C35" s="13"/>
      <c r="D35" s="13"/>
      <c r="E35" s="13"/>
      <c r="F35" s="13"/>
      <c r="G35" s="15" t="s">
        <v>25</v>
      </c>
      <c r="H35" s="15"/>
      <c r="I35" s="28">
        <f>SUM(I4:I33)</f>
        <v>36565</v>
      </c>
      <c r="J35" s="13"/>
      <c r="K35" s="19"/>
      <c r="L35" s="19"/>
    </row>
    <row r="36" spans="7:9">
      <c r="G36" s="13"/>
      <c r="H36" s="13"/>
      <c r="I36" s="13"/>
    </row>
    <row r="37" spans="7:9">
      <c r="G37" s="16" t="s">
        <v>26</v>
      </c>
      <c r="H37" s="16"/>
      <c r="I37" s="30">
        <v>2.33</v>
      </c>
    </row>
    <row r="38" spans="7:9">
      <c r="G38" s="17"/>
      <c r="H38" s="17"/>
      <c r="I38" s="13"/>
    </row>
    <row r="39" spans="7:9">
      <c r="G39" s="16" t="s">
        <v>27</v>
      </c>
      <c r="H39" s="16"/>
      <c r="I39" s="29">
        <f>24/29</f>
        <v>0.827586206896552</v>
      </c>
    </row>
  </sheetData>
  <mergeCells count="5">
    <mergeCell ref="A1:K1"/>
    <mergeCell ref="A2:K2"/>
    <mergeCell ref="G35:H35"/>
    <mergeCell ref="G37:H37"/>
    <mergeCell ref="G39:H39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workbookViewId="0">
      <selection activeCell="M4" sqref="M4"/>
    </sheetView>
  </sheetViews>
  <sheetFormatPr defaultColWidth="9" defaultRowHeight="15"/>
  <cols>
    <col min="1" max="1" width="11.1428571428571" style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ht="15.75" spans="1:12">
      <c r="A2" s="35" t="s">
        <v>255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43374</v>
      </c>
      <c r="B4" s="9" t="s">
        <v>219</v>
      </c>
      <c r="C4" s="9" t="s">
        <v>14</v>
      </c>
      <c r="D4" s="9">
        <v>1000</v>
      </c>
      <c r="E4" s="9">
        <v>1260</v>
      </c>
      <c r="F4" s="9">
        <v>42</v>
      </c>
      <c r="G4" s="9">
        <v>39.7</v>
      </c>
      <c r="H4" s="9">
        <v>46.3</v>
      </c>
      <c r="I4" s="22">
        <f t="shared" ref="I4:I37" si="0">(H4-F4)*D4</f>
        <v>4300</v>
      </c>
      <c r="J4" s="23">
        <f t="shared" ref="J4:J37" si="1">D4*F4</f>
        <v>42000</v>
      </c>
      <c r="K4" s="24">
        <f t="shared" ref="K4:K37" si="2">(I4/J4)</f>
        <v>0.102380952380952</v>
      </c>
      <c r="L4" s="25"/>
    </row>
    <row r="5" spans="1:12">
      <c r="A5" s="8">
        <v>43376</v>
      </c>
      <c r="B5" s="9" t="s">
        <v>256</v>
      </c>
      <c r="C5" s="9" t="s">
        <v>14</v>
      </c>
      <c r="D5" s="9">
        <v>600</v>
      </c>
      <c r="E5" s="9">
        <v>1100</v>
      </c>
      <c r="F5" s="9">
        <v>55</v>
      </c>
      <c r="G5" s="9">
        <v>49.4</v>
      </c>
      <c r="H5" s="9">
        <v>59</v>
      </c>
      <c r="I5" s="22">
        <f t="shared" si="0"/>
        <v>2400</v>
      </c>
      <c r="J5" s="23">
        <f t="shared" si="1"/>
        <v>33000</v>
      </c>
      <c r="K5" s="24">
        <f t="shared" si="2"/>
        <v>0.0727272727272727</v>
      </c>
      <c r="L5" s="25"/>
    </row>
    <row r="6" spans="1:12">
      <c r="A6" s="8">
        <v>43377</v>
      </c>
      <c r="B6" s="9" t="s">
        <v>219</v>
      </c>
      <c r="C6" s="9" t="s">
        <v>14</v>
      </c>
      <c r="D6" s="9">
        <v>1000</v>
      </c>
      <c r="E6" s="9">
        <v>1180</v>
      </c>
      <c r="F6" s="9">
        <v>49</v>
      </c>
      <c r="G6" s="9">
        <v>46.4</v>
      </c>
      <c r="H6" s="9">
        <v>57</v>
      </c>
      <c r="I6" s="22">
        <f t="shared" si="0"/>
        <v>8000</v>
      </c>
      <c r="J6" s="23">
        <f t="shared" si="1"/>
        <v>49000</v>
      </c>
      <c r="K6" s="24">
        <f t="shared" si="2"/>
        <v>0.163265306122449</v>
      </c>
      <c r="L6" s="25"/>
    </row>
    <row r="7" spans="1:12">
      <c r="A7" s="8">
        <v>43378</v>
      </c>
      <c r="B7" s="9" t="s">
        <v>200</v>
      </c>
      <c r="C7" s="9" t="s">
        <v>14</v>
      </c>
      <c r="D7" s="9">
        <v>1000</v>
      </c>
      <c r="E7" s="9">
        <v>780</v>
      </c>
      <c r="F7" s="9">
        <v>33</v>
      </c>
      <c r="G7" s="9">
        <v>30.4</v>
      </c>
      <c r="H7" s="9">
        <v>35.4</v>
      </c>
      <c r="I7" s="22">
        <f t="shared" si="0"/>
        <v>2400</v>
      </c>
      <c r="J7" s="23">
        <f t="shared" si="1"/>
        <v>33000</v>
      </c>
      <c r="K7" s="24">
        <f t="shared" si="2"/>
        <v>0.0727272727272727</v>
      </c>
      <c r="L7" s="25"/>
    </row>
    <row r="8" spans="1:12">
      <c r="A8" s="8">
        <v>43381</v>
      </c>
      <c r="B8" s="9" t="s">
        <v>122</v>
      </c>
      <c r="C8" s="9" t="s">
        <v>14</v>
      </c>
      <c r="D8" s="9">
        <v>1500</v>
      </c>
      <c r="E8" s="9">
        <v>260</v>
      </c>
      <c r="F8" s="9">
        <v>24</v>
      </c>
      <c r="G8" s="9">
        <v>21.9</v>
      </c>
      <c r="H8" s="9">
        <v>24</v>
      </c>
      <c r="I8" s="22">
        <f t="shared" si="0"/>
        <v>0</v>
      </c>
      <c r="J8" s="23">
        <f t="shared" si="1"/>
        <v>36000</v>
      </c>
      <c r="K8" s="24">
        <f t="shared" si="2"/>
        <v>0</v>
      </c>
      <c r="L8" s="25"/>
    </row>
    <row r="9" spans="1:12">
      <c r="A9" s="8">
        <v>43381</v>
      </c>
      <c r="B9" s="9" t="s">
        <v>63</v>
      </c>
      <c r="C9" s="9" t="s">
        <v>14</v>
      </c>
      <c r="D9" s="9">
        <v>1000</v>
      </c>
      <c r="E9" s="9">
        <v>1040</v>
      </c>
      <c r="F9" s="9">
        <v>65</v>
      </c>
      <c r="G9" s="9">
        <v>61.9</v>
      </c>
      <c r="H9" s="9">
        <v>68.9</v>
      </c>
      <c r="I9" s="22">
        <f t="shared" si="0"/>
        <v>3900.00000000001</v>
      </c>
      <c r="J9" s="23">
        <f t="shared" si="1"/>
        <v>65000</v>
      </c>
      <c r="K9" s="24">
        <f t="shared" si="2"/>
        <v>0.0600000000000001</v>
      </c>
      <c r="L9" s="25"/>
    </row>
    <row r="10" spans="1:12">
      <c r="A10" s="8">
        <v>43382</v>
      </c>
      <c r="B10" s="9" t="s">
        <v>257</v>
      </c>
      <c r="C10" s="9" t="s">
        <v>14</v>
      </c>
      <c r="D10" s="9">
        <v>500</v>
      </c>
      <c r="E10" s="9">
        <v>1700</v>
      </c>
      <c r="F10" s="9">
        <v>56</v>
      </c>
      <c r="G10" s="9">
        <v>50.4</v>
      </c>
      <c r="H10" s="9">
        <v>62</v>
      </c>
      <c r="I10" s="22">
        <f t="shared" si="0"/>
        <v>3000</v>
      </c>
      <c r="J10" s="23">
        <f t="shared" si="1"/>
        <v>28000</v>
      </c>
      <c r="K10" s="24">
        <f t="shared" si="2"/>
        <v>0.107142857142857</v>
      </c>
      <c r="L10" s="25"/>
    </row>
    <row r="11" spans="1:12">
      <c r="A11" s="10">
        <v>43383</v>
      </c>
      <c r="B11" s="11" t="s">
        <v>118</v>
      </c>
      <c r="C11" s="11" t="s">
        <v>14</v>
      </c>
      <c r="D11" s="11">
        <v>600</v>
      </c>
      <c r="E11" s="11">
        <v>1500</v>
      </c>
      <c r="F11" s="11">
        <v>54</v>
      </c>
      <c r="G11" s="11">
        <v>49.4</v>
      </c>
      <c r="H11" s="11">
        <v>49.4</v>
      </c>
      <c r="I11" s="26">
        <f t="shared" si="0"/>
        <v>-2760</v>
      </c>
      <c r="J11" s="23">
        <f t="shared" si="1"/>
        <v>32400</v>
      </c>
      <c r="K11" s="24">
        <f t="shared" si="2"/>
        <v>-0.0851851851851852</v>
      </c>
      <c r="L11" s="25"/>
    </row>
    <row r="12" spans="1:12">
      <c r="A12" s="8">
        <v>43383</v>
      </c>
      <c r="B12" s="9" t="s">
        <v>63</v>
      </c>
      <c r="C12" s="9" t="s">
        <v>14</v>
      </c>
      <c r="D12" s="9">
        <v>1000</v>
      </c>
      <c r="E12" s="9">
        <v>1080</v>
      </c>
      <c r="F12" s="9">
        <v>57</v>
      </c>
      <c r="G12" s="9">
        <v>54.4</v>
      </c>
      <c r="H12" s="9">
        <v>57</v>
      </c>
      <c r="I12" s="22">
        <f t="shared" si="0"/>
        <v>0</v>
      </c>
      <c r="J12" s="23">
        <f t="shared" si="1"/>
        <v>57000</v>
      </c>
      <c r="K12" s="24">
        <f t="shared" si="2"/>
        <v>0</v>
      </c>
      <c r="L12" s="25"/>
    </row>
    <row r="13" spans="1:12">
      <c r="A13" s="8">
        <v>43383</v>
      </c>
      <c r="B13" s="9" t="s">
        <v>237</v>
      </c>
      <c r="C13" s="9" t="s">
        <v>14</v>
      </c>
      <c r="D13" s="9">
        <v>1500</v>
      </c>
      <c r="E13" s="9">
        <v>270</v>
      </c>
      <c r="F13" s="9">
        <v>30</v>
      </c>
      <c r="G13" s="9">
        <v>27.9</v>
      </c>
      <c r="H13" s="9">
        <v>34.4</v>
      </c>
      <c r="I13" s="22">
        <f t="shared" si="0"/>
        <v>6600</v>
      </c>
      <c r="J13" s="23">
        <f t="shared" si="1"/>
        <v>45000</v>
      </c>
      <c r="K13" s="24">
        <f t="shared" si="2"/>
        <v>0.146666666666667</v>
      </c>
      <c r="L13" s="25"/>
    </row>
    <row r="14" spans="1:12">
      <c r="A14" s="8">
        <v>43384</v>
      </c>
      <c r="B14" s="9" t="s">
        <v>219</v>
      </c>
      <c r="C14" s="9" t="s">
        <v>14</v>
      </c>
      <c r="D14" s="9">
        <v>1000</v>
      </c>
      <c r="E14" s="9">
        <v>1080</v>
      </c>
      <c r="F14" s="9">
        <v>42.4</v>
      </c>
      <c r="G14" s="9">
        <v>39.9</v>
      </c>
      <c r="H14" s="9">
        <v>42.4</v>
      </c>
      <c r="I14" s="22">
        <f t="shared" si="0"/>
        <v>0</v>
      </c>
      <c r="J14" s="23">
        <f t="shared" si="1"/>
        <v>42400</v>
      </c>
      <c r="K14" s="24">
        <f t="shared" si="2"/>
        <v>0</v>
      </c>
      <c r="L14" s="25"/>
    </row>
    <row r="15" spans="1:12">
      <c r="A15" s="10">
        <v>43385</v>
      </c>
      <c r="B15" s="11" t="s">
        <v>136</v>
      </c>
      <c r="C15" s="11" t="s">
        <v>14</v>
      </c>
      <c r="D15" s="11">
        <v>1575</v>
      </c>
      <c r="E15" s="11">
        <v>220</v>
      </c>
      <c r="F15" s="11">
        <v>16</v>
      </c>
      <c r="G15" s="11">
        <v>14.4</v>
      </c>
      <c r="H15" s="11">
        <v>14.4</v>
      </c>
      <c r="I15" s="26">
        <f t="shared" si="0"/>
        <v>-2520</v>
      </c>
      <c r="J15" s="23">
        <f t="shared" si="1"/>
        <v>25200</v>
      </c>
      <c r="K15" s="24">
        <f t="shared" si="2"/>
        <v>-0.1</v>
      </c>
      <c r="L15" s="25"/>
    </row>
    <row r="16" spans="1:12">
      <c r="A16" s="8">
        <v>43385</v>
      </c>
      <c r="B16" s="9" t="s">
        <v>117</v>
      </c>
      <c r="C16" s="9" t="s">
        <v>14</v>
      </c>
      <c r="D16" s="9">
        <v>500</v>
      </c>
      <c r="E16" s="9">
        <v>1940</v>
      </c>
      <c r="F16" s="9">
        <v>80</v>
      </c>
      <c r="G16" s="9">
        <v>73.4</v>
      </c>
      <c r="H16" s="9">
        <v>84.9</v>
      </c>
      <c r="I16" s="22">
        <f t="shared" si="0"/>
        <v>2450</v>
      </c>
      <c r="J16" s="23">
        <f t="shared" si="1"/>
        <v>40000</v>
      </c>
      <c r="K16" s="24">
        <f t="shared" si="2"/>
        <v>0.0612500000000001</v>
      </c>
      <c r="L16" s="25"/>
    </row>
    <row r="17" spans="1:12">
      <c r="A17" s="8">
        <v>43385</v>
      </c>
      <c r="B17" s="9" t="s">
        <v>63</v>
      </c>
      <c r="C17" s="9" t="s">
        <v>14</v>
      </c>
      <c r="D17" s="9">
        <v>1000</v>
      </c>
      <c r="E17" s="9">
        <v>1100</v>
      </c>
      <c r="F17" s="9">
        <v>52</v>
      </c>
      <c r="G17" s="9">
        <v>49.4</v>
      </c>
      <c r="H17" s="9">
        <v>53.8</v>
      </c>
      <c r="I17" s="22">
        <f t="shared" si="0"/>
        <v>1800</v>
      </c>
      <c r="J17" s="23">
        <f t="shared" si="1"/>
        <v>52000</v>
      </c>
      <c r="K17" s="24">
        <f t="shared" si="2"/>
        <v>0.0346153846153846</v>
      </c>
      <c r="L17" s="8"/>
    </row>
    <row r="18" spans="1:12">
      <c r="A18" s="8">
        <v>43388</v>
      </c>
      <c r="B18" s="9" t="s">
        <v>63</v>
      </c>
      <c r="C18" s="9" t="s">
        <v>14</v>
      </c>
      <c r="D18" s="9">
        <v>1000</v>
      </c>
      <c r="E18" s="9">
        <v>1120</v>
      </c>
      <c r="F18" s="9">
        <v>44</v>
      </c>
      <c r="G18" s="9">
        <v>41.4</v>
      </c>
      <c r="H18" s="9">
        <v>44</v>
      </c>
      <c r="I18" s="22">
        <f t="shared" si="0"/>
        <v>0</v>
      </c>
      <c r="J18" s="23">
        <f t="shared" si="1"/>
        <v>44000</v>
      </c>
      <c r="K18" s="24">
        <f t="shared" si="2"/>
        <v>0</v>
      </c>
      <c r="L18" s="8"/>
    </row>
    <row r="19" spans="1:12">
      <c r="A19" s="8">
        <v>43388</v>
      </c>
      <c r="B19" s="9" t="s">
        <v>63</v>
      </c>
      <c r="C19" s="9" t="s">
        <v>14</v>
      </c>
      <c r="D19" s="9">
        <v>1000</v>
      </c>
      <c r="E19" s="9">
        <v>1120</v>
      </c>
      <c r="F19" s="9">
        <v>47</v>
      </c>
      <c r="G19" s="9">
        <v>43.9</v>
      </c>
      <c r="H19" s="9">
        <v>47</v>
      </c>
      <c r="I19" s="22">
        <f t="shared" si="0"/>
        <v>0</v>
      </c>
      <c r="J19" s="23">
        <f t="shared" si="1"/>
        <v>47000</v>
      </c>
      <c r="K19" s="24">
        <f t="shared" si="2"/>
        <v>0</v>
      </c>
      <c r="L19" s="8"/>
    </row>
    <row r="20" spans="1:12">
      <c r="A20" s="8">
        <v>43389</v>
      </c>
      <c r="B20" s="9" t="s">
        <v>24</v>
      </c>
      <c r="C20" s="9" t="s">
        <v>14</v>
      </c>
      <c r="D20" s="9">
        <v>500</v>
      </c>
      <c r="E20" s="9">
        <v>1200</v>
      </c>
      <c r="F20" s="9">
        <v>65</v>
      </c>
      <c r="G20" s="9">
        <v>59.4</v>
      </c>
      <c r="H20" s="9">
        <v>65</v>
      </c>
      <c r="I20" s="22">
        <f t="shared" si="0"/>
        <v>0</v>
      </c>
      <c r="J20" s="23">
        <f t="shared" si="1"/>
        <v>32500</v>
      </c>
      <c r="K20" s="24">
        <f t="shared" si="2"/>
        <v>0</v>
      </c>
      <c r="L20" s="8"/>
    </row>
    <row r="21" spans="1:12">
      <c r="A21" s="8">
        <v>43389</v>
      </c>
      <c r="B21" s="9" t="s">
        <v>122</v>
      </c>
      <c r="C21" s="9" t="s">
        <v>14</v>
      </c>
      <c r="D21" s="9">
        <v>1500</v>
      </c>
      <c r="E21" s="9">
        <v>280</v>
      </c>
      <c r="F21" s="9">
        <v>26.5</v>
      </c>
      <c r="G21" s="9">
        <v>24.9</v>
      </c>
      <c r="H21" s="9">
        <v>27.7</v>
      </c>
      <c r="I21" s="22">
        <f t="shared" si="0"/>
        <v>1800</v>
      </c>
      <c r="J21" s="23">
        <f t="shared" si="1"/>
        <v>39750</v>
      </c>
      <c r="K21" s="24">
        <f t="shared" si="2"/>
        <v>0.0452830188679245</v>
      </c>
      <c r="L21" s="8"/>
    </row>
    <row r="22" spans="1:12">
      <c r="A22" s="10">
        <v>43390</v>
      </c>
      <c r="B22" s="11" t="s">
        <v>63</v>
      </c>
      <c r="C22" s="11" t="s">
        <v>14</v>
      </c>
      <c r="D22" s="11">
        <v>1000</v>
      </c>
      <c r="E22" s="11">
        <v>1160</v>
      </c>
      <c r="F22" s="11">
        <v>38</v>
      </c>
      <c r="G22" s="11">
        <v>35.4</v>
      </c>
      <c r="H22" s="11">
        <v>35.4</v>
      </c>
      <c r="I22" s="26">
        <f t="shared" si="0"/>
        <v>-2600</v>
      </c>
      <c r="J22" s="23">
        <f t="shared" si="1"/>
        <v>38000</v>
      </c>
      <c r="K22" s="24">
        <f t="shared" si="2"/>
        <v>-0.068421052631579</v>
      </c>
      <c r="L22" s="8"/>
    </row>
    <row r="23" spans="1:12">
      <c r="A23" s="8">
        <v>43390</v>
      </c>
      <c r="B23" s="9" t="s">
        <v>258</v>
      </c>
      <c r="C23" s="9" t="s">
        <v>14</v>
      </c>
      <c r="D23" s="9">
        <v>500</v>
      </c>
      <c r="E23" s="9">
        <v>2300</v>
      </c>
      <c r="F23" s="9">
        <v>109</v>
      </c>
      <c r="G23" s="9">
        <v>103.9</v>
      </c>
      <c r="H23" s="9">
        <v>125.5</v>
      </c>
      <c r="I23" s="22">
        <f t="shared" si="0"/>
        <v>8250</v>
      </c>
      <c r="J23" s="23">
        <f t="shared" si="1"/>
        <v>54500</v>
      </c>
      <c r="K23" s="24">
        <f t="shared" si="2"/>
        <v>0.151376146788991</v>
      </c>
      <c r="L23" s="8"/>
    </row>
    <row r="24" spans="1:12">
      <c r="A24" s="8">
        <v>43392</v>
      </c>
      <c r="B24" s="9" t="s">
        <v>86</v>
      </c>
      <c r="C24" s="9" t="s">
        <v>14</v>
      </c>
      <c r="D24" s="9">
        <v>1200</v>
      </c>
      <c r="E24" s="9">
        <v>860</v>
      </c>
      <c r="F24" s="9">
        <v>64</v>
      </c>
      <c r="G24" s="9">
        <v>61.7</v>
      </c>
      <c r="H24" s="9">
        <v>66</v>
      </c>
      <c r="I24" s="22">
        <f t="shared" si="0"/>
        <v>2400</v>
      </c>
      <c r="J24" s="23">
        <f t="shared" si="1"/>
        <v>76800</v>
      </c>
      <c r="K24" s="24">
        <f t="shared" si="2"/>
        <v>0.03125</v>
      </c>
      <c r="L24" s="25"/>
    </row>
    <row r="25" spans="1:12">
      <c r="A25" s="10">
        <v>43392</v>
      </c>
      <c r="B25" s="11" t="s">
        <v>219</v>
      </c>
      <c r="C25" s="11" t="s">
        <v>14</v>
      </c>
      <c r="D25" s="11">
        <v>1000</v>
      </c>
      <c r="E25" s="11">
        <v>1100</v>
      </c>
      <c r="F25" s="11">
        <v>30</v>
      </c>
      <c r="G25" s="11">
        <v>27.4</v>
      </c>
      <c r="H25" s="11">
        <v>27.4</v>
      </c>
      <c r="I25" s="26">
        <f t="shared" si="0"/>
        <v>-2600</v>
      </c>
      <c r="J25" s="23">
        <f t="shared" si="1"/>
        <v>30000</v>
      </c>
      <c r="K25" s="24">
        <f t="shared" si="2"/>
        <v>-0.0866666666666667</v>
      </c>
      <c r="L25" s="25"/>
    </row>
    <row r="26" spans="1:12">
      <c r="A26" s="8">
        <v>43392</v>
      </c>
      <c r="B26" s="9" t="s">
        <v>115</v>
      </c>
      <c r="C26" s="9" t="s">
        <v>14</v>
      </c>
      <c r="D26" s="9">
        <v>1100</v>
      </c>
      <c r="E26" s="9">
        <v>600</v>
      </c>
      <c r="F26" s="9">
        <v>26</v>
      </c>
      <c r="G26" s="9">
        <v>23.4</v>
      </c>
      <c r="H26" s="9">
        <v>26</v>
      </c>
      <c r="I26" s="22">
        <f t="shared" si="0"/>
        <v>0</v>
      </c>
      <c r="J26" s="23">
        <f t="shared" si="1"/>
        <v>28600</v>
      </c>
      <c r="K26" s="24">
        <f t="shared" si="2"/>
        <v>0</v>
      </c>
      <c r="L26" s="25"/>
    </row>
    <row r="27" spans="1:12">
      <c r="A27" s="10">
        <v>43395</v>
      </c>
      <c r="B27" s="11" t="s">
        <v>259</v>
      </c>
      <c r="C27" s="11" t="s">
        <v>14</v>
      </c>
      <c r="D27" s="11">
        <v>500</v>
      </c>
      <c r="E27" s="11">
        <v>2200</v>
      </c>
      <c r="F27" s="11">
        <v>85</v>
      </c>
      <c r="G27" s="11">
        <v>78.7</v>
      </c>
      <c r="H27" s="11">
        <v>78.7</v>
      </c>
      <c r="I27" s="26">
        <f t="shared" si="0"/>
        <v>-3150</v>
      </c>
      <c r="J27" s="23">
        <f t="shared" si="1"/>
        <v>42500</v>
      </c>
      <c r="K27" s="24">
        <f t="shared" si="2"/>
        <v>-0.0741176470588235</v>
      </c>
      <c r="L27" s="25"/>
    </row>
    <row r="28" spans="1:12">
      <c r="A28" s="8">
        <v>43395</v>
      </c>
      <c r="B28" s="9" t="s">
        <v>219</v>
      </c>
      <c r="C28" s="9" t="s">
        <v>14</v>
      </c>
      <c r="D28" s="9">
        <v>1000</v>
      </c>
      <c r="E28" s="9">
        <v>1100</v>
      </c>
      <c r="F28" s="9">
        <v>31</v>
      </c>
      <c r="G28" s="9">
        <v>28.4</v>
      </c>
      <c r="H28" s="9">
        <v>33</v>
      </c>
      <c r="I28" s="22">
        <f t="shared" si="0"/>
        <v>2000</v>
      </c>
      <c r="J28" s="23">
        <f t="shared" si="1"/>
        <v>31000</v>
      </c>
      <c r="K28" s="24">
        <f t="shared" si="2"/>
        <v>0.0645161290322581</v>
      </c>
      <c r="L28" s="25"/>
    </row>
    <row r="29" spans="1:12">
      <c r="A29" s="8">
        <v>43396</v>
      </c>
      <c r="B29" s="9" t="s">
        <v>260</v>
      </c>
      <c r="C29" s="9" t="s">
        <v>14</v>
      </c>
      <c r="D29" s="9">
        <v>250</v>
      </c>
      <c r="E29" s="9">
        <v>2500</v>
      </c>
      <c r="F29" s="9">
        <v>56</v>
      </c>
      <c r="G29" s="9">
        <v>44.4</v>
      </c>
      <c r="H29" s="9">
        <v>65.8</v>
      </c>
      <c r="I29" s="22">
        <f t="shared" si="0"/>
        <v>2450</v>
      </c>
      <c r="J29" s="23">
        <f t="shared" si="1"/>
        <v>14000</v>
      </c>
      <c r="K29" s="24">
        <f t="shared" si="2"/>
        <v>0.175</v>
      </c>
      <c r="L29" s="25"/>
    </row>
    <row r="30" spans="1:12">
      <c r="A30" s="8">
        <v>43397</v>
      </c>
      <c r="B30" s="9" t="s">
        <v>259</v>
      </c>
      <c r="C30" s="9" t="s">
        <v>14</v>
      </c>
      <c r="D30" s="9">
        <v>500</v>
      </c>
      <c r="E30" s="9">
        <v>2250</v>
      </c>
      <c r="F30" s="9">
        <v>69</v>
      </c>
      <c r="G30" s="9">
        <v>63.4</v>
      </c>
      <c r="H30" s="9">
        <v>85</v>
      </c>
      <c r="I30" s="22">
        <f t="shared" si="0"/>
        <v>8000</v>
      </c>
      <c r="J30" s="23">
        <f t="shared" si="1"/>
        <v>34500</v>
      </c>
      <c r="K30" s="24">
        <f t="shared" si="2"/>
        <v>0.231884057971014</v>
      </c>
      <c r="L30" s="25"/>
    </row>
    <row r="31" spans="1:12">
      <c r="A31" s="8">
        <v>43398</v>
      </c>
      <c r="B31" s="9" t="s">
        <v>219</v>
      </c>
      <c r="C31" s="9" t="s">
        <v>14</v>
      </c>
      <c r="D31" s="9">
        <v>1000</v>
      </c>
      <c r="E31" s="9">
        <v>1040</v>
      </c>
      <c r="F31" s="9">
        <v>12</v>
      </c>
      <c r="G31" s="9">
        <v>9.4</v>
      </c>
      <c r="H31" s="9">
        <v>12</v>
      </c>
      <c r="I31" s="22">
        <f t="shared" si="0"/>
        <v>0</v>
      </c>
      <c r="J31" s="23">
        <f t="shared" si="1"/>
        <v>12000</v>
      </c>
      <c r="K31" s="24">
        <f t="shared" si="2"/>
        <v>0</v>
      </c>
      <c r="L31" s="25"/>
    </row>
    <row r="32" spans="1:12">
      <c r="A32" s="8">
        <v>43398</v>
      </c>
      <c r="B32" s="9" t="s">
        <v>219</v>
      </c>
      <c r="C32" s="9" t="s">
        <v>14</v>
      </c>
      <c r="D32" s="9">
        <v>1000</v>
      </c>
      <c r="E32" s="9">
        <v>1040</v>
      </c>
      <c r="F32" s="9">
        <v>15</v>
      </c>
      <c r="G32" s="9">
        <v>12.4</v>
      </c>
      <c r="H32" s="9">
        <v>17.4</v>
      </c>
      <c r="I32" s="22">
        <f t="shared" si="0"/>
        <v>2400</v>
      </c>
      <c r="J32" s="23">
        <f t="shared" si="1"/>
        <v>15000</v>
      </c>
      <c r="K32" s="24">
        <f t="shared" si="2"/>
        <v>0.16</v>
      </c>
      <c r="L32" s="25"/>
    </row>
    <row r="33" spans="1:12">
      <c r="A33" s="8">
        <v>43399</v>
      </c>
      <c r="B33" s="9" t="s">
        <v>117</v>
      </c>
      <c r="C33" s="9" t="s">
        <v>14</v>
      </c>
      <c r="D33" s="9">
        <v>250</v>
      </c>
      <c r="E33" s="9">
        <v>1850</v>
      </c>
      <c r="F33" s="9">
        <v>76</v>
      </c>
      <c r="G33" s="9">
        <v>66.7</v>
      </c>
      <c r="H33" s="9">
        <v>76</v>
      </c>
      <c r="I33" s="22">
        <f t="shared" si="0"/>
        <v>0</v>
      </c>
      <c r="J33" s="23">
        <f t="shared" si="1"/>
        <v>19000</v>
      </c>
      <c r="K33" s="24">
        <f t="shared" si="2"/>
        <v>0</v>
      </c>
      <c r="L33" s="25"/>
    </row>
    <row r="34" spans="1:12">
      <c r="A34" s="8">
        <v>43402</v>
      </c>
      <c r="B34" s="9" t="s">
        <v>261</v>
      </c>
      <c r="C34" s="9" t="s">
        <v>14</v>
      </c>
      <c r="D34" s="9">
        <v>250</v>
      </c>
      <c r="E34" s="9">
        <v>1920</v>
      </c>
      <c r="F34" s="9">
        <v>49</v>
      </c>
      <c r="G34" s="9">
        <v>38.7</v>
      </c>
      <c r="H34" s="9">
        <v>57</v>
      </c>
      <c r="I34" s="22">
        <f t="shared" si="0"/>
        <v>2000</v>
      </c>
      <c r="J34" s="23">
        <f t="shared" si="1"/>
        <v>12250</v>
      </c>
      <c r="K34" s="24">
        <f t="shared" si="2"/>
        <v>0.163265306122449</v>
      </c>
      <c r="L34" s="25"/>
    </row>
    <row r="35" spans="1:12">
      <c r="A35" s="8">
        <v>43402</v>
      </c>
      <c r="B35" s="9" t="s">
        <v>262</v>
      </c>
      <c r="C35" s="9" t="s">
        <v>14</v>
      </c>
      <c r="D35" s="9">
        <v>400</v>
      </c>
      <c r="E35" s="9">
        <v>1400</v>
      </c>
      <c r="F35" s="9">
        <v>85</v>
      </c>
      <c r="G35" s="9">
        <v>77.7</v>
      </c>
      <c r="H35" s="9">
        <v>99</v>
      </c>
      <c r="I35" s="22">
        <f t="shared" si="0"/>
        <v>5600</v>
      </c>
      <c r="J35" s="23">
        <f t="shared" si="1"/>
        <v>34000</v>
      </c>
      <c r="K35" s="24">
        <f t="shared" si="2"/>
        <v>0.164705882352941</v>
      </c>
      <c r="L35" s="25"/>
    </row>
    <row r="36" spans="1:12">
      <c r="A36" s="8">
        <v>43403</v>
      </c>
      <c r="B36" s="9" t="s">
        <v>237</v>
      </c>
      <c r="C36" s="9" t="s">
        <v>14</v>
      </c>
      <c r="D36" s="9">
        <v>1500</v>
      </c>
      <c r="E36" s="9">
        <v>190</v>
      </c>
      <c r="F36" s="9">
        <v>29</v>
      </c>
      <c r="G36" s="9">
        <v>28.4</v>
      </c>
      <c r="H36" s="9">
        <v>35</v>
      </c>
      <c r="I36" s="22">
        <f t="shared" si="0"/>
        <v>9000</v>
      </c>
      <c r="J36" s="23">
        <f t="shared" si="1"/>
        <v>43500</v>
      </c>
      <c r="K36" s="24">
        <f t="shared" si="2"/>
        <v>0.206896551724138</v>
      </c>
      <c r="L36" s="25"/>
    </row>
    <row r="37" spans="1:12">
      <c r="A37" s="8">
        <v>43404</v>
      </c>
      <c r="B37" s="9" t="s">
        <v>237</v>
      </c>
      <c r="C37" s="9" t="s">
        <v>14</v>
      </c>
      <c r="D37" s="9">
        <v>1500</v>
      </c>
      <c r="E37" s="9">
        <v>220</v>
      </c>
      <c r="F37" s="9">
        <v>25</v>
      </c>
      <c r="G37" s="9">
        <v>23.4</v>
      </c>
      <c r="H37" s="9">
        <v>28.9</v>
      </c>
      <c r="I37" s="22">
        <f t="shared" si="0"/>
        <v>5850</v>
      </c>
      <c r="J37" s="23">
        <f t="shared" si="1"/>
        <v>37500</v>
      </c>
      <c r="K37" s="24">
        <f t="shared" si="2"/>
        <v>0.156</v>
      </c>
      <c r="L37" s="25"/>
    </row>
    <row r="38" spans="1:12">
      <c r="A38" s="8"/>
      <c r="B38" s="9"/>
      <c r="C38" s="9"/>
      <c r="D38" s="9"/>
      <c r="E38" s="9"/>
      <c r="F38" s="9"/>
      <c r="G38" s="9"/>
      <c r="H38" s="9"/>
      <c r="I38" s="22"/>
      <c r="J38" s="23"/>
      <c r="K38" s="24"/>
      <c r="L38" s="25"/>
    </row>
    <row r="39" spans="1:12">
      <c r="A39" s="8"/>
      <c r="B39" s="9"/>
      <c r="C39" s="9"/>
      <c r="D39" s="9"/>
      <c r="E39" s="9"/>
      <c r="F39" s="9"/>
      <c r="G39" s="9"/>
      <c r="H39" s="9"/>
      <c r="I39" s="22"/>
      <c r="J39" s="23"/>
      <c r="K39" s="24">
        <f>SUM(K4:K38)</f>
        <v>1.95656225370032</v>
      </c>
      <c r="L39" s="25"/>
    </row>
    <row r="40" spans="1:12">
      <c r="A40" s="12"/>
      <c r="B40" s="13"/>
      <c r="C40" s="13"/>
      <c r="D40" s="13"/>
      <c r="E40" s="13"/>
      <c r="F40" s="13"/>
      <c r="G40" s="14"/>
      <c r="H40" s="14"/>
      <c r="I40" s="14"/>
      <c r="J40" s="13"/>
      <c r="K40" s="27"/>
      <c r="L40" s="19"/>
    </row>
    <row r="41" spans="1:12">
      <c r="A41" s="12"/>
      <c r="B41" s="13"/>
      <c r="C41" s="13"/>
      <c r="D41" s="13"/>
      <c r="E41" s="13"/>
      <c r="F41" s="13"/>
      <c r="G41" s="15" t="s">
        <v>25</v>
      </c>
      <c r="H41" s="15"/>
      <c r="I41" s="28">
        <f>SUM(I4:I39)</f>
        <v>70970</v>
      </c>
      <c r="J41" s="13"/>
      <c r="K41" s="19"/>
      <c r="L41" s="19"/>
    </row>
    <row r="42" spans="7:9">
      <c r="G42" s="13"/>
      <c r="H42" s="13"/>
      <c r="I42" s="13"/>
    </row>
    <row r="43" spans="7:9">
      <c r="G43" s="16" t="s">
        <v>26</v>
      </c>
      <c r="H43" s="16"/>
      <c r="I43" s="30">
        <v>1.96</v>
      </c>
    </row>
    <row r="44" spans="7:9">
      <c r="G44" s="17"/>
      <c r="H44" s="17"/>
      <c r="I44" s="13"/>
    </row>
    <row r="45" spans="7:9">
      <c r="G45" s="16" t="s">
        <v>27</v>
      </c>
      <c r="H45" s="16"/>
      <c r="I45" s="29">
        <f>29/34</f>
        <v>0.852941176470588</v>
      </c>
    </row>
  </sheetData>
  <mergeCells count="5">
    <mergeCell ref="A1:K1"/>
    <mergeCell ref="A2:K2"/>
    <mergeCell ref="G41:H41"/>
    <mergeCell ref="G43:H43"/>
    <mergeCell ref="G45:H45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workbookViewId="0">
      <selection activeCell="M9" sqref="M9"/>
    </sheetView>
  </sheetViews>
  <sheetFormatPr defaultColWidth="9" defaultRowHeight="15"/>
  <cols>
    <col min="1" max="1" width="11.1428571428571" style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263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43346</v>
      </c>
      <c r="B4" s="9" t="s">
        <v>76</v>
      </c>
      <c r="C4" s="9" t="s">
        <v>14</v>
      </c>
      <c r="D4" s="9">
        <v>700</v>
      </c>
      <c r="E4" s="9">
        <v>1060</v>
      </c>
      <c r="F4" s="9">
        <v>24</v>
      </c>
      <c r="G4" s="9">
        <v>18.7</v>
      </c>
      <c r="H4" s="9">
        <v>24</v>
      </c>
      <c r="I4" s="22">
        <f t="shared" ref="I4:I32" si="0">(H4-F4)*D4</f>
        <v>0</v>
      </c>
      <c r="J4" s="23">
        <f t="shared" ref="J4:J32" si="1">D4*F4</f>
        <v>16800</v>
      </c>
      <c r="K4" s="24">
        <f t="shared" ref="K4:K32" si="2">(I4/J4)</f>
        <v>0</v>
      </c>
      <c r="L4" s="25"/>
    </row>
    <row r="5" spans="1:12">
      <c r="A5" s="10">
        <v>43346</v>
      </c>
      <c r="B5" s="11" t="s">
        <v>264</v>
      </c>
      <c r="C5" s="11" t="s">
        <v>14</v>
      </c>
      <c r="D5" s="11">
        <v>3500</v>
      </c>
      <c r="E5" s="11">
        <v>240</v>
      </c>
      <c r="F5" s="11">
        <v>10.6</v>
      </c>
      <c r="G5" s="11">
        <v>9.7</v>
      </c>
      <c r="H5" s="11">
        <v>9.7</v>
      </c>
      <c r="I5" s="26">
        <f t="shared" si="0"/>
        <v>-3150</v>
      </c>
      <c r="J5" s="23">
        <f t="shared" si="1"/>
        <v>37100</v>
      </c>
      <c r="K5" s="24">
        <f t="shared" si="2"/>
        <v>-0.0849056603773585</v>
      </c>
      <c r="L5" s="25"/>
    </row>
    <row r="6" spans="1:12">
      <c r="A6" s="8">
        <v>43346</v>
      </c>
      <c r="B6" s="9" t="s">
        <v>265</v>
      </c>
      <c r="C6" s="9" t="s">
        <v>14</v>
      </c>
      <c r="D6" s="9">
        <v>600</v>
      </c>
      <c r="E6" s="9">
        <v>1760</v>
      </c>
      <c r="F6" s="9">
        <v>35</v>
      </c>
      <c r="G6" s="9">
        <v>29.7</v>
      </c>
      <c r="H6" s="9">
        <v>38.7</v>
      </c>
      <c r="I6" s="22">
        <f t="shared" si="0"/>
        <v>2220</v>
      </c>
      <c r="J6" s="23">
        <f t="shared" si="1"/>
        <v>21000</v>
      </c>
      <c r="K6" s="24">
        <f t="shared" si="2"/>
        <v>0.105714285714286</v>
      </c>
      <c r="L6" s="25"/>
    </row>
    <row r="7" spans="1:12">
      <c r="A7" s="8">
        <v>43347</v>
      </c>
      <c r="B7" s="9" t="s">
        <v>244</v>
      </c>
      <c r="C7" s="9" t="s">
        <v>14</v>
      </c>
      <c r="D7" s="9">
        <v>600</v>
      </c>
      <c r="E7" s="9">
        <v>1700</v>
      </c>
      <c r="F7" s="9">
        <v>43</v>
      </c>
      <c r="G7" s="9">
        <v>37.4</v>
      </c>
      <c r="H7" s="9">
        <v>59.9</v>
      </c>
      <c r="I7" s="22">
        <f t="shared" si="0"/>
        <v>10140</v>
      </c>
      <c r="J7" s="23">
        <f t="shared" si="1"/>
        <v>25800</v>
      </c>
      <c r="K7" s="24">
        <f t="shared" si="2"/>
        <v>0.393023255813953</v>
      </c>
      <c r="L7" s="25"/>
    </row>
    <row r="8" spans="1:12">
      <c r="A8" s="8">
        <v>43347</v>
      </c>
      <c r="B8" s="9" t="s">
        <v>115</v>
      </c>
      <c r="C8" s="9" t="s">
        <v>14</v>
      </c>
      <c r="D8" s="9">
        <v>1100</v>
      </c>
      <c r="E8" s="9">
        <v>840</v>
      </c>
      <c r="F8" s="9">
        <v>39</v>
      </c>
      <c r="G8" s="9">
        <v>35.7</v>
      </c>
      <c r="H8" s="9">
        <v>43.7</v>
      </c>
      <c r="I8" s="22">
        <f t="shared" si="0"/>
        <v>5170</v>
      </c>
      <c r="J8" s="23">
        <f t="shared" si="1"/>
        <v>42900</v>
      </c>
      <c r="K8" s="24">
        <f t="shared" si="2"/>
        <v>0.120512820512821</v>
      </c>
      <c r="L8" s="25"/>
    </row>
    <row r="9" spans="1:12">
      <c r="A9" s="8">
        <v>43348</v>
      </c>
      <c r="B9" s="9" t="s">
        <v>266</v>
      </c>
      <c r="C9" s="9" t="s">
        <v>14</v>
      </c>
      <c r="D9" s="9">
        <v>1200</v>
      </c>
      <c r="E9" s="9">
        <v>740</v>
      </c>
      <c r="F9" s="9">
        <v>23</v>
      </c>
      <c r="G9" s="9">
        <v>19.7</v>
      </c>
      <c r="H9" s="9">
        <v>24.9</v>
      </c>
      <c r="I9" s="22">
        <f t="shared" si="0"/>
        <v>2280</v>
      </c>
      <c r="J9" s="23">
        <f t="shared" si="1"/>
        <v>27600</v>
      </c>
      <c r="K9" s="24">
        <f t="shared" si="2"/>
        <v>0.0826086956521739</v>
      </c>
      <c r="L9" s="25"/>
    </row>
    <row r="10" spans="1:12">
      <c r="A10" s="8">
        <v>43349</v>
      </c>
      <c r="B10" s="9" t="s">
        <v>167</v>
      </c>
      <c r="C10" s="9" t="s">
        <v>14</v>
      </c>
      <c r="D10" s="9">
        <v>1000</v>
      </c>
      <c r="E10" s="9">
        <v>720</v>
      </c>
      <c r="F10" s="9">
        <v>30</v>
      </c>
      <c r="G10" s="9">
        <v>26.9</v>
      </c>
      <c r="H10" s="9">
        <v>32.4</v>
      </c>
      <c r="I10" s="22">
        <f t="shared" si="0"/>
        <v>2400</v>
      </c>
      <c r="J10" s="23">
        <f t="shared" si="1"/>
        <v>30000</v>
      </c>
      <c r="K10" s="24">
        <f t="shared" si="2"/>
        <v>0.08</v>
      </c>
      <c r="L10" s="25"/>
    </row>
    <row r="11" spans="1:12">
      <c r="A11" s="8">
        <v>43349</v>
      </c>
      <c r="B11" s="9" t="s">
        <v>267</v>
      </c>
      <c r="C11" s="9" t="s">
        <v>14</v>
      </c>
      <c r="D11" s="9">
        <v>1200</v>
      </c>
      <c r="E11" s="9">
        <v>1160</v>
      </c>
      <c r="F11" s="9">
        <v>42</v>
      </c>
      <c r="G11" s="9">
        <v>38.9</v>
      </c>
      <c r="H11" s="9">
        <v>42</v>
      </c>
      <c r="I11" s="22">
        <f t="shared" si="0"/>
        <v>0</v>
      </c>
      <c r="J11" s="23">
        <f t="shared" si="1"/>
        <v>50400</v>
      </c>
      <c r="K11" s="24">
        <f t="shared" si="2"/>
        <v>0</v>
      </c>
      <c r="L11" s="25"/>
    </row>
    <row r="12" spans="1:12">
      <c r="A12" s="10">
        <v>43350</v>
      </c>
      <c r="B12" s="11" t="s">
        <v>63</v>
      </c>
      <c r="C12" s="11" t="s">
        <v>14</v>
      </c>
      <c r="D12" s="11">
        <v>1000</v>
      </c>
      <c r="E12" s="11">
        <v>1260</v>
      </c>
      <c r="F12" s="11">
        <v>40</v>
      </c>
      <c r="G12" s="11">
        <v>36.7</v>
      </c>
      <c r="H12" s="11">
        <v>36.7</v>
      </c>
      <c r="I12" s="26">
        <f t="shared" si="0"/>
        <v>-3300</v>
      </c>
      <c r="J12" s="23">
        <f t="shared" si="1"/>
        <v>40000</v>
      </c>
      <c r="K12" s="24">
        <f t="shared" si="2"/>
        <v>-0.0824999999999999</v>
      </c>
      <c r="L12" s="25"/>
    </row>
    <row r="13" spans="1:12">
      <c r="A13" s="8">
        <v>43350</v>
      </c>
      <c r="B13" s="9" t="s">
        <v>268</v>
      </c>
      <c r="C13" s="9" t="s">
        <v>14</v>
      </c>
      <c r="D13" s="9">
        <v>600</v>
      </c>
      <c r="E13" s="9">
        <v>1620</v>
      </c>
      <c r="F13" s="9">
        <v>49</v>
      </c>
      <c r="G13" s="9">
        <v>43.7</v>
      </c>
      <c r="H13" s="9">
        <v>49</v>
      </c>
      <c r="I13" s="22">
        <f t="shared" si="0"/>
        <v>0</v>
      </c>
      <c r="J13" s="23">
        <f t="shared" si="1"/>
        <v>29400</v>
      </c>
      <c r="K13" s="24">
        <f t="shared" si="2"/>
        <v>0</v>
      </c>
      <c r="L13" s="25"/>
    </row>
    <row r="14" spans="1:12">
      <c r="A14" s="8">
        <v>43353</v>
      </c>
      <c r="B14" s="9" t="s">
        <v>269</v>
      </c>
      <c r="C14" s="9" t="s">
        <v>14</v>
      </c>
      <c r="D14" s="9">
        <v>700</v>
      </c>
      <c r="E14" s="9">
        <v>960</v>
      </c>
      <c r="F14" s="9">
        <v>40</v>
      </c>
      <c r="G14" s="9">
        <v>35.4</v>
      </c>
      <c r="H14" s="9">
        <v>46.5</v>
      </c>
      <c r="I14" s="22">
        <f t="shared" si="0"/>
        <v>4550</v>
      </c>
      <c r="J14" s="23">
        <f t="shared" si="1"/>
        <v>28000</v>
      </c>
      <c r="K14" s="24">
        <f t="shared" si="2"/>
        <v>0.1625</v>
      </c>
      <c r="L14" s="25"/>
    </row>
    <row r="15" spans="1:12">
      <c r="A15" s="8">
        <v>43354</v>
      </c>
      <c r="B15" s="9" t="s">
        <v>270</v>
      </c>
      <c r="C15" s="9" t="s">
        <v>14</v>
      </c>
      <c r="D15" s="9">
        <v>700</v>
      </c>
      <c r="E15" s="9">
        <v>1080</v>
      </c>
      <c r="F15" s="9">
        <v>30.5</v>
      </c>
      <c r="G15" s="9">
        <v>26.4</v>
      </c>
      <c r="H15" s="9">
        <v>30.5</v>
      </c>
      <c r="I15" s="22">
        <f t="shared" si="0"/>
        <v>0</v>
      </c>
      <c r="J15" s="23">
        <f t="shared" si="1"/>
        <v>21350</v>
      </c>
      <c r="K15" s="24">
        <f t="shared" si="2"/>
        <v>0</v>
      </c>
      <c r="L15" s="25"/>
    </row>
    <row r="16" spans="1:12">
      <c r="A16" s="10">
        <v>43354</v>
      </c>
      <c r="B16" s="11" t="s">
        <v>267</v>
      </c>
      <c r="C16" s="11" t="s">
        <v>14</v>
      </c>
      <c r="D16" s="11">
        <v>1200</v>
      </c>
      <c r="E16" s="11">
        <v>1160</v>
      </c>
      <c r="F16" s="11">
        <v>49</v>
      </c>
      <c r="G16" s="11">
        <v>46.4</v>
      </c>
      <c r="H16" s="11">
        <v>46.4</v>
      </c>
      <c r="I16" s="26">
        <f t="shared" si="0"/>
        <v>-3120</v>
      </c>
      <c r="J16" s="23">
        <f t="shared" si="1"/>
        <v>58800</v>
      </c>
      <c r="K16" s="24">
        <f t="shared" si="2"/>
        <v>-0.053061224489796</v>
      </c>
      <c r="L16" s="25"/>
    </row>
    <row r="17" spans="1:12">
      <c r="A17" s="8">
        <v>43354</v>
      </c>
      <c r="B17" s="9" t="s">
        <v>22</v>
      </c>
      <c r="C17" s="9" t="s">
        <v>14</v>
      </c>
      <c r="D17" s="9">
        <v>1000</v>
      </c>
      <c r="E17" s="9">
        <v>680</v>
      </c>
      <c r="F17" s="9">
        <v>25.5</v>
      </c>
      <c r="G17" s="9">
        <v>22.9</v>
      </c>
      <c r="H17" s="9">
        <v>25.5</v>
      </c>
      <c r="I17" s="22">
        <f t="shared" si="0"/>
        <v>0</v>
      </c>
      <c r="J17" s="23">
        <f t="shared" si="1"/>
        <v>25500</v>
      </c>
      <c r="K17" s="24">
        <f t="shared" si="2"/>
        <v>0</v>
      </c>
      <c r="L17" s="8"/>
    </row>
    <row r="18" spans="1:12">
      <c r="A18" s="8">
        <v>43355</v>
      </c>
      <c r="B18" s="9" t="s">
        <v>124</v>
      </c>
      <c r="C18" s="9" t="s">
        <v>14</v>
      </c>
      <c r="D18" s="9">
        <v>3000</v>
      </c>
      <c r="E18" s="9">
        <v>285</v>
      </c>
      <c r="F18" s="9">
        <v>9.5</v>
      </c>
      <c r="G18" s="9">
        <v>8.4</v>
      </c>
      <c r="H18" s="9">
        <v>10.4</v>
      </c>
      <c r="I18" s="22">
        <f t="shared" si="0"/>
        <v>2700</v>
      </c>
      <c r="J18" s="23">
        <f t="shared" si="1"/>
        <v>28500</v>
      </c>
      <c r="K18" s="24">
        <f t="shared" si="2"/>
        <v>0.0947368421052632</v>
      </c>
      <c r="L18" s="8"/>
    </row>
    <row r="19" spans="1:12">
      <c r="A19" s="8">
        <v>43355</v>
      </c>
      <c r="B19" s="8" t="s">
        <v>150</v>
      </c>
      <c r="C19" s="9" t="s">
        <v>14</v>
      </c>
      <c r="D19" s="9">
        <v>1800</v>
      </c>
      <c r="E19" s="9">
        <v>330</v>
      </c>
      <c r="F19" s="9">
        <v>8.7</v>
      </c>
      <c r="G19" s="9">
        <v>7.4</v>
      </c>
      <c r="H19" s="9">
        <v>9.7</v>
      </c>
      <c r="I19" s="22">
        <f t="shared" si="0"/>
        <v>1800</v>
      </c>
      <c r="J19" s="23">
        <f t="shared" si="1"/>
        <v>15660</v>
      </c>
      <c r="K19" s="24">
        <f t="shared" si="2"/>
        <v>0.114942528735632</v>
      </c>
      <c r="L19" s="8"/>
    </row>
    <row r="20" spans="1:12">
      <c r="A20" s="8">
        <v>43357</v>
      </c>
      <c r="B20" s="9" t="s">
        <v>271</v>
      </c>
      <c r="C20" s="9" t="s">
        <v>14</v>
      </c>
      <c r="D20" s="9">
        <v>2250</v>
      </c>
      <c r="E20" s="9">
        <v>230</v>
      </c>
      <c r="F20" s="9">
        <v>11.2</v>
      </c>
      <c r="G20" s="9">
        <v>9.7</v>
      </c>
      <c r="H20" s="9">
        <v>13.2</v>
      </c>
      <c r="I20" s="22">
        <f t="shared" si="0"/>
        <v>4500</v>
      </c>
      <c r="J20" s="23">
        <f t="shared" si="1"/>
        <v>25200</v>
      </c>
      <c r="K20" s="24">
        <f t="shared" si="2"/>
        <v>0.178571428571429</v>
      </c>
      <c r="L20" s="8"/>
    </row>
    <row r="21" spans="1:12">
      <c r="A21" s="8">
        <v>43360</v>
      </c>
      <c r="B21" s="9" t="s">
        <v>167</v>
      </c>
      <c r="C21" s="9" t="s">
        <v>14</v>
      </c>
      <c r="D21" s="9">
        <v>1000</v>
      </c>
      <c r="E21" s="9">
        <v>800</v>
      </c>
      <c r="F21" s="9">
        <v>29</v>
      </c>
      <c r="G21" s="9">
        <v>25.9</v>
      </c>
      <c r="H21" s="9">
        <v>32.3</v>
      </c>
      <c r="I21" s="22">
        <f t="shared" si="0"/>
        <v>3300</v>
      </c>
      <c r="J21" s="23">
        <f t="shared" si="1"/>
        <v>29000</v>
      </c>
      <c r="K21" s="24">
        <f t="shared" si="2"/>
        <v>0.113793103448276</v>
      </c>
      <c r="L21" s="8"/>
    </row>
    <row r="22" spans="1:12">
      <c r="A22" s="10">
        <v>43362</v>
      </c>
      <c r="B22" s="11" t="s">
        <v>121</v>
      </c>
      <c r="C22" s="11" t="s">
        <v>14</v>
      </c>
      <c r="D22" s="11">
        <v>900</v>
      </c>
      <c r="E22" s="11">
        <v>680</v>
      </c>
      <c r="F22" s="11">
        <v>25.5</v>
      </c>
      <c r="G22" s="11">
        <v>21.9</v>
      </c>
      <c r="H22" s="11">
        <v>21.9</v>
      </c>
      <c r="I22" s="26">
        <f t="shared" si="0"/>
        <v>-3240</v>
      </c>
      <c r="J22" s="23">
        <f t="shared" si="1"/>
        <v>22950</v>
      </c>
      <c r="K22" s="24">
        <f t="shared" si="2"/>
        <v>-0.141176470588235</v>
      </c>
      <c r="L22" s="8"/>
    </row>
    <row r="23" spans="1:12">
      <c r="A23" s="8">
        <v>43362</v>
      </c>
      <c r="B23" s="9" t="s">
        <v>259</v>
      </c>
      <c r="C23" s="9" t="s">
        <v>14</v>
      </c>
      <c r="D23" s="9">
        <v>500</v>
      </c>
      <c r="E23" s="9">
        <v>2600</v>
      </c>
      <c r="F23" s="9">
        <v>62</v>
      </c>
      <c r="G23" s="9">
        <v>54.7</v>
      </c>
      <c r="H23" s="9">
        <v>62</v>
      </c>
      <c r="I23" s="22">
        <f t="shared" si="0"/>
        <v>0</v>
      </c>
      <c r="J23" s="23">
        <f t="shared" si="1"/>
        <v>31000</v>
      </c>
      <c r="K23" s="24">
        <f t="shared" si="2"/>
        <v>0</v>
      </c>
      <c r="L23" s="8"/>
    </row>
    <row r="24" spans="1:12">
      <c r="A24" s="8">
        <v>43364</v>
      </c>
      <c r="B24" s="9" t="s">
        <v>115</v>
      </c>
      <c r="C24" s="9" t="s">
        <v>14</v>
      </c>
      <c r="D24" s="9">
        <v>1100</v>
      </c>
      <c r="E24" s="9">
        <v>720</v>
      </c>
      <c r="F24" s="9">
        <v>16</v>
      </c>
      <c r="G24" s="9">
        <v>12.4</v>
      </c>
      <c r="H24" s="9">
        <v>17.5</v>
      </c>
      <c r="I24" s="22">
        <f t="shared" si="0"/>
        <v>1650</v>
      </c>
      <c r="J24" s="23">
        <f t="shared" si="1"/>
        <v>17600</v>
      </c>
      <c r="K24" s="24">
        <f t="shared" si="2"/>
        <v>0.09375</v>
      </c>
      <c r="L24" s="25"/>
    </row>
    <row r="25" spans="1:12">
      <c r="A25" s="10">
        <v>43364</v>
      </c>
      <c r="B25" s="11" t="s">
        <v>189</v>
      </c>
      <c r="C25" s="11" t="s">
        <v>14</v>
      </c>
      <c r="D25" s="11">
        <v>800</v>
      </c>
      <c r="E25" s="11">
        <v>1400</v>
      </c>
      <c r="F25" s="11">
        <v>30</v>
      </c>
      <c r="G25" s="11">
        <v>25.7</v>
      </c>
      <c r="H25" s="11">
        <v>25.7</v>
      </c>
      <c r="I25" s="26">
        <f t="shared" si="0"/>
        <v>-3440</v>
      </c>
      <c r="J25" s="23">
        <f t="shared" si="1"/>
        <v>24000</v>
      </c>
      <c r="K25" s="24">
        <f t="shared" si="2"/>
        <v>-0.143333333333333</v>
      </c>
      <c r="L25" s="25"/>
    </row>
    <row r="26" spans="1:12">
      <c r="A26" s="8">
        <v>43364</v>
      </c>
      <c r="B26" s="9" t="s">
        <v>244</v>
      </c>
      <c r="C26" s="9" t="s">
        <v>14</v>
      </c>
      <c r="D26" s="9">
        <v>600</v>
      </c>
      <c r="E26" s="9">
        <v>1640</v>
      </c>
      <c r="F26" s="9">
        <v>20</v>
      </c>
      <c r="G26" s="9">
        <v>13.7</v>
      </c>
      <c r="H26" s="9">
        <v>28.5</v>
      </c>
      <c r="I26" s="22">
        <f t="shared" si="0"/>
        <v>5100</v>
      </c>
      <c r="J26" s="23">
        <f t="shared" si="1"/>
        <v>12000</v>
      </c>
      <c r="K26" s="24">
        <f t="shared" si="2"/>
        <v>0.425</v>
      </c>
      <c r="L26" s="25"/>
    </row>
    <row r="27" spans="1:12">
      <c r="A27" s="8">
        <v>43367</v>
      </c>
      <c r="B27" s="9" t="s">
        <v>272</v>
      </c>
      <c r="C27" s="9" t="s">
        <v>14</v>
      </c>
      <c r="D27" s="9">
        <v>1100</v>
      </c>
      <c r="E27" s="9">
        <v>430</v>
      </c>
      <c r="F27" s="9">
        <v>16.4</v>
      </c>
      <c r="G27" s="9">
        <v>12</v>
      </c>
      <c r="H27" s="9">
        <v>18.7</v>
      </c>
      <c r="I27" s="22">
        <f t="shared" si="0"/>
        <v>2530</v>
      </c>
      <c r="J27" s="23">
        <f t="shared" si="1"/>
        <v>18040</v>
      </c>
      <c r="K27" s="24">
        <f t="shared" si="2"/>
        <v>0.140243902439024</v>
      </c>
      <c r="L27" s="25"/>
    </row>
    <row r="28" spans="1:12">
      <c r="A28" s="8">
        <v>43367</v>
      </c>
      <c r="B28" s="9" t="s">
        <v>122</v>
      </c>
      <c r="C28" s="9" t="s">
        <v>14</v>
      </c>
      <c r="D28" s="9">
        <v>1500</v>
      </c>
      <c r="E28" s="9">
        <v>400</v>
      </c>
      <c r="F28" s="9">
        <v>40.2</v>
      </c>
      <c r="G28" s="9">
        <v>37.7</v>
      </c>
      <c r="H28" s="9">
        <v>41.8</v>
      </c>
      <c r="I28" s="22">
        <f t="shared" si="0"/>
        <v>2399.99999999999</v>
      </c>
      <c r="J28" s="23">
        <f t="shared" si="1"/>
        <v>60300</v>
      </c>
      <c r="K28" s="24">
        <f t="shared" si="2"/>
        <v>0.0398009950248755</v>
      </c>
      <c r="L28" s="25"/>
    </row>
    <row r="29" spans="1:12">
      <c r="A29" s="8">
        <v>43368</v>
      </c>
      <c r="B29" s="9" t="s">
        <v>63</v>
      </c>
      <c r="C29" s="9" t="s">
        <v>14</v>
      </c>
      <c r="D29" s="9">
        <v>1000</v>
      </c>
      <c r="E29" s="9">
        <v>1220</v>
      </c>
      <c r="F29" s="9">
        <v>29</v>
      </c>
      <c r="G29" s="9">
        <v>25.7</v>
      </c>
      <c r="H29" s="9">
        <v>31.2</v>
      </c>
      <c r="I29" s="22">
        <f t="shared" si="0"/>
        <v>2200</v>
      </c>
      <c r="J29" s="23">
        <f t="shared" si="1"/>
        <v>29000</v>
      </c>
      <c r="K29" s="24">
        <f t="shared" si="2"/>
        <v>0.0758620689655172</v>
      </c>
      <c r="L29" s="25"/>
    </row>
    <row r="30" spans="1:12">
      <c r="A30" s="8">
        <v>43369</v>
      </c>
      <c r="B30" s="9" t="s">
        <v>214</v>
      </c>
      <c r="C30" s="9" t="s">
        <v>14</v>
      </c>
      <c r="D30" s="9">
        <v>1100</v>
      </c>
      <c r="E30" s="9">
        <v>640</v>
      </c>
      <c r="F30" s="9">
        <v>12</v>
      </c>
      <c r="G30" s="9">
        <v>9.7</v>
      </c>
      <c r="H30" s="9">
        <v>12</v>
      </c>
      <c r="I30" s="22">
        <f t="shared" si="0"/>
        <v>0</v>
      </c>
      <c r="J30" s="23">
        <f t="shared" si="1"/>
        <v>13200</v>
      </c>
      <c r="K30" s="24">
        <f t="shared" si="2"/>
        <v>0</v>
      </c>
      <c r="L30" s="25"/>
    </row>
    <row r="31" spans="1:12">
      <c r="A31" s="8">
        <v>43370</v>
      </c>
      <c r="B31" s="9" t="s">
        <v>63</v>
      </c>
      <c r="C31" s="9" t="s">
        <v>14</v>
      </c>
      <c r="D31" s="9">
        <v>1000</v>
      </c>
      <c r="E31" s="9">
        <v>1240</v>
      </c>
      <c r="F31" s="9">
        <v>20</v>
      </c>
      <c r="G31" s="9">
        <v>17.4</v>
      </c>
      <c r="H31" s="9">
        <v>22.9</v>
      </c>
      <c r="I31" s="22">
        <f t="shared" si="0"/>
        <v>2900</v>
      </c>
      <c r="J31" s="23">
        <f t="shared" si="1"/>
        <v>20000</v>
      </c>
      <c r="K31" s="24">
        <f t="shared" si="2"/>
        <v>0.145</v>
      </c>
      <c r="L31" s="25"/>
    </row>
    <row r="32" spans="1:12">
      <c r="A32" s="8">
        <v>43371</v>
      </c>
      <c r="B32" s="9" t="s">
        <v>63</v>
      </c>
      <c r="C32" s="9" t="s">
        <v>14</v>
      </c>
      <c r="D32" s="9">
        <v>1000</v>
      </c>
      <c r="E32" s="9">
        <v>1240</v>
      </c>
      <c r="F32" s="9">
        <v>57</v>
      </c>
      <c r="G32" s="9">
        <v>53.7</v>
      </c>
      <c r="H32" s="9">
        <v>60.9</v>
      </c>
      <c r="I32" s="22">
        <f t="shared" si="0"/>
        <v>3900</v>
      </c>
      <c r="J32" s="23">
        <f t="shared" si="1"/>
        <v>57000</v>
      </c>
      <c r="K32" s="24">
        <f t="shared" si="2"/>
        <v>0.0684210526315789</v>
      </c>
      <c r="L32" s="25"/>
    </row>
    <row r="33" spans="1:12">
      <c r="A33" s="8"/>
      <c r="B33" s="9"/>
      <c r="C33" s="9"/>
      <c r="D33" s="9"/>
      <c r="E33" s="9"/>
      <c r="F33" s="9"/>
      <c r="G33" s="9"/>
      <c r="H33" s="9"/>
      <c r="I33" s="22"/>
      <c r="J33" s="23"/>
      <c r="K33" s="24"/>
      <c r="L33" s="25"/>
    </row>
    <row r="34" spans="1:12">
      <c r="A34" s="8"/>
      <c r="B34" s="9"/>
      <c r="C34" s="9"/>
      <c r="D34" s="9"/>
      <c r="E34" s="9"/>
      <c r="F34" s="9"/>
      <c r="G34" s="9"/>
      <c r="H34" s="9"/>
      <c r="I34" s="22"/>
      <c r="J34" s="23"/>
      <c r="K34" s="24">
        <f>SUM(K4:K33)</f>
        <v>1.92950429082611</v>
      </c>
      <c r="L34" s="25"/>
    </row>
    <row r="35" spans="1:12">
      <c r="A35" s="12"/>
      <c r="B35" s="13"/>
      <c r="C35" s="13"/>
      <c r="D35" s="13"/>
      <c r="E35" s="13"/>
      <c r="F35" s="13"/>
      <c r="G35" s="14"/>
      <c r="H35" s="14"/>
      <c r="I35" s="14"/>
      <c r="J35" s="13"/>
      <c r="K35" s="27"/>
      <c r="L35" s="19"/>
    </row>
    <row r="36" spans="1:12">
      <c r="A36" s="12"/>
      <c r="B36" s="13"/>
      <c r="C36" s="13"/>
      <c r="D36" s="13"/>
      <c r="E36" s="13"/>
      <c r="F36" s="13"/>
      <c r="G36" s="15" t="s">
        <v>25</v>
      </c>
      <c r="H36" s="15"/>
      <c r="I36" s="28">
        <f>SUM(I4:I34)</f>
        <v>43490</v>
      </c>
      <c r="J36" s="13"/>
      <c r="K36" s="19"/>
      <c r="L36" s="19"/>
    </row>
    <row r="37" spans="7:9">
      <c r="G37" s="13"/>
      <c r="H37" s="13"/>
      <c r="I37" s="13"/>
    </row>
    <row r="38" spans="7:9">
      <c r="G38" s="16" t="s">
        <v>26</v>
      </c>
      <c r="H38" s="16"/>
      <c r="I38" s="30">
        <v>1.93</v>
      </c>
    </row>
    <row r="39" spans="7:9">
      <c r="G39" s="17"/>
      <c r="H39" s="17"/>
      <c r="I39" s="13"/>
    </row>
    <row r="40" spans="7:9">
      <c r="G40" s="16" t="s">
        <v>27</v>
      </c>
      <c r="H40" s="16"/>
      <c r="I40" s="29">
        <f>24/29</f>
        <v>0.827586206896552</v>
      </c>
    </row>
  </sheetData>
  <mergeCells count="5">
    <mergeCell ref="A1:J1"/>
    <mergeCell ref="A2:J2"/>
    <mergeCell ref="G36:H36"/>
    <mergeCell ref="G38:H38"/>
    <mergeCell ref="G40:H40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workbookViewId="0">
      <selection activeCell="O17" sqref="O17"/>
    </sheetView>
  </sheetViews>
  <sheetFormatPr defaultColWidth="9" defaultRowHeight="15"/>
  <cols>
    <col min="1" max="1" width="10.8571428571429" style="1"/>
    <col min="2" max="2" width="24.2857142857143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273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43313</v>
      </c>
      <c r="B4" s="9" t="s">
        <v>157</v>
      </c>
      <c r="C4" s="9" t="s">
        <v>14</v>
      </c>
      <c r="D4" s="9">
        <v>1500</v>
      </c>
      <c r="E4" s="9">
        <v>250</v>
      </c>
      <c r="F4" s="9">
        <v>15</v>
      </c>
      <c r="G4" s="9">
        <v>12.7</v>
      </c>
      <c r="H4" s="9">
        <v>18.2</v>
      </c>
      <c r="I4" s="22">
        <f t="shared" ref="I4:I40" si="0">(H4-F4)*D4</f>
        <v>4800</v>
      </c>
      <c r="J4" s="23">
        <f t="shared" ref="J4:J40" si="1">D4*F4</f>
        <v>22500</v>
      </c>
      <c r="K4" s="24">
        <f t="shared" ref="K4:K40" si="2">(I4/J4)</f>
        <v>0.213333333333333</v>
      </c>
      <c r="L4" s="25"/>
    </row>
    <row r="5" spans="1:12">
      <c r="A5" s="8">
        <v>43314</v>
      </c>
      <c r="B5" s="9" t="s">
        <v>169</v>
      </c>
      <c r="C5" s="9" t="s">
        <v>14</v>
      </c>
      <c r="D5" s="9">
        <v>250</v>
      </c>
      <c r="E5" s="9">
        <v>2200</v>
      </c>
      <c r="F5" s="9">
        <v>92</v>
      </c>
      <c r="G5" s="9">
        <v>77.7</v>
      </c>
      <c r="H5" s="9">
        <v>92</v>
      </c>
      <c r="I5" s="22">
        <f t="shared" si="0"/>
        <v>0</v>
      </c>
      <c r="J5" s="23">
        <f t="shared" si="1"/>
        <v>23000</v>
      </c>
      <c r="K5" s="24">
        <f t="shared" si="2"/>
        <v>0</v>
      </c>
      <c r="L5" s="25"/>
    </row>
    <row r="6" spans="1:12">
      <c r="A6" s="8">
        <v>43314</v>
      </c>
      <c r="B6" s="9" t="s">
        <v>274</v>
      </c>
      <c r="C6" s="9" t="s">
        <v>14</v>
      </c>
      <c r="D6" s="9">
        <v>600</v>
      </c>
      <c r="E6" s="9">
        <v>1740</v>
      </c>
      <c r="F6" s="9">
        <v>45</v>
      </c>
      <c r="G6" s="9">
        <v>38.7</v>
      </c>
      <c r="H6" s="9">
        <v>46.65</v>
      </c>
      <c r="I6" s="22">
        <f t="shared" si="0"/>
        <v>989.999999999999</v>
      </c>
      <c r="J6" s="23">
        <f t="shared" si="1"/>
        <v>27000</v>
      </c>
      <c r="K6" s="24">
        <f t="shared" si="2"/>
        <v>0.0366666666666666</v>
      </c>
      <c r="L6" s="25"/>
    </row>
    <row r="7" spans="1:12">
      <c r="A7" s="8">
        <v>43315</v>
      </c>
      <c r="B7" s="9" t="s">
        <v>103</v>
      </c>
      <c r="C7" s="9" t="s">
        <v>14</v>
      </c>
      <c r="D7" s="9">
        <v>600</v>
      </c>
      <c r="E7" s="9">
        <v>1450</v>
      </c>
      <c r="F7" s="9">
        <v>46</v>
      </c>
      <c r="G7" s="9">
        <v>39.4</v>
      </c>
      <c r="H7" s="9">
        <v>61</v>
      </c>
      <c r="I7" s="22">
        <f t="shared" si="0"/>
        <v>9000</v>
      </c>
      <c r="J7" s="23">
        <f t="shared" si="1"/>
        <v>27600</v>
      </c>
      <c r="K7" s="24">
        <f t="shared" si="2"/>
        <v>0.326086956521739</v>
      </c>
      <c r="L7" s="25"/>
    </row>
    <row r="8" spans="1:12">
      <c r="A8" s="8">
        <v>43318</v>
      </c>
      <c r="B8" s="9" t="s">
        <v>63</v>
      </c>
      <c r="C8" s="9" t="s">
        <v>14</v>
      </c>
      <c r="D8" s="9">
        <v>1000</v>
      </c>
      <c r="E8" s="9">
        <v>1180</v>
      </c>
      <c r="F8" s="9">
        <v>33</v>
      </c>
      <c r="G8" s="9">
        <v>29.7</v>
      </c>
      <c r="H8" s="9">
        <v>38.8</v>
      </c>
      <c r="I8" s="22">
        <f t="shared" si="0"/>
        <v>5800</v>
      </c>
      <c r="J8" s="23">
        <f t="shared" si="1"/>
        <v>33000</v>
      </c>
      <c r="K8" s="24">
        <f t="shared" si="2"/>
        <v>0.175757575757576</v>
      </c>
      <c r="L8" s="25"/>
    </row>
    <row r="9" spans="1:12">
      <c r="A9" s="8">
        <v>43319</v>
      </c>
      <c r="B9" s="9" t="s">
        <v>275</v>
      </c>
      <c r="C9" s="9" t="s">
        <v>14</v>
      </c>
      <c r="D9" s="9">
        <v>1400</v>
      </c>
      <c r="E9" s="9">
        <v>580</v>
      </c>
      <c r="F9" s="9">
        <v>20</v>
      </c>
      <c r="G9" s="9">
        <v>17.4</v>
      </c>
      <c r="H9" s="9">
        <v>20</v>
      </c>
      <c r="I9" s="22">
        <f t="shared" si="0"/>
        <v>0</v>
      </c>
      <c r="J9" s="23">
        <f t="shared" si="1"/>
        <v>28000</v>
      </c>
      <c r="K9" s="24">
        <f t="shared" si="2"/>
        <v>0</v>
      </c>
      <c r="L9" s="25"/>
    </row>
    <row r="10" spans="1:12">
      <c r="A10" s="10">
        <v>43319</v>
      </c>
      <c r="B10" s="11" t="s">
        <v>222</v>
      </c>
      <c r="C10" s="11" t="s">
        <v>14</v>
      </c>
      <c r="D10" s="11">
        <v>2750</v>
      </c>
      <c r="E10" s="11">
        <v>310</v>
      </c>
      <c r="F10" s="11">
        <v>13.5</v>
      </c>
      <c r="G10" s="11">
        <v>11.7</v>
      </c>
      <c r="H10" s="11">
        <v>11.7</v>
      </c>
      <c r="I10" s="26">
        <f t="shared" si="0"/>
        <v>-4950</v>
      </c>
      <c r="J10" s="23">
        <f t="shared" si="1"/>
        <v>37125</v>
      </c>
      <c r="K10" s="24">
        <f t="shared" si="2"/>
        <v>-0.133333333333333</v>
      </c>
      <c r="L10" s="25"/>
    </row>
    <row r="11" spans="1:12">
      <c r="A11" s="10">
        <v>43319</v>
      </c>
      <c r="B11" s="11" t="s">
        <v>124</v>
      </c>
      <c r="C11" s="11" t="s">
        <v>14</v>
      </c>
      <c r="D11" s="11">
        <v>3000</v>
      </c>
      <c r="E11" s="11">
        <v>305</v>
      </c>
      <c r="F11" s="11">
        <v>12.5</v>
      </c>
      <c r="G11" s="11">
        <v>11.4</v>
      </c>
      <c r="H11" s="11">
        <v>11.9</v>
      </c>
      <c r="I11" s="26">
        <f t="shared" si="0"/>
        <v>-1800</v>
      </c>
      <c r="J11" s="23">
        <f t="shared" si="1"/>
        <v>37500</v>
      </c>
      <c r="K11" s="24">
        <f t="shared" si="2"/>
        <v>-0.048</v>
      </c>
      <c r="L11" s="25"/>
    </row>
    <row r="12" spans="1:12">
      <c r="A12" s="8">
        <v>43319</v>
      </c>
      <c r="B12" s="9" t="s">
        <v>276</v>
      </c>
      <c r="C12" s="9" t="s">
        <v>14</v>
      </c>
      <c r="D12" s="9">
        <v>400</v>
      </c>
      <c r="E12" s="9">
        <v>1200</v>
      </c>
      <c r="F12" s="9">
        <v>72.5</v>
      </c>
      <c r="G12" s="9">
        <v>63.7</v>
      </c>
      <c r="H12" s="9">
        <v>78</v>
      </c>
      <c r="I12" s="22">
        <f t="shared" si="0"/>
        <v>2200</v>
      </c>
      <c r="J12" s="23">
        <f t="shared" si="1"/>
        <v>29000</v>
      </c>
      <c r="K12" s="24">
        <f t="shared" si="2"/>
        <v>0.0758620689655172</v>
      </c>
      <c r="L12" s="25"/>
    </row>
    <row r="13" spans="1:12">
      <c r="A13" s="8">
        <v>43320</v>
      </c>
      <c r="B13" s="9" t="s">
        <v>63</v>
      </c>
      <c r="C13" s="9" t="s">
        <v>14</v>
      </c>
      <c r="D13" s="9">
        <v>1000</v>
      </c>
      <c r="E13" s="9">
        <v>1180</v>
      </c>
      <c r="F13" s="9">
        <v>36.5</v>
      </c>
      <c r="G13" s="9">
        <v>32.9</v>
      </c>
      <c r="H13" s="9">
        <v>41</v>
      </c>
      <c r="I13" s="22">
        <f t="shared" si="0"/>
        <v>4500</v>
      </c>
      <c r="J13" s="23">
        <f t="shared" si="1"/>
        <v>36500</v>
      </c>
      <c r="K13" s="24">
        <f t="shared" si="2"/>
        <v>0.123287671232877</v>
      </c>
      <c r="L13" s="25"/>
    </row>
    <row r="14" spans="1:12">
      <c r="A14" s="8">
        <v>43321</v>
      </c>
      <c r="B14" s="9" t="s">
        <v>219</v>
      </c>
      <c r="C14" s="9" t="s">
        <v>14</v>
      </c>
      <c r="D14" s="9">
        <v>1000</v>
      </c>
      <c r="E14" s="9">
        <v>1220</v>
      </c>
      <c r="F14" s="9">
        <v>26</v>
      </c>
      <c r="G14" s="9">
        <v>22.4</v>
      </c>
      <c r="H14" s="9">
        <v>28.4</v>
      </c>
      <c r="I14" s="22">
        <f t="shared" si="0"/>
        <v>2400</v>
      </c>
      <c r="J14" s="23">
        <f t="shared" si="1"/>
        <v>26000</v>
      </c>
      <c r="K14" s="24">
        <f t="shared" si="2"/>
        <v>0.0923076923076923</v>
      </c>
      <c r="L14" s="25"/>
    </row>
    <row r="15" spans="1:12">
      <c r="A15" s="8">
        <v>43322</v>
      </c>
      <c r="B15" s="9" t="s">
        <v>277</v>
      </c>
      <c r="C15" s="9" t="s">
        <v>14</v>
      </c>
      <c r="D15" s="9">
        <v>4000</v>
      </c>
      <c r="E15" s="9">
        <v>130</v>
      </c>
      <c r="F15" s="9">
        <v>5.1</v>
      </c>
      <c r="G15" s="9">
        <v>3.9</v>
      </c>
      <c r="H15" s="9">
        <v>5.1</v>
      </c>
      <c r="I15" s="22">
        <f t="shared" si="0"/>
        <v>0</v>
      </c>
      <c r="J15" s="23">
        <f t="shared" si="1"/>
        <v>20400</v>
      </c>
      <c r="K15" s="24">
        <f t="shared" si="2"/>
        <v>0</v>
      </c>
      <c r="L15" s="25"/>
    </row>
    <row r="16" spans="1:12">
      <c r="A16" s="8">
        <v>43322</v>
      </c>
      <c r="B16" s="9" t="s">
        <v>188</v>
      </c>
      <c r="C16" s="9" t="s">
        <v>14</v>
      </c>
      <c r="D16" s="9">
        <v>1000</v>
      </c>
      <c r="E16" s="9">
        <v>940</v>
      </c>
      <c r="F16" s="9">
        <v>26</v>
      </c>
      <c r="G16" s="9">
        <v>22.4</v>
      </c>
      <c r="H16" s="9">
        <v>30.7</v>
      </c>
      <c r="I16" s="22">
        <f t="shared" si="0"/>
        <v>4700</v>
      </c>
      <c r="J16" s="23">
        <f t="shared" si="1"/>
        <v>26000</v>
      </c>
      <c r="K16" s="24">
        <f t="shared" si="2"/>
        <v>0.180769230769231</v>
      </c>
      <c r="L16" s="25"/>
    </row>
    <row r="17" spans="1:12">
      <c r="A17" s="8">
        <v>43325</v>
      </c>
      <c r="B17" s="9" t="s">
        <v>188</v>
      </c>
      <c r="C17" s="9" t="s">
        <v>14</v>
      </c>
      <c r="D17" s="9">
        <v>1000</v>
      </c>
      <c r="E17" s="9">
        <v>940</v>
      </c>
      <c r="F17" s="9">
        <v>31.5</v>
      </c>
      <c r="G17" s="9">
        <v>27.9</v>
      </c>
      <c r="H17" s="9">
        <v>37.6</v>
      </c>
      <c r="I17" s="22">
        <f t="shared" si="0"/>
        <v>6100</v>
      </c>
      <c r="J17" s="23">
        <f t="shared" si="1"/>
        <v>31500</v>
      </c>
      <c r="K17" s="24">
        <f t="shared" si="2"/>
        <v>0.193650793650794</v>
      </c>
      <c r="L17" s="8"/>
    </row>
    <row r="18" spans="1:12">
      <c r="A18" s="10">
        <v>43326</v>
      </c>
      <c r="B18" s="11" t="s">
        <v>224</v>
      </c>
      <c r="C18" s="11" t="s">
        <v>14</v>
      </c>
      <c r="D18" s="11">
        <v>2400</v>
      </c>
      <c r="E18" s="11">
        <v>305</v>
      </c>
      <c r="F18" s="11">
        <v>9</v>
      </c>
      <c r="G18" s="11">
        <v>7.7</v>
      </c>
      <c r="H18" s="11">
        <v>7.7</v>
      </c>
      <c r="I18" s="26">
        <f t="shared" si="0"/>
        <v>-3120</v>
      </c>
      <c r="J18" s="23">
        <f t="shared" si="1"/>
        <v>21600</v>
      </c>
      <c r="K18" s="24">
        <f t="shared" si="2"/>
        <v>-0.144444444444444</v>
      </c>
      <c r="L18" s="8"/>
    </row>
    <row r="19" spans="1:12">
      <c r="A19" s="8">
        <v>43326</v>
      </c>
      <c r="B19" s="9" t="s">
        <v>278</v>
      </c>
      <c r="C19" s="9" t="s">
        <v>14</v>
      </c>
      <c r="D19" s="9">
        <v>500</v>
      </c>
      <c r="E19" s="9">
        <v>2000</v>
      </c>
      <c r="F19" s="9">
        <v>39</v>
      </c>
      <c r="G19" s="9">
        <v>31.7</v>
      </c>
      <c r="H19" s="9">
        <v>50</v>
      </c>
      <c r="I19" s="22">
        <f t="shared" si="0"/>
        <v>5500</v>
      </c>
      <c r="J19" s="23">
        <f t="shared" si="1"/>
        <v>19500</v>
      </c>
      <c r="K19" s="24">
        <f t="shared" si="2"/>
        <v>0.282051282051282</v>
      </c>
      <c r="L19" s="8"/>
    </row>
    <row r="20" spans="1:12">
      <c r="A20" s="8">
        <v>43326</v>
      </c>
      <c r="B20" s="9" t="s">
        <v>237</v>
      </c>
      <c r="C20" s="9" t="s">
        <v>14</v>
      </c>
      <c r="D20" s="9">
        <v>1500</v>
      </c>
      <c r="E20" s="9">
        <v>640</v>
      </c>
      <c r="F20" s="9">
        <v>27</v>
      </c>
      <c r="G20" s="9">
        <v>24.7</v>
      </c>
      <c r="H20" s="9">
        <v>27</v>
      </c>
      <c r="I20" s="22">
        <f t="shared" si="0"/>
        <v>0</v>
      </c>
      <c r="J20" s="23">
        <f t="shared" si="1"/>
        <v>40500</v>
      </c>
      <c r="K20" s="24">
        <f t="shared" si="2"/>
        <v>0</v>
      </c>
      <c r="L20" s="8"/>
    </row>
    <row r="21" spans="1:12">
      <c r="A21" s="8">
        <v>43328</v>
      </c>
      <c r="B21" s="9" t="s">
        <v>214</v>
      </c>
      <c r="C21" s="9" t="s">
        <v>14</v>
      </c>
      <c r="D21" s="9">
        <v>1100</v>
      </c>
      <c r="E21" s="9">
        <v>600</v>
      </c>
      <c r="F21" s="9">
        <v>24</v>
      </c>
      <c r="G21" s="9">
        <v>20.9</v>
      </c>
      <c r="H21" s="9">
        <v>26.3</v>
      </c>
      <c r="I21" s="22">
        <f t="shared" si="0"/>
        <v>2530</v>
      </c>
      <c r="J21" s="23">
        <f t="shared" si="1"/>
        <v>26400</v>
      </c>
      <c r="K21" s="24">
        <f t="shared" si="2"/>
        <v>0.0958333333333334</v>
      </c>
      <c r="L21" s="8"/>
    </row>
    <row r="22" spans="1:12">
      <c r="A22" s="8">
        <v>43328</v>
      </c>
      <c r="B22" s="9" t="s">
        <v>97</v>
      </c>
      <c r="C22" s="9" t="s">
        <v>14</v>
      </c>
      <c r="D22" s="9">
        <v>2667</v>
      </c>
      <c r="E22" s="9">
        <v>390</v>
      </c>
      <c r="F22" s="9">
        <v>12.6</v>
      </c>
      <c r="G22" s="9">
        <v>11.4</v>
      </c>
      <c r="H22" s="9">
        <v>15</v>
      </c>
      <c r="I22" s="22">
        <f t="shared" si="0"/>
        <v>6400.8</v>
      </c>
      <c r="J22" s="23">
        <f t="shared" si="1"/>
        <v>33604.2</v>
      </c>
      <c r="K22" s="24">
        <f t="shared" si="2"/>
        <v>0.190476190476191</v>
      </c>
      <c r="L22" s="8"/>
    </row>
    <row r="23" spans="1:12">
      <c r="A23" s="8">
        <v>43329</v>
      </c>
      <c r="B23" s="9" t="s">
        <v>237</v>
      </c>
      <c r="C23" s="9" t="s">
        <v>14</v>
      </c>
      <c r="D23" s="9">
        <v>1500</v>
      </c>
      <c r="E23" s="9">
        <v>660</v>
      </c>
      <c r="F23" s="9">
        <v>27</v>
      </c>
      <c r="G23" s="9">
        <v>24.4</v>
      </c>
      <c r="H23" s="9">
        <v>28.6</v>
      </c>
      <c r="I23" s="22">
        <f t="shared" si="0"/>
        <v>2400</v>
      </c>
      <c r="J23" s="23">
        <f t="shared" si="1"/>
        <v>40500</v>
      </c>
      <c r="K23" s="24">
        <f t="shared" si="2"/>
        <v>0.0592592592592593</v>
      </c>
      <c r="L23" s="8"/>
    </row>
    <row r="24" spans="1:12">
      <c r="A24" s="8">
        <v>43329</v>
      </c>
      <c r="B24" s="9" t="s">
        <v>96</v>
      </c>
      <c r="C24" s="9" t="s">
        <v>14</v>
      </c>
      <c r="D24" s="9">
        <v>2667</v>
      </c>
      <c r="E24" s="9">
        <v>390</v>
      </c>
      <c r="F24" s="9">
        <v>13.2</v>
      </c>
      <c r="G24" s="9">
        <v>11.7</v>
      </c>
      <c r="H24" s="9">
        <v>13.2</v>
      </c>
      <c r="I24" s="22">
        <f t="shared" si="0"/>
        <v>0</v>
      </c>
      <c r="J24" s="23">
        <f t="shared" si="1"/>
        <v>35204.4</v>
      </c>
      <c r="K24" s="24">
        <f t="shared" si="2"/>
        <v>0</v>
      </c>
      <c r="L24" s="25"/>
    </row>
    <row r="25" spans="1:12">
      <c r="A25" s="8">
        <v>43332</v>
      </c>
      <c r="B25" s="9" t="s">
        <v>237</v>
      </c>
      <c r="C25" s="9" t="s">
        <v>14</v>
      </c>
      <c r="D25" s="9">
        <v>1500</v>
      </c>
      <c r="E25" s="9">
        <v>680</v>
      </c>
      <c r="F25" s="9">
        <v>22</v>
      </c>
      <c r="G25" s="9">
        <v>19.4</v>
      </c>
      <c r="H25" s="9">
        <v>22</v>
      </c>
      <c r="I25" s="22">
        <f t="shared" si="0"/>
        <v>0</v>
      </c>
      <c r="J25" s="23">
        <f t="shared" si="1"/>
        <v>33000</v>
      </c>
      <c r="K25" s="24">
        <f t="shared" si="2"/>
        <v>0</v>
      </c>
      <c r="L25" s="25"/>
    </row>
    <row r="26" spans="1:12">
      <c r="A26" s="8">
        <v>43332</v>
      </c>
      <c r="B26" s="9" t="s">
        <v>63</v>
      </c>
      <c r="C26" s="9" t="s">
        <v>14</v>
      </c>
      <c r="D26" s="9">
        <v>1000</v>
      </c>
      <c r="E26" s="9">
        <v>1220</v>
      </c>
      <c r="F26" s="9">
        <v>24.3</v>
      </c>
      <c r="G26" s="9">
        <v>20.7</v>
      </c>
      <c r="H26" s="9">
        <v>28</v>
      </c>
      <c r="I26" s="22">
        <f t="shared" si="0"/>
        <v>3700</v>
      </c>
      <c r="J26" s="23">
        <f t="shared" si="1"/>
        <v>24300</v>
      </c>
      <c r="K26" s="24">
        <f t="shared" si="2"/>
        <v>0.152263374485597</v>
      </c>
      <c r="L26" s="25"/>
    </row>
    <row r="27" spans="1:12">
      <c r="A27" s="10">
        <v>43333</v>
      </c>
      <c r="B27" s="11" t="s">
        <v>219</v>
      </c>
      <c r="C27" s="11" t="s">
        <v>14</v>
      </c>
      <c r="D27" s="11">
        <v>1000</v>
      </c>
      <c r="E27" s="11">
        <v>1240</v>
      </c>
      <c r="F27" s="11">
        <v>24.6</v>
      </c>
      <c r="G27" s="11">
        <v>20.9</v>
      </c>
      <c r="H27" s="11">
        <v>20.9</v>
      </c>
      <c r="I27" s="26">
        <f t="shared" si="0"/>
        <v>-3700</v>
      </c>
      <c r="J27" s="23">
        <f t="shared" si="1"/>
        <v>24600</v>
      </c>
      <c r="K27" s="24">
        <f t="shared" si="2"/>
        <v>-0.150406504065041</v>
      </c>
      <c r="L27" s="25"/>
    </row>
    <row r="28" spans="1:12">
      <c r="A28" s="10">
        <v>43333</v>
      </c>
      <c r="B28" s="11" t="s">
        <v>214</v>
      </c>
      <c r="C28" s="11" t="s">
        <v>14</v>
      </c>
      <c r="D28" s="11">
        <v>1100</v>
      </c>
      <c r="E28" s="11">
        <v>620</v>
      </c>
      <c r="F28" s="11">
        <v>24</v>
      </c>
      <c r="G28" s="11">
        <v>20.7</v>
      </c>
      <c r="H28" s="11">
        <v>21.7</v>
      </c>
      <c r="I28" s="26">
        <f t="shared" si="0"/>
        <v>-2530</v>
      </c>
      <c r="J28" s="23">
        <f t="shared" si="1"/>
        <v>26400</v>
      </c>
      <c r="K28" s="24">
        <f t="shared" si="2"/>
        <v>-0.0958333333333334</v>
      </c>
      <c r="L28" s="25"/>
    </row>
    <row r="29" spans="1:12">
      <c r="A29" s="8">
        <v>43335</v>
      </c>
      <c r="B29" s="9" t="s">
        <v>150</v>
      </c>
      <c r="C29" s="9" t="s">
        <v>14</v>
      </c>
      <c r="D29" s="9">
        <v>1800</v>
      </c>
      <c r="E29" s="9">
        <v>360</v>
      </c>
      <c r="F29" s="9">
        <v>8.5</v>
      </c>
      <c r="G29" s="9">
        <v>6.4</v>
      </c>
      <c r="H29" s="9">
        <v>8.5</v>
      </c>
      <c r="I29" s="22">
        <f t="shared" si="0"/>
        <v>0</v>
      </c>
      <c r="J29" s="23">
        <f t="shared" si="1"/>
        <v>15300</v>
      </c>
      <c r="K29" s="24">
        <f t="shared" si="2"/>
        <v>0</v>
      </c>
      <c r="L29" s="25"/>
    </row>
    <row r="30" spans="1:12">
      <c r="A30" s="8">
        <v>43335</v>
      </c>
      <c r="B30" s="9" t="s">
        <v>278</v>
      </c>
      <c r="C30" s="9" t="s">
        <v>14</v>
      </c>
      <c r="D30" s="9">
        <v>500</v>
      </c>
      <c r="E30" s="9">
        <v>2000</v>
      </c>
      <c r="F30" s="9">
        <v>42</v>
      </c>
      <c r="G30" s="9">
        <v>34.7</v>
      </c>
      <c r="H30" s="9">
        <v>46.9</v>
      </c>
      <c r="I30" s="22">
        <f t="shared" si="0"/>
        <v>2450</v>
      </c>
      <c r="J30" s="23">
        <f t="shared" si="1"/>
        <v>21000</v>
      </c>
      <c r="K30" s="24">
        <f t="shared" si="2"/>
        <v>0.116666666666667</v>
      </c>
      <c r="L30" s="25"/>
    </row>
    <row r="31" spans="1:12">
      <c r="A31" s="10">
        <v>43336</v>
      </c>
      <c r="B31" s="11" t="s">
        <v>145</v>
      </c>
      <c r="C31" s="11" t="s">
        <v>14</v>
      </c>
      <c r="D31" s="11">
        <v>1200</v>
      </c>
      <c r="E31" s="11">
        <v>640</v>
      </c>
      <c r="F31" s="11">
        <v>14</v>
      </c>
      <c r="G31" s="11">
        <v>11.4</v>
      </c>
      <c r="H31" s="11">
        <v>11.4</v>
      </c>
      <c r="I31" s="26">
        <f t="shared" si="0"/>
        <v>-3120</v>
      </c>
      <c r="J31" s="23">
        <f t="shared" si="1"/>
        <v>16800</v>
      </c>
      <c r="K31" s="24">
        <f t="shared" si="2"/>
        <v>-0.185714285714286</v>
      </c>
      <c r="L31" s="25"/>
    </row>
    <row r="32" spans="1:12">
      <c r="A32" s="10">
        <v>43336</v>
      </c>
      <c r="B32" s="11" t="s">
        <v>256</v>
      </c>
      <c r="C32" s="11" t="s">
        <v>14</v>
      </c>
      <c r="D32" s="11">
        <v>600</v>
      </c>
      <c r="E32" s="11">
        <v>1300</v>
      </c>
      <c r="F32" s="11">
        <v>34</v>
      </c>
      <c r="G32" s="11">
        <v>28.7</v>
      </c>
      <c r="H32" s="11">
        <v>28.7</v>
      </c>
      <c r="I32" s="26">
        <f t="shared" si="0"/>
        <v>-3180</v>
      </c>
      <c r="J32" s="23">
        <f t="shared" si="1"/>
        <v>20400</v>
      </c>
      <c r="K32" s="24">
        <f t="shared" si="2"/>
        <v>-0.155882352941176</v>
      </c>
      <c r="L32" s="25"/>
    </row>
    <row r="33" spans="1:12">
      <c r="A33" s="8">
        <v>43339</v>
      </c>
      <c r="B33" s="9" t="s">
        <v>279</v>
      </c>
      <c r="C33" s="9" t="s">
        <v>14</v>
      </c>
      <c r="D33" s="9">
        <v>1200</v>
      </c>
      <c r="E33" s="9">
        <v>640</v>
      </c>
      <c r="F33" s="9">
        <v>15</v>
      </c>
      <c r="G33" s="9">
        <v>11.8</v>
      </c>
      <c r="H33" s="9">
        <v>16</v>
      </c>
      <c r="I33" s="22">
        <f t="shared" si="0"/>
        <v>1200</v>
      </c>
      <c r="J33" s="23">
        <f t="shared" si="1"/>
        <v>18000</v>
      </c>
      <c r="K33" s="24">
        <f t="shared" si="2"/>
        <v>0.0666666666666667</v>
      </c>
      <c r="L33" s="25"/>
    </row>
    <row r="34" spans="1:12">
      <c r="A34" s="10">
        <v>43339</v>
      </c>
      <c r="B34" s="11" t="s">
        <v>280</v>
      </c>
      <c r="C34" s="11" t="s">
        <v>14</v>
      </c>
      <c r="D34" s="11">
        <v>1061</v>
      </c>
      <c r="E34" s="11">
        <v>580</v>
      </c>
      <c r="F34" s="11">
        <v>12</v>
      </c>
      <c r="G34" s="11">
        <v>8.5</v>
      </c>
      <c r="H34" s="11">
        <v>8.5</v>
      </c>
      <c r="I34" s="26">
        <f t="shared" si="0"/>
        <v>-3713.5</v>
      </c>
      <c r="J34" s="23">
        <f t="shared" si="1"/>
        <v>12732</v>
      </c>
      <c r="K34" s="24">
        <f t="shared" si="2"/>
        <v>-0.291666666666667</v>
      </c>
      <c r="L34" s="25"/>
    </row>
    <row r="35" spans="1:12">
      <c r="A35" s="8">
        <v>43340</v>
      </c>
      <c r="B35" s="9" t="s">
        <v>281</v>
      </c>
      <c r="C35" s="9" t="s">
        <v>14</v>
      </c>
      <c r="D35" s="9">
        <v>800</v>
      </c>
      <c r="E35" s="9">
        <v>1380</v>
      </c>
      <c r="F35" s="9">
        <v>26</v>
      </c>
      <c r="G35" s="9">
        <v>22.7</v>
      </c>
      <c r="H35" s="9">
        <v>30.5</v>
      </c>
      <c r="I35" s="22">
        <f t="shared" si="0"/>
        <v>3600</v>
      </c>
      <c r="J35" s="23">
        <f t="shared" si="1"/>
        <v>20800</v>
      </c>
      <c r="K35" s="24">
        <f t="shared" si="2"/>
        <v>0.173076923076923</v>
      </c>
      <c r="L35" s="9"/>
    </row>
    <row r="36" spans="1:12">
      <c r="A36" s="8">
        <v>43341</v>
      </c>
      <c r="B36" s="9" t="s">
        <v>282</v>
      </c>
      <c r="C36" s="9" t="s">
        <v>14</v>
      </c>
      <c r="D36" s="9">
        <v>800</v>
      </c>
      <c r="E36" s="9">
        <v>1440</v>
      </c>
      <c r="F36" s="9">
        <v>23</v>
      </c>
      <c r="G36" s="9">
        <v>19.4</v>
      </c>
      <c r="H36" s="9">
        <v>23</v>
      </c>
      <c r="I36" s="22">
        <f t="shared" si="0"/>
        <v>0</v>
      </c>
      <c r="J36" s="23">
        <f t="shared" si="1"/>
        <v>18400</v>
      </c>
      <c r="K36" s="24">
        <f t="shared" si="2"/>
        <v>0</v>
      </c>
      <c r="L36" s="25"/>
    </row>
    <row r="37" spans="1:12">
      <c r="A37" s="8">
        <v>43341</v>
      </c>
      <c r="B37" s="9" t="s">
        <v>189</v>
      </c>
      <c r="C37" s="9" t="s">
        <v>14</v>
      </c>
      <c r="D37" s="9">
        <v>800</v>
      </c>
      <c r="E37" s="9">
        <v>1300</v>
      </c>
      <c r="F37" s="9">
        <v>26</v>
      </c>
      <c r="G37" s="9">
        <v>22.4</v>
      </c>
      <c r="H37" s="9">
        <v>27.8</v>
      </c>
      <c r="I37" s="22">
        <f t="shared" si="0"/>
        <v>1440</v>
      </c>
      <c r="J37" s="23">
        <f t="shared" si="1"/>
        <v>20800</v>
      </c>
      <c r="K37" s="24">
        <f t="shared" si="2"/>
        <v>0.0692307692307692</v>
      </c>
      <c r="L37" s="25"/>
    </row>
    <row r="38" spans="1:12">
      <c r="A38" s="8">
        <v>43341</v>
      </c>
      <c r="B38" s="9" t="s">
        <v>113</v>
      </c>
      <c r="C38" s="9" t="s">
        <v>14</v>
      </c>
      <c r="D38" s="9">
        <v>500</v>
      </c>
      <c r="E38" s="9">
        <v>2950</v>
      </c>
      <c r="F38" s="9">
        <v>39.5</v>
      </c>
      <c r="G38" s="9">
        <v>33</v>
      </c>
      <c r="H38" s="9">
        <v>39.5</v>
      </c>
      <c r="I38" s="22">
        <f t="shared" si="0"/>
        <v>0</v>
      </c>
      <c r="J38" s="23">
        <f t="shared" si="1"/>
        <v>19750</v>
      </c>
      <c r="K38" s="24">
        <f t="shared" si="2"/>
        <v>0</v>
      </c>
      <c r="L38" s="25"/>
    </row>
    <row r="39" spans="1:12">
      <c r="A39" s="8">
        <v>43342</v>
      </c>
      <c r="B39" s="9" t="s">
        <v>224</v>
      </c>
      <c r="C39" s="9" t="s">
        <v>14</v>
      </c>
      <c r="D39" s="9">
        <v>2400</v>
      </c>
      <c r="E39" s="9">
        <v>310</v>
      </c>
      <c r="F39" s="9">
        <v>7</v>
      </c>
      <c r="G39" s="9">
        <v>5.7</v>
      </c>
      <c r="H39" s="9">
        <v>7.9</v>
      </c>
      <c r="I39" s="22">
        <f t="shared" si="0"/>
        <v>2160</v>
      </c>
      <c r="J39" s="23">
        <f t="shared" si="1"/>
        <v>16800</v>
      </c>
      <c r="K39" s="24">
        <f t="shared" si="2"/>
        <v>0.128571428571429</v>
      </c>
      <c r="L39" s="25"/>
    </row>
    <row r="40" spans="1:12">
      <c r="A40" s="8">
        <v>43343</v>
      </c>
      <c r="B40" s="9" t="s">
        <v>283</v>
      </c>
      <c r="C40" s="9" t="s">
        <v>14</v>
      </c>
      <c r="D40" s="9">
        <v>2750</v>
      </c>
      <c r="E40" s="9">
        <v>340</v>
      </c>
      <c r="F40" s="9">
        <v>16</v>
      </c>
      <c r="G40" s="9">
        <v>14.5</v>
      </c>
      <c r="H40" s="9">
        <v>17</v>
      </c>
      <c r="I40" s="22">
        <f t="shared" si="0"/>
        <v>2750</v>
      </c>
      <c r="J40" s="23">
        <f t="shared" si="1"/>
        <v>44000</v>
      </c>
      <c r="K40" s="24">
        <f t="shared" si="2"/>
        <v>0.0625</v>
      </c>
      <c r="L40" s="25"/>
    </row>
    <row r="41" spans="1:12">
      <c r="A41" s="8"/>
      <c r="B41" s="9"/>
      <c r="C41" s="9"/>
      <c r="D41" s="9"/>
      <c r="E41" s="9"/>
      <c r="F41" s="9"/>
      <c r="G41" s="9"/>
      <c r="H41" s="9"/>
      <c r="I41" s="22"/>
      <c r="J41" s="23"/>
      <c r="K41" s="24"/>
      <c r="L41" s="25"/>
    </row>
    <row r="42" spans="1:12">
      <c r="A42" s="8"/>
      <c r="B42" s="9"/>
      <c r="C42" s="9"/>
      <c r="D42" s="9"/>
      <c r="E42" s="9"/>
      <c r="F42" s="9"/>
      <c r="G42" s="9"/>
      <c r="H42" s="9"/>
      <c r="I42" s="22"/>
      <c r="J42" s="23"/>
      <c r="K42" s="24">
        <f>SUM(K4:K41)</f>
        <v>1.60903696252526</v>
      </c>
      <c r="L42" s="25"/>
    </row>
    <row r="43" spans="1:12">
      <c r="A43" s="12"/>
      <c r="B43" s="13"/>
      <c r="C43" s="13"/>
      <c r="D43" s="13"/>
      <c r="E43" s="13"/>
      <c r="F43" s="13"/>
      <c r="G43" s="14"/>
      <c r="H43" s="14"/>
      <c r="I43" s="14"/>
      <c r="J43" s="13"/>
      <c r="K43" s="27"/>
      <c r="L43" s="19"/>
    </row>
    <row r="44" spans="1:12">
      <c r="A44" s="12"/>
      <c r="B44" s="13"/>
      <c r="C44" s="13"/>
      <c r="D44" s="13"/>
      <c r="E44" s="13"/>
      <c r="F44" s="13"/>
      <c r="G44" s="15" t="s">
        <v>25</v>
      </c>
      <c r="H44" s="15"/>
      <c r="I44" s="28">
        <f>SUM(I4:I42)</f>
        <v>48507.3</v>
      </c>
      <c r="J44" s="13"/>
      <c r="K44" s="19"/>
      <c r="L44" s="19"/>
    </row>
    <row r="45" spans="7:9">
      <c r="G45" s="13"/>
      <c r="H45" s="13"/>
      <c r="I45" s="13"/>
    </row>
    <row r="46" spans="7:9">
      <c r="G46" s="16" t="s">
        <v>26</v>
      </c>
      <c r="H46" s="16"/>
      <c r="I46" s="30">
        <v>1.61</v>
      </c>
    </row>
    <row r="47" spans="7:9">
      <c r="G47" s="17"/>
      <c r="H47" s="17"/>
      <c r="I47" s="13"/>
    </row>
    <row r="48" spans="7:9">
      <c r="G48" s="16" t="s">
        <v>27</v>
      </c>
      <c r="H48" s="16"/>
      <c r="I48" s="29">
        <f>29/37</f>
        <v>0.783783783783784</v>
      </c>
    </row>
  </sheetData>
  <mergeCells count="5">
    <mergeCell ref="A1:J1"/>
    <mergeCell ref="A2:J2"/>
    <mergeCell ref="G44:H44"/>
    <mergeCell ref="G46:H46"/>
    <mergeCell ref="G48:H48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workbookViewId="0">
      <selection activeCell="H56" sqref="H56"/>
    </sheetView>
  </sheetViews>
  <sheetFormatPr defaultColWidth="9" defaultRowHeight="15"/>
  <cols>
    <col min="1" max="1" width="10.4285714285714" style="1"/>
    <col min="2" max="2" width="18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284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43283</v>
      </c>
      <c r="B4" s="9" t="s">
        <v>285</v>
      </c>
      <c r="C4" s="9" t="s">
        <v>14</v>
      </c>
      <c r="D4" s="9">
        <v>4000</v>
      </c>
      <c r="E4" s="9">
        <v>115</v>
      </c>
      <c r="F4" s="9">
        <v>6.5</v>
      </c>
      <c r="G4" s="9">
        <v>4.9</v>
      </c>
      <c r="H4" s="9">
        <v>8.25</v>
      </c>
      <c r="I4" s="22">
        <f t="shared" ref="I4:I41" si="0">(H4-F4)*D4</f>
        <v>7000</v>
      </c>
      <c r="J4" s="23">
        <f t="shared" ref="J4:J41" si="1">D4*F4</f>
        <v>26000</v>
      </c>
      <c r="K4" s="24">
        <f t="shared" ref="K4:K41" si="2">(I4/J4)</f>
        <v>0.269230769230769</v>
      </c>
      <c r="L4" s="25"/>
    </row>
    <row r="5" spans="1:12">
      <c r="A5" s="8">
        <v>43284</v>
      </c>
      <c r="B5" s="9" t="s">
        <v>246</v>
      </c>
      <c r="C5" s="9" t="s">
        <v>14</v>
      </c>
      <c r="D5" s="9">
        <v>1250</v>
      </c>
      <c r="E5" s="9">
        <v>660</v>
      </c>
      <c r="F5" s="9">
        <v>25.5</v>
      </c>
      <c r="G5" s="9">
        <v>21.9</v>
      </c>
      <c r="H5" s="9">
        <v>25.5</v>
      </c>
      <c r="I5" s="22">
        <f t="shared" si="0"/>
        <v>0</v>
      </c>
      <c r="J5" s="23">
        <f t="shared" si="1"/>
        <v>31875</v>
      </c>
      <c r="K5" s="24">
        <f t="shared" si="2"/>
        <v>0</v>
      </c>
      <c r="L5" s="25"/>
    </row>
    <row r="6" spans="1:12">
      <c r="A6" s="10">
        <v>43284</v>
      </c>
      <c r="B6" s="11" t="s">
        <v>63</v>
      </c>
      <c r="C6" s="11" t="s">
        <v>14</v>
      </c>
      <c r="D6" s="11">
        <v>1000</v>
      </c>
      <c r="E6" s="11">
        <v>960</v>
      </c>
      <c r="F6" s="11">
        <v>38</v>
      </c>
      <c r="G6" s="11">
        <v>33.7</v>
      </c>
      <c r="H6" s="11">
        <v>33.7</v>
      </c>
      <c r="I6" s="26">
        <f t="shared" si="0"/>
        <v>-4300</v>
      </c>
      <c r="J6" s="23">
        <f t="shared" si="1"/>
        <v>38000</v>
      </c>
      <c r="K6" s="24">
        <f t="shared" si="2"/>
        <v>-0.113157894736842</v>
      </c>
      <c r="L6" s="25"/>
    </row>
    <row r="7" spans="1:12">
      <c r="A7" s="8">
        <v>43284</v>
      </c>
      <c r="B7" s="9" t="s">
        <v>24</v>
      </c>
      <c r="C7" s="9" t="s">
        <v>14</v>
      </c>
      <c r="D7" s="9">
        <v>500</v>
      </c>
      <c r="E7" s="9">
        <v>1425</v>
      </c>
      <c r="F7" s="9">
        <v>69</v>
      </c>
      <c r="G7" s="9">
        <v>59.4</v>
      </c>
      <c r="H7" s="9">
        <v>69</v>
      </c>
      <c r="I7" s="22">
        <f t="shared" si="0"/>
        <v>0</v>
      </c>
      <c r="J7" s="23">
        <f t="shared" si="1"/>
        <v>34500</v>
      </c>
      <c r="K7" s="24">
        <f t="shared" si="2"/>
        <v>0</v>
      </c>
      <c r="L7" s="25"/>
    </row>
    <row r="8" spans="1:12">
      <c r="A8" s="8">
        <v>43285</v>
      </c>
      <c r="B8" s="9" t="s">
        <v>214</v>
      </c>
      <c r="C8" s="9" t="s">
        <v>14</v>
      </c>
      <c r="D8" s="9">
        <v>1100</v>
      </c>
      <c r="E8" s="9">
        <v>580</v>
      </c>
      <c r="F8" s="9">
        <v>19</v>
      </c>
      <c r="G8" s="9">
        <v>14.9</v>
      </c>
      <c r="H8" s="9">
        <v>19</v>
      </c>
      <c r="I8" s="22">
        <f t="shared" si="0"/>
        <v>0</v>
      </c>
      <c r="J8" s="23">
        <f t="shared" si="1"/>
        <v>20900</v>
      </c>
      <c r="K8" s="24">
        <f t="shared" si="2"/>
        <v>0</v>
      </c>
      <c r="L8" s="25"/>
    </row>
    <row r="9" spans="1:12">
      <c r="A9" s="8">
        <v>43285</v>
      </c>
      <c r="B9" s="9" t="s">
        <v>136</v>
      </c>
      <c r="C9" s="9" t="s">
        <v>14</v>
      </c>
      <c r="D9" s="9">
        <v>1575</v>
      </c>
      <c r="E9" s="9">
        <v>260</v>
      </c>
      <c r="F9" s="9">
        <v>13</v>
      </c>
      <c r="G9" s="9">
        <v>9.7</v>
      </c>
      <c r="H9" s="9">
        <v>16.3</v>
      </c>
      <c r="I9" s="22">
        <f t="shared" si="0"/>
        <v>5197.5</v>
      </c>
      <c r="J9" s="23">
        <f t="shared" si="1"/>
        <v>20475</v>
      </c>
      <c r="K9" s="24">
        <f t="shared" si="2"/>
        <v>0.253846153846154</v>
      </c>
      <c r="L9" s="25"/>
    </row>
    <row r="10" spans="1:12">
      <c r="A10" s="10">
        <v>43286</v>
      </c>
      <c r="B10" s="11" t="s">
        <v>269</v>
      </c>
      <c r="C10" s="11" t="s">
        <v>14</v>
      </c>
      <c r="D10" s="11">
        <v>700</v>
      </c>
      <c r="E10" s="11">
        <v>920</v>
      </c>
      <c r="F10" s="11">
        <v>41</v>
      </c>
      <c r="G10" s="11">
        <v>34.7</v>
      </c>
      <c r="H10" s="11">
        <v>34.7</v>
      </c>
      <c r="I10" s="26">
        <f t="shared" si="0"/>
        <v>-4410</v>
      </c>
      <c r="J10" s="23">
        <f t="shared" si="1"/>
        <v>28700</v>
      </c>
      <c r="K10" s="24">
        <f t="shared" si="2"/>
        <v>-0.153658536585366</v>
      </c>
      <c r="L10" s="25"/>
    </row>
    <row r="11" spans="1:12">
      <c r="A11" s="8">
        <v>43287</v>
      </c>
      <c r="B11" s="9" t="s">
        <v>251</v>
      </c>
      <c r="C11" s="9" t="s">
        <v>14</v>
      </c>
      <c r="D11" s="9">
        <v>1750</v>
      </c>
      <c r="E11" s="9">
        <v>350</v>
      </c>
      <c r="F11" s="9">
        <v>13</v>
      </c>
      <c r="G11" s="9">
        <v>9.9</v>
      </c>
      <c r="H11" s="9">
        <v>13</v>
      </c>
      <c r="I11" s="22">
        <f t="shared" si="0"/>
        <v>0</v>
      </c>
      <c r="J11" s="23">
        <f t="shared" si="1"/>
        <v>22750</v>
      </c>
      <c r="K11" s="24">
        <f t="shared" si="2"/>
        <v>0</v>
      </c>
      <c r="L11" s="25"/>
    </row>
    <row r="12" spans="1:12">
      <c r="A12" s="8">
        <v>43287</v>
      </c>
      <c r="B12" s="9" t="s">
        <v>286</v>
      </c>
      <c r="C12" s="9" t="s">
        <v>14</v>
      </c>
      <c r="D12" s="9">
        <v>3000</v>
      </c>
      <c r="E12" s="9">
        <v>310</v>
      </c>
      <c r="F12" s="9">
        <v>9.5</v>
      </c>
      <c r="G12" s="9">
        <v>7.9</v>
      </c>
      <c r="H12" s="9">
        <v>11.6</v>
      </c>
      <c r="I12" s="22">
        <f t="shared" si="0"/>
        <v>6300</v>
      </c>
      <c r="J12" s="23">
        <f t="shared" si="1"/>
        <v>28500</v>
      </c>
      <c r="K12" s="24">
        <f t="shared" si="2"/>
        <v>0.221052631578947</v>
      </c>
      <c r="L12" s="25"/>
    </row>
    <row r="13" spans="1:12">
      <c r="A13" s="8">
        <v>43290</v>
      </c>
      <c r="B13" s="9" t="s">
        <v>287</v>
      </c>
      <c r="C13" s="9" t="s">
        <v>14</v>
      </c>
      <c r="D13" s="9">
        <v>1750</v>
      </c>
      <c r="E13" s="9">
        <v>360</v>
      </c>
      <c r="F13" s="9">
        <v>10.4</v>
      </c>
      <c r="G13" s="9">
        <v>7.9</v>
      </c>
      <c r="H13" s="9">
        <v>10.4</v>
      </c>
      <c r="I13" s="22">
        <f t="shared" si="0"/>
        <v>0</v>
      </c>
      <c r="J13" s="23">
        <f t="shared" si="1"/>
        <v>18200</v>
      </c>
      <c r="K13" s="24">
        <f t="shared" si="2"/>
        <v>0</v>
      </c>
      <c r="L13" s="25"/>
    </row>
    <row r="14" spans="1:12">
      <c r="A14" s="8">
        <v>43290</v>
      </c>
      <c r="B14" s="9" t="s">
        <v>275</v>
      </c>
      <c r="C14" s="9" t="s">
        <v>14</v>
      </c>
      <c r="D14" s="9">
        <v>1400</v>
      </c>
      <c r="E14" s="9">
        <v>600</v>
      </c>
      <c r="F14" s="9">
        <v>27</v>
      </c>
      <c r="G14" s="9">
        <v>23.7</v>
      </c>
      <c r="H14" s="9">
        <v>30.5</v>
      </c>
      <c r="I14" s="22">
        <f t="shared" si="0"/>
        <v>4900</v>
      </c>
      <c r="J14" s="23">
        <f t="shared" si="1"/>
        <v>37800</v>
      </c>
      <c r="K14" s="24">
        <f t="shared" si="2"/>
        <v>0.12962962962963</v>
      </c>
      <c r="L14" s="25"/>
    </row>
    <row r="15" spans="1:12">
      <c r="A15" s="8">
        <v>43291</v>
      </c>
      <c r="B15" s="9" t="s">
        <v>63</v>
      </c>
      <c r="C15" s="9" t="s">
        <v>14</v>
      </c>
      <c r="D15" s="9">
        <v>1000</v>
      </c>
      <c r="E15" s="9">
        <v>1000</v>
      </c>
      <c r="F15" s="9">
        <v>32</v>
      </c>
      <c r="G15" s="9">
        <v>27.4</v>
      </c>
      <c r="H15" s="9">
        <v>34.4</v>
      </c>
      <c r="I15" s="22">
        <f t="shared" si="0"/>
        <v>2400</v>
      </c>
      <c r="J15" s="23">
        <f t="shared" si="1"/>
        <v>32000</v>
      </c>
      <c r="K15" s="24">
        <f t="shared" si="2"/>
        <v>0.075</v>
      </c>
      <c r="L15" s="25"/>
    </row>
    <row r="16" spans="1:12">
      <c r="A16" s="8">
        <v>43292</v>
      </c>
      <c r="B16" s="9" t="s">
        <v>278</v>
      </c>
      <c r="C16" s="9" t="s">
        <v>14</v>
      </c>
      <c r="D16" s="9">
        <v>500</v>
      </c>
      <c r="E16" s="9">
        <v>1900</v>
      </c>
      <c r="F16" s="9">
        <v>49</v>
      </c>
      <c r="G16" s="9">
        <v>39.4</v>
      </c>
      <c r="H16" s="9">
        <v>56.5</v>
      </c>
      <c r="I16" s="22">
        <f t="shared" si="0"/>
        <v>3750</v>
      </c>
      <c r="J16" s="23">
        <f t="shared" si="1"/>
        <v>24500</v>
      </c>
      <c r="K16" s="24">
        <f t="shared" si="2"/>
        <v>0.153061224489796</v>
      </c>
      <c r="L16" s="25"/>
    </row>
    <row r="17" spans="1:12">
      <c r="A17" s="10">
        <v>43292</v>
      </c>
      <c r="B17" s="11" t="s">
        <v>288</v>
      </c>
      <c r="C17" s="11" t="s">
        <v>14</v>
      </c>
      <c r="D17" s="11">
        <v>500</v>
      </c>
      <c r="E17" s="11">
        <v>2140</v>
      </c>
      <c r="F17" s="11">
        <v>38</v>
      </c>
      <c r="G17" s="11">
        <v>29.4</v>
      </c>
      <c r="H17" s="11">
        <v>35</v>
      </c>
      <c r="I17" s="26">
        <f t="shared" si="0"/>
        <v>-1500</v>
      </c>
      <c r="J17" s="23">
        <f t="shared" si="1"/>
        <v>19000</v>
      </c>
      <c r="K17" s="24">
        <f t="shared" si="2"/>
        <v>-0.0789473684210526</v>
      </c>
      <c r="L17" s="25"/>
    </row>
    <row r="18" spans="1:12">
      <c r="A18" s="8">
        <v>43292</v>
      </c>
      <c r="B18" s="9" t="s">
        <v>278</v>
      </c>
      <c r="C18" s="9" t="s">
        <v>14</v>
      </c>
      <c r="D18" s="9">
        <v>500</v>
      </c>
      <c r="E18" s="9">
        <v>1900</v>
      </c>
      <c r="F18" s="9">
        <v>57</v>
      </c>
      <c r="G18" s="9">
        <v>47.4</v>
      </c>
      <c r="H18" s="9">
        <v>57</v>
      </c>
      <c r="I18" s="22">
        <f t="shared" si="0"/>
        <v>0</v>
      </c>
      <c r="J18" s="23">
        <f t="shared" si="1"/>
        <v>28500</v>
      </c>
      <c r="K18" s="24">
        <f t="shared" si="2"/>
        <v>0</v>
      </c>
      <c r="L18" s="25"/>
    </row>
    <row r="19" spans="1:12">
      <c r="A19" s="8">
        <v>43293</v>
      </c>
      <c r="B19" s="9" t="s">
        <v>288</v>
      </c>
      <c r="C19" s="9" t="s">
        <v>14</v>
      </c>
      <c r="D19" s="9">
        <v>500</v>
      </c>
      <c r="E19" s="9">
        <v>2160</v>
      </c>
      <c r="F19" s="9">
        <v>35</v>
      </c>
      <c r="G19" s="9">
        <v>26.4</v>
      </c>
      <c r="H19" s="9">
        <v>42</v>
      </c>
      <c r="I19" s="22">
        <f t="shared" si="0"/>
        <v>3500</v>
      </c>
      <c r="J19" s="23">
        <f t="shared" si="1"/>
        <v>17500</v>
      </c>
      <c r="K19" s="24">
        <f t="shared" si="2"/>
        <v>0.2</v>
      </c>
      <c r="L19" s="25"/>
    </row>
    <row r="20" spans="1:12">
      <c r="A20" s="10">
        <v>43294</v>
      </c>
      <c r="B20" s="11" t="s">
        <v>219</v>
      </c>
      <c r="C20" s="11" t="s">
        <v>14</v>
      </c>
      <c r="D20" s="11">
        <v>1000</v>
      </c>
      <c r="E20" s="11">
        <v>1080</v>
      </c>
      <c r="F20" s="11">
        <v>25.5</v>
      </c>
      <c r="G20" s="11">
        <v>21.4</v>
      </c>
      <c r="H20" s="11">
        <v>21.4</v>
      </c>
      <c r="I20" s="26">
        <f t="shared" si="0"/>
        <v>-4100</v>
      </c>
      <c r="J20" s="23">
        <f t="shared" si="1"/>
        <v>25500</v>
      </c>
      <c r="K20" s="24">
        <f t="shared" si="2"/>
        <v>-0.16078431372549</v>
      </c>
      <c r="L20" s="25"/>
    </row>
    <row r="21" spans="1:12">
      <c r="A21" s="8">
        <v>43294</v>
      </c>
      <c r="B21" s="9" t="s">
        <v>289</v>
      </c>
      <c r="C21" s="9" t="s">
        <v>14</v>
      </c>
      <c r="D21" s="9">
        <v>6000</v>
      </c>
      <c r="E21" s="9">
        <v>100</v>
      </c>
      <c r="F21" s="9">
        <v>4.8</v>
      </c>
      <c r="G21" s="9">
        <v>3.9</v>
      </c>
      <c r="H21" s="9">
        <v>5.5</v>
      </c>
      <c r="I21" s="22">
        <f t="shared" si="0"/>
        <v>4200</v>
      </c>
      <c r="J21" s="23">
        <f t="shared" si="1"/>
        <v>28800</v>
      </c>
      <c r="K21" s="24">
        <f t="shared" si="2"/>
        <v>0.145833333333333</v>
      </c>
      <c r="L21" s="25"/>
    </row>
    <row r="22" spans="1:12">
      <c r="A22" s="8">
        <v>43294</v>
      </c>
      <c r="B22" s="9" t="s">
        <v>290</v>
      </c>
      <c r="C22" s="9" t="s">
        <v>14</v>
      </c>
      <c r="D22" s="9">
        <v>750</v>
      </c>
      <c r="E22" s="9">
        <v>960</v>
      </c>
      <c r="F22" s="9">
        <v>30</v>
      </c>
      <c r="G22" s="9">
        <v>24.4</v>
      </c>
      <c r="H22" s="9">
        <v>30</v>
      </c>
      <c r="I22" s="22">
        <f t="shared" si="0"/>
        <v>0</v>
      </c>
      <c r="J22" s="23">
        <f t="shared" si="1"/>
        <v>22500</v>
      </c>
      <c r="K22" s="24">
        <f t="shared" si="2"/>
        <v>0</v>
      </c>
      <c r="L22" s="25"/>
    </row>
    <row r="23" spans="1:12">
      <c r="A23" s="8">
        <v>43297</v>
      </c>
      <c r="B23" s="9" t="s">
        <v>291</v>
      </c>
      <c r="C23" s="9" t="s">
        <v>14</v>
      </c>
      <c r="D23" s="9">
        <v>5500</v>
      </c>
      <c r="E23" s="9">
        <v>75</v>
      </c>
      <c r="F23" s="9">
        <v>3.3</v>
      </c>
      <c r="G23" s="9">
        <v>2.7</v>
      </c>
      <c r="H23" s="9">
        <v>3.3</v>
      </c>
      <c r="I23" s="22">
        <f t="shared" si="0"/>
        <v>0</v>
      </c>
      <c r="J23" s="23">
        <f t="shared" si="1"/>
        <v>18150</v>
      </c>
      <c r="K23" s="24">
        <f t="shared" si="2"/>
        <v>0</v>
      </c>
      <c r="L23" s="25"/>
    </row>
    <row r="24" spans="1:12">
      <c r="A24" s="8">
        <v>43297</v>
      </c>
      <c r="B24" s="9" t="s">
        <v>292</v>
      </c>
      <c r="C24" s="9" t="s">
        <v>14</v>
      </c>
      <c r="D24" s="9">
        <v>1400</v>
      </c>
      <c r="E24" s="9">
        <v>560</v>
      </c>
      <c r="F24" s="9">
        <v>28</v>
      </c>
      <c r="G24" s="9">
        <v>23.7</v>
      </c>
      <c r="H24" s="9">
        <v>29.9</v>
      </c>
      <c r="I24" s="22">
        <f t="shared" si="0"/>
        <v>2660</v>
      </c>
      <c r="J24" s="23">
        <f t="shared" si="1"/>
        <v>39200</v>
      </c>
      <c r="K24" s="24">
        <f t="shared" si="2"/>
        <v>0.0678571428571428</v>
      </c>
      <c r="L24" s="25"/>
    </row>
    <row r="25" spans="1:12">
      <c r="A25" s="8">
        <v>43298</v>
      </c>
      <c r="B25" s="9" t="s">
        <v>275</v>
      </c>
      <c r="C25" s="9" t="s">
        <v>14</v>
      </c>
      <c r="D25" s="9">
        <v>1400</v>
      </c>
      <c r="E25" s="9">
        <v>580</v>
      </c>
      <c r="F25" s="9">
        <v>28</v>
      </c>
      <c r="G25" s="9">
        <v>24.7</v>
      </c>
      <c r="H25" s="9">
        <v>29.9</v>
      </c>
      <c r="I25" s="22">
        <f t="shared" si="0"/>
        <v>2660</v>
      </c>
      <c r="J25" s="23">
        <f t="shared" si="1"/>
        <v>39200</v>
      </c>
      <c r="K25" s="24">
        <f t="shared" si="2"/>
        <v>0.0678571428571428</v>
      </c>
      <c r="L25" s="25"/>
    </row>
    <row r="26" spans="1:12">
      <c r="A26" s="8">
        <v>43298</v>
      </c>
      <c r="B26" s="9" t="s">
        <v>293</v>
      </c>
      <c r="C26" s="9" t="s">
        <v>14</v>
      </c>
      <c r="D26" s="9">
        <v>1700</v>
      </c>
      <c r="E26" s="9">
        <v>350</v>
      </c>
      <c r="F26" s="9">
        <v>11</v>
      </c>
      <c r="G26" s="9">
        <v>8.4</v>
      </c>
      <c r="H26" s="9">
        <v>12.6</v>
      </c>
      <c r="I26" s="22">
        <f t="shared" si="0"/>
        <v>2720</v>
      </c>
      <c r="J26" s="23">
        <f t="shared" si="1"/>
        <v>18700</v>
      </c>
      <c r="K26" s="24">
        <f t="shared" si="2"/>
        <v>0.145454545454545</v>
      </c>
      <c r="L26" s="25"/>
    </row>
    <row r="27" spans="1:12">
      <c r="A27" s="8">
        <v>43330</v>
      </c>
      <c r="B27" s="9" t="s">
        <v>294</v>
      </c>
      <c r="C27" s="9" t="s">
        <v>14</v>
      </c>
      <c r="D27" s="9">
        <v>4000</v>
      </c>
      <c r="E27" s="9">
        <v>125</v>
      </c>
      <c r="F27" s="9">
        <v>7</v>
      </c>
      <c r="G27" s="9">
        <v>5.7</v>
      </c>
      <c r="H27" s="9">
        <v>8</v>
      </c>
      <c r="I27" s="22">
        <f t="shared" si="0"/>
        <v>4000</v>
      </c>
      <c r="J27" s="23">
        <f t="shared" si="1"/>
        <v>28000</v>
      </c>
      <c r="K27" s="24">
        <f t="shared" si="2"/>
        <v>0.142857142857143</v>
      </c>
      <c r="L27" s="25"/>
    </row>
    <row r="28" spans="1:12">
      <c r="A28" s="8">
        <v>43330</v>
      </c>
      <c r="B28" s="9" t="s">
        <v>257</v>
      </c>
      <c r="C28" s="9" t="s">
        <v>14</v>
      </c>
      <c r="D28" s="9">
        <v>500</v>
      </c>
      <c r="E28" s="9">
        <v>2000</v>
      </c>
      <c r="F28" s="9">
        <v>23</v>
      </c>
      <c r="G28" s="9">
        <v>15.4</v>
      </c>
      <c r="H28" s="9">
        <v>23</v>
      </c>
      <c r="I28" s="22">
        <f t="shared" si="0"/>
        <v>0</v>
      </c>
      <c r="J28" s="23">
        <f t="shared" si="1"/>
        <v>11500</v>
      </c>
      <c r="K28" s="24">
        <f t="shared" si="2"/>
        <v>0</v>
      </c>
      <c r="L28" s="25"/>
    </row>
    <row r="29" spans="1:12">
      <c r="A29" s="8">
        <v>43331</v>
      </c>
      <c r="B29" s="9" t="s">
        <v>295</v>
      </c>
      <c r="C29" s="9" t="s">
        <v>14</v>
      </c>
      <c r="D29" s="9">
        <v>2750</v>
      </c>
      <c r="E29" s="9">
        <v>260</v>
      </c>
      <c r="F29" s="9">
        <v>4.2</v>
      </c>
      <c r="G29" s="9">
        <v>13.7</v>
      </c>
      <c r="H29" s="9">
        <v>4.2</v>
      </c>
      <c r="I29" s="22">
        <f t="shared" si="0"/>
        <v>0</v>
      </c>
      <c r="J29" s="23">
        <f t="shared" si="1"/>
        <v>11550</v>
      </c>
      <c r="K29" s="24">
        <f t="shared" si="2"/>
        <v>0</v>
      </c>
      <c r="L29" s="25"/>
    </row>
    <row r="30" spans="1:12">
      <c r="A30" s="8">
        <v>43331</v>
      </c>
      <c r="B30" s="9" t="s">
        <v>86</v>
      </c>
      <c r="C30" s="9" t="s">
        <v>14</v>
      </c>
      <c r="D30" s="9">
        <v>1200</v>
      </c>
      <c r="E30" s="9">
        <v>960</v>
      </c>
      <c r="F30" s="9">
        <v>36</v>
      </c>
      <c r="G30" s="9">
        <v>31.7</v>
      </c>
      <c r="H30" s="9">
        <v>36</v>
      </c>
      <c r="I30" s="22">
        <f t="shared" si="0"/>
        <v>0</v>
      </c>
      <c r="J30" s="23">
        <f t="shared" si="1"/>
        <v>43200</v>
      </c>
      <c r="K30" s="24">
        <f t="shared" si="2"/>
        <v>0</v>
      </c>
      <c r="L30" s="25"/>
    </row>
    <row r="31" spans="1:12">
      <c r="A31" s="8">
        <v>43332</v>
      </c>
      <c r="B31" s="9" t="s">
        <v>296</v>
      </c>
      <c r="C31" s="9" t="s">
        <v>14</v>
      </c>
      <c r="D31" s="9">
        <v>250</v>
      </c>
      <c r="E31" s="9">
        <v>2050</v>
      </c>
      <c r="F31" s="9">
        <v>59</v>
      </c>
      <c r="G31" s="9">
        <v>44.4</v>
      </c>
      <c r="H31" s="9">
        <v>59</v>
      </c>
      <c r="I31" s="22">
        <f t="shared" si="0"/>
        <v>0</v>
      </c>
      <c r="J31" s="23">
        <f t="shared" si="1"/>
        <v>14750</v>
      </c>
      <c r="K31" s="24">
        <f t="shared" si="2"/>
        <v>0</v>
      </c>
      <c r="L31" s="25"/>
    </row>
    <row r="32" spans="1:12">
      <c r="A32" s="10">
        <v>43332</v>
      </c>
      <c r="B32" s="11" t="s">
        <v>278</v>
      </c>
      <c r="C32" s="11" t="s">
        <v>14</v>
      </c>
      <c r="D32" s="11">
        <v>500</v>
      </c>
      <c r="E32" s="11">
        <v>2000</v>
      </c>
      <c r="F32" s="11">
        <v>22</v>
      </c>
      <c r="G32" s="11">
        <v>13.7</v>
      </c>
      <c r="H32" s="11">
        <v>18</v>
      </c>
      <c r="I32" s="26">
        <f t="shared" si="0"/>
        <v>-2000</v>
      </c>
      <c r="J32" s="31">
        <f t="shared" si="1"/>
        <v>11000</v>
      </c>
      <c r="K32" s="32">
        <f t="shared" si="2"/>
        <v>-0.181818181818182</v>
      </c>
      <c r="L32" s="25"/>
    </row>
    <row r="33" spans="1:12">
      <c r="A33" s="8">
        <v>43335</v>
      </c>
      <c r="B33" s="9" t="s">
        <v>297</v>
      </c>
      <c r="C33" s="9" t="s">
        <v>14</v>
      </c>
      <c r="D33" s="9">
        <v>1400</v>
      </c>
      <c r="E33" s="9">
        <v>580</v>
      </c>
      <c r="F33" s="9">
        <v>29</v>
      </c>
      <c r="G33" s="9">
        <v>25.4</v>
      </c>
      <c r="H33" s="9">
        <v>31</v>
      </c>
      <c r="I33" s="22">
        <f t="shared" si="0"/>
        <v>2800</v>
      </c>
      <c r="J33" s="23">
        <f t="shared" si="1"/>
        <v>40600</v>
      </c>
      <c r="K33" s="24">
        <f t="shared" si="2"/>
        <v>0.0689655172413793</v>
      </c>
      <c r="L33" s="25"/>
    </row>
    <row r="34" spans="1:12">
      <c r="A34" s="10">
        <v>43305</v>
      </c>
      <c r="B34" s="11" t="s">
        <v>51</v>
      </c>
      <c r="C34" s="11" t="s">
        <v>14</v>
      </c>
      <c r="D34" s="11">
        <v>1200</v>
      </c>
      <c r="E34" s="11">
        <v>640</v>
      </c>
      <c r="F34" s="11">
        <v>22</v>
      </c>
      <c r="G34" s="11">
        <v>17.9</v>
      </c>
      <c r="H34" s="11">
        <v>17.9</v>
      </c>
      <c r="I34" s="26">
        <f t="shared" si="0"/>
        <v>-4920</v>
      </c>
      <c r="J34" s="31">
        <f t="shared" si="1"/>
        <v>26400</v>
      </c>
      <c r="K34" s="32">
        <f t="shared" si="2"/>
        <v>-0.186363636363636</v>
      </c>
      <c r="L34" s="25"/>
    </row>
    <row r="35" spans="1:12">
      <c r="A35" s="8">
        <v>43306</v>
      </c>
      <c r="B35" s="9" t="s">
        <v>20</v>
      </c>
      <c r="C35" s="9" t="s">
        <v>14</v>
      </c>
      <c r="D35" s="9">
        <v>2750</v>
      </c>
      <c r="E35" s="9">
        <v>290</v>
      </c>
      <c r="F35" s="9">
        <v>3.5</v>
      </c>
      <c r="G35" s="9">
        <v>2.4</v>
      </c>
      <c r="H35" s="9">
        <v>3.5</v>
      </c>
      <c r="I35" s="22">
        <f t="shared" si="0"/>
        <v>0</v>
      </c>
      <c r="J35" s="23">
        <f t="shared" si="1"/>
        <v>9625</v>
      </c>
      <c r="K35" s="24">
        <f t="shared" si="2"/>
        <v>0</v>
      </c>
      <c r="L35" s="25"/>
    </row>
    <row r="36" spans="1:12">
      <c r="A36" s="8">
        <v>43307</v>
      </c>
      <c r="B36" s="9" t="s">
        <v>298</v>
      </c>
      <c r="C36" s="9" t="s">
        <v>14</v>
      </c>
      <c r="D36" s="9">
        <v>2500</v>
      </c>
      <c r="E36" s="9">
        <v>200</v>
      </c>
      <c r="F36" s="9">
        <v>5</v>
      </c>
      <c r="G36" s="9">
        <v>3.4</v>
      </c>
      <c r="H36" s="9">
        <v>7.9</v>
      </c>
      <c r="I36" s="22">
        <f t="shared" si="0"/>
        <v>7250</v>
      </c>
      <c r="J36" s="23">
        <f t="shared" si="1"/>
        <v>12500</v>
      </c>
      <c r="K36" s="24">
        <f t="shared" si="2"/>
        <v>0.58</v>
      </c>
      <c r="L36" s="25"/>
    </row>
    <row r="37" spans="1:12">
      <c r="A37" s="8">
        <v>43308</v>
      </c>
      <c r="B37" s="9" t="s">
        <v>117</v>
      </c>
      <c r="C37" s="9" t="s">
        <v>14</v>
      </c>
      <c r="D37" s="9">
        <v>500</v>
      </c>
      <c r="E37" s="9">
        <v>1950</v>
      </c>
      <c r="F37" s="9">
        <v>37</v>
      </c>
      <c r="G37" s="9">
        <v>29.4</v>
      </c>
      <c r="H37" s="9">
        <v>37</v>
      </c>
      <c r="I37" s="22">
        <f t="shared" si="0"/>
        <v>0</v>
      </c>
      <c r="J37" s="23">
        <f t="shared" si="1"/>
        <v>18500</v>
      </c>
      <c r="K37" s="24">
        <f t="shared" si="2"/>
        <v>0</v>
      </c>
      <c r="L37" s="25"/>
    </row>
    <row r="38" spans="1:12">
      <c r="A38" s="8">
        <v>43308</v>
      </c>
      <c r="B38" s="9" t="s">
        <v>299</v>
      </c>
      <c r="C38" s="9" t="s">
        <v>14</v>
      </c>
      <c r="D38" s="9">
        <v>1200</v>
      </c>
      <c r="E38" s="9">
        <v>540</v>
      </c>
      <c r="F38" s="9">
        <v>34</v>
      </c>
      <c r="G38" s="9">
        <v>30.9</v>
      </c>
      <c r="H38" s="9">
        <v>34</v>
      </c>
      <c r="I38" s="22">
        <f t="shared" si="0"/>
        <v>0</v>
      </c>
      <c r="J38" s="23">
        <f t="shared" si="1"/>
        <v>40800</v>
      </c>
      <c r="K38" s="24">
        <f t="shared" si="2"/>
        <v>0</v>
      </c>
      <c r="L38" s="25"/>
    </row>
    <row r="39" spans="1:12">
      <c r="A39" s="10">
        <v>43308</v>
      </c>
      <c r="B39" s="11" t="s">
        <v>252</v>
      </c>
      <c r="C39" s="11" t="s">
        <v>14</v>
      </c>
      <c r="D39" s="11">
        <v>3500</v>
      </c>
      <c r="E39" s="11">
        <v>215</v>
      </c>
      <c r="F39" s="11">
        <v>11.5</v>
      </c>
      <c r="G39" s="11">
        <v>10.4</v>
      </c>
      <c r="H39" s="11">
        <v>10.4</v>
      </c>
      <c r="I39" s="26">
        <f t="shared" si="0"/>
        <v>-3850</v>
      </c>
      <c r="J39" s="23">
        <f t="shared" si="1"/>
        <v>40250</v>
      </c>
      <c r="K39" s="24">
        <f t="shared" si="2"/>
        <v>-0.0956521739130434</v>
      </c>
      <c r="L39" s="25"/>
    </row>
    <row r="40" spans="1:12">
      <c r="A40" s="8">
        <v>43311</v>
      </c>
      <c r="B40" s="9" t="s">
        <v>63</v>
      </c>
      <c r="C40" s="9" t="s">
        <v>14</v>
      </c>
      <c r="D40" s="9">
        <v>1000</v>
      </c>
      <c r="E40" s="9">
        <v>1140</v>
      </c>
      <c r="F40" s="9">
        <v>37</v>
      </c>
      <c r="G40" s="9">
        <v>33.7</v>
      </c>
      <c r="H40" s="9">
        <v>39</v>
      </c>
      <c r="I40" s="22">
        <f t="shared" si="0"/>
        <v>2000</v>
      </c>
      <c r="J40" s="23">
        <f t="shared" si="1"/>
        <v>37000</v>
      </c>
      <c r="K40" s="24">
        <f t="shared" si="2"/>
        <v>0.0540540540540541</v>
      </c>
      <c r="L40" s="25"/>
    </row>
    <row r="41" spans="1:12">
      <c r="A41" s="8">
        <v>43312</v>
      </c>
      <c r="B41" s="9" t="s">
        <v>63</v>
      </c>
      <c r="C41" s="9" t="s">
        <v>14</v>
      </c>
      <c r="D41" s="9">
        <v>1000</v>
      </c>
      <c r="E41" s="9">
        <v>1140</v>
      </c>
      <c r="F41" s="9">
        <v>40</v>
      </c>
      <c r="G41" s="9">
        <v>36.7</v>
      </c>
      <c r="H41" s="9">
        <v>46</v>
      </c>
      <c r="I41" s="22">
        <f t="shared" si="0"/>
        <v>6000</v>
      </c>
      <c r="J41" s="23">
        <f t="shared" si="1"/>
        <v>40000</v>
      </c>
      <c r="K41" s="24">
        <f t="shared" si="2"/>
        <v>0.15</v>
      </c>
      <c r="L41" s="25"/>
    </row>
    <row r="42" spans="1:12">
      <c r="A42" s="8"/>
      <c r="B42" s="9"/>
      <c r="C42" s="9"/>
      <c r="D42" s="9"/>
      <c r="E42" s="9"/>
      <c r="F42" s="9"/>
      <c r="G42" s="9"/>
      <c r="H42" s="9"/>
      <c r="I42" s="22"/>
      <c r="J42" s="23"/>
      <c r="K42" s="24"/>
      <c r="L42" s="25"/>
    </row>
    <row r="43" spans="1:12">
      <c r="A43" s="8"/>
      <c r="B43" s="9"/>
      <c r="C43" s="9"/>
      <c r="D43" s="9"/>
      <c r="E43" s="9"/>
      <c r="F43" s="9"/>
      <c r="G43" s="9"/>
      <c r="H43" s="9"/>
      <c r="I43" s="22"/>
      <c r="J43" s="23"/>
      <c r="K43" s="24"/>
      <c r="L43" s="25"/>
    </row>
    <row r="44" spans="1:12">
      <c r="A44" s="8"/>
      <c r="B44" s="9"/>
      <c r="C44" s="9"/>
      <c r="D44" s="9"/>
      <c r="E44" s="9"/>
      <c r="F44" s="9"/>
      <c r="G44" s="9"/>
      <c r="H44" s="9"/>
      <c r="I44" s="22"/>
      <c r="J44" s="23"/>
      <c r="K44" s="24">
        <f>SUM(K4:K43)</f>
        <v>1.75431718186642</v>
      </c>
      <c r="L44" s="25"/>
    </row>
    <row r="45" spans="1:12">
      <c r="A45" s="12"/>
      <c r="B45" s="13"/>
      <c r="C45" s="13"/>
      <c r="D45" s="13"/>
      <c r="E45" s="13"/>
      <c r="F45" s="13"/>
      <c r="G45" s="14"/>
      <c r="H45" s="14"/>
      <c r="I45" s="14"/>
      <c r="J45" s="13"/>
      <c r="K45" s="27"/>
      <c r="L45" s="19"/>
    </row>
    <row r="46" spans="1:12">
      <c r="A46" s="12"/>
      <c r="B46" s="13"/>
      <c r="C46" s="13"/>
      <c r="D46" s="13"/>
      <c r="E46" s="13"/>
      <c r="F46" s="13"/>
      <c r="G46" s="15" t="s">
        <v>25</v>
      </c>
      <c r="H46" s="15"/>
      <c r="I46" s="28">
        <f>SUM(I4:I44)</f>
        <v>42257.5</v>
      </c>
      <c r="J46" s="13"/>
      <c r="K46" s="19"/>
      <c r="L46" s="19"/>
    </row>
    <row r="47" spans="7:9">
      <c r="G47" s="13"/>
      <c r="H47" s="13"/>
      <c r="I47" s="13"/>
    </row>
    <row r="48" spans="7:9">
      <c r="G48" s="16" t="s">
        <v>26</v>
      </c>
      <c r="H48" s="16"/>
      <c r="I48" s="30">
        <v>1.75</v>
      </c>
    </row>
    <row r="49" spans="7:9">
      <c r="G49" s="17"/>
      <c r="H49" s="17"/>
      <c r="I49" s="13"/>
    </row>
    <row r="50" spans="7:9">
      <c r="G50" s="16" t="s">
        <v>27</v>
      </c>
      <c r="H50" s="16"/>
      <c r="I50" s="29">
        <f>31/38</f>
        <v>0.815789473684211</v>
      </c>
    </row>
  </sheetData>
  <mergeCells count="5">
    <mergeCell ref="A1:J1"/>
    <mergeCell ref="A2:J2"/>
    <mergeCell ref="G46:H46"/>
    <mergeCell ref="G48:H48"/>
    <mergeCell ref="G50:H50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E42" sqref="E42"/>
    </sheetView>
  </sheetViews>
  <sheetFormatPr defaultColWidth="9" defaultRowHeight="15"/>
  <cols>
    <col min="1" max="1" width="10.4285714285714" style="1"/>
    <col min="2" max="2" width="18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300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43252</v>
      </c>
      <c r="B4" s="9" t="s">
        <v>76</v>
      </c>
      <c r="C4" s="9" t="s">
        <v>14</v>
      </c>
      <c r="D4" s="9">
        <v>700</v>
      </c>
      <c r="E4" s="9">
        <v>920</v>
      </c>
      <c r="F4" s="9">
        <v>28</v>
      </c>
      <c r="G4" s="9">
        <v>22.7</v>
      </c>
      <c r="H4" s="9">
        <v>28</v>
      </c>
      <c r="I4" s="22">
        <f t="shared" ref="I4:I28" si="0">(H4-F4)*D4</f>
        <v>0</v>
      </c>
      <c r="J4" s="23">
        <f t="shared" ref="J4:J28" si="1">D4*F4</f>
        <v>19600</v>
      </c>
      <c r="K4" s="24">
        <f t="shared" ref="K4:K28" si="2">(I4/J4)</f>
        <v>0</v>
      </c>
      <c r="L4" s="25"/>
    </row>
    <row r="5" spans="1:12">
      <c r="A5" s="8">
        <v>43252</v>
      </c>
      <c r="B5" s="9" t="s">
        <v>301</v>
      </c>
      <c r="C5" s="9" t="s">
        <v>14</v>
      </c>
      <c r="D5" s="9">
        <v>2500</v>
      </c>
      <c r="E5" s="9">
        <v>390</v>
      </c>
      <c r="F5" s="9">
        <v>13.5</v>
      </c>
      <c r="G5" s="9">
        <v>11.9</v>
      </c>
      <c r="H5" s="9">
        <v>13.5</v>
      </c>
      <c r="I5" s="22">
        <f t="shared" si="0"/>
        <v>0</v>
      </c>
      <c r="J5" s="23">
        <f t="shared" si="1"/>
        <v>33750</v>
      </c>
      <c r="K5" s="24">
        <f t="shared" si="2"/>
        <v>0</v>
      </c>
      <c r="L5" s="25"/>
    </row>
    <row r="6" spans="1:12">
      <c r="A6" s="8">
        <v>43253</v>
      </c>
      <c r="B6" s="9" t="s">
        <v>302</v>
      </c>
      <c r="C6" s="9" t="s">
        <v>14</v>
      </c>
      <c r="D6" s="9">
        <v>500</v>
      </c>
      <c r="E6" s="9">
        <v>2100</v>
      </c>
      <c r="F6" s="9">
        <v>56</v>
      </c>
      <c r="G6" s="9">
        <v>46.7</v>
      </c>
      <c r="H6" s="9">
        <v>73.4</v>
      </c>
      <c r="I6" s="22">
        <f t="shared" si="0"/>
        <v>8700</v>
      </c>
      <c r="J6" s="23">
        <f t="shared" si="1"/>
        <v>28000</v>
      </c>
      <c r="K6" s="24">
        <f t="shared" si="2"/>
        <v>0.310714285714286</v>
      </c>
      <c r="L6" s="25"/>
    </row>
    <row r="7" spans="1:12">
      <c r="A7" s="10">
        <v>43256</v>
      </c>
      <c r="B7" s="11" t="s">
        <v>207</v>
      </c>
      <c r="C7" s="11" t="s">
        <v>14</v>
      </c>
      <c r="D7" s="11">
        <v>1000</v>
      </c>
      <c r="E7" s="11">
        <v>920</v>
      </c>
      <c r="F7" s="11">
        <v>40</v>
      </c>
      <c r="G7" s="11">
        <v>36.4</v>
      </c>
      <c r="H7" s="11">
        <v>36.4</v>
      </c>
      <c r="I7" s="26">
        <f t="shared" si="0"/>
        <v>-3600</v>
      </c>
      <c r="J7" s="23">
        <f t="shared" si="1"/>
        <v>40000</v>
      </c>
      <c r="K7" s="24">
        <f t="shared" si="2"/>
        <v>-0.09</v>
      </c>
      <c r="L7" s="25"/>
    </row>
    <row r="8" spans="1:12">
      <c r="A8" s="8">
        <v>43256</v>
      </c>
      <c r="B8" s="9" t="s">
        <v>303</v>
      </c>
      <c r="C8" s="9" t="s">
        <v>14</v>
      </c>
      <c r="D8" s="9">
        <v>1400</v>
      </c>
      <c r="E8" s="9">
        <v>540</v>
      </c>
      <c r="F8" s="9">
        <v>47</v>
      </c>
      <c r="G8" s="9">
        <v>43.4</v>
      </c>
      <c r="H8" s="9">
        <v>57</v>
      </c>
      <c r="I8" s="22">
        <f t="shared" si="0"/>
        <v>14000</v>
      </c>
      <c r="J8" s="23">
        <f t="shared" si="1"/>
        <v>65800</v>
      </c>
      <c r="K8" s="24">
        <f t="shared" si="2"/>
        <v>0.212765957446809</v>
      </c>
      <c r="L8" s="25"/>
    </row>
    <row r="9" spans="1:12">
      <c r="A9" s="8">
        <v>43257</v>
      </c>
      <c r="B9" s="9" t="s">
        <v>304</v>
      </c>
      <c r="C9" s="9" t="s">
        <v>14</v>
      </c>
      <c r="D9" s="9">
        <v>1100</v>
      </c>
      <c r="E9" s="9">
        <v>480</v>
      </c>
      <c r="F9" s="9">
        <v>18.5</v>
      </c>
      <c r="G9" s="9">
        <v>14.9</v>
      </c>
      <c r="H9" s="9">
        <v>18.5</v>
      </c>
      <c r="I9" s="22">
        <f t="shared" si="0"/>
        <v>0</v>
      </c>
      <c r="J9" s="23">
        <f t="shared" si="1"/>
        <v>20350</v>
      </c>
      <c r="K9" s="24">
        <f t="shared" si="2"/>
        <v>0</v>
      </c>
      <c r="L9" s="25"/>
    </row>
    <row r="10" spans="1:12">
      <c r="A10" s="8">
        <v>43258</v>
      </c>
      <c r="B10" s="9" t="s">
        <v>275</v>
      </c>
      <c r="C10" s="9" t="s">
        <v>14</v>
      </c>
      <c r="D10" s="9">
        <v>1400</v>
      </c>
      <c r="E10" s="9">
        <v>540</v>
      </c>
      <c r="F10" s="9">
        <v>42.5</v>
      </c>
      <c r="G10" s="9">
        <v>38.4</v>
      </c>
      <c r="H10" s="9">
        <v>44.5</v>
      </c>
      <c r="I10" s="22">
        <f t="shared" si="0"/>
        <v>2800</v>
      </c>
      <c r="J10" s="23">
        <f t="shared" si="1"/>
        <v>59500</v>
      </c>
      <c r="K10" s="24">
        <f t="shared" si="2"/>
        <v>0.0470588235294118</v>
      </c>
      <c r="L10" s="25"/>
    </row>
    <row r="11" spans="1:12">
      <c r="A11" s="8">
        <v>43259</v>
      </c>
      <c r="B11" s="9" t="s">
        <v>214</v>
      </c>
      <c r="C11" s="9" t="s">
        <v>14</v>
      </c>
      <c r="D11" s="9">
        <v>1100</v>
      </c>
      <c r="E11" s="9">
        <v>500</v>
      </c>
      <c r="F11" s="9">
        <v>17</v>
      </c>
      <c r="G11" s="9">
        <v>12.9</v>
      </c>
      <c r="H11" s="9">
        <v>27</v>
      </c>
      <c r="I11" s="22">
        <f t="shared" si="0"/>
        <v>11000</v>
      </c>
      <c r="J11" s="23">
        <f t="shared" si="1"/>
        <v>18700</v>
      </c>
      <c r="K11" s="24">
        <f t="shared" si="2"/>
        <v>0.588235294117647</v>
      </c>
      <c r="L11" s="25"/>
    </row>
    <row r="12" spans="1:12">
      <c r="A12" s="8">
        <v>43262</v>
      </c>
      <c r="B12" s="9" t="s">
        <v>305</v>
      </c>
      <c r="C12" s="9" t="s">
        <v>14</v>
      </c>
      <c r="D12" s="9">
        <v>4000</v>
      </c>
      <c r="E12" s="9">
        <v>130</v>
      </c>
      <c r="F12" s="9">
        <v>7.6</v>
      </c>
      <c r="G12" s="9">
        <v>6.4</v>
      </c>
      <c r="H12" s="9">
        <v>7.6</v>
      </c>
      <c r="I12" s="22">
        <f t="shared" si="0"/>
        <v>0</v>
      </c>
      <c r="J12" s="23">
        <f t="shared" si="1"/>
        <v>30400</v>
      </c>
      <c r="K12" s="24">
        <f t="shared" si="2"/>
        <v>0</v>
      </c>
      <c r="L12" s="25"/>
    </row>
    <row r="13" spans="1:12">
      <c r="A13" s="10">
        <v>43262</v>
      </c>
      <c r="B13" s="11" t="s">
        <v>304</v>
      </c>
      <c r="C13" s="11" t="s">
        <v>14</v>
      </c>
      <c r="D13" s="11">
        <v>1100</v>
      </c>
      <c r="E13" s="11">
        <v>540</v>
      </c>
      <c r="F13" s="11">
        <v>18</v>
      </c>
      <c r="G13" s="11">
        <v>14.4</v>
      </c>
      <c r="H13" s="11">
        <v>14.4</v>
      </c>
      <c r="I13" s="26">
        <f t="shared" si="0"/>
        <v>-3960</v>
      </c>
      <c r="J13" s="23">
        <f t="shared" si="1"/>
        <v>19800</v>
      </c>
      <c r="K13" s="24">
        <f t="shared" si="2"/>
        <v>-0.2</v>
      </c>
      <c r="L13" s="25"/>
    </row>
    <row r="14" spans="1:12">
      <c r="A14" s="8">
        <v>43263</v>
      </c>
      <c r="B14" s="9" t="s">
        <v>169</v>
      </c>
      <c r="C14" s="9" t="s">
        <v>14</v>
      </c>
      <c r="D14" s="9">
        <v>250</v>
      </c>
      <c r="E14" s="9">
        <v>2100</v>
      </c>
      <c r="F14" s="9">
        <v>77</v>
      </c>
      <c r="G14" s="9">
        <v>61.4</v>
      </c>
      <c r="H14" s="9">
        <v>85</v>
      </c>
      <c r="I14" s="22">
        <f t="shared" si="0"/>
        <v>2000</v>
      </c>
      <c r="J14" s="23">
        <f t="shared" si="1"/>
        <v>19250</v>
      </c>
      <c r="K14" s="24">
        <f t="shared" si="2"/>
        <v>0.103896103896104</v>
      </c>
      <c r="L14" s="25"/>
    </row>
    <row r="15" spans="1:12">
      <c r="A15" s="8">
        <v>43263</v>
      </c>
      <c r="B15" s="9" t="s">
        <v>278</v>
      </c>
      <c r="C15" s="9" t="s">
        <v>14</v>
      </c>
      <c r="D15" s="9">
        <v>500</v>
      </c>
      <c r="E15" s="9">
        <v>1750</v>
      </c>
      <c r="F15" s="9">
        <v>42</v>
      </c>
      <c r="G15" s="9">
        <v>34.4</v>
      </c>
      <c r="H15" s="9">
        <v>42</v>
      </c>
      <c r="I15" s="22">
        <f t="shared" si="0"/>
        <v>0</v>
      </c>
      <c r="J15" s="23">
        <f t="shared" si="1"/>
        <v>21000</v>
      </c>
      <c r="K15" s="24">
        <f t="shared" si="2"/>
        <v>0</v>
      </c>
      <c r="L15" s="25"/>
    </row>
    <row r="16" spans="1:12">
      <c r="A16" s="8">
        <v>43264</v>
      </c>
      <c r="B16" s="9" t="s">
        <v>306</v>
      </c>
      <c r="C16" s="9" t="s">
        <v>14</v>
      </c>
      <c r="D16" s="9">
        <v>250</v>
      </c>
      <c r="E16" s="9">
        <v>2200</v>
      </c>
      <c r="F16" s="9">
        <v>90</v>
      </c>
      <c r="G16" s="9">
        <v>72.7</v>
      </c>
      <c r="H16" s="9">
        <v>131</v>
      </c>
      <c r="I16" s="22">
        <f t="shared" si="0"/>
        <v>10250</v>
      </c>
      <c r="J16" s="23">
        <f t="shared" si="1"/>
        <v>22500</v>
      </c>
      <c r="K16" s="24">
        <f t="shared" si="2"/>
        <v>0.455555555555556</v>
      </c>
      <c r="L16" s="25"/>
    </row>
    <row r="17" spans="1:12">
      <c r="A17" s="8">
        <v>43269</v>
      </c>
      <c r="B17" s="9" t="s">
        <v>197</v>
      </c>
      <c r="C17" s="9" t="s">
        <v>14</v>
      </c>
      <c r="D17" s="9">
        <v>600</v>
      </c>
      <c r="E17" s="9">
        <v>900</v>
      </c>
      <c r="F17" s="9">
        <v>21</v>
      </c>
      <c r="G17" s="9">
        <v>14.4</v>
      </c>
      <c r="H17" s="9">
        <v>25</v>
      </c>
      <c r="I17" s="22">
        <f t="shared" si="0"/>
        <v>2400</v>
      </c>
      <c r="J17" s="23">
        <f t="shared" si="1"/>
        <v>12600</v>
      </c>
      <c r="K17" s="24">
        <f t="shared" si="2"/>
        <v>0.19047619047619</v>
      </c>
      <c r="L17" s="25"/>
    </row>
    <row r="18" spans="1:12">
      <c r="A18" s="8">
        <v>43270</v>
      </c>
      <c r="B18" s="9" t="s">
        <v>197</v>
      </c>
      <c r="C18" s="9" t="s">
        <v>14</v>
      </c>
      <c r="D18" s="9">
        <v>600</v>
      </c>
      <c r="E18" s="9">
        <v>900</v>
      </c>
      <c r="F18" s="9">
        <v>15</v>
      </c>
      <c r="G18" s="9">
        <v>8.7</v>
      </c>
      <c r="H18" s="9">
        <v>21.4</v>
      </c>
      <c r="I18" s="22">
        <f t="shared" si="0"/>
        <v>3840</v>
      </c>
      <c r="J18" s="23">
        <f t="shared" si="1"/>
        <v>9000</v>
      </c>
      <c r="K18" s="24">
        <f t="shared" si="2"/>
        <v>0.426666666666667</v>
      </c>
      <c r="L18" s="25"/>
    </row>
    <row r="19" spans="1:12">
      <c r="A19" s="8">
        <v>43271</v>
      </c>
      <c r="B19" s="9" t="s">
        <v>51</v>
      </c>
      <c r="C19" s="9" t="s">
        <v>14</v>
      </c>
      <c r="D19" s="9">
        <v>1200</v>
      </c>
      <c r="E19" s="9">
        <v>660</v>
      </c>
      <c r="F19" s="9">
        <v>11</v>
      </c>
      <c r="G19" s="9">
        <v>7.7</v>
      </c>
      <c r="H19" s="9">
        <v>11</v>
      </c>
      <c r="I19" s="22">
        <f t="shared" si="0"/>
        <v>0</v>
      </c>
      <c r="J19" s="23">
        <f t="shared" si="1"/>
        <v>13200</v>
      </c>
      <c r="K19" s="24">
        <f t="shared" si="2"/>
        <v>0</v>
      </c>
      <c r="L19" s="25"/>
    </row>
    <row r="20" spans="1:12">
      <c r="A20" s="8">
        <v>43271</v>
      </c>
      <c r="B20" s="9" t="s">
        <v>94</v>
      </c>
      <c r="C20" s="9" t="s">
        <v>14</v>
      </c>
      <c r="D20" s="9">
        <v>250</v>
      </c>
      <c r="E20" s="9">
        <v>2400</v>
      </c>
      <c r="F20" s="9">
        <v>65</v>
      </c>
      <c r="G20" s="9">
        <v>51.4</v>
      </c>
      <c r="H20" s="9">
        <v>75</v>
      </c>
      <c r="I20" s="22">
        <f t="shared" si="0"/>
        <v>2500</v>
      </c>
      <c r="J20" s="23">
        <f t="shared" si="1"/>
        <v>16250</v>
      </c>
      <c r="K20" s="24">
        <f t="shared" si="2"/>
        <v>0.153846153846154</v>
      </c>
      <c r="L20" s="25"/>
    </row>
    <row r="21" spans="1:12">
      <c r="A21" s="8">
        <v>43272</v>
      </c>
      <c r="B21" s="9" t="s">
        <v>94</v>
      </c>
      <c r="C21" s="9" t="s">
        <v>14</v>
      </c>
      <c r="D21" s="9">
        <v>250</v>
      </c>
      <c r="E21" s="9">
        <v>2350</v>
      </c>
      <c r="F21" s="9">
        <v>47</v>
      </c>
      <c r="G21" s="9">
        <v>31.7</v>
      </c>
      <c r="H21" s="9">
        <v>57</v>
      </c>
      <c r="I21" s="22">
        <f t="shared" si="0"/>
        <v>2500</v>
      </c>
      <c r="J21" s="23">
        <f t="shared" si="1"/>
        <v>11750</v>
      </c>
      <c r="K21" s="24">
        <f t="shared" si="2"/>
        <v>0.212765957446809</v>
      </c>
      <c r="L21" s="25"/>
    </row>
    <row r="22" spans="1:12">
      <c r="A22" s="8">
        <v>43273</v>
      </c>
      <c r="B22" s="9" t="s">
        <v>94</v>
      </c>
      <c r="C22" s="9" t="s">
        <v>14</v>
      </c>
      <c r="D22" s="9">
        <v>250</v>
      </c>
      <c r="E22" s="9">
        <v>2300</v>
      </c>
      <c r="F22" s="9">
        <v>37</v>
      </c>
      <c r="G22" s="9">
        <v>22.4</v>
      </c>
      <c r="H22" s="9">
        <v>47</v>
      </c>
      <c r="I22" s="22">
        <f t="shared" si="0"/>
        <v>2500</v>
      </c>
      <c r="J22" s="23">
        <f t="shared" si="1"/>
        <v>9250</v>
      </c>
      <c r="K22" s="24">
        <f t="shared" si="2"/>
        <v>0.27027027027027</v>
      </c>
      <c r="L22" s="25"/>
    </row>
    <row r="23" spans="1:12">
      <c r="A23" s="8">
        <v>43276</v>
      </c>
      <c r="B23" s="9" t="s">
        <v>278</v>
      </c>
      <c r="C23" s="9" t="s">
        <v>14</v>
      </c>
      <c r="D23" s="9">
        <v>500</v>
      </c>
      <c r="E23" s="9">
        <v>1800</v>
      </c>
      <c r="F23" s="9">
        <v>26</v>
      </c>
      <c r="G23" s="9">
        <v>17.7</v>
      </c>
      <c r="H23" s="9">
        <v>26</v>
      </c>
      <c r="I23" s="22">
        <f t="shared" si="0"/>
        <v>0</v>
      </c>
      <c r="J23" s="23">
        <f t="shared" si="1"/>
        <v>13000</v>
      </c>
      <c r="K23" s="24">
        <f t="shared" si="2"/>
        <v>0</v>
      </c>
      <c r="L23" s="25"/>
    </row>
    <row r="24" spans="1:12">
      <c r="A24" s="8">
        <v>43276</v>
      </c>
      <c r="B24" s="9" t="s">
        <v>97</v>
      </c>
      <c r="C24" s="9" t="s">
        <v>14</v>
      </c>
      <c r="D24" s="9">
        <v>2667</v>
      </c>
      <c r="E24" s="9">
        <v>340</v>
      </c>
      <c r="F24" s="9">
        <v>5.5</v>
      </c>
      <c r="G24" s="9">
        <v>4.4</v>
      </c>
      <c r="H24" s="9">
        <v>6.1</v>
      </c>
      <c r="I24" s="22">
        <f t="shared" si="0"/>
        <v>1600.2</v>
      </c>
      <c r="J24" s="23">
        <f t="shared" si="1"/>
        <v>14668.5</v>
      </c>
      <c r="K24" s="24">
        <f t="shared" si="2"/>
        <v>0.109090909090909</v>
      </c>
      <c r="L24" s="25"/>
    </row>
    <row r="25" spans="1:12">
      <c r="A25" s="8">
        <v>43276</v>
      </c>
      <c r="B25" s="9" t="s">
        <v>288</v>
      </c>
      <c r="C25" s="9" t="s">
        <v>14</v>
      </c>
      <c r="D25" s="9">
        <v>500</v>
      </c>
      <c r="E25" s="9">
        <v>2080</v>
      </c>
      <c r="F25" s="9">
        <v>20</v>
      </c>
      <c r="G25" s="9">
        <v>12.4</v>
      </c>
      <c r="H25" s="9">
        <v>23</v>
      </c>
      <c r="I25" s="22">
        <f t="shared" si="0"/>
        <v>1500</v>
      </c>
      <c r="J25" s="23">
        <f t="shared" si="1"/>
        <v>10000</v>
      </c>
      <c r="K25" s="24">
        <f t="shared" si="2"/>
        <v>0.15</v>
      </c>
      <c r="L25" s="25"/>
    </row>
    <row r="26" spans="1:12">
      <c r="A26" s="8">
        <v>43278</v>
      </c>
      <c r="B26" s="9" t="s">
        <v>278</v>
      </c>
      <c r="C26" s="9" t="s">
        <v>14</v>
      </c>
      <c r="D26" s="9">
        <v>500</v>
      </c>
      <c r="E26" s="9">
        <v>1850</v>
      </c>
      <c r="F26" s="9">
        <v>22</v>
      </c>
      <c r="G26" s="9">
        <v>14.4</v>
      </c>
      <c r="H26" s="9">
        <v>32.5</v>
      </c>
      <c r="I26" s="22">
        <f t="shared" si="0"/>
        <v>5250</v>
      </c>
      <c r="J26" s="23">
        <f t="shared" si="1"/>
        <v>11000</v>
      </c>
      <c r="K26" s="24">
        <f t="shared" si="2"/>
        <v>0.477272727272727</v>
      </c>
      <c r="L26" s="25"/>
    </row>
    <row r="27" spans="1:12">
      <c r="A27" s="8">
        <v>43279</v>
      </c>
      <c r="B27" s="9" t="s">
        <v>269</v>
      </c>
      <c r="C27" s="9" t="s">
        <v>14</v>
      </c>
      <c r="D27" s="9">
        <v>600</v>
      </c>
      <c r="E27" s="9">
        <v>900</v>
      </c>
      <c r="F27" s="9">
        <v>7.2</v>
      </c>
      <c r="G27" s="9">
        <v>0.9</v>
      </c>
      <c r="H27" s="9">
        <v>11.2</v>
      </c>
      <c r="I27" s="22">
        <f t="shared" si="0"/>
        <v>2400</v>
      </c>
      <c r="J27" s="23">
        <f t="shared" si="1"/>
        <v>4320</v>
      </c>
      <c r="K27" s="24">
        <f t="shared" si="2"/>
        <v>0.555555555555555</v>
      </c>
      <c r="L27" s="25"/>
    </row>
    <row r="28" spans="1:12">
      <c r="A28" s="10">
        <v>43280</v>
      </c>
      <c r="B28" s="11" t="s">
        <v>307</v>
      </c>
      <c r="C28" s="11" t="s">
        <v>14</v>
      </c>
      <c r="D28" s="11">
        <v>250</v>
      </c>
      <c r="E28" s="11">
        <v>2250</v>
      </c>
      <c r="F28" s="11">
        <v>95.2</v>
      </c>
      <c r="G28" s="11">
        <v>89.4</v>
      </c>
      <c r="H28" s="11">
        <v>89.4</v>
      </c>
      <c r="I28" s="26">
        <f t="shared" si="0"/>
        <v>-1450</v>
      </c>
      <c r="J28" s="23">
        <f t="shared" si="1"/>
        <v>23800</v>
      </c>
      <c r="K28" s="24">
        <f t="shared" si="2"/>
        <v>-0.0609243697478991</v>
      </c>
      <c r="L28" s="25"/>
    </row>
    <row r="29" spans="1:12">
      <c r="A29" s="8"/>
      <c r="B29" s="9"/>
      <c r="C29" s="9"/>
      <c r="D29" s="9"/>
      <c r="E29" s="9"/>
      <c r="F29" s="9"/>
      <c r="G29" s="9"/>
      <c r="H29" s="9"/>
      <c r="I29" s="22"/>
      <c r="J29" s="23"/>
      <c r="K29" s="24"/>
      <c r="L29" s="25"/>
    </row>
    <row r="30" spans="1:12">
      <c r="A30" s="8"/>
      <c r="B30" s="9"/>
      <c r="C30" s="9"/>
      <c r="D30" s="9"/>
      <c r="E30" s="9"/>
      <c r="F30" s="9"/>
      <c r="G30" s="9"/>
      <c r="H30" s="9"/>
      <c r="I30" s="22"/>
      <c r="J30" s="23"/>
      <c r="K30" s="24">
        <f>SUM(K4:K29)</f>
        <v>3.91324608113719</v>
      </c>
      <c r="L30" s="25"/>
    </row>
    <row r="31" spans="1:12">
      <c r="A31" s="12"/>
      <c r="B31" s="13"/>
      <c r="C31" s="13"/>
      <c r="D31" s="13"/>
      <c r="E31" s="13"/>
      <c r="F31" s="13"/>
      <c r="G31" s="14"/>
      <c r="H31" s="14"/>
      <c r="I31" s="14"/>
      <c r="J31" s="13"/>
      <c r="K31" s="27"/>
      <c r="L31" s="19"/>
    </row>
    <row r="32" spans="1:12">
      <c r="A32" s="12"/>
      <c r="B32" s="13"/>
      <c r="C32" s="13"/>
      <c r="D32" s="13"/>
      <c r="E32" s="13"/>
      <c r="F32" s="13"/>
      <c r="G32" s="15" t="s">
        <v>25</v>
      </c>
      <c r="H32" s="15"/>
      <c r="I32" s="28">
        <f>SUM(I4:I30)</f>
        <v>64230.2</v>
      </c>
      <c r="J32" s="13"/>
      <c r="K32" s="19"/>
      <c r="L32" s="19"/>
    </row>
    <row r="33" spans="7:9">
      <c r="G33" s="13"/>
      <c r="H33" s="13"/>
      <c r="I33" s="13"/>
    </row>
    <row r="34" spans="7:9">
      <c r="G34" s="16" t="s">
        <v>26</v>
      </c>
      <c r="H34" s="16"/>
      <c r="I34" s="30">
        <v>3.91</v>
      </c>
    </row>
    <row r="35" spans="7:9">
      <c r="G35" s="17"/>
      <c r="H35" s="17"/>
      <c r="I35" s="13"/>
    </row>
    <row r="36" spans="7:9">
      <c r="G36" s="16" t="s">
        <v>27</v>
      </c>
      <c r="H36" s="16"/>
      <c r="I36" s="29">
        <f>22/25</f>
        <v>0.88</v>
      </c>
    </row>
  </sheetData>
  <mergeCells count="5">
    <mergeCell ref="A1:J1"/>
    <mergeCell ref="A2:J2"/>
    <mergeCell ref="G32:H32"/>
    <mergeCell ref="G34:H34"/>
    <mergeCell ref="G36:H36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workbookViewId="0">
      <selection activeCell="M10" sqref="M10"/>
    </sheetView>
  </sheetViews>
  <sheetFormatPr defaultColWidth="9" defaultRowHeight="15"/>
  <cols>
    <col min="1" max="1" width="10.4285714285714" style="1"/>
    <col min="2" max="2" width="24.7142857142857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308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43222</v>
      </c>
      <c r="B4" s="9" t="s">
        <v>298</v>
      </c>
      <c r="C4" s="9" t="s">
        <v>14</v>
      </c>
      <c r="D4" s="9">
        <v>2500</v>
      </c>
      <c r="E4" s="9">
        <v>280</v>
      </c>
      <c r="F4" s="9">
        <v>18.5</v>
      </c>
      <c r="G4" s="9">
        <v>16.7</v>
      </c>
      <c r="H4" s="9">
        <v>19.5</v>
      </c>
      <c r="I4" s="22">
        <f t="shared" ref="I4:I39" si="0">(H4-F4)*D4</f>
        <v>2500</v>
      </c>
      <c r="J4" s="23">
        <f t="shared" ref="J4:J39" si="1">D4*F4</f>
        <v>46250</v>
      </c>
      <c r="K4" s="24">
        <f t="shared" ref="K4:K39" si="2">(I4/J4)</f>
        <v>0.0540540540540541</v>
      </c>
      <c r="L4" s="25"/>
    </row>
    <row r="5" spans="1:12">
      <c r="A5" s="8">
        <v>43224</v>
      </c>
      <c r="B5" s="9" t="s">
        <v>309</v>
      </c>
      <c r="C5" s="9" t="s">
        <v>14</v>
      </c>
      <c r="D5" s="9">
        <v>300</v>
      </c>
      <c r="E5" s="9">
        <v>1900</v>
      </c>
      <c r="F5" s="9">
        <v>32.5</v>
      </c>
      <c r="G5" s="9">
        <v>28.7</v>
      </c>
      <c r="H5" s="9">
        <v>32.5</v>
      </c>
      <c r="I5" s="22">
        <f t="shared" si="0"/>
        <v>0</v>
      </c>
      <c r="J5" s="23">
        <f t="shared" si="1"/>
        <v>9750</v>
      </c>
      <c r="K5" s="24">
        <f t="shared" si="2"/>
        <v>0</v>
      </c>
      <c r="L5" s="25"/>
    </row>
    <row r="6" spans="1:12">
      <c r="A6" s="8">
        <v>43224</v>
      </c>
      <c r="B6" s="9" t="s">
        <v>310</v>
      </c>
      <c r="C6" s="9" t="s">
        <v>14</v>
      </c>
      <c r="D6" s="9">
        <v>1000</v>
      </c>
      <c r="E6" s="9">
        <v>540</v>
      </c>
      <c r="F6" s="9">
        <v>22</v>
      </c>
      <c r="G6" s="9">
        <v>17.7</v>
      </c>
      <c r="H6" s="9">
        <v>22</v>
      </c>
      <c r="I6" s="22">
        <f t="shared" si="0"/>
        <v>0</v>
      </c>
      <c r="J6" s="23">
        <f t="shared" si="1"/>
        <v>22000</v>
      </c>
      <c r="K6" s="24">
        <f t="shared" si="2"/>
        <v>0</v>
      </c>
      <c r="L6" s="25"/>
    </row>
    <row r="7" spans="1:12">
      <c r="A7" s="8">
        <v>43224</v>
      </c>
      <c r="B7" s="9" t="s">
        <v>270</v>
      </c>
      <c r="C7" s="9" t="s">
        <v>14</v>
      </c>
      <c r="D7" s="9">
        <v>700</v>
      </c>
      <c r="E7" s="9">
        <v>920</v>
      </c>
      <c r="F7" s="9">
        <v>39</v>
      </c>
      <c r="G7" s="9">
        <v>32.7</v>
      </c>
      <c r="H7" s="9">
        <v>40.9</v>
      </c>
      <c r="I7" s="22">
        <f t="shared" si="0"/>
        <v>1330</v>
      </c>
      <c r="J7" s="23">
        <f t="shared" si="1"/>
        <v>27300</v>
      </c>
      <c r="K7" s="24">
        <f t="shared" si="2"/>
        <v>0.0487179487179487</v>
      </c>
      <c r="L7" s="25"/>
    </row>
    <row r="8" spans="1:12">
      <c r="A8" s="8">
        <v>43227</v>
      </c>
      <c r="B8" s="9" t="s">
        <v>224</v>
      </c>
      <c r="C8" s="9" t="s">
        <v>14</v>
      </c>
      <c r="D8" s="9">
        <v>2400</v>
      </c>
      <c r="E8" s="9">
        <v>280</v>
      </c>
      <c r="F8" s="9">
        <v>5.7</v>
      </c>
      <c r="G8" s="9">
        <v>3.4</v>
      </c>
      <c r="H8" s="9">
        <v>6.65</v>
      </c>
      <c r="I8" s="22">
        <f t="shared" si="0"/>
        <v>2280</v>
      </c>
      <c r="J8" s="23">
        <f t="shared" si="1"/>
        <v>13680</v>
      </c>
      <c r="K8" s="24">
        <f t="shared" si="2"/>
        <v>0.166666666666667</v>
      </c>
      <c r="L8" s="25"/>
    </row>
    <row r="9" spans="1:12">
      <c r="A9" s="8">
        <v>43227</v>
      </c>
      <c r="B9" s="9" t="s">
        <v>271</v>
      </c>
      <c r="C9" s="9" t="s">
        <v>14</v>
      </c>
      <c r="D9" s="9">
        <v>2250</v>
      </c>
      <c r="E9" s="9">
        <v>245</v>
      </c>
      <c r="F9" s="9">
        <v>14</v>
      </c>
      <c r="G9" s="9">
        <v>11.9</v>
      </c>
      <c r="H9" s="9">
        <v>17.25</v>
      </c>
      <c r="I9" s="22">
        <f t="shared" si="0"/>
        <v>7312.5</v>
      </c>
      <c r="J9" s="23">
        <f t="shared" si="1"/>
        <v>31500</v>
      </c>
      <c r="K9" s="24">
        <f t="shared" si="2"/>
        <v>0.232142857142857</v>
      </c>
      <c r="L9" s="25"/>
    </row>
    <row r="10" spans="1:12">
      <c r="A10" s="8">
        <v>43228</v>
      </c>
      <c r="B10" s="9" t="s">
        <v>222</v>
      </c>
      <c r="C10" s="9" t="s">
        <v>14</v>
      </c>
      <c r="D10" s="9">
        <v>2750</v>
      </c>
      <c r="E10" s="9">
        <v>300</v>
      </c>
      <c r="F10" s="9">
        <v>15.4</v>
      </c>
      <c r="G10" s="9">
        <v>13.9</v>
      </c>
      <c r="H10" s="9">
        <v>17</v>
      </c>
      <c r="I10" s="22">
        <f t="shared" si="0"/>
        <v>4400</v>
      </c>
      <c r="J10" s="23">
        <f t="shared" si="1"/>
        <v>42350</v>
      </c>
      <c r="K10" s="24">
        <f t="shared" si="2"/>
        <v>0.103896103896104</v>
      </c>
      <c r="L10" s="25"/>
    </row>
    <row r="11" spans="1:12">
      <c r="A11" s="8">
        <v>43229</v>
      </c>
      <c r="B11" s="9" t="s">
        <v>311</v>
      </c>
      <c r="C11" s="9" t="s">
        <v>14</v>
      </c>
      <c r="D11" s="9">
        <v>1200</v>
      </c>
      <c r="E11" s="9">
        <v>660</v>
      </c>
      <c r="F11" s="9">
        <v>28</v>
      </c>
      <c r="G11" s="9">
        <v>23.9</v>
      </c>
      <c r="H11" s="9">
        <v>28</v>
      </c>
      <c r="I11" s="22">
        <f t="shared" si="0"/>
        <v>0</v>
      </c>
      <c r="J11" s="23">
        <f t="shared" si="1"/>
        <v>33600</v>
      </c>
      <c r="K11" s="24">
        <f t="shared" si="2"/>
        <v>0</v>
      </c>
      <c r="L11" s="25"/>
    </row>
    <row r="12" spans="1:12">
      <c r="A12" s="10">
        <v>43229</v>
      </c>
      <c r="B12" s="11" t="s">
        <v>207</v>
      </c>
      <c r="C12" s="11" t="s">
        <v>14</v>
      </c>
      <c r="D12" s="11">
        <v>1000</v>
      </c>
      <c r="E12" s="11">
        <v>900</v>
      </c>
      <c r="F12" s="11">
        <v>33</v>
      </c>
      <c r="G12" s="11">
        <v>29.7</v>
      </c>
      <c r="H12" s="11">
        <v>29.7</v>
      </c>
      <c r="I12" s="26">
        <f t="shared" si="0"/>
        <v>-3300</v>
      </c>
      <c r="J12" s="23">
        <f t="shared" si="1"/>
        <v>33000</v>
      </c>
      <c r="K12" s="24">
        <f t="shared" si="2"/>
        <v>-0.1</v>
      </c>
      <c r="L12" s="25"/>
    </row>
    <row r="13" spans="1:12">
      <c r="A13" s="8">
        <v>43230</v>
      </c>
      <c r="B13" s="9" t="s">
        <v>312</v>
      </c>
      <c r="C13" s="9" t="s">
        <v>14</v>
      </c>
      <c r="D13" s="9">
        <v>500</v>
      </c>
      <c r="E13" s="9">
        <v>1980</v>
      </c>
      <c r="F13" s="9">
        <v>31.3</v>
      </c>
      <c r="G13" s="9">
        <v>23.9</v>
      </c>
      <c r="H13" s="9">
        <v>31.3</v>
      </c>
      <c r="I13" s="22">
        <f t="shared" si="0"/>
        <v>0</v>
      </c>
      <c r="J13" s="23">
        <f t="shared" si="1"/>
        <v>15650</v>
      </c>
      <c r="K13" s="24">
        <f t="shared" si="2"/>
        <v>0</v>
      </c>
      <c r="L13" s="25"/>
    </row>
    <row r="14" spans="1:12">
      <c r="A14" s="8">
        <v>43230</v>
      </c>
      <c r="B14" s="9" t="s">
        <v>313</v>
      </c>
      <c r="C14" s="9" t="s">
        <v>14</v>
      </c>
      <c r="D14" s="9">
        <v>3750</v>
      </c>
      <c r="E14" s="9">
        <v>185</v>
      </c>
      <c r="F14" s="9">
        <v>7</v>
      </c>
      <c r="G14" s="9">
        <v>5.9</v>
      </c>
      <c r="H14" s="9">
        <v>7</v>
      </c>
      <c r="I14" s="22">
        <f t="shared" si="0"/>
        <v>0</v>
      </c>
      <c r="J14" s="23">
        <f t="shared" si="1"/>
        <v>26250</v>
      </c>
      <c r="K14" s="24">
        <f t="shared" si="2"/>
        <v>0</v>
      </c>
      <c r="L14" s="25"/>
    </row>
    <row r="15" spans="1:12">
      <c r="A15" s="8">
        <v>43231</v>
      </c>
      <c r="B15" s="9" t="s">
        <v>314</v>
      </c>
      <c r="C15" s="9" t="s">
        <v>14</v>
      </c>
      <c r="D15" s="9">
        <v>1700</v>
      </c>
      <c r="E15" s="9">
        <v>390</v>
      </c>
      <c r="F15" s="9">
        <v>14</v>
      </c>
      <c r="G15" s="9">
        <v>10.9</v>
      </c>
      <c r="H15" s="9">
        <v>14.9</v>
      </c>
      <c r="I15" s="22">
        <f t="shared" si="0"/>
        <v>1530</v>
      </c>
      <c r="J15" s="23">
        <f t="shared" si="1"/>
        <v>23800</v>
      </c>
      <c r="K15" s="24">
        <f t="shared" si="2"/>
        <v>0.0642857142857143</v>
      </c>
      <c r="L15" s="25"/>
    </row>
    <row r="16" spans="1:12">
      <c r="A16" s="8">
        <v>43231</v>
      </c>
      <c r="B16" s="9" t="s">
        <v>315</v>
      </c>
      <c r="C16" s="9" t="s">
        <v>14</v>
      </c>
      <c r="D16" s="9">
        <v>800</v>
      </c>
      <c r="E16" s="9">
        <v>1260</v>
      </c>
      <c r="F16" s="9">
        <v>22.05</v>
      </c>
      <c r="G16" s="9">
        <v>18.9</v>
      </c>
      <c r="H16" s="9">
        <v>22.05</v>
      </c>
      <c r="I16" s="22">
        <f t="shared" si="0"/>
        <v>0</v>
      </c>
      <c r="J16" s="23">
        <f t="shared" si="1"/>
        <v>17640</v>
      </c>
      <c r="K16" s="24">
        <f t="shared" si="2"/>
        <v>0</v>
      </c>
      <c r="L16" s="25"/>
    </row>
    <row r="17" spans="1:12">
      <c r="A17" s="8">
        <v>43234</v>
      </c>
      <c r="B17" s="9" t="s">
        <v>207</v>
      </c>
      <c r="C17" s="9" t="s">
        <v>14</v>
      </c>
      <c r="D17" s="9">
        <v>1000</v>
      </c>
      <c r="E17" s="9">
        <v>940</v>
      </c>
      <c r="F17" s="9">
        <v>37.4</v>
      </c>
      <c r="G17" s="9">
        <v>33.9</v>
      </c>
      <c r="H17" s="9">
        <v>50</v>
      </c>
      <c r="I17" s="22">
        <f t="shared" si="0"/>
        <v>12600</v>
      </c>
      <c r="J17" s="23">
        <f t="shared" si="1"/>
        <v>37400</v>
      </c>
      <c r="K17" s="24">
        <f t="shared" si="2"/>
        <v>0.336898395721925</v>
      </c>
      <c r="L17" s="25"/>
    </row>
    <row r="18" spans="1:12">
      <c r="A18" s="8">
        <v>43235</v>
      </c>
      <c r="B18" s="9" t="s">
        <v>22</v>
      </c>
      <c r="C18" s="9" t="s">
        <v>14</v>
      </c>
      <c r="D18" s="9">
        <v>1000</v>
      </c>
      <c r="E18" s="9">
        <v>960</v>
      </c>
      <c r="F18" s="9">
        <v>33</v>
      </c>
      <c r="G18" s="9">
        <v>29.7</v>
      </c>
      <c r="H18" s="9">
        <v>33</v>
      </c>
      <c r="I18" s="22">
        <f t="shared" si="0"/>
        <v>0</v>
      </c>
      <c r="J18" s="23">
        <f t="shared" si="1"/>
        <v>33000</v>
      </c>
      <c r="K18" s="24">
        <f t="shared" si="2"/>
        <v>0</v>
      </c>
      <c r="L18" s="25"/>
    </row>
    <row r="19" spans="1:12">
      <c r="A19" s="8">
        <v>43235</v>
      </c>
      <c r="B19" s="9" t="s">
        <v>278</v>
      </c>
      <c r="C19" s="9" t="s">
        <v>14</v>
      </c>
      <c r="D19" s="9">
        <v>250</v>
      </c>
      <c r="E19" s="9">
        <v>3450</v>
      </c>
      <c r="F19" s="9">
        <v>98</v>
      </c>
      <c r="G19" s="9">
        <v>81.7</v>
      </c>
      <c r="H19" s="9">
        <v>98</v>
      </c>
      <c r="I19" s="22">
        <f t="shared" si="0"/>
        <v>0</v>
      </c>
      <c r="J19" s="23">
        <f t="shared" si="1"/>
        <v>24500</v>
      </c>
      <c r="K19" s="24">
        <f t="shared" si="2"/>
        <v>0</v>
      </c>
      <c r="L19" s="25"/>
    </row>
    <row r="20" spans="1:12">
      <c r="A20" s="8">
        <v>43236</v>
      </c>
      <c r="B20" s="9" t="s">
        <v>278</v>
      </c>
      <c r="C20" s="9" t="s">
        <v>14</v>
      </c>
      <c r="D20" s="9">
        <v>250</v>
      </c>
      <c r="E20" s="9">
        <v>3500</v>
      </c>
      <c r="F20" s="9">
        <v>70</v>
      </c>
      <c r="G20" s="9">
        <v>55.7</v>
      </c>
      <c r="H20" s="9">
        <v>76</v>
      </c>
      <c r="I20" s="22">
        <f t="shared" si="0"/>
        <v>1500</v>
      </c>
      <c r="J20" s="23">
        <f t="shared" si="1"/>
        <v>17500</v>
      </c>
      <c r="K20" s="24">
        <f t="shared" si="2"/>
        <v>0.0857142857142857</v>
      </c>
      <c r="L20" s="25"/>
    </row>
    <row r="21" spans="1:12">
      <c r="A21" s="8">
        <v>43236</v>
      </c>
      <c r="B21" s="9" t="s">
        <v>316</v>
      </c>
      <c r="C21" s="9" t="s">
        <v>14</v>
      </c>
      <c r="D21" s="9">
        <v>2750</v>
      </c>
      <c r="E21" s="9">
        <v>300</v>
      </c>
      <c r="F21" s="9">
        <v>8.7</v>
      </c>
      <c r="G21" s="9">
        <v>7.4</v>
      </c>
      <c r="H21" s="9">
        <v>10</v>
      </c>
      <c r="I21" s="22">
        <f t="shared" si="0"/>
        <v>3575</v>
      </c>
      <c r="J21" s="23">
        <f t="shared" si="1"/>
        <v>23925</v>
      </c>
      <c r="K21" s="24">
        <f t="shared" si="2"/>
        <v>0.149425287356322</v>
      </c>
      <c r="L21" s="25"/>
    </row>
    <row r="22" spans="1:12">
      <c r="A22" s="8">
        <v>43237</v>
      </c>
      <c r="B22" s="9" t="s">
        <v>207</v>
      </c>
      <c r="C22" s="9" t="s">
        <v>14</v>
      </c>
      <c r="D22" s="9">
        <v>1000</v>
      </c>
      <c r="E22" s="9">
        <v>1000</v>
      </c>
      <c r="F22" s="9">
        <v>27.5</v>
      </c>
      <c r="G22" s="9">
        <v>23.9</v>
      </c>
      <c r="H22" s="9">
        <v>27.5</v>
      </c>
      <c r="I22" s="22">
        <f t="shared" si="0"/>
        <v>0</v>
      </c>
      <c r="J22" s="23">
        <f t="shared" si="1"/>
        <v>27500</v>
      </c>
      <c r="K22" s="24">
        <f t="shared" si="2"/>
        <v>0</v>
      </c>
      <c r="L22" s="25"/>
    </row>
    <row r="23" spans="1:12">
      <c r="A23" s="8">
        <v>43237</v>
      </c>
      <c r="B23" s="9" t="s">
        <v>150</v>
      </c>
      <c r="C23" s="9" t="s">
        <v>14</v>
      </c>
      <c r="D23" s="9">
        <v>1800</v>
      </c>
      <c r="E23" s="9">
        <v>390</v>
      </c>
      <c r="F23" s="9">
        <v>12.4</v>
      </c>
      <c r="G23" s="9">
        <v>10.9</v>
      </c>
      <c r="H23" s="9">
        <v>13.4</v>
      </c>
      <c r="I23" s="22">
        <f t="shared" si="0"/>
        <v>1800</v>
      </c>
      <c r="J23" s="23">
        <f t="shared" si="1"/>
        <v>22320</v>
      </c>
      <c r="K23" s="24">
        <f t="shared" si="2"/>
        <v>0.0806451612903226</v>
      </c>
      <c r="L23" s="25"/>
    </row>
    <row r="24" spans="1:12">
      <c r="A24" s="8">
        <v>43238</v>
      </c>
      <c r="B24" s="9" t="s">
        <v>317</v>
      </c>
      <c r="C24" s="9" t="s">
        <v>14</v>
      </c>
      <c r="D24" s="9">
        <v>350</v>
      </c>
      <c r="E24" s="9">
        <v>1350</v>
      </c>
      <c r="F24" s="9">
        <v>27</v>
      </c>
      <c r="G24" s="9">
        <v>14.7</v>
      </c>
      <c r="H24" s="9">
        <v>27</v>
      </c>
      <c r="I24" s="22">
        <f t="shared" si="0"/>
        <v>0</v>
      </c>
      <c r="J24" s="23">
        <f t="shared" si="1"/>
        <v>9450</v>
      </c>
      <c r="K24" s="24">
        <f t="shared" si="2"/>
        <v>0</v>
      </c>
      <c r="L24" s="25"/>
    </row>
    <row r="25" spans="1:12">
      <c r="A25" s="8">
        <v>43238</v>
      </c>
      <c r="B25" s="9" t="s">
        <v>318</v>
      </c>
      <c r="C25" s="9" t="s">
        <v>14</v>
      </c>
      <c r="D25" s="9">
        <v>1700</v>
      </c>
      <c r="E25" s="9">
        <v>360</v>
      </c>
      <c r="F25" s="9">
        <v>9.5</v>
      </c>
      <c r="G25" s="9">
        <v>7.4</v>
      </c>
      <c r="H25" s="9">
        <v>11.8</v>
      </c>
      <c r="I25" s="22">
        <f t="shared" si="0"/>
        <v>3910</v>
      </c>
      <c r="J25" s="23">
        <f t="shared" si="1"/>
        <v>16150</v>
      </c>
      <c r="K25" s="24">
        <f t="shared" si="2"/>
        <v>0.242105263157895</v>
      </c>
      <c r="L25" s="25"/>
    </row>
    <row r="26" spans="1:12">
      <c r="A26" s="8">
        <v>43241</v>
      </c>
      <c r="B26" s="9" t="s">
        <v>278</v>
      </c>
      <c r="C26" s="9" t="s">
        <v>14</v>
      </c>
      <c r="D26" s="9">
        <v>250</v>
      </c>
      <c r="E26" s="9">
        <v>3550</v>
      </c>
      <c r="F26" s="9">
        <v>61</v>
      </c>
      <c r="G26" s="9">
        <v>46.7</v>
      </c>
      <c r="H26" s="9">
        <v>61</v>
      </c>
      <c r="I26" s="22">
        <f t="shared" si="0"/>
        <v>0</v>
      </c>
      <c r="J26" s="23">
        <f t="shared" si="1"/>
        <v>15250</v>
      </c>
      <c r="K26" s="24">
        <f t="shared" si="2"/>
        <v>0</v>
      </c>
      <c r="L26" s="25"/>
    </row>
    <row r="27" spans="1:12">
      <c r="A27" s="8">
        <v>43241</v>
      </c>
      <c r="B27" s="9" t="s">
        <v>252</v>
      </c>
      <c r="C27" s="9" t="s">
        <v>14</v>
      </c>
      <c r="D27" s="9">
        <v>3500</v>
      </c>
      <c r="E27" s="9">
        <v>230</v>
      </c>
      <c r="F27" s="9">
        <v>6</v>
      </c>
      <c r="G27" s="9">
        <v>4.7</v>
      </c>
      <c r="H27" s="9">
        <v>8</v>
      </c>
      <c r="I27" s="22">
        <f t="shared" si="0"/>
        <v>7000</v>
      </c>
      <c r="J27" s="23">
        <f t="shared" si="1"/>
        <v>21000</v>
      </c>
      <c r="K27" s="24">
        <f t="shared" si="2"/>
        <v>0.333333333333333</v>
      </c>
      <c r="L27" s="25"/>
    </row>
    <row r="28" spans="1:12">
      <c r="A28" s="8">
        <v>43242</v>
      </c>
      <c r="B28" s="9" t="s">
        <v>319</v>
      </c>
      <c r="C28" s="9" t="s">
        <v>14</v>
      </c>
      <c r="D28" s="9">
        <v>2200</v>
      </c>
      <c r="E28" s="9">
        <v>290</v>
      </c>
      <c r="F28" s="9">
        <v>9</v>
      </c>
      <c r="G28" s="9">
        <v>7.4</v>
      </c>
      <c r="H28" s="9">
        <v>10</v>
      </c>
      <c r="I28" s="22">
        <f t="shared" si="0"/>
        <v>2200</v>
      </c>
      <c r="J28" s="23">
        <f t="shared" si="1"/>
        <v>19800</v>
      </c>
      <c r="K28" s="24">
        <f t="shared" si="2"/>
        <v>0.111111111111111</v>
      </c>
      <c r="L28" s="25"/>
    </row>
    <row r="29" spans="1:12">
      <c r="A29" s="8">
        <v>43243</v>
      </c>
      <c r="B29" s="9" t="s">
        <v>130</v>
      </c>
      <c r="C29" s="9" t="s">
        <v>14</v>
      </c>
      <c r="D29" s="9">
        <v>1000</v>
      </c>
      <c r="E29" s="9">
        <v>1120</v>
      </c>
      <c r="F29" s="9">
        <v>28</v>
      </c>
      <c r="G29" s="9">
        <v>23.9</v>
      </c>
      <c r="H29" s="9">
        <v>30</v>
      </c>
      <c r="I29" s="22">
        <f t="shared" si="0"/>
        <v>2000</v>
      </c>
      <c r="J29" s="23">
        <f t="shared" si="1"/>
        <v>28000</v>
      </c>
      <c r="K29" s="24">
        <f t="shared" si="2"/>
        <v>0.0714285714285714</v>
      </c>
      <c r="L29" s="25"/>
    </row>
    <row r="30" spans="1:12">
      <c r="A30" s="8">
        <v>43243</v>
      </c>
      <c r="B30" s="9" t="s">
        <v>320</v>
      </c>
      <c r="C30" s="9" t="s">
        <v>14</v>
      </c>
      <c r="D30" s="9">
        <v>900</v>
      </c>
      <c r="E30" s="9">
        <v>680</v>
      </c>
      <c r="F30" s="9">
        <v>17</v>
      </c>
      <c r="G30" s="9">
        <v>9.7</v>
      </c>
      <c r="H30" s="9">
        <v>17</v>
      </c>
      <c r="I30" s="22">
        <f t="shared" si="0"/>
        <v>0</v>
      </c>
      <c r="J30" s="23">
        <f t="shared" si="1"/>
        <v>15300</v>
      </c>
      <c r="K30" s="24">
        <f t="shared" si="2"/>
        <v>0</v>
      </c>
      <c r="L30" s="25"/>
    </row>
    <row r="31" spans="1:12">
      <c r="A31" s="8">
        <v>43244</v>
      </c>
      <c r="B31" s="9" t="s">
        <v>150</v>
      </c>
      <c r="C31" s="9" t="s">
        <v>14</v>
      </c>
      <c r="D31" s="9">
        <v>1800</v>
      </c>
      <c r="E31" s="9">
        <v>370</v>
      </c>
      <c r="F31" s="9">
        <v>12.6</v>
      </c>
      <c r="G31" s="9">
        <v>10.7</v>
      </c>
      <c r="H31" s="9">
        <v>17.4</v>
      </c>
      <c r="I31" s="22">
        <f t="shared" si="0"/>
        <v>8640</v>
      </c>
      <c r="J31" s="23">
        <f t="shared" si="1"/>
        <v>22680</v>
      </c>
      <c r="K31" s="24">
        <f t="shared" si="2"/>
        <v>0.380952380952381</v>
      </c>
      <c r="L31" s="25"/>
    </row>
    <row r="32" spans="1:12">
      <c r="A32" s="8">
        <v>43245</v>
      </c>
      <c r="B32" s="9" t="s">
        <v>321</v>
      </c>
      <c r="C32" s="9" t="s">
        <v>14</v>
      </c>
      <c r="D32" s="9">
        <v>1200</v>
      </c>
      <c r="E32" s="9">
        <v>720</v>
      </c>
      <c r="F32" s="9">
        <v>18.2</v>
      </c>
      <c r="G32" s="9">
        <v>14.4</v>
      </c>
      <c r="H32" s="9">
        <v>18.2</v>
      </c>
      <c r="I32" s="22">
        <f t="shared" si="0"/>
        <v>0</v>
      </c>
      <c r="J32" s="23">
        <f t="shared" si="1"/>
        <v>21840</v>
      </c>
      <c r="K32" s="24">
        <f t="shared" si="2"/>
        <v>0</v>
      </c>
      <c r="L32" s="25"/>
    </row>
    <row r="33" spans="1:12">
      <c r="A33" s="8">
        <v>43245</v>
      </c>
      <c r="B33" s="9" t="s">
        <v>130</v>
      </c>
      <c r="C33" s="9" t="s">
        <v>14</v>
      </c>
      <c r="D33" s="9">
        <v>1000</v>
      </c>
      <c r="E33" s="9">
        <v>1120</v>
      </c>
      <c r="F33" s="9">
        <v>20</v>
      </c>
      <c r="G33" s="9">
        <v>16.4</v>
      </c>
      <c r="H33" s="9">
        <v>26.9</v>
      </c>
      <c r="I33" s="22">
        <f t="shared" si="0"/>
        <v>6900</v>
      </c>
      <c r="J33" s="23">
        <f t="shared" si="1"/>
        <v>20000</v>
      </c>
      <c r="K33" s="24">
        <f t="shared" si="2"/>
        <v>0.345</v>
      </c>
      <c r="L33" s="25"/>
    </row>
    <row r="34" spans="1:12">
      <c r="A34" s="10">
        <v>43248</v>
      </c>
      <c r="B34" s="11" t="s">
        <v>136</v>
      </c>
      <c r="C34" s="11" t="s">
        <v>14</v>
      </c>
      <c r="D34" s="11">
        <v>1575</v>
      </c>
      <c r="E34" s="11">
        <v>310</v>
      </c>
      <c r="F34" s="11">
        <v>7</v>
      </c>
      <c r="G34" s="11">
        <v>3.9</v>
      </c>
      <c r="H34" s="11">
        <v>3.9</v>
      </c>
      <c r="I34" s="26">
        <f t="shared" si="0"/>
        <v>-4882.5</v>
      </c>
      <c r="J34" s="23">
        <f t="shared" si="1"/>
        <v>11025</v>
      </c>
      <c r="K34" s="24">
        <f t="shared" si="2"/>
        <v>-0.442857142857143</v>
      </c>
      <c r="L34" s="25"/>
    </row>
    <row r="35" spans="1:12">
      <c r="A35" s="8">
        <v>43248</v>
      </c>
      <c r="B35" s="9" t="s">
        <v>322</v>
      </c>
      <c r="C35" s="9" t="s">
        <v>14</v>
      </c>
      <c r="D35" s="9">
        <v>1300</v>
      </c>
      <c r="E35" s="9">
        <v>420</v>
      </c>
      <c r="F35" s="9">
        <v>17.5</v>
      </c>
      <c r="G35" s="9">
        <v>14.4</v>
      </c>
      <c r="H35" s="9">
        <v>17.5</v>
      </c>
      <c r="I35" s="22">
        <f t="shared" si="0"/>
        <v>0</v>
      </c>
      <c r="J35" s="23">
        <f t="shared" si="1"/>
        <v>22750</v>
      </c>
      <c r="K35" s="24">
        <f t="shared" si="2"/>
        <v>0</v>
      </c>
      <c r="L35" s="25"/>
    </row>
    <row r="36" spans="1:12">
      <c r="A36" s="8">
        <v>43249</v>
      </c>
      <c r="B36" s="9" t="s">
        <v>130</v>
      </c>
      <c r="C36" s="9" t="s">
        <v>14</v>
      </c>
      <c r="D36" s="9">
        <v>1000</v>
      </c>
      <c r="E36" s="9">
        <v>1160</v>
      </c>
      <c r="F36" s="9">
        <v>18.5</v>
      </c>
      <c r="G36" s="9">
        <v>14.9</v>
      </c>
      <c r="H36" s="9">
        <v>22.4</v>
      </c>
      <c r="I36" s="22">
        <f t="shared" si="0"/>
        <v>3900</v>
      </c>
      <c r="J36" s="23">
        <f t="shared" si="1"/>
        <v>18500</v>
      </c>
      <c r="K36" s="24">
        <f t="shared" si="2"/>
        <v>0.210810810810811</v>
      </c>
      <c r="L36" s="25"/>
    </row>
    <row r="37" spans="1:12">
      <c r="A37" s="8">
        <v>43250</v>
      </c>
      <c r="B37" s="9" t="s">
        <v>136</v>
      </c>
      <c r="C37" s="9" t="s">
        <v>14</v>
      </c>
      <c r="D37" s="9">
        <v>1575</v>
      </c>
      <c r="E37" s="9">
        <v>310</v>
      </c>
      <c r="F37" s="9">
        <v>4.1</v>
      </c>
      <c r="G37" s="9">
        <v>1.7</v>
      </c>
      <c r="H37" s="9">
        <v>6</v>
      </c>
      <c r="I37" s="22">
        <f t="shared" si="0"/>
        <v>2992.5</v>
      </c>
      <c r="J37" s="23">
        <f t="shared" si="1"/>
        <v>6457.5</v>
      </c>
      <c r="K37" s="24">
        <f t="shared" si="2"/>
        <v>0.463414634146342</v>
      </c>
      <c r="L37" s="25"/>
    </row>
    <row r="38" spans="1:12">
      <c r="A38" s="10">
        <v>43251</v>
      </c>
      <c r="B38" s="11" t="s">
        <v>136</v>
      </c>
      <c r="C38" s="11" t="s">
        <v>14</v>
      </c>
      <c r="D38" s="11">
        <v>1575</v>
      </c>
      <c r="E38" s="11">
        <v>300</v>
      </c>
      <c r="F38" s="11">
        <v>2</v>
      </c>
      <c r="G38" s="11">
        <v>0.1</v>
      </c>
      <c r="H38" s="11">
        <v>0.1</v>
      </c>
      <c r="I38" s="26">
        <f t="shared" si="0"/>
        <v>-2992.5</v>
      </c>
      <c r="J38" s="23">
        <f t="shared" si="1"/>
        <v>3150</v>
      </c>
      <c r="K38" s="24">
        <f t="shared" si="2"/>
        <v>-0.95</v>
      </c>
      <c r="L38" s="25"/>
    </row>
    <row r="39" spans="1:12">
      <c r="A39" s="8">
        <v>43251</v>
      </c>
      <c r="B39" s="9" t="s">
        <v>323</v>
      </c>
      <c r="C39" s="9" t="s">
        <v>14</v>
      </c>
      <c r="D39" s="9">
        <v>1200</v>
      </c>
      <c r="E39" s="9">
        <v>700</v>
      </c>
      <c r="F39" s="9">
        <v>25</v>
      </c>
      <c r="G39" s="9">
        <v>20.7</v>
      </c>
      <c r="H39" s="9">
        <v>25</v>
      </c>
      <c r="I39" s="22">
        <f t="shared" si="0"/>
        <v>0</v>
      </c>
      <c r="J39" s="23">
        <f t="shared" si="1"/>
        <v>30000</v>
      </c>
      <c r="K39" s="24">
        <f t="shared" si="2"/>
        <v>0</v>
      </c>
      <c r="L39" s="25"/>
    </row>
    <row r="40" spans="1:12">
      <c r="A40" s="8"/>
      <c r="B40" s="9"/>
      <c r="C40" s="9"/>
      <c r="D40" s="9"/>
      <c r="E40" s="9"/>
      <c r="F40" s="9"/>
      <c r="G40" s="9"/>
      <c r="H40" s="9"/>
      <c r="I40" s="22"/>
      <c r="J40" s="23"/>
      <c r="K40" s="24"/>
      <c r="L40" s="25"/>
    </row>
    <row r="41" spans="1:12">
      <c r="A41" s="8"/>
      <c r="B41" s="9"/>
      <c r="C41" s="9"/>
      <c r="D41" s="9"/>
      <c r="E41" s="9"/>
      <c r="F41" s="9"/>
      <c r="G41" s="9"/>
      <c r="H41" s="9"/>
      <c r="I41" s="22"/>
      <c r="J41" s="23"/>
      <c r="K41" s="24">
        <f>SUM(K4:K40)</f>
        <v>1.9877454369295</v>
      </c>
      <c r="L41" s="25"/>
    </row>
    <row r="42" spans="1:12">
      <c r="A42" s="12"/>
      <c r="B42" s="13"/>
      <c r="C42" s="13"/>
      <c r="D42" s="13"/>
      <c r="E42" s="13"/>
      <c r="F42" s="13"/>
      <c r="G42" s="14"/>
      <c r="H42" s="14"/>
      <c r="I42" s="14"/>
      <c r="J42" s="13"/>
      <c r="K42" s="27"/>
      <c r="L42" s="19"/>
    </row>
    <row r="43" spans="1:12">
      <c r="A43" s="12"/>
      <c r="B43" s="13"/>
      <c r="C43" s="13"/>
      <c r="D43" s="13"/>
      <c r="E43" s="13"/>
      <c r="F43" s="13"/>
      <c r="G43" s="15" t="s">
        <v>25</v>
      </c>
      <c r="H43" s="15"/>
      <c r="I43" s="28">
        <f>SUM(I4:I41)</f>
        <v>65195</v>
      </c>
      <c r="J43" s="13"/>
      <c r="K43" s="19"/>
      <c r="L43" s="19"/>
    </row>
    <row r="44" spans="7:9">
      <c r="G44" s="13"/>
      <c r="H44" s="13"/>
      <c r="I44" s="13"/>
    </row>
    <row r="45" spans="7:9">
      <c r="G45" s="16" t="s">
        <v>26</v>
      </c>
      <c r="H45" s="16"/>
      <c r="I45" s="30">
        <v>1.99</v>
      </c>
    </row>
    <row r="46" spans="7:9">
      <c r="G46" s="17"/>
      <c r="H46" s="17"/>
      <c r="I46" s="13"/>
    </row>
    <row r="47" spans="7:9">
      <c r="G47" s="16" t="s">
        <v>27</v>
      </c>
      <c r="H47" s="16"/>
      <c r="I47" s="29">
        <f>33/36</f>
        <v>0.916666666666667</v>
      </c>
    </row>
  </sheetData>
  <mergeCells count="5">
    <mergeCell ref="A1:J1"/>
    <mergeCell ref="A2:J2"/>
    <mergeCell ref="G43:H43"/>
    <mergeCell ref="G45:H45"/>
    <mergeCell ref="G47:H47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49"/>
  <sheetViews>
    <sheetView workbookViewId="0">
      <selection activeCell="C21" sqref="C21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43475</v>
      </c>
      <c r="B4" s="9" t="s">
        <v>29</v>
      </c>
      <c r="C4" s="9" t="s">
        <v>14</v>
      </c>
      <c r="D4" s="9">
        <v>750</v>
      </c>
      <c r="E4" s="9">
        <v>1280</v>
      </c>
      <c r="F4" s="9">
        <v>49</v>
      </c>
      <c r="G4" s="9">
        <v>45.9</v>
      </c>
      <c r="H4" s="9">
        <v>56</v>
      </c>
      <c r="I4" s="22">
        <f t="shared" ref="I4:I20" si="0">(H4-F4)*D4</f>
        <v>5250</v>
      </c>
      <c r="J4" s="23">
        <f t="shared" ref="J4:J20" si="1">D4*F4</f>
        <v>36750</v>
      </c>
      <c r="K4" s="24">
        <f t="shared" ref="K4:K20" si="2">(I4/J4)</f>
        <v>0.142857142857143</v>
      </c>
      <c r="L4" s="25"/>
    </row>
    <row r="5" s="1" customFormat="1" spans="1:12">
      <c r="A5" s="42">
        <v>43534</v>
      </c>
      <c r="B5" s="9" t="s">
        <v>30</v>
      </c>
      <c r="C5" s="9" t="s">
        <v>14</v>
      </c>
      <c r="D5" s="9">
        <v>600</v>
      </c>
      <c r="E5" s="9">
        <v>1850</v>
      </c>
      <c r="F5" s="9">
        <v>86</v>
      </c>
      <c r="G5" s="9">
        <v>81.9</v>
      </c>
      <c r="H5" s="9">
        <v>89.5</v>
      </c>
      <c r="I5" s="22">
        <f t="shared" si="0"/>
        <v>2100</v>
      </c>
      <c r="J5" s="23">
        <f t="shared" si="1"/>
        <v>51600</v>
      </c>
      <c r="K5" s="24">
        <f t="shared" si="2"/>
        <v>0.0406976744186047</v>
      </c>
      <c r="L5" s="25"/>
    </row>
    <row r="6" s="1" customFormat="1" spans="1:12">
      <c r="A6" s="42">
        <v>43534</v>
      </c>
      <c r="B6" s="9" t="s">
        <v>15</v>
      </c>
      <c r="C6" s="9" t="s">
        <v>14</v>
      </c>
      <c r="D6" s="9">
        <v>1200</v>
      </c>
      <c r="E6" s="9">
        <v>300</v>
      </c>
      <c r="F6" s="9">
        <v>35</v>
      </c>
      <c r="G6" s="9">
        <v>32.9</v>
      </c>
      <c r="H6" s="9">
        <v>37</v>
      </c>
      <c r="I6" s="22">
        <f t="shared" si="0"/>
        <v>2400</v>
      </c>
      <c r="J6" s="23">
        <f t="shared" si="1"/>
        <v>42000</v>
      </c>
      <c r="K6" s="24">
        <f t="shared" si="2"/>
        <v>0.0571428571428571</v>
      </c>
      <c r="L6" s="25"/>
    </row>
    <row r="7" s="1" customFormat="1" spans="1:12">
      <c r="A7" s="42">
        <v>43565</v>
      </c>
      <c r="B7" s="9" t="s">
        <v>31</v>
      </c>
      <c r="C7" s="9" t="s">
        <v>14</v>
      </c>
      <c r="D7" s="9">
        <v>600</v>
      </c>
      <c r="E7" s="9">
        <v>1740</v>
      </c>
      <c r="F7" s="9">
        <v>44</v>
      </c>
      <c r="G7" s="9">
        <v>39.9</v>
      </c>
      <c r="H7" s="9">
        <v>46.8</v>
      </c>
      <c r="I7" s="22">
        <f t="shared" si="0"/>
        <v>1680</v>
      </c>
      <c r="J7" s="23">
        <f t="shared" si="1"/>
        <v>26400</v>
      </c>
      <c r="K7" s="24">
        <f t="shared" si="2"/>
        <v>0.0636363636363636</v>
      </c>
      <c r="L7" s="25"/>
    </row>
    <row r="8" s="1" customFormat="1" spans="1:12">
      <c r="A8" s="42">
        <v>43656</v>
      </c>
      <c r="B8" s="9" t="s">
        <v>32</v>
      </c>
      <c r="C8" s="9" t="s">
        <v>14</v>
      </c>
      <c r="D8" s="9">
        <v>600</v>
      </c>
      <c r="E8" s="9">
        <v>1800</v>
      </c>
      <c r="F8" s="9">
        <v>64</v>
      </c>
      <c r="G8" s="9">
        <v>59.9</v>
      </c>
      <c r="H8" s="9">
        <v>66.6</v>
      </c>
      <c r="I8" s="22">
        <f t="shared" si="0"/>
        <v>1560</v>
      </c>
      <c r="J8" s="23">
        <f t="shared" si="1"/>
        <v>38400</v>
      </c>
      <c r="K8" s="24">
        <f t="shared" si="2"/>
        <v>0.0406249999999999</v>
      </c>
      <c r="L8" s="25"/>
    </row>
    <row r="9" s="1" customFormat="1" spans="1:12">
      <c r="A9" s="42">
        <v>43718</v>
      </c>
      <c r="B9" s="9" t="s">
        <v>33</v>
      </c>
      <c r="C9" s="9" t="s">
        <v>14</v>
      </c>
      <c r="D9" s="9">
        <v>1200</v>
      </c>
      <c r="E9" s="9">
        <v>300</v>
      </c>
      <c r="F9" s="9">
        <v>38</v>
      </c>
      <c r="G9" s="9">
        <v>35.9</v>
      </c>
      <c r="H9" s="9">
        <v>39.9</v>
      </c>
      <c r="I9" s="22">
        <f t="shared" si="0"/>
        <v>2280</v>
      </c>
      <c r="J9" s="23">
        <f t="shared" si="1"/>
        <v>45600</v>
      </c>
      <c r="K9" s="24">
        <f t="shared" si="2"/>
        <v>0.05</v>
      </c>
      <c r="L9" s="25"/>
    </row>
    <row r="10" s="1" customFormat="1" spans="1:12">
      <c r="A10" s="42">
        <v>43748</v>
      </c>
      <c r="B10" s="9" t="s">
        <v>34</v>
      </c>
      <c r="C10" s="9" t="s">
        <v>14</v>
      </c>
      <c r="D10" s="9">
        <v>1851</v>
      </c>
      <c r="E10" s="9">
        <v>380</v>
      </c>
      <c r="F10" s="9">
        <v>18</v>
      </c>
      <c r="G10" s="9">
        <v>16.7</v>
      </c>
      <c r="H10" s="9">
        <v>19.6</v>
      </c>
      <c r="I10" s="22">
        <f t="shared" si="0"/>
        <v>2961.6</v>
      </c>
      <c r="J10" s="23">
        <f t="shared" si="1"/>
        <v>33318</v>
      </c>
      <c r="K10" s="24">
        <f t="shared" si="2"/>
        <v>0.088888888888889</v>
      </c>
      <c r="L10" s="25"/>
    </row>
    <row r="11" s="1" customFormat="1" spans="1:12">
      <c r="A11" s="42">
        <v>43779</v>
      </c>
      <c r="B11" s="9" t="s">
        <v>35</v>
      </c>
      <c r="C11" s="9" t="s">
        <v>14</v>
      </c>
      <c r="D11" s="9">
        <v>600</v>
      </c>
      <c r="E11" s="9">
        <v>1780</v>
      </c>
      <c r="F11" s="9">
        <v>48</v>
      </c>
      <c r="G11" s="9">
        <v>43.9</v>
      </c>
      <c r="H11" s="9">
        <v>52.4</v>
      </c>
      <c r="I11" s="22">
        <f t="shared" si="0"/>
        <v>2640</v>
      </c>
      <c r="J11" s="23">
        <f t="shared" si="1"/>
        <v>28800</v>
      </c>
      <c r="K11" s="24">
        <f t="shared" si="2"/>
        <v>0.0916666666666666</v>
      </c>
      <c r="L11" s="25"/>
    </row>
    <row r="12" s="1" customFormat="1" spans="1:12">
      <c r="A12" s="42" t="s">
        <v>36</v>
      </c>
      <c r="B12" s="9" t="s">
        <v>37</v>
      </c>
      <c r="C12" s="9" t="s">
        <v>14</v>
      </c>
      <c r="D12" s="9">
        <v>1200</v>
      </c>
      <c r="E12" s="9">
        <v>800</v>
      </c>
      <c r="F12" s="9">
        <v>28</v>
      </c>
      <c r="G12" s="9">
        <v>25.9</v>
      </c>
      <c r="H12" s="9">
        <v>30</v>
      </c>
      <c r="I12" s="22">
        <f t="shared" si="0"/>
        <v>2400</v>
      </c>
      <c r="J12" s="23">
        <f t="shared" si="1"/>
        <v>33600</v>
      </c>
      <c r="K12" s="24">
        <f t="shared" si="2"/>
        <v>0.0714285714285714</v>
      </c>
      <c r="L12" s="25"/>
    </row>
    <row r="13" s="1" customFormat="1" spans="1:12">
      <c r="A13" s="41" t="s">
        <v>38</v>
      </c>
      <c r="B13" s="11" t="s">
        <v>39</v>
      </c>
      <c r="C13" s="11" t="s">
        <v>14</v>
      </c>
      <c r="D13" s="11">
        <v>400</v>
      </c>
      <c r="E13" s="11">
        <v>1540</v>
      </c>
      <c r="F13" s="11">
        <v>47</v>
      </c>
      <c r="G13" s="11">
        <v>41.9</v>
      </c>
      <c r="H13" s="11">
        <v>41.9</v>
      </c>
      <c r="I13" s="26">
        <f t="shared" si="0"/>
        <v>-2040</v>
      </c>
      <c r="J13" s="23">
        <f t="shared" si="1"/>
        <v>18800</v>
      </c>
      <c r="K13" s="24">
        <f t="shared" si="2"/>
        <v>-0.108510638297872</v>
      </c>
      <c r="L13" s="25"/>
    </row>
    <row r="14" s="1" customFormat="1" spans="1:12">
      <c r="A14" s="42" t="s">
        <v>40</v>
      </c>
      <c r="B14" s="9" t="s">
        <v>35</v>
      </c>
      <c r="C14" s="9" t="s">
        <v>14</v>
      </c>
      <c r="D14" s="9">
        <v>600</v>
      </c>
      <c r="E14" s="9">
        <v>1800</v>
      </c>
      <c r="F14" s="9">
        <v>36</v>
      </c>
      <c r="G14" s="9">
        <v>31.9</v>
      </c>
      <c r="H14" s="9">
        <v>41</v>
      </c>
      <c r="I14" s="22">
        <f t="shared" si="0"/>
        <v>3000</v>
      </c>
      <c r="J14" s="23">
        <f t="shared" si="1"/>
        <v>21600</v>
      </c>
      <c r="K14" s="24">
        <f t="shared" si="2"/>
        <v>0.138888888888889</v>
      </c>
      <c r="L14" s="25"/>
    </row>
    <row r="15" s="1" customFormat="1" spans="1:12">
      <c r="A15" s="42" t="s">
        <v>41</v>
      </c>
      <c r="B15" s="9" t="s">
        <v>13</v>
      </c>
      <c r="C15" s="9" t="s">
        <v>14</v>
      </c>
      <c r="D15" s="9">
        <v>1300</v>
      </c>
      <c r="E15" s="9">
        <v>260</v>
      </c>
      <c r="F15" s="9">
        <v>19.4</v>
      </c>
      <c r="G15" s="9">
        <v>17.7</v>
      </c>
      <c r="H15" s="9">
        <v>23.5</v>
      </c>
      <c r="I15" s="22">
        <f t="shared" si="0"/>
        <v>5330</v>
      </c>
      <c r="J15" s="23">
        <f t="shared" si="1"/>
        <v>25220</v>
      </c>
      <c r="K15" s="24">
        <f t="shared" si="2"/>
        <v>0.211340206185567</v>
      </c>
      <c r="L15" s="8"/>
    </row>
    <row r="16" s="1" customFormat="1" spans="1:12">
      <c r="A16" s="42" t="s">
        <v>42</v>
      </c>
      <c r="B16" s="9" t="s">
        <v>43</v>
      </c>
      <c r="C16" s="9" t="s">
        <v>14</v>
      </c>
      <c r="D16" s="9">
        <v>1500</v>
      </c>
      <c r="E16" s="9">
        <v>680</v>
      </c>
      <c r="F16" s="9">
        <v>23</v>
      </c>
      <c r="G16" s="9">
        <v>21.4</v>
      </c>
      <c r="H16" s="9">
        <v>24</v>
      </c>
      <c r="I16" s="22">
        <f t="shared" si="0"/>
        <v>1500</v>
      </c>
      <c r="J16" s="23">
        <f t="shared" si="1"/>
        <v>34500</v>
      </c>
      <c r="K16" s="24">
        <f t="shared" si="2"/>
        <v>0.0434782608695652</v>
      </c>
      <c r="L16" s="8"/>
    </row>
    <row r="17" s="1" customFormat="1" spans="1:12">
      <c r="A17" s="42" t="s">
        <v>44</v>
      </c>
      <c r="B17" s="9" t="s">
        <v>29</v>
      </c>
      <c r="C17" s="9" t="s">
        <v>14</v>
      </c>
      <c r="D17" s="9">
        <v>750</v>
      </c>
      <c r="E17" s="9">
        <v>1340</v>
      </c>
      <c r="F17" s="9">
        <v>26</v>
      </c>
      <c r="G17" s="9">
        <v>22.9</v>
      </c>
      <c r="H17" s="9">
        <v>34</v>
      </c>
      <c r="I17" s="22">
        <f t="shared" si="0"/>
        <v>6000</v>
      </c>
      <c r="J17" s="23">
        <f t="shared" si="1"/>
        <v>19500</v>
      </c>
      <c r="K17" s="24">
        <f t="shared" si="2"/>
        <v>0.307692307692308</v>
      </c>
      <c r="L17" s="8"/>
    </row>
    <row r="18" s="1" customFormat="1" spans="1:12">
      <c r="A18" s="42" t="s">
        <v>44</v>
      </c>
      <c r="B18" s="9" t="s">
        <v>15</v>
      </c>
      <c r="C18" s="9" t="s">
        <v>14</v>
      </c>
      <c r="D18" s="9">
        <v>1200</v>
      </c>
      <c r="E18" s="9">
        <v>260</v>
      </c>
      <c r="F18" s="9">
        <v>12</v>
      </c>
      <c r="G18" s="9">
        <v>9.9</v>
      </c>
      <c r="H18" s="9">
        <v>19.8</v>
      </c>
      <c r="I18" s="22">
        <f t="shared" si="0"/>
        <v>9360</v>
      </c>
      <c r="J18" s="23">
        <f t="shared" si="1"/>
        <v>14400</v>
      </c>
      <c r="K18" s="24">
        <f t="shared" si="2"/>
        <v>0.65</v>
      </c>
      <c r="L18" s="8"/>
    </row>
    <row r="19" s="1" customFormat="1" spans="1:12">
      <c r="A19" s="42" t="s">
        <v>45</v>
      </c>
      <c r="B19" s="9" t="s">
        <v>31</v>
      </c>
      <c r="C19" s="9" t="s">
        <v>14</v>
      </c>
      <c r="D19" s="9">
        <v>600</v>
      </c>
      <c r="E19" s="9">
        <v>1780</v>
      </c>
      <c r="F19" s="9">
        <v>35</v>
      </c>
      <c r="G19" s="9">
        <v>30.9</v>
      </c>
      <c r="H19" s="9">
        <v>38.8</v>
      </c>
      <c r="I19" s="22">
        <f t="shared" si="0"/>
        <v>2280</v>
      </c>
      <c r="J19" s="23">
        <f t="shared" si="1"/>
        <v>21000</v>
      </c>
      <c r="K19" s="24">
        <f t="shared" si="2"/>
        <v>0.108571428571428</v>
      </c>
      <c r="L19" s="8"/>
    </row>
    <row r="20" s="1" customFormat="1" spans="1:12">
      <c r="A20" s="42" t="s">
        <v>46</v>
      </c>
      <c r="B20" s="9" t="s">
        <v>15</v>
      </c>
      <c r="C20" s="9" t="s">
        <v>14</v>
      </c>
      <c r="D20" s="9">
        <v>1200</v>
      </c>
      <c r="E20" s="9">
        <v>260</v>
      </c>
      <c r="F20" s="9">
        <v>13</v>
      </c>
      <c r="G20" s="9">
        <v>10.9</v>
      </c>
      <c r="H20" s="9">
        <v>20.2</v>
      </c>
      <c r="I20" s="22">
        <f t="shared" si="0"/>
        <v>8640</v>
      </c>
      <c r="J20" s="23">
        <f t="shared" si="1"/>
        <v>15600</v>
      </c>
      <c r="K20" s="24">
        <f t="shared" si="2"/>
        <v>0.553846153846154</v>
      </c>
      <c r="L20" s="8"/>
    </row>
    <row r="21" s="1" customFormat="1" spans="1:12">
      <c r="A21" s="42"/>
      <c r="B21" s="9"/>
      <c r="C21" s="9"/>
      <c r="D21" s="9"/>
      <c r="E21" s="9"/>
      <c r="F21" s="9"/>
      <c r="G21" s="9"/>
      <c r="H21" s="9"/>
      <c r="I21" s="22"/>
      <c r="J21" s="23"/>
      <c r="K21" s="24"/>
      <c r="L21" s="8"/>
    </row>
    <row r="22" s="1" customFormat="1" spans="1:11">
      <c r="A22" s="42"/>
      <c r="B22" s="9"/>
      <c r="C22" s="9"/>
      <c r="D22" s="9"/>
      <c r="E22" s="9"/>
      <c r="F22" s="9"/>
      <c r="G22" s="9"/>
      <c r="H22" s="9"/>
      <c r="I22" s="22"/>
      <c r="J22" s="23"/>
      <c r="K22" s="24">
        <f>SUM(K4:K21)</f>
        <v>2.55224977279513</v>
      </c>
    </row>
    <row r="23" s="1" customFormat="1" spans="1:11">
      <c r="A23" s="44"/>
      <c r="B23" s="13"/>
      <c r="C23" s="13"/>
      <c r="D23" s="13"/>
      <c r="E23" s="13"/>
      <c r="F23" s="13"/>
      <c r="G23" s="14"/>
      <c r="H23" s="14"/>
      <c r="I23" s="14"/>
      <c r="J23" s="13"/>
      <c r="K23" s="27"/>
    </row>
    <row r="24" s="1" customFormat="1" spans="1:11">
      <c r="A24" s="44"/>
      <c r="B24" s="13"/>
      <c r="C24" s="13"/>
      <c r="D24" s="13"/>
      <c r="E24" s="13"/>
      <c r="F24" s="13"/>
      <c r="G24" s="15" t="s">
        <v>25</v>
      </c>
      <c r="H24" s="15"/>
      <c r="I24" s="28">
        <f>SUM(I4:I22)</f>
        <v>57341.6</v>
      </c>
      <c r="J24" s="13"/>
      <c r="K24" s="19"/>
    </row>
    <row r="25" s="1" customFormat="1" spans="1:9">
      <c r="A25" s="37"/>
      <c r="G25" s="13"/>
      <c r="H25" s="13"/>
      <c r="I25" s="13"/>
    </row>
    <row r="26" s="1" customFormat="1" spans="1:9">
      <c r="A26" s="37"/>
      <c r="G26" s="16" t="s">
        <v>26</v>
      </c>
      <c r="H26" s="16"/>
      <c r="I26" s="30">
        <v>2.55</v>
      </c>
    </row>
    <row r="27" s="1" customFormat="1" spans="1:8">
      <c r="A27" s="37"/>
      <c r="G27" s="17"/>
      <c r="H27" s="17"/>
    </row>
    <row r="28" s="1" customFormat="1" spans="1:9">
      <c r="A28" s="37"/>
      <c r="G28" s="16" t="s">
        <v>27</v>
      </c>
      <c r="H28" s="16"/>
      <c r="I28" s="30">
        <f>16/17</f>
        <v>0.941176470588235</v>
      </c>
    </row>
    <row r="1048549" s="1" customFormat="1" spans="1:16384">
      <c r="A1048549" s="37"/>
      <c r="XFD1048549" s="23"/>
    </row>
  </sheetData>
  <mergeCells count="5">
    <mergeCell ref="A1:K1"/>
    <mergeCell ref="A2:K2"/>
    <mergeCell ref="G24:H24"/>
    <mergeCell ref="G26:H26"/>
    <mergeCell ref="G28:H28"/>
  </mergeCells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workbookViewId="0">
      <selection activeCell="E41" sqref="E41"/>
    </sheetView>
  </sheetViews>
  <sheetFormatPr defaultColWidth="9" defaultRowHeight="15"/>
  <cols>
    <col min="1" max="1" width="10.4285714285714" style="1"/>
    <col min="2" max="2" width="19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324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43193</v>
      </c>
      <c r="B4" s="9" t="s">
        <v>325</v>
      </c>
      <c r="C4" s="9" t="s">
        <v>14</v>
      </c>
      <c r="D4" s="9">
        <v>10000</v>
      </c>
      <c r="E4" s="9">
        <v>70</v>
      </c>
      <c r="F4" s="9">
        <v>6.25</v>
      </c>
      <c r="G4" s="9">
        <v>5.4</v>
      </c>
      <c r="H4" s="9">
        <v>6.25</v>
      </c>
      <c r="I4" s="22">
        <f t="shared" ref="I4:I35" si="0">(H4-F4)*D4</f>
        <v>0</v>
      </c>
      <c r="J4" s="23">
        <f t="shared" ref="J4:J35" si="1">D4*F4</f>
        <v>62500</v>
      </c>
      <c r="K4" s="24">
        <f t="shared" ref="K4:K35" si="2">(I4/J4)</f>
        <v>0</v>
      </c>
      <c r="L4" s="25"/>
    </row>
    <row r="5" spans="1:12">
      <c r="A5" s="8">
        <v>43193</v>
      </c>
      <c r="B5" s="9" t="s">
        <v>326</v>
      </c>
      <c r="C5" s="9" t="s">
        <v>14</v>
      </c>
      <c r="D5" s="9">
        <v>350</v>
      </c>
      <c r="E5" s="9">
        <v>1550</v>
      </c>
      <c r="F5" s="9">
        <v>69</v>
      </c>
      <c r="G5" s="9">
        <v>65.7</v>
      </c>
      <c r="H5" s="9">
        <v>84.5</v>
      </c>
      <c r="I5" s="22">
        <f t="shared" si="0"/>
        <v>5425</v>
      </c>
      <c r="J5" s="23">
        <f t="shared" si="1"/>
        <v>24150</v>
      </c>
      <c r="K5" s="24">
        <f t="shared" si="2"/>
        <v>0.22463768115942</v>
      </c>
      <c r="L5" s="25"/>
    </row>
    <row r="6" spans="1:12">
      <c r="A6" s="8">
        <v>43194</v>
      </c>
      <c r="B6" s="9" t="s">
        <v>327</v>
      </c>
      <c r="C6" s="9" t="s">
        <v>14</v>
      </c>
      <c r="D6" s="9">
        <v>1000</v>
      </c>
      <c r="E6" s="9">
        <v>640</v>
      </c>
      <c r="F6" s="9">
        <v>32</v>
      </c>
      <c r="G6" s="9">
        <v>27.9</v>
      </c>
      <c r="H6" s="9">
        <v>32</v>
      </c>
      <c r="I6" s="22">
        <f t="shared" si="0"/>
        <v>0</v>
      </c>
      <c r="J6" s="23">
        <f t="shared" si="1"/>
        <v>32000</v>
      </c>
      <c r="K6" s="24">
        <f t="shared" si="2"/>
        <v>0</v>
      </c>
      <c r="L6" s="25"/>
    </row>
    <row r="7" spans="1:12">
      <c r="A7" s="8">
        <v>43194</v>
      </c>
      <c r="B7" s="9" t="s">
        <v>188</v>
      </c>
      <c r="C7" s="9" t="s">
        <v>14</v>
      </c>
      <c r="D7" s="9">
        <v>1000</v>
      </c>
      <c r="E7" s="9">
        <v>780</v>
      </c>
      <c r="F7" s="9">
        <v>18</v>
      </c>
      <c r="G7" s="9">
        <v>12.9</v>
      </c>
      <c r="H7" s="9">
        <v>19.9</v>
      </c>
      <c r="I7" s="22">
        <f t="shared" si="0"/>
        <v>1900</v>
      </c>
      <c r="J7" s="23">
        <f t="shared" si="1"/>
        <v>18000</v>
      </c>
      <c r="K7" s="24">
        <f t="shared" si="2"/>
        <v>0.105555555555555</v>
      </c>
      <c r="L7" s="25"/>
    </row>
    <row r="8" spans="1:12">
      <c r="A8" s="8">
        <v>43196</v>
      </c>
      <c r="B8" s="9" t="s">
        <v>269</v>
      </c>
      <c r="C8" s="9" t="s">
        <v>14</v>
      </c>
      <c r="D8" s="9">
        <v>600</v>
      </c>
      <c r="E8" s="9">
        <v>800</v>
      </c>
      <c r="F8" s="9">
        <v>23</v>
      </c>
      <c r="G8" s="9">
        <v>16.4</v>
      </c>
      <c r="H8" s="9">
        <v>41</v>
      </c>
      <c r="I8" s="22">
        <f t="shared" si="0"/>
        <v>10800</v>
      </c>
      <c r="J8" s="23">
        <f t="shared" si="1"/>
        <v>13800</v>
      </c>
      <c r="K8" s="24">
        <f t="shared" si="2"/>
        <v>0.782608695652174</v>
      </c>
      <c r="L8" s="25"/>
    </row>
    <row r="9" spans="1:12">
      <c r="A9" s="8">
        <v>43199</v>
      </c>
      <c r="B9" s="9" t="s">
        <v>328</v>
      </c>
      <c r="C9" s="9" t="s">
        <v>14</v>
      </c>
      <c r="D9" s="9">
        <v>4000</v>
      </c>
      <c r="E9" s="9">
        <v>100</v>
      </c>
      <c r="F9" s="9">
        <v>7</v>
      </c>
      <c r="G9" s="9">
        <v>5.9</v>
      </c>
      <c r="H9" s="9">
        <v>7.9</v>
      </c>
      <c r="I9" s="22">
        <f t="shared" si="0"/>
        <v>3600</v>
      </c>
      <c r="J9" s="23">
        <f t="shared" si="1"/>
        <v>28000</v>
      </c>
      <c r="K9" s="24">
        <f t="shared" si="2"/>
        <v>0.128571428571429</v>
      </c>
      <c r="L9" s="25"/>
    </row>
    <row r="10" spans="1:12">
      <c r="A10" s="8">
        <v>43200</v>
      </c>
      <c r="B10" s="9" t="s">
        <v>329</v>
      </c>
      <c r="C10" s="9" t="s">
        <v>14</v>
      </c>
      <c r="D10" s="9">
        <v>1300</v>
      </c>
      <c r="E10" s="9">
        <v>460</v>
      </c>
      <c r="F10" s="9">
        <v>17.5</v>
      </c>
      <c r="G10" s="9">
        <v>14.7</v>
      </c>
      <c r="H10" s="9">
        <v>20</v>
      </c>
      <c r="I10" s="22">
        <f t="shared" si="0"/>
        <v>3250</v>
      </c>
      <c r="J10" s="23">
        <f t="shared" si="1"/>
        <v>22750</v>
      </c>
      <c r="K10" s="24">
        <f t="shared" si="2"/>
        <v>0.142857142857143</v>
      </c>
      <c r="L10" s="25"/>
    </row>
    <row r="11" spans="1:12">
      <c r="A11" s="8">
        <v>43201</v>
      </c>
      <c r="B11" s="9" t="s">
        <v>330</v>
      </c>
      <c r="C11" s="9" t="s">
        <v>14</v>
      </c>
      <c r="D11" s="9">
        <v>5000</v>
      </c>
      <c r="E11" s="9">
        <v>210</v>
      </c>
      <c r="F11" s="9">
        <v>9.5</v>
      </c>
      <c r="G11" s="9">
        <v>8.4</v>
      </c>
      <c r="H11" s="9">
        <v>9.9</v>
      </c>
      <c r="I11" s="22">
        <f t="shared" si="0"/>
        <v>2000</v>
      </c>
      <c r="J11" s="23">
        <f t="shared" si="1"/>
        <v>47500</v>
      </c>
      <c r="K11" s="24">
        <f t="shared" si="2"/>
        <v>0.0421052631578948</v>
      </c>
      <c r="L11" s="25"/>
    </row>
    <row r="12" spans="1:12">
      <c r="A12" s="8">
        <v>43201</v>
      </c>
      <c r="B12" s="9" t="s">
        <v>278</v>
      </c>
      <c r="C12" s="9" t="s">
        <v>14</v>
      </c>
      <c r="D12" s="9">
        <v>250</v>
      </c>
      <c r="E12" s="9">
        <v>2950</v>
      </c>
      <c r="F12" s="9">
        <v>81</v>
      </c>
      <c r="G12" s="9">
        <v>65.7</v>
      </c>
      <c r="H12" s="9">
        <v>86.7</v>
      </c>
      <c r="I12" s="22">
        <f t="shared" si="0"/>
        <v>1425</v>
      </c>
      <c r="J12" s="23">
        <f t="shared" si="1"/>
        <v>20250</v>
      </c>
      <c r="K12" s="24">
        <f t="shared" si="2"/>
        <v>0.0703703703703704</v>
      </c>
      <c r="L12" s="25"/>
    </row>
    <row r="13" spans="1:12">
      <c r="A13" s="10">
        <v>43202</v>
      </c>
      <c r="B13" s="11" t="s">
        <v>331</v>
      </c>
      <c r="C13" s="11" t="s">
        <v>14</v>
      </c>
      <c r="D13" s="11">
        <v>5500</v>
      </c>
      <c r="E13" s="11">
        <v>100</v>
      </c>
      <c r="F13" s="11">
        <v>3</v>
      </c>
      <c r="G13" s="11">
        <v>1.9</v>
      </c>
      <c r="H13" s="11">
        <v>2.8</v>
      </c>
      <c r="I13" s="26">
        <f t="shared" si="0"/>
        <v>-1100</v>
      </c>
      <c r="J13" s="23">
        <f t="shared" si="1"/>
        <v>16500</v>
      </c>
      <c r="K13" s="24">
        <f t="shared" si="2"/>
        <v>-0.0666666666666667</v>
      </c>
      <c r="L13" s="25"/>
    </row>
    <row r="14" spans="1:12">
      <c r="A14" s="8">
        <v>43202</v>
      </c>
      <c r="B14" s="9" t="s">
        <v>29</v>
      </c>
      <c r="C14" s="9" t="s">
        <v>14</v>
      </c>
      <c r="D14" s="9">
        <v>1500</v>
      </c>
      <c r="E14" s="9">
        <v>980</v>
      </c>
      <c r="F14" s="9">
        <v>30.5</v>
      </c>
      <c r="G14" s="9">
        <v>27.4</v>
      </c>
      <c r="H14" s="9">
        <v>30.5</v>
      </c>
      <c r="I14" s="22">
        <f t="shared" si="0"/>
        <v>0</v>
      </c>
      <c r="J14" s="23">
        <f t="shared" si="1"/>
        <v>45750</v>
      </c>
      <c r="K14" s="24">
        <f t="shared" si="2"/>
        <v>0</v>
      </c>
      <c r="L14" s="25"/>
    </row>
    <row r="15" spans="1:12">
      <c r="A15" s="8">
        <v>43202</v>
      </c>
      <c r="B15" s="9" t="s">
        <v>150</v>
      </c>
      <c r="C15" s="9" t="s">
        <v>14</v>
      </c>
      <c r="D15" s="9">
        <v>1800</v>
      </c>
      <c r="E15" s="9">
        <v>410</v>
      </c>
      <c r="F15" s="9">
        <v>14</v>
      </c>
      <c r="G15" s="9">
        <v>11.7</v>
      </c>
      <c r="H15" s="9">
        <v>16.8</v>
      </c>
      <c r="I15" s="22">
        <f t="shared" si="0"/>
        <v>5040</v>
      </c>
      <c r="J15" s="23">
        <f t="shared" si="1"/>
        <v>25200</v>
      </c>
      <c r="K15" s="24">
        <f t="shared" si="2"/>
        <v>0.2</v>
      </c>
      <c r="L15" s="25"/>
    </row>
    <row r="16" spans="1:12">
      <c r="A16" s="8">
        <v>43203</v>
      </c>
      <c r="B16" s="9" t="s">
        <v>327</v>
      </c>
      <c r="C16" s="9" t="s">
        <v>14</v>
      </c>
      <c r="D16" s="9">
        <v>1000</v>
      </c>
      <c r="E16" s="9">
        <v>640</v>
      </c>
      <c r="F16" s="9">
        <v>18.4</v>
      </c>
      <c r="G16" s="9">
        <v>12.9</v>
      </c>
      <c r="H16" s="9">
        <v>18.4</v>
      </c>
      <c r="I16" s="22">
        <f t="shared" si="0"/>
        <v>0</v>
      </c>
      <c r="J16" s="23">
        <f t="shared" si="1"/>
        <v>18400</v>
      </c>
      <c r="K16" s="24">
        <f t="shared" si="2"/>
        <v>0</v>
      </c>
      <c r="L16" s="25"/>
    </row>
    <row r="17" spans="1:12">
      <c r="A17" s="10">
        <v>43203</v>
      </c>
      <c r="B17" s="11" t="s">
        <v>24</v>
      </c>
      <c r="C17" s="11" t="s">
        <v>14</v>
      </c>
      <c r="D17" s="11">
        <v>500</v>
      </c>
      <c r="E17" s="11">
        <v>2500</v>
      </c>
      <c r="F17" s="11">
        <v>80</v>
      </c>
      <c r="G17" s="11">
        <v>71.7</v>
      </c>
      <c r="H17" s="11">
        <v>71.7</v>
      </c>
      <c r="I17" s="26">
        <f t="shared" si="0"/>
        <v>-4150</v>
      </c>
      <c r="J17" s="23">
        <f t="shared" si="1"/>
        <v>40000</v>
      </c>
      <c r="K17" s="24">
        <f t="shared" si="2"/>
        <v>-0.10375</v>
      </c>
      <c r="L17" s="25"/>
    </row>
    <row r="18" spans="1:12">
      <c r="A18" s="8">
        <v>43206</v>
      </c>
      <c r="B18" s="9" t="s">
        <v>277</v>
      </c>
      <c r="C18" s="9" t="s">
        <v>14</v>
      </c>
      <c r="D18" s="9">
        <v>7000</v>
      </c>
      <c r="E18" s="9">
        <v>150</v>
      </c>
      <c r="F18" s="9">
        <v>4.3</v>
      </c>
      <c r="G18" s="9">
        <v>2.9</v>
      </c>
      <c r="H18" s="9">
        <v>4.3</v>
      </c>
      <c r="I18" s="22">
        <f t="shared" si="0"/>
        <v>0</v>
      </c>
      <c r="J18" s="23">
        <f t="shared" si="1"/>
        <v>30100</v>
      </c>
      <c r="K18" s="24">
        <f t="shared" si="2"/>
        <v>0</v>
      </c>
      <c r="L18" s="25"/>
    </row>
    <row r="19" spans="1:12">
      <c r="A19" s="8">
        <v>43206</v>
      </c>
      <c r="B19" s="9" t="s">
        <v>257</v>
      </c>
      <c r="C19" s="9" t="s">
        <v>14</v>
      </c>
      <c r="D19" s="9">
        <v>500</v>
      </c>
      <c r="E19" s="9">
        <v>1840</v>
      </c>
      <c r="F19" s="9">
        <v>27</v>
      </c>
      <c r="G19" s="9">
        <v>18.7</v>
      </c>
      <c r="H19" s="9">
        <v>37</v>
      </c>
      <c r="I19" s="22">
        <f t="shared" si="0"/>
        <v>5000</v>
      </c>
      <c r="J19" s="23">
        <f t="shared" si="1"/>
        <v>13500</v>
      </c>
      <c r="K19" s="24">
        <f t="shared" si="2"/>
        <v>0.37037037037037</v>
      </c>
      <c r="L19" s="25"/>
    </row>
    <row r="20" spans="1:12">
      <c r="A20" s="8">
        <v>43207</v>
      </c>
      <c r="B20" s="9" t="s">
        <v>267</v>
      </c>
      <c r="C20" s="9" t="s">
        <v>14</v>
      </c>
      <c r="D20" s="9">
        <v>1200</v>
      </c>
      <c r="E20" s="9">
        <v>870</v>
      </c>
      <c r="F20" s="9">
        <v>27.5</v>
      </c>
      <c r="G20" s="9">
        <v>23.9</v>
      </c>
      <c r="H20" s="9">
        <v>32.5</v>
      </c>
      <c r="I20" s="22">
        <f t="shared" si="0"/>
        <v>6000</v>
      </c>
      <c r="J20" s="23">
        <f t="shared" si="1"/>
        <v>33000</v>
      </c>
      <c r="K20" s="24">
        <f t="shared" si="2"/>
        <v>0.181818181818182</v>
      </c>
      <c r="L20" s="25"/>
    </row>
    <row r="21" spans="1:12">
      <c r="A21" s="8">
        <v>43208</v>
      </c>
      <c r="B21" s="9" t="s">
        <v>207</v>
      </c>
      <c r="C21" s="9" t="s">
        <v>14</v>
      </c>
      <c r="D21" s="9">
        <v>1000</v>
      </c>
      <c r="E21" s="9">
        <v>880</v>
      </c>
      <c r="F21" s="9">
        <v>29</v>
      </c>
      <c r="G21" s="9">
        <v>24.7</v>
      </c>
      <c r="H21" s="9">
        <v>29</v>
      </c>
      <c r="I21" s="22">
        <f t="shared" si="0"/>
        <v>0</v>
      </c>
      <c r="J21" s="23">
        <f t="shared" si="1"/>
        <v>29000</v>
      </c>
      <c r="K21" s="24">
        <f t="shared" si="2"/>
        <v>0</v>
      </c>
      <c r="L21" s="25"/>
    </row>
    <row r="22" spans="1:12">
      <c r="A22" s="8">
        <v>43208</v>
      </c>
      <c r="B22" s="9" t="s">
        <v>314</v>
      </c>
      <c r="C22" s="9" t="s">
        <v>14</v>
      </c>
      <c r="D22" s="9">
        <v>1700</v>
      </c>
      <c r="E22" s="9">
        <v>380</v>
      </c>
      <c r="F22" s="9">
        <v>13.5</v>
      </c>
      <c r="G22" s="9">
        <v>10.4</v>
      </c>
      <c r="H22" s="9">
        <v>15.75</v>
      </c>
      <c r="I22" s="22">
        <f t="shared" si="0"/>
        <v>3825</v>
      </c>
      <c r="J22" s="23">
        <f t="shared" si="1"/>
        <v>22950</v>
      </c>
      <c r="K22" s="24">
        <f t="shared" si="2"/>
        <v>0.166666666666667</v>
      </c>
      <c r="L22" s="25"/>
    </row>
    <row r="23" spans="1:12">
      <c r="A23" s="8">
        <v>43209</v>
      </c>
      <c r="B23" s="9" t="s">
        <v>332</v>
      </c>
      <c r="C23" s="9" t="s">
        <v>14</v>
      </c>
      <c r="D23" s="9">
        <v>3000</v>
      </c>
      <c r="E23" s="9">
        <v>165</v>
      </c>
      <c r="F23" s="9">
        <v>6</v>
      </c>
      <c r="G23" s="9">
        <v>4.7</v>
      </c>
      <c r="H23" s="9">
        <v>8.2</v>
      </c>
      <c r="I23" s="22">
        <f t="shared" si="0"/>
        <v>6600</v>
      </c>
      <c r="J23" s="23">
        <f t="shared" si="1"/>
        <v>18000</v>
      </c>
      <c r="K23" s="24">
        <f t="shared" si="2"/>
        <v>0.366666666666667</v>
      </c>
      <c r="L23" s="25"/>
    </row>
    <row r="24" spans="1:12">
      <c r="A24" s="8">
        <v>43210</v>
      </c>
      <c r="B24" s="9" t="s">
        <v>278</v>
      </c>
      <c r="C24" s="9" t="s">
        <v>14</v>
      </c>
      <c r="D24" s="9">
        <v>250</v>
      </c>
      <c r="E24" s="9">
        <v>3300</v>
      </c>
      <c r="F24" s="9">
        <v>43</v>
      </c>
      <c r="G24" s="9">
        <v>29.7</v>
      </c>
      <c r="H24" s="9">
        <v>53</v>
      </c>
      <c r="I24" s="22">
        <f t="shared" si="0"/>
        <v>2500</v>
      </c>
      <c r="J24" s="23">
        <f t="shared" si="1"/>
        <v>10750</v>
      </c>
      <c r="K24" s="24">
        <f t="shared" si="2"/>
        <v>0.232558139534884</v>
      </c>
      <c r="L24" s="25"/>
    </row>
    <row r="25" spans="1:12">
      <c r="A25" s="8">
        <v>43210</v>
      </c>
      <c r="B25" s="9" t="s">
        <v>278</v>
      </c>
      <c r="C25" s="9" t="s">
        <v>14</v>
      </c>
      <c r="D25" s="9">
        <v>250</v>
      </c>
      <c r="E25" s="9">
        <v>3300</v>
      </c>
      <c r="F25" s="9">
        <v>53</v>
      </c>
      <c r="G25" s="9">
        <v>39.7</v>
      </c>
      <c r="H25" s="9">
        <v>91</v>
      </c>
      <c r="I25" s="22">
        <f t="shared" si="0"/>
        <v>9500</v>
      </c>
      <c r="J25" s="23">
        <f t="shared" si="1"/>
        <v>13250</v>
      </c>
      <c r="K25" s="24">
        <f t="shared" si="2"/>
        <v>0.716981132075472</v>
      </c>
      <c r="L25" s="25"/>
    </row>
    <row r="26" spans="1:12">
      <c r="A26" s="8">
        <v>43213</v>
      </c>
      <c r="B26" s="9" t="s">
        <v>314</v>
      </c>
      <c r="C26" s="9" t="s">
        <v>14</v>
      </c>
      <c r="D26" s="9">
        <v>1700</v>
      </c>
      <c r="E26" s="9">
        <v>400</v>
      </c>
      <c r="F26" s="9">
        <v>10</v>
      </c>
      <c r="G26" s="9">
        <v>6.9</v>
      </c>
      <c r="H26" s="9">
        <v>10</v>
      </c>
      <c r="I26" s="22">
        <f t="shared" si="0"/>
        <v>0</v>
      </c>
      <c r="J26" s="23">
        <f t="shared" si="1"/>
        <v>17000</v>
      </c>
      <c r="K26" s="24">
        <f t="shared" si="2"/>
        <v>0</v>
      </c>
      <c r="L26" s="25"/>
    </row>
    <row r="27" spans="1:12">
      <c r="A27" s="8">
        <v>43213</v>
      </c>
      <c r="B27" s="9" t="s">
        <v>333</v>
      </c>
      <c r="C27" s="9" t="s">
        <v>14</v>
      </c>
      <c r="D27" s="9">
        <v>700</v>
      </c>
      <c r="E27" s="9">
        <v>1080</v>
      </c>
      <c r="F27" s="9">
        <v>19.2</v>
      </c>
      <c r="G27" s="9">
        <v>13.9</v>
      </c>
      <c r="H27" s="9">
        <v>23.2</v>
      </c>
      <c r="I27" s="22">
        <f t="shared" si="0"/>
        <v>2800</v>
      </c>
      <c r="J27" s="23">
        <f t="shared" si="1"/>
        <v>13440</v>
      </c>
      <c r="K27" s="24">
        <f t="shared" si="2"/>
        <v>0.208333333333333</v>
      </c>
      <c r="L27" s="25"/>
    </row>
    <row r="28" spans="1:12">
      <c r="A28" s="8">
        <v>43213</v>
      </c>
      <c r="B28" s="9" t="s">
        <v>333</v>
      </c>
      <c r="C28" s="9" t="s">
        <v>14</v>
      </c>
      <c r="D28" s="9">
        <v>700</v>
      </c>
      <c r="E28" s="9">
        <v>1080</v>
      </c>
      <c r="F28" s="9">
        <v>23</v>
      </c>
      <c r="G28" s="9">
        <v>17.9</v>
      </c>
      <c r="H28" s="9">
        <v>25</v>
      </c>
      <c r="I28" s="22">
        <f t="shared" si="0"/>
        <v>1400</v>
      </c>
      <c r="J28" s="23">
        <f t="shared" si="1"/>
        <v>16100</v>
      </c>
      <c r="K28" s="24">
        <f t="shared" si="2"/>
        <v>0.0869565217391304</v>
      </c>
      <c r="L28" s="25"/>
    </row>
    <row r="29" spans="1:12">
      <c r="A29" s="8">
        <v>43214</v>
      </c>
      <c r="B29" s="9" t="s">
        <v>86</v>
      </c>
      <c r="C29" s="9" t="s">
        <v>14</v>
      </c>
      <c r="D29" s="9">
        <v>1200</v>
      </c>
      <c r="E29" s="9">
        <v>980</v>
      </c>
      <c r="F29" s="9">
        <v>15</v>
      </c>
      <c r="G29" s="9">
        <v>10.9</v>
      </c>
      <c r="H29" s="9">
        <v>15</v>
      </c>
      <c r="I29" s="22">
        <f t="shared" si="0"/>
        <v>0</v>
      </c>
      <c r="J29" s="23">
        <f t="shared" si="1"/>
        <v>18000</v>
      </c>
      <c r="K29" s="24">
        <f t="shared" si="2"/>
        <v>0</v>
      </c>
      <c r="L29" s="25"/>
    </row>
    <row r="30" spans="1:12">
      <c r="A30" s="8">
        <v>43215</v>
      </c>
      <c r="B30" s="9" t="s">
        <v>314</v>
      </c>
      <c r="C30" s="9" t="s">
        <v>14</v>
      </c>
      <c r="D30" s="9">
        <v>1700</v>
      </c>
      <c r="E30" s="9">
        <v>410</v>
      </c>
      <c r="F30" s="9">
        <v>11.3</v>
      </c>
      <c r="G30" s="9">
        <v>9.7</v>
      </c>
      <c r="H30" s="9">
        <v>16.4</v>
      </c>
      <c r="I30" s="22">
        <f t="shared" si="0"/>
        <v>8670</v>
      </c>
      <c r="J30" s="23">
        <f t="shared" si="1"/>
        <v>19210</v>
      </c>
      <c r="K30" s="24">
        <f t="shared" si="2"/>
        <v>0.451327433628318</v>
      </c>
      <c r="L30" s="25"/>
    </row>
    <row r="31" spans="1:12">
      <c r="A31" s="8">
        <v>43216</v>
      </c>
      <c r="B31" s="9" t="s">
        <v>278</v>
      </c>
      <c r="C31" s="9" t="s">
        <v>14</v>
      </c>
      <c r="D31" s="9">
        <v>250</v>
      </c>
      <c r="E31" s="9">
        <v>3500</v>
      </c>
      <c r="F31" s="9">
        <v>22</v>
      </c>
      <c r="G31" s="9">
        <v>11.7</v>
      </c>
      <c r="H31" s="9">
        <v>22</v>
      </c>
      <c r="I31" s="22">
        <f t="shared" si="0"/>
        <v>0</v>
      </c>
      <c r="J31" s="23">
        <f t="shared" si="1"/>
        <v>5500</v>
      </c>
      <c r="K31" s="24">
        <f t="shared" si="2"/>
        <v>0</v>
      </c>
      <c r="L31" s="25"/>
    </row>
    <row r="32" spans="1:12">
      <c r="A32" s="8">
        <v>43217</v>
      </c>
      <c r="B32" s="9" t="s">
        <v>249</v>
      </c>
      <c r="C32" s="9" t="s">
        <v>14</v>
      </c>
      <c r="D32" s="9">
        <v>2750</v>
      </c>
      <c r="E32" s="9">
        <v>280</v>
      </c>
      <c r="F32" s="9">
        <v>17</v>
      </c>
      <c r="G32" s="9">
        <v>15.4</v>
      </c>
      <c r="H32" s="9">
        <v>18.95</v>
      </c>
      <c r="I32" s="22">
        <f t="shared" si="0"/>
        <v>5362.5</v>
      </c>
      <c r="J32" s="23">
        <f t="shared" si="1"/>
        <v>46750</v>
      </c>
      <c r="K32" s="24">
        <f t="shared" si="2"/>
        <v>0.114705882352941</v>
      </c>
      <c r="L32" s="25"/>
    </row>
    <row r="33" spans="1:12">
      <c r="A33" s="8">
        <v>43220</v>
      </c>
      <c r="B33" s="9" t="s">
        <v>237</v>
      </c>
      <c r="C33" s="9" t="s">
        <v>14</v>
      </c>
      <c r="D33" s="9">
        <v>1500</v>
      </c>
      <c r="E33" s="9">
        <v>640</v>
      </c>
      <c r="F33" s="9">
        <v>40.5</v>
      </c>
      <c r="G33" s="9">
        <v>37.4</v>
      </c>
      <c r="H33" s="9">
        <v>40.5</v>
      </c>
      <c r="I33" s="22">
        <f t="shared" si="0"/>
        <v>0</v>
      </c>
      <c r="J33" s="23">
        <f t="shared" si="1"/>
        <v>60750</v>
      </c>
      <c r="K33" s="24">
        <f t="shared" si="2"/>
        <v>0</v>
      </c>
      <c r="L33" s="25"/>
    </row>
    <row r="34" spans="1:12">
      <c r="A34" s="8">
        <v>43220</v>
      </c>
      <c r="B34" s="9" t="s">
        <v>195</v>
      </c>
      <c r="C34" s="9" t="s">
        <v>14</v>
      </c>
      <c r="D34" s="9">
        <v>1200</v>
      </c>
      <c r="E34" s="9">
        <v>520</v>
      </c>
      <c r="F34" s="9">
        <v>19</v>
      </c>
      <c r="G34" s="9">
        <v>15.7</v>
      </c>
      <c r="H34" s="9">
        <v>19</v>
      </c>
      <c r="I34" s="22">
        <f t="shared" si="0"/>
        <v>0</v>
      </c>
      <c r="J34" s="23">
        <f t="shared" si="1"/>
        <v>22800</v>
      </c>
      <c r="K34" s="24">
        <f t="shared" si="2"/>
        <v>0</v>
      </c>
      <c r="L34" s="25"/>
    </row>
    <row r="35" spans="1:12">
      <c r="A35" s="8">
        <v>43220</v>
      </c>
      <c r="B35" s="9" t="s">
        <v>334</v>
      </c>
      <c r="C35" s="9" t="s">
        <v>14</v>
      </c>
      <c r="D35" s="9">
        <v>1200</v>
      </c>
      <c r="E35" s="9">
        <v>680</v>
      </c>
      <c r="F35" s="9">
        <v>27.1</v>
      </c>
      <c r="G35" s="9">
        <v>23.4</v>
      </c>
      <c r="H35" s="9">
        <v>27.1</v>
      </c>
      <c r="I35" s="22">
        <f t="shared" si="0"/>
        <v>0</v>
      </c>
      <c r="J35" s="23">
        <f t="shared" si="1"/>
        <v>32520</v>
      </c>
      <c r="K35" s="24">
        <f t="shared" si="2"/>
        <v>0</v>
      </c>
      <c r="L35" s="25"/>
    </row>
    <row r="36" spans="1:12">
      <c r="A36" s="8"/>
      <c r="B36" s="9"/>
      <c r="C36" s="9"/>
      <c r="D36" s="9"/>
      <c r="E36" s="9"/>
      <c r="F36" s="9"/>
      <c r="G36" s="9"/>
      <c r="H36" s="9"/>
      <c r="I36" s="22"/>
      <c r="J36" s="23"/>
      <c r="K36" s="24"/>
      <c r="L36" s="25"/>
    </row>
    <row r="37" spans="1:12">
      <c r="A37" s="8"/>
      <c r="B37" s="9"/>
      <c r="C37" s="9"/>
      <c r="D37" s="9"/>
      <c r="E37" s="9"/>
      <c r="F37" s="9"/>
      <c r="G37" s="9"/>
      <c r="H37" s="9"/>
      <c r="I37" s="22"/>
      <c r="J37" s="23"/>
      <c r="K37" s="24">
        <f>SUM(K4:K36)</f>
        <v>4.42267379884328</v>
      </c>
      <c r="L37" s="25"/>
    </row>
    <row r="38" spans="1:12">
      <c r="A38" s="12"/>
      <c r="B38" s="13"/>
      <c r="C38" s="13"/>
      <c r="D38" s="13"/>
      <c r="E38" s="13"/>
      <c r="F38" s="13"/>
      <c r="G38" s="14"/>
      <c r="H38" s="14"/>
      <c r="I38" s="14"/>
      <c r="J38" s="13"/>
      <c r="K38" s="27"/>
      <c r="L38" s="19"/>
    </row>
    <row r="39" spans="1:12">
      <c r="A39" s="12"/>
      <c r="B39" s="13"/>
      <c r="C39" s="13"/>
      <c r="D39" s="13"/>
      <c r="E39" s="13"/>
      <c r="F39" s="13"/>
      <c r="G39" s="15" t="s">
        <v>25</v>
      </c>
      <c r="H39" s="15"/>
      <c r="I39" s="28">
        <f>SUM(I4:I37)</f>
        <v>79847.5</v>
      </c>
      <c r="J39" s="13"/>
      <c r="K39" s="19"/>
      <c r="L39" s="19"/>
    </row>
    <row r="40" spans="7:9">
      <c r="G40" s="13"/>
      <c r="H40" s="13"/>
      <c r="I40" s="13"/>
    </row>
    <row r="41" spans="7:9">
      <c r="G41" s="16" t="s">
        <v>26</v>
      </c>
      <c r="H41" s="16"/>
      <c r="I41" s="29">
        <v>4.42</v>
      </c>
    </row>
    <row r="42" spans="7:9">
      <c r="G42" s="17"/>
      <c r="H42" s="17"/>
      <c r="I42" s="13"/>
    </row>
    <row r="43" spans="7:9">
      <c r="G43" s="16" t="s">
        <v>27</v>
      </c>
      <c r="H43" s="16"/>
      <c r="I43" s="29">
        <f>30/32</f>
        <v>0.9375</v>
      </c>
    </row>
  </sheetData>
  <mergeCells count="5">
    <mergeCell ref="A1:J1"/>
    <mergeCell ref="A2:J2"/>
    <mergeCell ref="G39:H39"/>
    <mergeCell ref="G41:H41"/>
    <mergeCell ref="G43:H43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I39" sqref="I39"/>
    </sheetView>
  </sheetViews>
  <sheetFormatPr defaultColWidth="9" defaultRowHeight="15"/>
  <cols>
    <col min="1" max="1" width="10.4285714285714" style="1"/>
    <col min="2" max="2" width="19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335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43160</v>
      </c>
      <c r="B4" s="9" t="s">
        <v>167</v>
      </c>
      <c r="C4" s="9" t="s">
        <v>14</v>
      </c>
      <c r="D4" s="9">
        <v>800</v>
      </c>
      <c r="E4" s="9">
        <v>620</v>
      </c>
      <c r="F4" s="9">
        <v>21</v>
      </c>
      <c r="G4" s="9">
        <v>15.7</v>
      </c>
      <c r="H4" s="9">
        <v>25</v>
      </c>
      <c r="I4" s="22">
        <f t="shared" ref="I4:I28" si="0">(H4-F4)*D4</f>
        <v>3200</v>
      </c>
      <c r="J4" s="23">
        <f t="shared" ref="J4:J28" si="1">D4*F4</f>
        <v>16800</v>
      </c>
      <c r="K4" s="24">
        <f t="shared" ref="K4:K28" si="2">(I4/J4)</f>
        <v>0.19047619047619</v>
      </c>
      <c r="L4" s="25"/>
    </row>
    <row r="5" spans="1:12">
      <c r="A5" s="8">
        <v>43164</v>
      </c>
      <c r="B5" s="9" t="s">
        <v>101</v>
      </c>
      <c r="C5" s="9" t="s">
        <v>14</v>
      </c>
      <c r="D5" s="9">
        <v>800</v>
      </c>
      <c r="E5" s="9">
        <v>600</v>
      </c>
      <c r="F5" s="9">
        <v>23.05</v>
      </c>
      <c r="G5" s="9">
        <v>17.7</v>
      </c>
      <c r="H5" s="9">
        <v>27</v>
      </c>
      <c r="I5" s="22">
        <f t="shared" si="0"/>
        <v>3160</v>
      </c>
      <c r="J5" s="23">
        <f t="shared" si="1"/>
        <v>18440</v>
      </c>
      <c r="K5" s="24">
        <f t="shared" si="2"/>
        <v>0.171366594360087</v>
      </c>
      <c r="L5" s="25"/>
    </row>
    <row r="6" spans="1:12">
      <c r="A6" s="8">
        <v>43165</v>
      </c>
      <c r="B6" s="9" t="s">
        <v>336</v>
      </c>
      <c r="C6" s="9" t="s">
        <v>14</v>
      </c>
      <c r="D6" s="9">
        <v>1750</v>
      </c>
      <c r="E6" s="9">
        <v>310</v>
      </c>
      <c r="F6" s="9">
        <v>16</v>
      </c>
      <c r="G6" s="9">
        <v>12.9</v>
      </c>
      <c r="H6" s="9">
        <v>16</v>
      </c>
      <c r="I6" s="22">
        <f t="shared" si="0"/>
        <v>0</v>
      </c>
      <c r="J6" s="23">
        <f t="shared" si="1"/>
        <v>28000</v>
      </c>
      <c r="K6" s="24">
        <f t="shared" si="2"/>
        <v>0</v>
      </c>
      <c r="L6" s="25"/>
    </row>
    <row r="7" spans="1:12">
      <c r="A7" s="8">
        <v>43165</v>
      </c>
      <c r="B7" s="9" t="s">
        <v>121</v>
      </c>
      <c r="C7" s="9" t="s">
        <v>14</v>
      </c>
      <c r="D7" s="9">
        <v>1800</v>
      </c>
      <c r="E7" s="9">
        <v>640</v>
      </c>
      <c r="F7" s="9">
        <v>22</v>
      </c>
      <c r="G7" s="9">
        <v>19.7</v>
      </c>
      <c r="H7" s="9">
        <v>22</v>
      </c>
      <c r="I7" s="22">
        <f t="shared" si="0"/>
        <v>0</v>
      </c>
      <c r="J7" s="23">
        <f t="shared" si="1"/>
        <v>39600</v>
      </c>
      <c r="K7" s="24">
        <f t="shared" si="2"/>
        <v>0</v>
      </c>
      <c r="L7" s="25"/>
    </row>
    <row r="8" spans="1:12">
      <c r="A8" s="8">
        <v>43166</v>
      </c>
      <c r="B8" s="9" t="s">
        <v>327</v>
      </c>
      <c r="C8" s="9" t="s">
        <v>14</v>
      </c>
      <c r="D8" s="9">
        <v>1000</v>
      </c>
      <c r="E8" s="9">
        <v>620</v>
      </c>
      <c r="F8" s="9">
        <v>26</v>
      </c>
      <c r="G8" s="9">
        <v>21.7</v>
      </c>
      <c r="H8" s="9">
        <v>27.6</v>
      </c>
      <c r="I8" s="22">
        <f t="shared" si="0"/>
        <v>1600</v>
      </c>
      <c r="J8" s="23">
        <f t="shared" si="1"/>
        <v>26000</v>
      </c>
      <c r="K8" s="24">
        <f t="shared" si="2"/>
        <v>0.0615384615384616</v>
      </c>
      <c r="L8" s="25"/>
    </row>
    <row r="9" spans="1:12">
      <c r="A9" s="8">
        <v>43166</v>
      </c>
      <c r="B9" s="9" t="s">
        <v>327</v>
      </c>
      <c r="C9" s="9" t="s">
        <v>14</v>
      </c>
      <c r="D9" s="9">
        <v>1000</v>
      </c>
      <c r="E9" s="9">
        <v>620</v>
      </c>
      <c r="F9" s="9">
        <v>26.8</v>
      </c>
      <c r="G9" s="9">
        <v>22.7</v>
      </c>
      <c r="H9" s="9">
        <v>26.8</v>
      </c>
      <c r="I9" s="22">
        <f t="shared" si="0"/>
        <v>0</v>
      </c>
      <c r="J9" s="23">
        <f t="shared" si="1"/>
        <v>26800</v>
      </c>
      <c r="K9" s="24">
        <f t="shared" si="2"/>
        <v>0</v>
      </c>
      <c r="L9" s="25"/>
    </row>
    <row r="10" spans="1:12">
      <c r="A10" s="8">
        <v>43167</v>
      </c>
      <c r="B10" s="9" t="s">
        <v>337</v>
      </c>
      <c r="C10" s="9" t="s">
        <v>14</v>
      </c>
      <c r="D10" s="9">
        <v>4000</v>
      </c>
      <c r="E10" s="9">
        <v>170</v>
      </c>
      <c r="F10" s="9">
        <v>9</v>
      </c>
      <c r="G10" s="9">
        <v>7.7</v>
      </c>
      <c r="H10" s="9">
        <v>12.45</v>
      </c>
      <c r="I10" s="22">
        <f t="shared" si="0"/>
        <v>13800</v>
      </c>
      <c r="J10" s="23">
        <f t="shared" si="1"/>
        <v>36000</v>
      </c>
      <c r="K10" s="24">
        <f t="shared" si="2"/>
        <v>0.383333333333333</v>
      </c>
      <c r="L10" s="25"/>
    </row>
    <row r="11" spans="1:12">
      <c r="A11" s="10">
        <v>43168</v>
      </c>
      <c r="B11" s="11" t="s">
        <v>327</v>
      </c>
      <c r="C11" s="11" t="s">
        <v>14</v>
      </c>
      <c r="D11" s="11">
        <v>1000</v>
      </c>
      <c r="E11" s="11">
        <v>640</v>
      </c>
      <c r="F11" s="11">
        <v>18</v>
      </c>
      <c r="G11" s="11">
        <v>13.7</v>
      </c>
      <c r="H11" s="11">
        <v>15</v>
      </c>
      <c r="I11" s="26">
        <f t="shared" si="0"/>
        <v>-3000</v>
      </c>
      <c r="J11" s="23">
        <f t="shared" si="1"/>
        <v>18000</v>
      </c>
      <c r="K11" s="24">
        <f t="shared" si="2"/>
        <v>-0.166666666666667</v>
      </c>
      <c r="L11" s="25"/>
    </row>
    <row r="12" spans="1:12">
      <c r="A12" s="8">
        <v>43171</v>
      </c>
      <c r="B12" s="9" t="s">
        <v>214</v>
      </c>
      <c r="C12" s="9" t="s">
        <v>14</v>
      </c>
      <c r="D12" s="9">
        <v>1100</v>
      </c>
      <c r="E12" s="9">
        <v>510</v>
      </c>
      <c r="F12" s="9">
        <v>17.5</v>
      </c>
      <c r="G12" s="9">
        <v>12.9</v>
      </c>
      <c r="H12" s="9">
        <v>17.5</v>
      </c>
      <c r="I12" s="22">
        <f t="shared" si="0"/>
        <v>0</v>
      </c>
      <c r="J12" s="23">
        <f t="shared" si="1"/>
        <v>19250</v>
      </c>
      <c r="K12" s="24">
        <f t="shared" si="2"/>
        <v>0</v>
      </c>
      <c r="L12" s="25"/>
    </row>
    <row r="13" spans="1:12">
      <c r="A13" s="8">
        <v>43171</v>
      </c>
      <c r="B13" s="9" t="s">
        <v>338</v>
      </c>
      <c r="C13" s="9" t="s">
        <v>14</v>
      </c>
      <c r="D13" s="9">
        <v>1500</v>
      </c>
      <c r="E13" s="9">
        <v>390</v>
      </c>
      <c r="F13" s="9">
        <v>6.5</v>
      </c>
      <c r="G13" s="9">
        <v>4.4</v>
      </c>
      <c r="H13" s="9">
        <v>10.5</v>
      </c>
      <c r="I13" s="22">
        <f t="shared" si="0"/>
        <v>6000</v>
      </c>
      <c r="J13" s="23">
        <f t="shared" si="1"/>
        <v>9750</v>
      </c>
      <c r="K13" s="24">
        <f t="shared" si="2"/>
        <v>0.615384615384615</v>
      </c>
      <c r="L13" s="25"/>
    </row>
    <row r="14" spans="1:12">
      <c r="A14" s="8">
        <v>43172</v>
      </c>
      <c r="B14" s="9" t="s">
        <v>339</v>
      </c>
      <c r="C14" s="9" t="s">
        <v>14</v>
      </c>
      <c r="D14" s="9">
        <v>1575</v>
      </c>
      <c r="E14" s="9">
        <v>370</v>
      </c>
      <c r="F14" s="9">
        <v>10</v>
      </c>
      <c r="G14" s="9">
        <v>7.4</v>
      </c>
      <c r="H14" s="9">
        <v>17.9</v>
      </c>
      <c r="I14" s="22">
        <f t="shared" si="0"/>
        <v>12442.5</v>
      </c>
      <c r="J14" s="23">
        <f t="shared" si="1"/>
        <v>15750</v>
      </c>
      <c r="K14" s="24">
        <f t="shared" si="2"/>
        <v>0.79</v>
      </c>
      <c r="L14" s="25"/>
    </row>
    <row r="15" spans="1:12">
      <c r="A15" s="8">
        <v>43173</v>
      </c>
      <c r="B15" s="9" t="s">
        <v>327</v>
      </c>
      <c r="C15" s="9" t="s">
        <v>14</v>
      </c>
      <c r="D15" s="9">
        <v>1000</v>
      </c>
      <c r="E15" s="9">
        <v>640</v>
      </c>
      <c r="F15" s="9">
        <v>18</v>
      </c>
      <c r="G15" s="9">
        <v>13.7</v>
      </c>
      <c r="H15" s="9">
        <v>18</v>
      </c>
      <c r="I15" s="22">
        <f t="shared" si="0"/>
        <v>0</v>
      </c>
      <c r="J15" s="23">
        <f t="shared" si="1"/>
        <v>18000</v>
      </c>
      <c r="K15" s="24">
        <f t="shared" si="2"/>
        <v>0</v>
      </c>
      <c r="L15" s="25"/>
    </row>
    <row r="16" spans="1:12">
      <c r="A16" s="10">
        <v>43174</v>
      </c>
      <c r="B16" s="11" t="s">
        <v>150</v>
      </c>
      <c r="C16" s="11" t="s">
        <v>14</v>
      </c>
      <c r="D16" s="11">
        <v>1800</v>
      </c>
      <c r="E16" s="11">
        <v>450</v>
      </c>
      <c r="F16" s="11">
        <v>6.5</v>
      </c>
      <c r="G16" s="11">
        <v>5.5</v>
      </c>
      <c r="H16" s="11">
        <v>5.5</v>
      </c>
      <c r="I16" s="26">
        <f t="shared" si="0"/>
        <v>-1800</v>
      </c>
      <c r="J16" s="23">
        <f t="shared" si="1"/>
        <v>11700</v>
      </c>
      <c r="K16" s="24">
        <f t="shared" si="2"/>
        <v>-0.153846153846154</v>
      </c>
      <c r="L16" s="25"/>
    </row>
    <row r="17" spans="1:12">
      <c r="A17" s="8">
        <v>43174</v>
      </c>
      <c r="B17" s="9" t="s">
        <v>29</v>
      </c>
      <c r="C17" s="9" t="s">
        <v>14</v>
      </c>
      <c r="D17" s="9">
        <v>1500</v>
      </c>
      <c r="E17" s="9">
        <v>860</v>
      </c>
      <c r="F17" s="9">
        <v>24.6</v>
      </c>
      <c r="G17" s="9">
        <v>21.7</v>
      </c>
      <c r="H17" s="9">
        <v>28.5</v>
      </c>
      <c r="I17" s="22">
        <f t="shared" si="0"/>
        <v>5850</v>
      </c>
      <c r="J17" s="23">
        <f t="shared" si="1"/>
        <v>36900</v>
      </c>
      <c r="K17" s="24">
        <f t="shared" si="2"/>
        <v>0.158536585365854</v>
      </c>
      <c r="L17" s="25"/>
    </row>
    <row r="18" spans="1:12">
      <c r="A18" s="8">
        <v>43175</v>
      </c>
      <c r="B18" s="9" t="s">
        <v>325</v>
      </c>
      <c r="C18" s="9" t="s">
        <v>14</v>
      </c>
      <c r="D18" s="9">
        <v>10000</v>
      </c>
      <c r="E18" s="9">
        <v>80</v>
      </c>
      <c r="F18" s="9">
        <v>6.4</v>
      </c>
      <c r="G18" s="9">
        <v>5.5</v>
      </c>
      <c r="H18" s="9">
        <v>7</v>
      </c>
      <c r="I18" s="22">
        <f t="shared" si="0"/>
        <v>6000</v>
      </c>
      <c r="J18" s="23">
        <f t="shared" si="1"/>
        <v>64000</v>
      </c>
      <c r="K18" s="24">
        <f t="shared" si="2"/>
        <v>0.0937499999999999</v>
      </c>
      <c r="L18" s="25"/>
    </row>
    <row r="19" spans="1:12">
      <c r="A19" s="8">
        <v>43180</v>
      </c>
      <c r="B19" s="9" t="s">
        <v>121</v>
      </c>
      <c r="C19" s="9" t="s">
        <v>14</v>
      </c>
      <c r="D19" s="9">
        <v>1800</v>
      </c>
      <c r="E19" s="9">
        <v>580</v>
      </c>
      <c r="F19" s="9">
        <v>17</v>
      </c>
      <c r="G19" s="9">
        <v>13.7</v>
      </c>
      <c r="H19" s="9">
        <v>18.7</v>
      </c>
      <c r="I19" s="22">
        <f t="shared" si="0"/>
        <v>3060</v>
      </c>
      <c r="J19" s="23">
        <f t="shared" si="1"/>
        <v>30600</v>
      </c>
      <c r="K19" s="24">
        <f t="shared" si="2"/>
        <v>0.0999999999999999</v>
      </c>
      <c r="L19" s="25"/>
    </row>
    <row r="20" spans="1:12">
      <c r="A20" s="8">
        <v>43181</v>
      </c>
      <c r="B20" s="9" t="s">
        <v>340</v>
      </c>
      <c r="C20" s="9" t="s">
        <v>14</v>
      </c>
      <c r="D20" s="9">
        <v>1200</v>
      </c>
      <c r="E20" s="9">
        <v>660</v>
      </c>
      <c r="F20" s="9">
        <v>14.5</v>
      </c>
      <c r="G20" s="9">
        <v>11.4</v>
      </c>
      <c r="H20" s="9">
        <v>21.2</v>
      </c>
      <c r="I20" s="22">
        <f t="shared" si="0"/>
        <v>8040</v>
      </c>
      <c r="J20" s="23">
        <f t="shared" si="1"/>
        <v>17400</v>
      </c>
      <c r="K20" s="24">
        <f t="shared" si="2"/>
        <v>0.462068965517241</v>
      </c>
      <c r="L20" s="25"/>
    </row>
    <row r="21" spans="1:12">
      <c r="A21" s="8">
        <v>43182</v>
      </c>
      <c r="B21" s="9" t="s">
        <v>341</v>
      </c>
      <c r="C21" s="9" t="s">
        <v>14</v>
      </c>
      <c r="D21" s="9">
        <v>2266</v>
      </c>
      <c r="E21" s="9">
        <v>340</v>
      </c>
      <c r="F21" s="9">
        <v>7</v>
      </c>
      <c r="G21" s="9">
        <v>5.4</v>
      </c>
      <c r="H21" s="9">
        <v>7</v>
      </c>
      <c r="I21" s="22">
        <f t="shared" si="0"/>
        <v>0</v>
      </c>
      <c r="J21" s="23">
        <f t="shared" si="1"/>
        <v>15862</v>
      </c>
      <c r="K21" s="24">
        <f t="shared" si="2"/>
        <v>0</v>
      </c>
      <c r="L21" s="25"/>
    </row>
    <row r="22" spans="1:12">
      <c r="A22" s="8">
        <v>43182</v>
      </c>
      <c r="B22" s="9" t="s">
        <v>24</v>
      </c>
      <c r="C22" s="9" t="s">
        <v>14</v>
      </c>
      <c r="D22" s="9">
        <v>500</v>
      </c>
      <c r="E22" s="9">
        <v>2300</v>
      </c>
      <c r="F22" s="9">
        <v>32</v>
      </c>
      <c r="G22" s="9">
        <v>22.7</v>
      </c>
      <c r="H22" s="9">
        <v>38</v>
      </c>
      <c r="I22" s="22">
        <f t="shared" si="0"/>
        <v>3000</v>
      </c>
      <c r="J22" s="23">
        <f t="shared" si="1"/>
        <v>16000</v>
      </c>
      <c r="K22" s="24">
        <f t="shared" si="2"/>
        <v>0.1875</v>
      </c>
      <c r="L22" s="25"/>
    </row>
    <row r="23" spans="1:12">
      <c r="A23" s="8">
        <v>43185</v>
      </c>
      <c r="B23" s="9" t="s">
        <v>29</v>
      </c>
      <c r="C23" s="9" t="s">
        <v>14</v>
      </c>
      <c r="D23" s="9">
        <v>1500</v>
      </c>
      <c r="E23" s="9">
        <v>900</v>
      </c>
      <c r="F23" s="9">
        <v>13.5</v>
      </c>
      <c r="G23" s="9">
        <v>9.9</v>
      </c>
      <c r="H23" s="9">
        <v>20</v>
      </c>
      <c r="I23" s="22">
        <f t="shared" si="0"/>
        <v>9750</v>
      </c>
      <c r="J23" s="23">
        <f t="shared" si="1"/>
        <v>20250</v>
      </c>
      <c r="K23" s="24">
        <f t="shared" si="2"/>
        <v>0.481481481481481</v>
      </c>
      <c r="L23" s="25"/>
    </row>
    <row r="24" spans="1:12">
      <c r="A24" s="8">
        <v>43186</v>
      </c>
      <c r="B24" s="9" t="s">
        <v>29</v>
      </c>
      <c r="C24" s="9" t="s">
        <v>14</v>
      </c>
      <c r="D24" s="9">
        <v>1500</v>
      </c>
      <c r="E24" s="9">
        <v>940</v>
      </c>
      <c r="F24" s="9">
        <v>14</v>
      </c>
      <c r="G24" s="9">
        <v>10.9</v>
      </c>
      <c r="H24" s="9">
        <v>15.4</v>
      </c>
      <c r="I24" s="22">
        <f t="shared" si="0"/>
        <v>2100</v>
      </c>
      <c r="J24" s="23">
        <f t="shared" si="1"/>
        <v>21000</v>
      </c>
      <c r="K24" s="24">
        <f t="shared" si="2"/>
        <v>0.1</v>
      </c>
      <c r="L24" s="25"/>
    </row>
    <row r="25" spans="1:12">
      <c r="A25" s="10">
        <v>43186</v>
      </c>
      <c r="B25" s="11" t="s">
        <v>121</v>
      </c>
      <c r="C25" s="11" t="s">
        <v>14</v>
      </c>
      <c r="D25" s="11">
        <v>1800</v>
      </c>
      <c r="E25" s="11">
        <v>600</v>
      </c>
      <c r="F25" s="11">
        <v>12</v>
      </c>
      <c r="G25" s="11">
        <v>9.7</v>
      </c>
      <c r="H25" s="11">
        <v>9.7</v>
      </c>
      <c r="I25" s="26">
        <f t="shared" si="0"/>
        <v>-4140</v>
      </c>
      <c r="J25" s="23">
        <f t="shared" si="1"/>
        <v>21600</v>
      </c>
      <c r="K25" s="24">
        <f t="shared" si="2"/>
        <v>-0.191666666666667</v>
      </c>
      <c r="L25" s="25"/>
    </row>
    <row r="26" spans="1:12">
      <c r="A26" s="8">
        <v>43186</v>
      </c>
      <c r="B26" s="9" t="s">
        <v>243</v>
      </c>
      <c r="C26" s="9" t="s">
        <v>14</v>
      </c>
      <c r="D26" s="9">
        <v>500</v>
      </c>
      <c r="E26" s="9">
        <v>2350</v>
      </c>
      <c r="F26" s="9">
        <v>24.5</v>
      </c>
      <c r="G26" s="9">
        <v>15.9</v>
      </c>
      <c r="H26" s="9">
        <v>24.5</v>
      </c>
      <c r="I26" s="22">
        <f t="shared" si="0"/>
        <v>0</v>
      </c>
      <c r="J26" s="23">
        <f t="shared" si="1"/>
        <v>12250</v>
      </c>
      <c r="K26" s="24">
        <f t="shared" si="2"/>
        <v>0</v>
      </c>
      <c r="L26" s="25"/>
    </row>
    <row r="27" spans="1:12">
      <c r="A27" s="8">
        <v>43187</v>
      </c>
      <c r="B27" s="9" t="s">
        <v>311</v>
      </c>
      <c r="C27" s="9" t="s">
        <v>14</v>
      </c>
      <c r="D27" s="9">
        <v>1200</v>
      </c>
      <c r="E27" s="9">
        <v>630</v>
      </c>
      <c r="F27" s="9">
        <v>5.8</v>
      </c>
      <c r="G27" s="9">
        <v>2.9</v>
      </c>
      <c r="H27" s="9">
        <v>5.8</v>
      </c>
      <c r="I27" s="22">
        <f t="shared" si="0"/>
        <v>0</v>
      </c>
      <c r="J27" s="23">
        <f t="shared" si="1"/>
        <v>6960</v>
      </c>
      <c r="K27" s="24">
        <f t="shared" si="2"/>
        <v>0</v>
      </c>
      <c r="L27" s="25"/>
    </row>
    <row r="28" spans="1:12">
      <c r="A28" s="8">
        <v>43187</v>
      </c>
      <c r="B28" s="9" t="s">
        <v>342</v>
      </c>
      <c r="C28" s="9" t="s">
        <v>14</v>
      </c>
      <c r="D28" s="9">
        <v>550</v>
      </c>
      <c r="E28" s="9">
        <v>980</v>
      </c>
      <c r="F28" s="9">
        <v>16.5</v>
      </c>
      <c r="G28" s="9">
        <v>8.7</v>
      </c>
      <c r="H28" s="9">
        <v>16.5</v>
      </c>
      <c r="I28" s="22">
        <f t="shared" si="0"/>
        <v>0</v>
      </c>
      <c r="J28" s="23">
        <f t="shared" si="1"/>
        <v>9075</v>
      </c>
      <c r="K28" s="24">
        <f t="shared" si="2"/>
        <v>0</v>
      </c>
      <c r="L28" s="25"/>
    </row>
    <row r="29" spans="1:12">
      <c r="A29" s="8"/>
      <c r="B29" s="9"/>
      <c r="C29" s="9"/>
      <c r="D29" s="9"/>
      <c r="E29" s="9"/>
      <c r="F29" s="9"/>
      <c r="G29" s="9"/>
      <c r="H29" s="9"/>
      <c r="I29" s="22"/>
      <c r="J29" s="23"/>
      <c r="K29" s="24"/>
      <c r="L29" s="25"/>
    </row>
    <row r="30" spans="1:12">
      <c r="A30" s="8"/>
      <c r="B30" s="9"/>
      <c r="C30" s="9"/>
      <c r="D30" s="9"/>
      <c r="E30" s="9"/>
      <c r="F30" s="9"/>
      <c r="G30" s="9"/>
      <c r="H30" s="9"/>
      <c r="I30" s="22"/>
      <c r="J30" s="23"/>
      <c r="K30" s="24">
        <f>SUM(K4:K26)</f>
        <v>3.28325674027778</v>
      </c>
      <c r="L30" s="25"/>
    </row>
    <row r="31" spans="1:12">
      <c r="A31" s="12"/>
      <c r="B31" s="13"/>
      <c r="C31" s="13"/>
      <c r="D31" s="13"/>
      <c r="E31" s="13"/>
      <c r="F31" s="13"/>
      <c r="G31" s="14"/>
      <c r="H31" s="14"/>
      <c r="I31" s="14"/>
      <c r="J31" s="13"/>
      <c r="K31" s="27"/>
      <c r="L31" s="19"/>
    </row>
    <row r="32" spans="1:12">
      <c r="A32" s="12"/>
      <c r="B32" s="13"/>
      <c r="C32" s="13"/>
      <c r="D32" s="13"/>
      <c r="E32" s="13"/>
      <c r="F32" s="13"/>
      <c r="G32" s="15" t="s">
        <v>25</v>
      </c>
      <c r="H32" s="15"/>
      <c r="I32" s="28">
        <f>SUM(I4:I30)</f>
        <v>69062.5</v>
      </c>
      <c r="J32" s="13"/>
      <c r="K32" s="19"/>
      <c r="L32" s="19"/>
    </row>
    <row r="33" spans="7:9">
      <c r="G33" s="13"/>
      <c r="H33" s="13"/>
      <c r="I33" s="13"/>
    </row>
    <row r="34" spans="7:9">
      <c r="G34" s="16" t="s">
        <v>26</v>
      </c>
      <c r="H34" s="16"/>
      <c r="I34" s="29">
        <v>3.28</v>
      </c>
    </row>
    <row r="35" spans="7:9">
      <c r="G35" s="17"/>
      <c r="H35" s="17"/>
      <c r="I35" s="13"/>
    </row>
    <row r="36" spans="7:9">
      <c r="G36" s="16" t="s">
        <v>27</v>
      </c>
      <c r="H36" s="16"/>
      <c r="I36" s="29">
        <f>22/25</f>
        <v>0.88</v>
      </c>
    </row>
  </sheetData>
  <mergeCells count="5">
    <mergeCell ref="A1:J1"/>
    <mergeCell ref="A2:J2"/>
    <mergeCell ref="G32:H32"/>
    <mergeCell ref="G34:H34"/>
    <mergeCell ref="G36:H36"/>
  </mergeCells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K26" sqref="K26"/>
    </sheetView>
  </sheetViews>
  <sheetFormatPr defaultColWidth="9" defaultRowHeight="15"/>
  <cols>
    <col min="1" max="1" width="10.4285714285714" style="1"/>
    <col min="2" max="2" width="19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343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43132</v>
      </c>
      <c r="B4" s="9" t="s">
        <v>344</v>
      </c>
      <c r="C4" s="9" t="s">
        <v>14</v>
      </c>
      <c r="D4" s="9">
        <v>750</v>
      </c>
      <c r="E4" s="9">
        <v>1460</v>
      </c>
      <c r="F4" s="9">
        <v>40</v>
      </c>
      <c r="G4" s="9">
        <v>34.4</v>
      </c>
      <c r="H4" s="9">
        <v>41.5</v>
      </c>
      <c r="I4" s="22">
        <f>(H4-F4)*D4</f>
        <v>1125</v>
      </c>
      <c r="J4" s="23">
        <f t="shared" ref="J4:J26" si="0">D4*F4</f>
        <v>30000</v>
      </c>
      <c r="K4" s="24">
        <f t="shared" ref="K4:K26" si="1">(I4/J4)</f>
        <v>0.0375</v>
      </c>
      <c r="L4" s="25"/>
    </row>
    <row r="5" spans="1:12">
      <c r="A5" s="10">
        <v>43133</v>
      </c>
      <c r="B5" s="11" t="s">
        <v>253</v>
      </c>
      <c r="C5" s="11" t="s">
        <v>14</v>
      </c>
      <c r="D5" s="11">
        <v>250</v>
      </c>
      <c r="E5" s="11">
        <v>2200</v>
      </c>
      <c r="F5" s="11">
        <v>86</v>
      </c>
      <c r="G5" s="11">
        <v>64.4</v>
      </c>
      <c r="H5" s="11">
        <v>80</v>
      </c>
      <c r="I5" s="26">
        <f t="shared" ref="I5:I26" si="2">(H5-F5)*D5</f>
        <v>-1500</v>
      </c>
      <c r="J5" s="23">
        <f t="shared" si="0"/>
        <v>21500</v>
      </c>
      <c r="K5" s="24">
        <f t="shared" si="1"/>
        <v>-0.0697674418604651</v>
      </c>
      <c r="L5" s="25"/>
    </row>
    <row r="6" spans="1:12">
      <c r="A6" s="8">
        <v>43133</v>
      </c>
      <c r="B6" s="9" t="s">
        <v>138</v>
      </c>
      <c r="C6" s="9" t="s">
        <v>14</v>
      </c>
      <c r="D6" s="9">
        <v>500</v>
      </c>
      <c r="E6" s="9">
        <v>2000</v>
      </c>
      <c r="F6" s="9">
        <v>94</v>
      </c>
      <c r="G6" s="9">
        <v>81.4</v>
      </c>
      <c r="H6" s="9">
        <v>108.2</v>
      </c>
      <c r="I6" s="22">
        <f t="shared" si="2"/>
        <v>7100</v>
      </c>
      <c r="J6" s="23">
        <f t="shared" si="0"/>
        <v>47000</v>
      </c>
      <c r="K6" s="24">
        <f t="shared" si="1"/>
        <v>0.151063829787234</v>
      </c>
      <c r="L6" s="25"/>
    </row>
    <row r="7" spans="1:12">
      <c r="A7" s="8">
        <v>43136</v>
      </c>
      <c r="B7" s="9" t="s">
        <v>345</v>
      </c>
      <c r="C7" s="9" t="s">
        <v>14</v>
      </c>
      <c r="D7" s="9">
        <v>1200</v>
      </c>
      <c r="E7" s="9">
        <v>680</v>
      </c>
      <c r="F7" s="9">
        <v>37.05</v>
      </c>
      <c r="G7" s="9">
        <v>33.4</v>
      </c>
      <c r="H7" s="9">
        <v>40</v>
      </c>
      <c r="I7" s="22">
        <f t="shared" si="2"/>
        <v>3540</v>
      </c>
      <c r="J7" s="23">
        <f t="shared" si="0"/>
        <v>44460</v>
      </c>
      <c r="K7" s="24">
        <f t="shared" si="1"/>
        <v>0.0796221322537113</v>
      </c>
      <c r="L7" s="25"/>
    </row>
    <row r="8" spans="1:12">
      <c r="A8" s="8">
        <v>43137</v>
      </c>
      <c r="B8" s="9" t="s">
        <v>251</v>
      </c>
      <c r="C8" s="9" t="s">
        <v>14</v>
      </c>
      <c r="D8" s="9">
        <v>1750</v>
      </c>
      <c r="E8" s="9">
        <v>330</v>
      </c>
      <c r="F8" s="9">
        <v>13.5</v>
      </c>
      <c r="G8" s="9">
        <v>10.7</v>
      </c>
      <c r="H8" s="9">
        <v>15</v>
      </c>
      <c r="I8" s="22">
        <f t="shared" si="2"/>
        <v>2625</v>
      </c>
      <c r="J8" s="23">
        <f t="shared" si="0"/>
        <v>23625</v>
      </c>
      <c r="K8" s="24">
        <f t="shared" si="1"/>
        <v>0.111111111111111</v>
      </c>
      <c r="L8" s="25"/>
    </row>
    <row r="9" spans="1:12">
      <c r="A9" s="8">
        <v>43138</v>
      </c>
      <c r="B9" s="9" t="s">
        <v>311</v>
      </c>
      <c r="C9" s="9" t="s">
        <v>14</v>
      </c>
      <c r="D9" s="9">
        <v>1200</v>
      </c>
      <c r="E9" s="9">
        <v>620</v>
      </c>
      <c r="F9" s="9">
        <v>16</v>
      </c>
      <c r="G9" s="9">
        <v>12.7</v>
      </c>
      <c r="H9" s="9">
        <v>16</v>
      </c>
      <c r="I9" s="22">
        <f t="shared" si="2"/>
        <v>0</v>
      </c>
      <c r="J9" s="23">
        <f t="shared" si="0"/>
        <v>19200</v>
      </c>
      <c r="K9" s="24">
        <f t="shared" si="1"/>
        <v>0</v>
      </c>
      <c r="L9" s="25"/>
    </row>
    <row r="10" spans="1:12">
      <c r="A10" s="8">
        <v>43139</v>
      </c>
      <c r="B10" s="9" t="s">
        <v>121</v>
      </c>
      <c r="C10" s="9" t="s">
        <v>14</v>
      </c>
      <c r="D10" s="9">
        <v>1800</v>
      </c>
      <c r="E10" s="9">
        <v>600</v>
      </c>
      <c r="F10" s="9">
        <v>24.5</v>
      </c>
      <c r="G10" s="9">
        <v>21.9</v>
      </c>
      <c r="H10" s="9">
        <v>32.75</v>
      </c>
      <c r="I10" s="22">
        <f t="shared" si="2"/>
        <v>14850</v>
      </c>
      <c r="J10" s="23">
        <f t="shared" si="0"/>
        <v>44100</v>
      </c>
      <c r="K10" s="24">
        <f t="shared" si="1"/>
        <v>0.336734693877551</v>
      </c>
      <c r="L10" s="25"/>
    </row>
    <row r="11" spans="1:12">
      <c r="A11" s="8">
        <v>43140</v>
      </c>
      <c r="B11" s="9" t="s">
        <v>277</v>
      </c>
      <c r="C11" s="9" t="s">
        <v>14</v>
      </c>
      <c r="D11" s="9">
        <v>7000</v>
      </c>
      <c r="E11" s="9">
        <v>130</v>
      </c>
      <c r="F11" s="9">
        <v>7</v>
      </c>
      <c r="G11" s="9">
        <v>5.9</v>
      </c>
      <c r="H11" s="9">
        <v>7.8</v>
      </c>
      <c r="I11" s="22">
        <f t="shared" si="2"/>
        <v>5600</v>
      </c>
      <c r="J11" s="23">
        <f t="shared" si="0"/>
        <v>49000</v>
      </c>
      <c r="K11" s="24">
        <f t="shared" si="1"/>
        <v>0.114285714285714</v>
      </c>
      <c r="L11" s="25"/>
    </row>
    <row r="12" spans="1:12">
      <c r="A12" s="8">
        <v>43141</v>
      </c>
      <c r="B12" s="9" t="s">
        <v>326</v>
      </c>
      <c r="C12" s="9" t="s">
        <v>14</v>
      </c>
      <c r="D12" s="9">
        <v>350</v>
      </c>
      <c r="E12" s="9">
        <v>1600</v>
      </c>
      <c r="F12" s="9">
        <v>52.15</v>
      </c>
      <c r="G12" s="9">
        <v>40.7</v>
      </c>
      <c r="H12" s="9">
        <v>58</v>
      </c>
      <c r="I12" s="22">
        <f t="shared" si="2"/>
        <v>2047.5</v>
      </c>
      <c r="J12" s="23">
        <f t="shared" si="0"/>
        <v>18252.5</v>
      </c>
      <c r="K12" s="24">
        <f t="shared" si="1"/>
        <v>0.112176414189837</v>
      </c>
      <c r="L12" s="25"/>
    </row>
    <row r="13" spans="1:12">
      <c r="A13" s="8">
        <v>43145</v>
      </c>
      <c r="B13" s="9" t="s">
        <v>346</v>
      </c>
      <c r="C13" s="9" t="s">
        <v>14</v>
      </c>
      <c r="D13" s="9">
        <v>1250</v>
      </c>
      <c r="E13" s="9">
        <v>510</v>
      </c>
      <c r="F13" s="9">
        <v>16.4</v>
      </c>
      <c r="G13" s="9">
        <v>12.9</v>
      </c>
      <c r="H13" s="9">
        <v>22</v>
      </c>
      <c r="I13" s="22">
        <f t="shared" si="2"/>
        <v>7000</v>
      </c>
      <c r="J13" s="23">
        <f t="shared" si="0"/>
        <v>20500</v>
      </c>
      <c r="K13" s="24">
        <f t="shared" si="1"/>
        <v>0.341463414634146</v>
      </c>
      <c r="L13" s="25"/>
    </row>
    <row r="14" spans="1:12">
      <c r="A14" s="8">
        <v>43146</v>
      </c>
      <c r="B14" s="9" t="s">
        <v>347</v>
      </c>
      <c r="C14" s="9" t="s">
        <v>14</v>
      </c>
      <c r="D14" s="9">
        <v>1500</v>
      </c>
      <c r="E14" s="9">
        <v>350</v>
      </c>
      <c r="F14" s="9">
        <v>20.3</v>
      </c>
      <c r="G14" s="9">
        <v>16.9</v>
      </c>
      <c r="H14" s="9">
        <v>20.3</v>
      </c>
      <c r="I14" s="22">
        <f t="shared" si="2"/>
        <v>0</v>
      </c>
      <c r="J14" s="23">
        <f t="shared" si="0"/>
        <v>30450</v>
      </c>
      <c r="K14" s="24">
        <f t="shared" si="1"/>
        <v>0</v>
      </c>
      <c r="L14" s="25"/>
    </row>
    <row r="15" spans="1:12">
      <c r="A15" s="8">
        <v>43146</v>
      </c>
      <c r="B15" s="9" t="s">
        <v>318</v>
      </c>
      <c r="C15" s="9" t="s">
        <v>14</v>
      </c>
      <c r="D15" s="9">
        <v>1700</v>
      </c>
      <c r="E15" s="9">
        <v>430</v>
      </c>
      <c r="F15" s="9">
        <v>8.4</v>
      </c>
      <c r="G15" s="9">
        <v>6</v>
      </c>
      <c r="H15" s="9">
        <v>10</v>
      </c>
      <c r="I15" s="22">
        <f t="shared" si="2"/>
        <v>2720</v>
      </c>
      <c r="J15" s="23">
        <f t="shared" si="0"/>
        <v>14280</v>
      </c>
      <c r="K15" s="24">
        <f t="shared" si="1"/>
        <v>0.19047619047619</v>
      </c>
      <c r="L15" s="25"/>
    </row>
    <row r="16" spans="1:12">
      <c r="A16" s="8">
        <v>43147</v>
      </c>
      <c r="B16" s="9" t="s">
        <v>348</v>
      </c>
      <c r="C16" s="9" t="s">
        <v>14</v>
      </c>
      <c r="D16" s="9">
        <v>4000</v>
      </c>
      <c r="E16" s="9">
        <v>130</v>
      </c>
      <c r="F16" s="9">
        <v>10</v>
      </c>
      <c r="G16" s="9">
        <v>8.4</v>
      </c>
      <c r="H16" s="9">
        <v>10</v>
      </c>
      <c r="I16" s="22">
        <f t="shared" si="2"/>
        <v>0</v>
      </c>
      <c r="J16" s="23">
        <f t="shared" si="0"/>
        <v>40000</v>
      </c>
      <c r="K16" s="24">
        <f t="shared" si="1"/>
        <v>0</v>
      </c>
      <c r="L16" s="25"/>
    </row>
    <row r="17" spans="1:12">
      <c r="A17" s="8">
        <v>43147</v>
      </c>
      <c r="B17" s="9" t="s">
        <v>124</v>
      </c>
      <c r="C17" s="9" t="s">
        <v>14</v>
      </c>
      <c r="D17" s="9">
        <v>3000</v>
      </c>
      <c r="E17" s="9">
        <v>280</v>
      </c>
      <c r="F17" s="9">
        <v>9.6</v>
      </c>
      <c r="G17" s="9">
        <v>7.9</v>
      </c>
      <c r="H17" s="9">
        <v>10.45</v>
      </c>
      <c r="I17" s="22">
        <f t="shared" si="2"/>
        <v>2550</v>
      </c>
      <c r="J17" s="23">
        <f t="shared" si="0"/>
        <v>28800</v>
      </c>
      <c r="K17" s="24">
        <f t="shared" si="1"/>
        <v>0.0885416666666666</v>
      </c>
      <c r="L17" s="25"/>
    </row>
    <row r="18" spans="1:12">
      <c r="A18" s="8">
        <v>43150</v>
      </c>
      <c r="B18" s="9" t="s">
        <v>348</v>
      </c>
      <c r="C18" s="9" t="s">
        <v>14</v>
      </c>
      <c r="D18" s="9">
        <v>4000</v>
      </c>
      <c r="E18" s="9">
        <v>120</v>
      </c>
      <c r="F18" s="9">
        <v>5.8</v>
      </c>
      <c r="G18" s="9">
        <v>4.7</v>
      </c>
      <c r="H18" s="9">
        <v>8.7</v>
      </c>
      <c r="I18" s="22">
        <f t="shared" si="2"/>
        <v>11600</v>
      </c>
      <c r="J18" s="23">
        <f t="shared" si="0"/>
        <v>23200</v>
      </c>
      <c r="K18" s="24">
        <f t="shared" si="1"/>
        <v>0.5</v>
      </c>
      <c r="L18" s="25"/>
    </row>
    <row r="19" spans="1:12">
      <c r="A19" s="8">
        <v>43151</v>
      </c>
      <c r="B19" s="9" t="s">
        <v>346</v>
      </c>
      <c r="C19" s="9" t="s">
        <v>14</v>
      </c>
      <c r="D19" s="9">
        <v>1250</v>
      </c>
      <c r="E19" s="9">
        <v>510</v>
      </c>
      <c r="F19" s="9">
        <v>14</v>
      </c>
      <c r="G19" s="9">
        <v>10.7</v>
      </c>
      <c r="H19" s="9">
        <v>16</v>
      </c>
      <c r="I19" s="22">
        <f t="shared" si="2"/>
        <v>2500</v>
      </c>
      <c r="J19" s="23">
        <f t="shared" si="0"/>
        <v>17500</v>
      </c>
      <c r="K19" s="24">
        <f t="shared" si="1"/>
        <v>0.142857142857143</v>
      </c>
      <c r="L19" s="25"/>
    </row>
    <row r="20" spans="1:12">
      <c r="A20" s="8">
        <v>43152</v>
      </c>
      <c r="B20" s="9" t="s">
        <v>349</v>
      </c>
      <c r="C20" s="9" t="s">
        <v>14</v>
      </c>
      <c r="D20" s="9">
        <v>1500</v>
      </c>
      <c r="E20" s="9">
        <v>360</v>
      </c>
      <c r="F20" s="9">
        <v>12.4</v>
      </c>
      <c r="G20" s="9">
        <v>8.9</v>
      </c>
      <c r="H20" s="9">
        <v>12.4</v>
      </c>
      <c r="I20" s="22">
        <f t="shared" si="2"/>
        <v>0</v>
      </c>
      <c r="J20" s="23">
        <f t="shared" si="0"/>
        <v>18600</v>
      </c>
      <c r="K20" s="24">
        <f t="shared" si="1"/>
        <v>0</v>
      </c>
      <c r="L20" s="25"/>
    </row>
    <row r="21" spans="1:12">
      <c r="A21" s="8">
        <v>43152</v>
      </c>
      <c r="B21" s="9" t="s">
        <v>350</v>
      </c>
      <c r="C21" s="9" t="s">
        <v>14</v>
      </c>
      <c r="D21" s="9">
        <v>1100</v>
      </c>
      <c r="E21" s="9">
        <v>540</v>
      </c>
      <c r="F21" s="9">
        <v>15.5</v>
      </c>
      <c r="G21" s="9">
        <v>11.4</v>
      </c>
      <c r="H21" s="9">
        <v>30.05</v>
      </c>
      <c r="I21" s="22">
        <f t="shared" si="2"/>
        <v>16005</v>
      </c>
      <c r="J21" s="23">
        <f t="shared" si="0"/>
        <v>17050</v>
      </c>
      <c r="K21" s="24">
        <f t="shared" si="1"/>
        <v>0.938709677419355</v>
      </c>
      <c r="L21" s="25"/>
    </row>
    <row r="22" spans="1:12">
      <c r="A22" s="8">
        <v>43153</v>
      </c>
      <c r="B22" s="9" t="s">
        <v>121</v>
      </c>
      <c r="C22" s="9" t="s">
        <v>14</v>
      </c>
      <c r="D22" s="9">
        <v>1800</v>
      </c>
      <c r="E22" s="9">
        <v>600</v>
      </c>
      <c r="F22" s="9">
        <v>9</v>
      </c>
      <c r="G22" s="9">
        <v>6.9</v>
      </c>
      <c r="H22" s="9">
        <v>15</v>
      </c>
      <c r="I22" s="22">
        <f t="shared" si="2"/>
        <v>10800</v>
      </c>
      <c r="J22" s="23">
        <f t="shared" si="0"/>
        <v>16200</v>
      </c>
      <c r="K22" s="24">
        <f t="shared" si="1"/>
        <v>0.666666666666667</v>
      </c>
      <c r="L22" s="25"/>
    </row>
    <row r="23" spans="1:12">
      <c r="A23" s="8">
        <v>43154</v>
      </c>
      <c r="B23" s="9" t="s">
        <v>314</v>
      </c>
      <c r="C23" s="9" t="s">
        <v>14</v>
      </c>
      <c r="D23" s="9">
        <v>1700</v>
      </c>
      <c r="E23" s="9">
        <v>420</v>
      </c>
      <c r="F23" s="9">
        <v>17.5</v>
      </c>
      <c r="G23" s="9">
        <v>14.9</v>
      </c>
      <c r="H23" s="9">
        <v>17.5</v>
      </c>
      <c r="I23" s="22">
        <f t="shared" si="2"/>
        <v>0</v>
      </c>
      <c r="J23" s="23">
        <f t="shared" si="0"/>
        <v>29750</v>
      </c>
      <c r="K23" s="24">
        <f t="shared" si="1"/>
        <v>0</v>
      </c>
      <c r="L23" s="25"/>
    </row>
    <row r="24" spans="1:12">
      <c r="A24" s="8">
        <v>43154</v>
      </c>
      <c r="B24" s="9" t="s">
        <v>351</v>
      </c>
      <c r="C24" s="9" t="s">
        <v>14</v>
      </c>
      <c r="D24" s="9">
        <v>1061</v>
      </c>
      <c r="E24" s="9">
        <v>660</v>
      </c>
      <c r="F24" s="9">
        <v>23</v>
      </c>
      <c r="G24" s="9">
        <v>19.4</v>
      </c>
      <c r="H24" s="9">
        <v>23</v>
      </c>
      <c r="I24" s="22">
        <f t="shared" si="2"/>
        <v>0</v>
      </c>
      <c r="J24" s="23">
        <f t="shared" si="0"/>
        <v>24403</v>
      </c>
      <c r="K24" s="24">
        <f t="shared" si="1"/>
        <v>0</v>
      </c>
      <c r="L24" s="25"/>
    </row>
    <row r="25" spans="1:12">
      <c r="A25" s="8">
        <v>43157</v>
      </c>
      <c r="B25" s="9" t="s">
        <v>209</v>
      </c>
      <c r="C25" s="9" t="s">
        <v>14</v>
      </c>
      <c r="D25" s="9">
        <v>1000</v>
      </c>
      <c r="E25" s="9">
        <v>940</v>
      </c>
      <c r="F25" s="9">
        <v>37.2</v>
      </c>
      <c r="G25" s="9">
        <v>33.9</v>
      </c>
      <c r="H25" s="9">
        <v>43</v>
      </c>
      <c r="I25" s="22">
        <f t="shared" si="2"/>
        <v>5800</v>
      </c>
      <c r="J25" s="23">
        <f t="shared" si="0"/>
        <v>37200</v>
      </c>
      <c r="K25" s="24">
        <f t="shared" si="1"/>
        <v>0.155913978494624</v>
      </c>
      <c r="L25" s="25"/>
    </row>
    <row r="26" spans="1:12">
      <c r="A26" s="8">
        <v>43158</v>
      </c>
      <c r="B26" s="9" t="s">
        <v>348</v>
      </c>
      <c r="C26" s="9" t="s">
        <v>14</v>
      </c>
      <c r="D26" s="9">
        <v>4000</v>
      </c>
      <c r="E26" s="9">
        <v>100</v>
      </c>
      <c r="F26" s="9">
        <v>6.9</v>
      </c>
      <c r="G26" s="9">
        <v>5.4</v>
      </c>
      <c r="H26" s="9">
        <v>8.4</v>
      </c>
      <c r="I26" s="22">
        <f t="shared" si="2"/>
        <v>6000</v>
      </c>
      <c r="J26" s="23">
        <f t="shared" si="0"/>
        <v>27600</v>
      </c>
      <c r="K26" s="24">
        <f t="shared" si="1"/>
        <v>0.217391304347826</v>
      </c>
      <c r="L26" s="25"/>
    </row>
    <row r="27" spans="1:12">
      <c r="A27" s="8"/>
      <c r="B27" s="9"/>
      <c r="C27" s="9"/>
      <c r="D27" s="9"/>
      <c r="E27" s="9"/>
      <c r="F27" s="9"/>
      <c r="G27" s="9"/>
      <c r="H27" s="9"/>
      <c r="I27" s="22"/>
      <c r="J27" s="23"/>
      <c r="K27" s="24">
        <f>SUM(K4:K26)</f>
        <v>4.11474649520731</v>
      </c>
      <c r="L27" s="25"/>
    </row>
    <row r="28" spans="1:12">
      <c r="A28" s="12"/>
      <c r="B28" s="13"/>
      <c r="C28" s="13"/>
      <c r="D28" s="13"/>
      <c r="E28" s="13"/>
      <c r="F28" s="13"/>
      <c r="G28" s="14"/>
      <c r="H28" s="14"/>
      <c r="I28" s="14"/>
      <c r="J28" s="13"/>
      <c r="K28" s="27"/>
      <c r="L28" s="19"/>
    </row>
    <row r="29" spans="1:12">
      <c r="A29" s="12"/>
      <c r="B29" s="13"/>
      <c r="C29" s="13"/>
      <c r="D29" s="13"/>
      <c r="E29" s="13"/>
      <c r="F29" s="13"/>
      <c r="G29" s="15" t="s">
        <v>25</v>
      </c>
      <c r="H29" s="15"/>
      <c r="I29" s="28">
        <f>SUM(I4:I27)</f>
        <v>100362.5</v>
      </c>
      <c r="J29" s="13"/>
      <c r="K29" s="19"/>
      <c r="L29" s="19"/>
    </row>
    <row r="30" spans="7:9">
      <c r="G30" s="13"/>
      <c r="H30" s="13"/>
      <c r="I30" s="13"/>
    </row>
    <row r="31" spans="7:9">
      <c r="G31" s="16" t="s">
        <v>26</v>
      </c>
      <c r="H31" s="16"/>
      <c r="I31" s="29">
        <v>4.11</v>
      </c>
    </row>
    <row r="32" spans="7:9">
      <c r="G32" s="17"/>
      <c r="H32" s="17"/>
      <c r="I32" s="13"/>
    </row>
    <row r="33" spans="7:9">
      <c r="G33" s="16" t="s">
        <v>27</v>
      </c>
      <c r="H33" s="16"/>
      <c r="I33" s="29">
        <f>22/23</f>
        <v>0.956521739130435</v>
      </c>
    </row>
  </sheetData>
  <mergeCells count="5">
    <mergeCell ref="A1:J1"/>
    <mergeCell ref="A2:J2"/>
    <mergeCell ref="G29:H29"/>
    <mergeCell ref="G31:H31"/>
    <mergeCell ref="G33:H33"/>
  </mergeCells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workbookViewId="0">
      <selection activeCell="A1" sqref="A1:J1"/>
    </sheetView>
  </sheetViews>
  <sheetFormatPr defaultColWidth="9" defaultRowHeight="15"/>
  <cols>
    <col min="1" max="1" width="10.4285714285714" style="1"/>
    <col min="2" max="2" width="1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352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43101</v>
      </c>
      <c r="B4" s="9" t="s">
        <v>353</v>
      </c>
      <c r="C4" s="9" t="s">
        <v>14</v>
      </c>
      <c r="D4" s="9">
        <v>1300</v>
      </c>
      <c r="E4" s="9">
        <v>560</v>
      </c>
      <c r="F4" s="9">
        <v>37.5</v>
      </c>
      <c r="G4" s="9">
        <v>35.9</v>
      </c>
      <c r="H4" s="9">
        <v>42</v>
      </c>
      <c r="I4" s="22">
        <f>(H4-F4)*D4</f>
        <v>5850</v>
      </c>
      <c r="J4" s="23">
        <f t="shared" ref="J4:J31" si="0">D4*F4</f>
        <v>48750</v>
      </c>
      <c r="K4" s="24">
        <f t="shared" ref="K4:K31" si="1">(I4/J4)</f>
        <v>0.12</v>
      </c>
      <c r="L4" s="25"/>
    </row>
    <row r="5" spans="1:12">
      <c r="A5" s="8">
        <v>43132</v>
      </c>
      <c r="B5" s="9" t="s">
        <v>150</v>
      </c>
      <c r="C5" s="9" t="s">
        <v>14</v>
      </c>
      <c r="D5" s="9">
        <v>1800</v>
      </c>
      <c r="E5" s="9">
        <v>510</v>
      </c>
      <c r="F5" s="9">
        <v>19</v>
      </c>
      <c r="G5" s="9">
        <v>16.4</v>
      </c>
      <c r="H5" s="9">
        <v>19</v>
      </c>
      <c r="I5" s="22">
        <f t="shared" ref="I5:I6" si="2">(H5-F5)*D5</f>
        <v>0</v>
      </c>
      <c r="J5" s="23">
        <f t="shared" si="0"/>
        <v>34200</v>
      </c>
      <c r="K5" s="24">
        <f t="shared" si="1"/>
        <v>0</v>
      </c>
      <c r="L5" s="25"/>
    </row>
    <row r="6" spans="1:12">
      <c r="A6" s="8">
        <v>43132</v>
      </c>
      <c r="B6" s="9" t="s">
        <v>150</v>
      </c>
      <c r="C6" s="9" t="s">
        <v>14</v>
      </c>
      <c r="D6" s="9">
        <v>1800</v>
      </c>
      <c r="E6" s="9">
        <v>510</v>
      </c>
      <c r="F6" s="9">
        <v>19</v>
      </c>
      <c r="G6" s="9">
        <v>16.4</v>
      </c>
      <c r="H6" s="9">
        <v>19.7</v>
      </c>
      <c r="I6" s="22">
        <f t="shared" si="2"/>
        <v>1260</v>
      </c>
      <c r="J6" s="23">
        <f t="shared" si="0"/>
        <v>34200</v>
      </c>
      <c r="K6" s="24">
        <f t="shared" si="1"/>
        <v>0.0368421052631579</v>
      </c>
      <c r="L6" s="25"/>
    </row>
    <row r="7" spans="1:12">
      <c r="A7" s="8">
        <v>43160</v>
      </c>
      <c r="B7" s="9" t="s">
        <v>354</v>
      </c>
      <c r="C7" s="9" t="s">
        <v>14</v>
      </c>
      <c r="D7" s="9">
        <v>4000</v>
      </c>
      <c r="E7" s="9">
        <v>170</v>
      </c>
      <c r="F7" s="9">
        <v>11</v>
      </c>
      <c r="G7" s="9">
        <v>9.4</v>
      </c>
      <c r="H7" s="9">
        <v>11</v>
      </c>
      <c r="I7" s="22">
        <f t="shared" ref="I7:I31" si="3">(H7-F7)*D7</f>
        <v>0</v>
      </c>
      <c r="J7" s="23">
        <f t="shared" si="0"/>
        <v>44000</v>
      </c>
      <c r="K7" s="24">
        <f t="shared" si="1"/>
        <v>0</v>
      </c>
      <c r="L7" s="25"/>
    </row>
    <row r="8" spans="1:12">
      <c r="A8" s="8">
        <v>43191</v>
      </c>
      <c r="B8" s="9" t="s">
        <v>355</v>
      </c>
      <c r="C8" s="9" t="s">
        <v>14</v>
      </c>
      <c r="D8" s="9">
        <v>1000</v>
      </c>
      <c r="E8" s="9">
        <v>730</v>
      </c>
      <c r="F8" s="9">
        <v>30</v>
      </c>
      <c r="G8" s="9">
        <v>26.4</v>
      </c>
      <c r="H8" s="9">
        <v>35.9</v>
      </c>
      <c r="I8" s="22">
        <f t="shared" si="3"/>
        <v>5900</v>
      </c>
      <c r="J8" s="23">
        <f t="shared" si="0"/>
        <v>30000</v>
      </c>
      <c r="K8" s="24">
        <f t="shared" si="1"/>
        <v>0.196666666666667</v>
      </c>
      <c r="L8" s="25"/>
    </row>
    <row r="9" spans="1:12">
      <c r="A9" s="8">
        <v>43221</v>
      </c>
      <c r="B9" s="9" t="s">
        <v>326</v>
      </c>
      <c r="C9" s="9" t="s">
        <v>14</v>
      </c>
      <c r="D9" s="9">
        <v>350</v>
      </c>
      <c r="E9" s="9">
        <v>2000</v>
      </c>
      <c r="F9" s="9">
        <v>60</v>
      </c>
      <c r="G9" s="9">
        <v>56.7</v>
      </c>
      <c r="H9" s="9">
        <v>60</v>
      </c>
      <c r="I9" s="22">
        <f t="shared" si="3"/>
        <v>0</v>
      </c>
      <c r="J9" s="23">
        <f t="shared" si="0"/>
        <v>21000</v>
      </c>
      <c r="K9" s="24">
        <f t="shared" si="1"/>
        <v>0</v>
      </c>
      <c r="L9" s="25"/>
    </row>
    <row r="10" spans="1:12">
      <c r="A10" s="10">
        <v>43313</v>
      </c>
      <c r="B10" s="11" t="s">
        <v>267</v>
      </c>
      <c r="C10" s="11" t="s">
        <v>14</v>
      </c>
      <c r="D10" s="11">
        <v>1200</v>
      </c>
      <c r="E10" s="11">
        <v>640</v>
      </c>
      <c r="F10" s="11">
        <v>25</v>
      </c>
      <c r="G10" s="11">
        <v>21.7</v>
      </c>
      <c r="H10" s="11">
        <v>21.7</v>
      </c>
      <c r="I10" s="26">
        <f t="shared" si="3"/>
        <v>-3960</v>
      </c>
      <c r="J10" s="23">
        <f t="shared" si="0"/>
        <v>30000</v>
      </c>
      <c r="K10" s="24">
        <f t="shared" si="1"/>
        <v>-0.132</v>
      </c>
      <c r="L10" s="25"/>
    </row>
    <row r="11" spans="1:12">
      <c r="A11" s="8">
        <v>43344</v>
      </c>
      <c r="B11" s="9" t="s">
        <v>356</v>
      </c>
      <c r="C11" s="9" t="s">
        <v>14</v>
      </c>
      <c r="D11" s="9">
        <v>2000</v>
      </c>
      <c r="E11" s="9">
        <v>460</v>
      </c>
      <c r="F11" s="9">
        <v>20</v>
      </c>
      <c r="G11" s="9">
        <v>17.4</v>
      </c>
      <c r="H11" s="9">
        <v>20</v>
      </c>
      <c r="I11" s="22">
        <f t="shared" si="3"/>
        <v>0</v>
      </c>
      <c r="J11" s="23">
        <f t="shared" si="0"/>
        <v>40000</v>
      </c>
      <c r="K11" s="24">
        <f t="shared" si="1"/>
        <v>0</v>
      </c>
      <c r="L11" s="25"/>
    </row>
    <row r="12" spans="1:12">
      <c r="A12" s="8">
        <v>43344</v>
      </c>
      <c r="B12" s="9" t="s">
        <v>251</v>
      </c>
      <c r="C12" s="9" t="s">
        <v>14</v>
      </c>
      <c r="D12" s="9">
        <v>1750</v>
      </c>
      <c r="E12" s="9">
        <v>330</v>
      </c>
      <c r="F12" s="9">
        <v>17</v>
      </c>
      <c r="G12" s="9">
        <v>14.4</v>
      </c>
      <c r="H12" s="9">
        <v>18.2</v>
      </c>
      <c r="I12" s="22">
        <f t="shared" si="3"/>
        <v>2100</v>
      </c>
      <c r="J12" s="23">
        <f t="shared" si="0"/>
        <v>29750</v>
      </c>
      <c r="K12" s="24">
        <f t="shared" si="1"/>
        <v>0.0705882352941176</v>
      </c>
      <c r="L12" s="25"/>
    </row>
    <row r="13" spans="1:12">
      <c r="A13" s="8">
        <v>43374</v>
      </c>
      <c r="B13" s="9" t="s">
        <v>357</v>
      </c>
      <c r="C13" s="9" t="s">
        <v>14</v>
      </c>
      <c r="D13" s="9">
        <v>1750</v>
      </c>
      <c r="E13" s="9">
        <v>340</v>
      </c>
      <c r="F13" s="9">
        <v>12.8</v>
      </c>
      <c r="G13" s="9">
        <v>11.2</v>
      </c>
      <c r="H13" s="9">
        <v>12.8</v>
      </c>
      <c r="I13" s="22">
        <f t="shared" si="3"/>
        <v>0</v>
      </c>
      <c r="J13" s="23">
        <f t="shared" si="0"/>
        <v>22400</v>
      </c>
      <c r="K13" s="24">
        <f t="shared" si="1"/>
        <v>0</v>
      </c>
      <c r="L13" s="25"/>
    </row>
    <row r="14" spans="1:12">
      <c r="A14" s="8">
        <v>43405</v>
      </c>
      <c r="B14" s="9" t="s">
        <v>358</v>
      </c>
      <c r="C14" s="9" t="s">
        <v>14</v>
      </c>
      <c r="D14" s="9">
        <v>2500</v>
      </c>
      <c r="E14" s="9">
        <v>430</v>
      </c>
      <c r="F14" s="9">
        <v>14</v>
      </c>
      <c r="G14" s="9">
        <v>11.9</v>
      </c>
      <c r="H14" s="9">
        <v>15</v>
      </c>
      <c r="I14" s="22">
        <f t="shared" si="3"/>
        <v>2500</v>
      </c>
      <c r="J14" s="23">
        <f t="shared" si="0"/>
        <v>35000</v>
      </c>
      <c r="K14" s="24">
        <f t="shared" si="1"/>
        <v>0.0714285714285714</v>
      </c>
      <c r="L14" s="25"/>
    </row>
    <row r="15" spans="1:12">
      <c r="A15" s="8">
        <v>43435</v>
      </c>
      <c r="B15" s="9" t="s">
        <v>359</v>
      </c>
      <c r="C15" s="9" t="s">
        <v>14</v>
      </c>
      <c r="D15" s="9">
        <v>1100</v>
      </c>
      <c r="E15" s="9">
        <v>820</v>
      </c>
      <c r="F15" s="9">
        <v>25</v>
      </c>
      <c r="G15" s="9">
        <v>21.4</v>
      </c>
      <c r="H15" s="9">
        <v>25</v>
      </c>
      <c r="I15" s="22">
        <f t="shared" si="3"/>
        <v>0</v>
      </c>
      <c r="J15" s="23">
        <f t="shared" si="0"/>
        <v>27500</v>
      </c>
      <c r="K15" s="24">
        <f t="shared" si="1"/>
        <v>0</v>
      </c>
      <c r="L15" s="25"/>
    </row>
    <row r="16" spans="1:12">
      <c r="A16" s="10" t="s">
        <v>360</v>
      </c>
      <c r="B16" s="11" t="s">
        <v>361</v>
      </c>
      <c r="C16" s="11" t="s">
        <v>14</v>
      </c>
      <c r="D16" s="11">
        <v>1750</v>
      </c>
      <c r="E16" s="11">
        <v>340</v>
      </c>
      <c r="F16" s="11">
        <v>12.2</v>
      </c>
      <c r="G16" s="11">
        <v>9.2</v>
      </c>
      <c r="H16" s="11">
        <v>11</v>
      </c>
      <c r="I16" s="26">
        <f t="shared" si="3"/>
        <v>-2100</v>
      </c>
      <c r="J16" s="23">
        <f t="shared" si="0"/>
        <v>21350</v>
      </c>
      <c r="K16" s="24">
        <f t="shared" si="1"/>
        <v>-0.0983606557377049</v>
      </c>
      <c r="L16" s="25"/>
    </row>
    <row r="17" spans="1:12">
      <c r="A17" s="8" t="s">
        <v>360</v>
      </c>
      <c r="B17" s="9" t="s">
        <v>257</v>
      </c>
      <c r="C17" s="9" t="s">
        <v>14</v>
      </c>
      <c r="D17" s="9">
        <v>500</v>
      </c>
      <c r="E17" s="9">
        <v>1800</v>
      </c>
      <c r="F17" s="9">
        <v>42</v>
      </c>
      <c r="G17" s="9">
        <v>34.4</v>
      </c>
      <c r="H17" s="9">
        <v>55.95</v>
      </c>
      <c r="I17" s="22">
        <f t="shared" si="3"/>
        <v>6975</v>
      </c>
      <c r="J17" s="23">
        <f t="shared" si="0"/>
        <v>21000</v>
      </c>
      <c r="K17" s="24">
        <f t="shared" si="1"/>
        <v>0.332142857142857</v>
      </c>
      <c r="L17" s="25"/>
    </row>
    <row r="18" spans="1:12">
      <c r="A18" s="8" t="s">
        <v>360</v>
      </c>
      <c r="B18" s="9" t="s">
        <v>257</v>
      </c>
      <c r="C18" s="9" t="s">
        <v>14</v>
      </c>
      <c r="D18" s="9">
        <v>500</v>
      </c>
      <c r="E18" s="9">
        <v>1800</v>
      </c>
      <c r="F18" s="9">
        <v>56</v>
      </c>
      <c r="G18" s="9">
        <v>48.4</v>
      </c>
      <c r="H18" s="9">
        <v>82.1</v>
      </c>
      <c r="I18" s="22">
        <f t="shared" si="3"/>
        <v>13050</v>
      </c>
      <c r="J18" s="23">
        <f t="shared" si="0"/>
        <v>28000</v>
      </c>
      <c r="K18" s="24">
        <f t="shared" si="1"/>
        <v>0.466071428571428</v>
      </c>
      <c r="L18" s="25"/>
    </row>
    <row r="19" spans="1:12">
      <c r="A19" s="8" t="s">
        <v>362</v>
      </c>
      <c r="B19" s="9" t="s">
        <v>363</v>
      </c>
      <c r="C19" s="9" t="s">
        <v>14</v>
      </c>
      <c r="D19" s="9">
        <v>1200</v>
      </c>
      <c r="E19" s="9">
        <v>560</v>
      </c>
      <c r="F19" s="9">
        <v>10.6</v>
      </c>
      <c r="G19" s="9">
        <v>7.9</v>
      </c>
      <c r="H19" s="9">
        <v>10.6</v>
      </c>
      <c r="I19" s="22">
        <f t="shared" si="3"/>
        <v>0</v>
      </c>
      <c r="J19" s="23">
        <f t="shared" si="0"/>
        <v>12720</v>
      </c>
      <c r="K19" s="24">
        <f t="shared" si="1"/>
        <v>0</v>
      </c>
      <c r="L19" s="25"/>
    </row>
    <row r="20" spans="1:12">
      <c r="A20" s="8" t="s">
        <v>364</v>
      </c>
      <c r="B20" s="9" t="s">
        <v>222</v>
      </c>
      <c r="C20" s="9" t="s">
        <v>14</v>
      </c>
      <c r="D20" s="9">
        <v>2750</v>
      </c>
      <c r="E20" s="9">
        <v>340</v>
      </c>
      <c r="F20" s="9">
        <v>6</v>
      </c>
      <c r="G20" s="9">
        <v>4.4</v>
      </c>
      <c r="H20" s="9">
        <v>6.9</v>
      </c>
      <c r="I20" s="22">
        <f t="shared" si="3"/>
        <v>2475</v>
      </c>
      <c r="J20" s="23">
        <f t="shared" si="0"/>
        <v>16500</v>
      </c>
      <c r="K20" s="24">
        <f t="shared" si="1"/>
        <v>0.15</v>
      </c>
      <c r="L20" s="25"/>
    </row>
    <row r="21" spans="1:12">
      <c r="A21" s="8" t="s">
        <v>365</v>
      </c>
      <c r="B21" s="9" t="s">
        <v>257</v>
      </c>
      <c r="C21" s="9" t="s">
        <v>14</v>
      </c>
      <c r="D21" s="9">
        <v>500</v>
      </c>
      <c r="E21" s="9">
        <v>1880</v>
      </c>
      <c r="F21" s="9">
        <v>36</v>
      </c>
      <c r="G21" s="9">
        <v>28.4</v>
      </c>
      <c r="H21" s="9">
        <v>45</v>
      </c>
      <c r="I21" s="22">
        <f t="shared" si="3"/>
        <v>4500</v>
      </c>
      <c r="J21" s="23">
        <f t="shared" si="0"/>
        <v>18000</v>
      </c>
      <c r="K21" s="24">
        <f t="shared" si="1"/>
        <v>0.25</v>
      </c>
      <c r="L21" s="25"/>
    </row>
    <row r="22" spans="1:12">
      <c r="A22" s="8" t="s">
        <v>366</v>
      </c>
      <c r="B22" s="9" t="s">
        <v>303</v>
      </c>
      <c r="C22" s="9" t="s">
        <v>14</v>
      </c>
      <c r="D22" s="9">
        <v>1400</v>
      </c>
      <c r="E22" s="9">
        <v>560</v>
      </c>
      <c r="F22" s="9">
        <v>28</v>
      </c>
      <c r="G22" s="9">
        <v>23.4</v>
      </c>
      <c r="H22" s="9">
        <v>35</v>
      </c>
      <c r="I22" s="22">
        <f t="shared" si="3"/>
        <v>9800</v>
      </c>
      <c r="J22" s="23">
        <f t="shared" si="0"/>
        <v>39200</v>
      </c>
      <c r="K22" s="24">
        <f t="shared" si="1"/>
        <v>0.25</v>
      </c>
      <c r="L22" s="25"/>
    </row>
    <row r="23" spans="1:12">
      <c r="A23" s="8" t="s">
        <v>366</v>
      </c>
      <c r="B23" s="9" t="s">
        <v>303</v>
      </c>
      <c r="C23" s="9" t="s">
        <v>14</v>
      </c>
      <c r="D23" s="9">
        <v>1400</v>
      </c>
      <c r="E23" s="9">
        <v>560</v>
      </c>
      <c r="F23" s="9">
        <v>26</v>
      </c>
      <c r="G23" s="9">
        <v>22.4</v>
      </c>
      <c r="H23" s="9">
        <v>32</v>
      </c>
      <c r="I23" s="22">
        <f t="shared" si="3"/>
        <v>8400</v>
      </c>
      <c r="J23" s="23">
        <f t="shared" si="0"/>
        <v>36400</v>
      </c>
      <c r="K23" s="24">
        <f t="shared" si="1"/>
        <v>0.230769230769231</v>
      </c>
      <c r="L23" s="25"/>
    </row>
    <row r="24" spans="1:12">
      <c r="A24" s="8" t="s">
        <v>367</v>
      </c>
      <c r="B24" s="9" t="s">
        <v>63</v>
      </c>
      <c r="C24" s="9" t="s">
        <v>14</v>
      </c>
      <c r="D24" s="9">
        <v>1000</v>
      </c>
      <c r="E24" s="9">
        <v>940</v>
      </c>
      <c r="F24" s="9">
        <v>19</v>
      </c>
      <c r="G24" s="9">
        <v>14.4</v>
      </c>
      <c r="H24" s="9">
        <v>31</v>
      </c>
      <c r="I24" s="22">
        <f t="shared" si="3"/>
        <v>12000</v>
      </c>
      <c r="J24" s="23">
        <f t="shared" si="0"/>
        <v>19000</v>
      </c>
      <c r="K24" s="24">
        <f t="shared" si="1"/>
        <v>0.631578947368421</v>
      </c>
      <c r="L24" s="25"/>
    </row>
    <row r="25" spans="1:12">
      <c r="A25" s="8" t="s">
        <v>368</v>
      </c>
      <c r="B25" s="9" t="s">
        <v>134</v>
      </c>
      <c r="C25" s="9" t="s">
        <v>14</v>
      </c>
      <c r="D25" s="9">
        <v>3000</v>
      </c>
      <c r="E25" s="9">
        <v>305</v>
      </c>
      <c r="F25" s="9">
        <v>8.05</v>
      </c>
      <c r="G25" s="9">
        <v>6.4</v>
      </c>
      <c r="H25" s="9">
        <v>9</v>
      </c>
      <c r="I25" s="22">
        <f t="shared" si="3"/>
        <v>2850</v>
      </c>
      <c r="J25" s="23">
        <f t="shared" si="0"/>
        <v>24150</v>
      </c>
      <c r="K25" s="24">
        <f t="shared" si="1"/>
        <v>0.118012422360248</v>
      </c>
      <c r="L25" s="25"/>
    </row>
    <row r="26" spans="1:12">
      <c r="A26" s="8" t="s">
        <v>369</v>
      </c>
      <c r="B26" s="9" t="s">
        <v>370</v>
      </c>
      <c r="C26" s="9" t="s">
        <v>14</v>
      </c>
      <c r="D26" s="9">
        <v>700</v>
      </c>
      <c r="E26" s="9">
        <v>1000</v>
      </c>
      <c r="F26" s="9">
        <v>29</v>
      </c>
      <c r="G26" s="9">
        <v>23.4</v>
      </c>
      <c r="H26" s="9">
        <v>36.2</v>
      </c>
      <c r="I26" s="22">
        <f t="shared" si="3"/>
        <v>5040</v>
      </c>
      <c r="J26" s="23">
        <f t="shared" si="0"/>
        <v>20300</v>
      </c>
      <c r="K26" s="24">
        <f t="shared" si="1"/>
        <v>0.248275862068966</v>
      </c>
      <c r="L26" s="25"/>
    </row>
    <row r="27" spans="1:12">
      <c r="A27" s="8" t="s">
        <v>371</v>
      </c>
      <c r="B27" s="9" t="s">
        <v>29</v>
      </c>
      <c r="C27" s="9" t="s">
        <v>14</v>
      </c>
      <c r="D27" s="9">
        <v>1500</v>
      </c>
      <c r="E27" s="9">
        <v>900</v>
      </c>
      <c r="F27" s="9">
        <v>8</v>
      </c>
      <c r="G27" s="9">
        <v>4.9</v>
      </c>
      <c r="H27" s="9">
        <v>9.55</v>
      </c>
      <c r="I27" s="22">
        <f t="shared" si="3"/>
        <v>2325</v>
      </c>
      <c r="J27" s="23">
        <f t="shared" si="0"/>
        <v>12000</v>
      </c>
      <c r="K27" s="24">
        <f t="shared" si="1"/>
        <v>0.19375</v>
      </c>
      <c r="L27" s="25"/>
    </row>
    <row r="28" spans="1:12">
      <c r="A28" s="8" t="s">
        <v>372</v>
      </c>
      <c r="B28" s="9" t="s">
        <v>257</v>
      </c>
      <c r="C28" s="9" t="s">
        <v>14</v>
      </c>
      <c r="D28" s="9">
        <v>500</v>
      </c>
      <c r="E28" s="9">
        <v>1920</v>
      </c>
      <c r="F28" s="9">
        <v>55</v>
      </c>
      <c r="G28" s="9">
        <v>46.4</v>
      </c>
      <c r="H28" s="9">
        <v>70</v>
      </c>
      <c r="I28" s="22">
        <f t="shared" si="3"/>
        <v>7500</v>
      </c>
      <c r="J28" s="23">
        <f t="shared" si="0"/>
        <v>27500</v>
      </c>
      <c r="K28" s="24">
        <f t="shared" si="1"/>
        <v>0.272727272727273</v>
      </c>
      <c r="L28" s="25"/>
    </row>
    <row r="29" spans="1:12">
      <c r="A29" s="8" t="s">
        <v>373</v>
      </c>
      <c r="B29" s="9" t="s">
        <v>134</v>
      </c>
      <c r="C29" s="9" t="s">
        <v>14</v>
      </c>
      <c r="D29" s="9">
        <v>3000</v>
      </c>
      <c r="E29" s="9">
        <v>315</v>
      </c>
      <c r="F29" s="9">
        <v>15.4</v>
      </c>
      <c r="G29" s="9">
        <v>13.9</v>
      </c>
      <c r="H29" s="9">
        <v>15.4</v>
      </c>
      <c r="I29" s="22">
        <f t="shared" si="3"/>
        <v>0</v>
      </c>
      <c r="J29" s="23">
        <f t="shared" si="0"/>
        <v>46200</v>
      </c>
      <c r="K29" s="24">
        <f t="shared" si="1"/>
        <v>0</v>
      </c>
      <c r="L29" s="25"/>
    </row>
    <row r="30" spans="1:12">
      <c r="A30" s="8" t="s">
        <v>373</v>
      </c>
      <c r="B30" s="9" t="s">
        <v>374</v>
      </c>
      <c r="C30" s="9" t="s">
        <v>14</v>
      </c>
      <c r="D30" s="9">
        <v>1200</v>
      </c>
      <c r="E30" s="9">
        <v>600</v>
      </c>
      <c r="F30" s="9">
        <v>25</v>
      </c>
      <c r="G30" s="9">
        <v>20.7</v>
      </c>
      <c r="H30" s="9">
        <v>26.9</v>
      </c>
      <c r="I30" s="22">
        <f t="shared" si="3"/>
        <v>2280</v>
      </c>
      <c r="J30" s="23">
        <f t="shared" si="0"/>
        <v>30000</v>
      </c>
      <c r="K30" s="24">
        <f t="shared" si="1"/>
        <v>0.0759999999999999</v>
      </c>
      <c r="L30" s="25"/>
    </row>
    <row r="31" spans="1:12">
      <c r="A31" s="8" t="s">
        <v>375</v>
      </c>
      <c r="B31" s="9" t="s">
        <v>354</v>
      </c>
      <c r="C31" s="9" t="s">
        <v>14</v>
      </c>
      <c r="D31" s="9">
        <v>4000</v>
      </c>
      <c r="E31" s="9">
        <v>210</v>
      </c>
      <c r="F31" s="9">
        <v>17</v>
      </c>
      <c r="G31" s="9">
        <v>15.4</v>
      </c>
      <c r="H31" s="9">
        <v>18</v>
      </c>
      <c r="I31" s="22">
        <f t="shared" si="3"/>
        <v>4000</v>
      </c>
      <c r="J31" s="23">
        <f t="shared" si="0"/>
        <v>68000</v>
      </c>
      <c r="K31" s="24">
        <f t="shared" si="1"/>
        <v>0.0588235294117647</v>
      </c>
      <c r="L31" s="25"/>
    </row>
    <row r="32" spans="1:12">
      <c r="A32" s="8"/>
      <c r="B32" s="9"/>
      <c r="C32" s="9"/>
      <c r="D32" s="9"/>
      <c r="E32" s="9"/>
      <c r="F32" s="9"/>
      <c r="G32" s="9"/>
      <c r="H32" s="9"/>
      <c r="I32" s="22"/>
      <c r="J32" s="23"/>
      <c r="K32" s="24"/>
      <c r="L32" s="25"/>
    </row>
    <row r="33" spans="1:12">
      <c r="A33" s="8"/>
      <c r="B33" s="9"/>
      <c r="C33" s="9"/>
      <c r="D33" s="9"/>
      <c r="E33" s="9"/>
      <c r="F33" s="9"/>
      <c r="G33" s="9"/>
      <c r="H33" s="9"/>
      <c r="I33" s="9"/>
      <c r="J33" s="9"/>
      <c r="K33" s="24">
        <f>SUM(K4:K32)</f>
        <v>3.543316473335</v>
      </c>
      <c r="L33" s="19"/>
    </row>
    <row r="34" spans="1:12">
      <c r="A34" s="12"/>
      <c r="B34" s="13"/>
      <c r="C34" s="13"/>
      <c r="D34" s="13"/>
      <c r="E34" s="13"/>
      <c r="F34" s="13"/>
      <c r="G34" s="14"/>
      <c r="H34" s="14"/>
      <c r="I34" s="14"/>
      <c r="J34" s="13"/>
      <c r="K34" s="27"/>
      <c r="L34" s="19"/>
    </row>
    <row r="35" spans="1:12">
      <c r="A35" s="12"/>
      <c r="B35" s="13"/>
      <c r="C35" s="13"/>
      <c r="D35" s="13"/>
      <c r="E35" s="13"/>
      <c r="F35" s="13"/>
      <c r="G35" s="15" t="s">
        <v>25</v>
      </c>
      <c r="H35" s="15"/>
      <c r="I35" s="28">
        <f>SUM(I4:I33)</f>
        <v>92745</v>
      </c>
      <c r="J35" s="13"/>
      <c r="K35" s="19"/>
      <c r="L35" s="19"/>
    </row>
    <row r="36" spans="7:9">
      <c r="G36" s="13"/>
      <c r="H36" s="13"/>
      <c r="I36" s="13"/>
    </row>
    <row r="37" spans="7:9">
      <c r="G37" s="16" t="s">
        <v>26</v>
      </c>
      <c r="H37" s="16"/>
      <c r="I37" s="29">
        <v>3.54</v>
      </c>
    </row>
    <row r="38" spans="7:9">
      <c r="G38" s="17"/>
      <c r="H38" s="17"/>
      <c r="I38" s="13"/>
    </row>
    <row r="39" spans="7:9">
      <c r="G39" s="16" t="s">
        <v>27</v>
      </c>
      <c r="H39" s="16"/>
      <c r="I39" s="29">
        <f>26/28</f>
        <v>0.928571428571429</v>
      </c>
    </row>
  </sheetData>
  <mergeCells count="5">
    <mergeCell ref="A1:J1"/>
    <mergeCell ref="A2:J2"/>
    <mergeCell ref="G35:H35"/>
    <mergeCell ref="G37:H37"/>
    <mergeCell ref="G39:H39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45"/>
  <sheetViews>
    <sheetView workbookViewId="0">
      <selection activeCell="B20" sqref="B20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43533</v>
      </c>
      <c r="B4" s="9" t="s">
        <v>32</v>
      </c>
      <c r="C4" s="9" t="s">
        <v>14</v>
      </c>
      <c r="D4" s="9">
        <v>600</v>
      </c>
      <c r="E4" s="9">
        <v>1700</v>
      </c>
      <c r="F4" s="9">
        <v>63</v>
      </c>
      <c r="G4" s="9">
        <v>58.9</v>
      </c>
      <c r="H4" s="9">
        <v>71</v>
      </c>
      <c r="I4" s="22">
        <f t="shared" ref="I4:I16" si="0">(H4-F4)*D4</f>
        <v>4800</v>
      </c>
      <c r="J4" s="23">
        <f t="shared" ref="J4:J16" si="1">D4*F4</f>
        <v>37800</v>
      </c>
      <c r="K4" s="24">
        <f t="shared" ref="K4:K16" si="2">(I4/J4)</f>
        <v>0.126984126984127</v>
      </c>
      <c r="L4" s="25"/>
    </row>
    <row r="5" s="1" customFormat="1" spans="1:12">
      <c r="A5" s="42">
        <v>43564</v>
      </c>
      <c r="B5" s="9" t="s">
        <v>16</v>
      </c>
      <c r="C5" s="9" t="s">
        <v>14</v>
      </c>
      <c r="D5" s="9">
        <v>750</v>
      </c>
      <c r="E5" s="9">
        <v>1060</v>
      </c>
      <c r="F5" s="9">
        <v>47</v>
      </c>
      <c r="G5" s="9">
        <v>43.9</v>
      </c>
      <c r="H5" s="9">
        <v>49.4</v>
      </c>
      <c r="I5" s="22">
        <f t="shared" si="0"/>
        <v>1800</v>
      </c>
      <c r="J5" s="23">
        <f t="shared" si="1"/>
        <v>35250</v>
      </c>
      <c r="K5" s="24">
        <f t="shared" si="2"/>
        <v>0.051063829787234</v>
      </c>
      <c r="L5" s="25"/>
    </row>
    <row r="6" s="1" customFormat="1" spans="1:12">
      <c r="A6" s="42">
        <v>43625</v>
      </c>
      <c r="B6" s="9" t="s">
        <v>15</v>
      </c>
      <c r="C6" s="9" t="s">
        <v>14</v>
      </c>
      <c r="D6" s="9">
        <v>1200</v>
      </c>
      <c r="E6" s="9">
        <v>320</v>
      </c>
      <c r="F6" s="9">
        <v>26</v>
      </c>
      <c r="G6" s="9">
        <v>23.9</v>
      </c>
      <c r="H6" s="9">
        <v>29</v>
      </c>
      <c r="I6" s="22">
        <f t="shared" si="0"/>
        <v>3600</v>
      </c>
      <c r="J6" s="23">
        <f t="shared" si="1"/>
        <v>31200</v>
      </c>
      <c r="K6" s="24">
        <f t="shared" si="2"/>
        <v>0.115384615384615</v>
      </c>
      <c r="L6" s="25"/>
    </row>
    <row r="7" s="1" customFormat="1" spans="1:12">
      <c r="A7" s="42">
        <v>43717</v>
      </c>
      <c r="B7" s="9" t="s">
        <v>48</v>
      </c>
      <c r="C7" s="9" t="s">
        <v>14</v>
      </c>
      <c r="D7" s="9">
        <v>1400</v>
      </c>
      <c r="E7" s="9">
        <v>720</v>
      </c>
      <c r="F7" s="9">
        <v>18</v>
      </c>
      <c r="G7" s="9">
        <v>16.7</v>
      </c>
      <c r="H7" s="9">
        <v>20.8</v>
      </c>
      <c r="I7" s="22">
        <f t="shared" si="0"/>
        <v>3920</v>
      </c>
      <c r="J7" s="23">
        <f t="shared" si="1"/>
        <v>25200</v>
      </c>
      <c r="K7" s="24">
        <f t="shared" si="2"/>
        <v>0.155555555555556</v>
      </c>
      <c r="L7" s="25"/>
    </row>
    <row r="8" s="1" customFormat="1" spans="1:12">
      <c r="A8" s="42">
        <v>43778</v>
      </c>
      <c r="B8" s="9" t="s">
        <v>15</v>
      </c>
      <c r="C8" s="9" t="s">
        <v>14</v>
      </c>
      <c r="D8" s="9">
        <v>1200</v>
      </c>
      <c r="E8" s="9">
        <v>360</v>
      </c>
      <c r="F8" s="9">
        <v>20.5</v>
      </c>
      <c r="G8" s="9">
        <v>18.7</v>
      </c>
      <c r="H8" s="9">
        <v>22</v>
      </c>
      <c r="I8" s="22">
        <f t="shared" si="0"/>
        <v>1800</v>
      </c>
      <c r="J8" s="23">
        <f t="shared" si="1"/>
        <v>24600</v>
      </c>
      <c r="K8" s="24">
        <f t="shared" si="2"/>
        <v>0.0731707317073171</v>
      </c>
      <c r="L8" s="25"/>
    </row>
    <row r="9" s="1" customFormat="1" spans="1:12">
      <c r="A9" s="42" t="s">
        <v>49</v>
      </c>
      <c r="B9" s="9" t="s">
        <v>29</v>
      </c>
      <c r="C9" s="9" t="s">
        <v>14</v>
      </c>
      <c r="D9" s="9">
        <v>750</v>
      </c>
      <c r="E9" s="9">
        <v>1120</v>
      </c>
      <c r="F9" s="9">
        <v>30</v>
      </c>
      <c r="G9" s="9">
        <v>26.9</v>
      </c>
      <c r="H9" s="9">
        <v>37</v>
      </c>
      <c r="I9" s="22">
        <f t="shared" si="0"/>
        <v>5250</v>
      </c>
      <c r="J9" s="23">
        <f t="shared" si="1"/>
        <v>22500</v>
      </c>
      <c r="K9" s="24">
        <f t="shared" si="2"/>
        <v>0.233333333333333</v>
      </c>
      <c r="L9" s="25"/>
    </row>
    <row r="10" s="1" customFormat="1" spans="1:12">
      <c r="A10" s="41" t="s">
        <v>50</v>
      </c>
      <c r="B10" s="11" t="s">
        <v>51</v>
      </c>
      <c r="C10" s="11" t="s">
        <v>14</v>
      </c>
      <c r="D10" s="11">
        <v>900</v>
      </c>
      <c r="E10" s="11">
        <v>550</v>
      </c>
      <c r="F10" s="11">
        <v>17.2</v>
      </c>
      <c r="G10" s="11">
        <v>14.9</v>
      </c>
      <c r="H10" s="11">
        <v>14.9</v>
      </c>
      <c r="I10" s="26">
        <f t="shared" si="0"/>
        <v>-2070</v>
      </c>
      <c r="J10" s="23">
        <f t="shared" si="1"/>
        <v>15480</v>
      </c>
      <c r="K10" s="24">
        <f t="shared" si="2"/>
        <v>-0.133720930232558</v>
      </c>
      <c r="L10" s="25"/>
    </row>
    <row r="11" s="1" customFormat="1" spans="1:12">
      <c r="A11" s="42" t="s">
        <v>52</v>
      </c>
      <c r="B11" s="9" t="s">
        <v>33</v>
      </c>
      <c r="C11" s="9" t="s">
        <v>14</v>
      </c>
      <c r="D11" s="9">
        <v>1200</v>
      </c>
      <c r="E11" s="9">
        <v>340</v>
      </c>
      <c r="F11" s="9">
        <v>12</v>
      </c>
      <c r="G11" s="9">
        <v>10.4</v>
      </c>
      <c r="H11" s="9">
        <v>13.9</v>
      </c>
      <c r="I11" s="22">
        <f t="shared" si="0"/>
        <v>2280</v>
      </c>
      <c r="J11" s="23">
        <f t="shared" si="1"/>
        <v>14400</v>
      </c>
      <c r="K11" s="24">
        <f t="shared" si="2"/>
        <v>0.158333333333333</v>
      </c>
      <c r="L11" s="25"/>
    </row>
    <row r="12" s="1" customFormat="1" spans="1:12">
      <c r="A12" s="42" t="s">
        <v>53</v>
      </c>
      <c r="B12" s="9" t="s">
        <v>29</v>
      </c>
      <c r="C12" s="9" t="s">
        <v>14</v>
      </c>
      <c r="D12" s="9">
        <v>750</v>
      </c>
      <c r="E12" s="9">
        <v>1160</v>
      </c>
      <c r="F12" s="9">
        <v>21.5</v>
      </c>
      <c r="G12" s="9">
        <v>18.7</v>
      </c>
      <c r="H12" s="9">
        <v>27.9</v>
      </c>
      <c r="I12" s="22">
        <f t="shared" si="0"/>
        <v>4800</v>
      </c>
      <c r="J12" s="23">
        <f t="shared" si="1"/>
        <v>16125</v>
      </c>
      <c r="K12" s="24">
        <f t="shared" si="2"/>
        <v>0.297674418604651</v>
      </c>
      <c r="L12" s="25"/>
    </row>
    <row r="13" s="1" customFormat="1" spans="1:12">
      <c r="A13" s="41" t="s">
        <v>54</v>
      </c>
      <c r="B13" s="11" t="s">
        <v>13</v>
      </c>
      <c r="C13" s="11" t="s">
        <v>14</v>
      </c>
      <c r="D13" s="11">
        <v>1300</v>
      </c>
      <c r="E13" s="11">
        <v>300</v>
      </c>
      <c r="F13" s="11">
        <v>17</v>
      </c>
      <c r="G13" s="11">
        <v>15.4</v>
      </c>
      <c r="H13" s="11">
        <v>15.4</v>
      </c>
      <c r="I13" s="26">
        <f t="shared" si="0"/>
        <v>-2080</v>
      </c>
      <c r="J13" s="23">
        <f t="shared" si="1"/>
        <v>22100</v>
      </c>
      <c r="K13" s="24">
        <f t="shared" si="2"/>
        <v>-0.0941176470588235</v>
      </c>
      <c r="L13" s="25"/>
    </row>
    <row r="14" s="1" customFormat="1" spans="1:12">
      <c r="A14" s="42" t="s">
        <v>54</v>
      </c>
      <c r="B14" s="9" t="s">
        <v>16</v>
      </c>
      <c r="C14" s="9" t="s">
        <v>14</v>
      </c>
      <c r="D14" s="9">
        <v>750</v>
      </c>
      <c r="E14" s="9">
        <v>1300</v>
      </c>
      <c r="F14" s="9">
        <v>30</v>
      </c>
      <c r="G14" s="9">
        <v>26.9</v>
      </c>
      <c r="H14" s="9">
        <v>37</v>
      </c>
      <c r="I14" s="22">
        <f t="shared" si="0"/>
        <v>5250</v>
      </c>
      <c r="J14" s="23">
        <f t="shared" si="1"/>
        <v>22500</v>
      </c>
      <c r="K14" s="24">
        <f t="shared" si="2"/>
        <v>0.233333333333333</v>
      </c>
      <c r="L14" s="25"/>
    </row>
    <row r="15" s="1" customFormat="1" spans="1:12">
      <c r="A15" s="42" t="s">
        <v>55</v>
      </c>
      <c r="B15" s="9" t="s">
        <v>32</v>
      </c>
      <c r="C15" s="9" t="s">
        <v>14</v>
      </c>
      <c r="D15" s="9">
        <v>600</v>
      </c>
      <c r="E15" s="9">
        <v>1800</v>
      </c>
      <c r="F15" s="9">
        <v>41</v>
      </c>
      <c r="G15" s="9">
        <v>37.4</v>
      </c>
      <c r="H15" s="9">
        <v>49.8</v>
      </c>
      <c r="I15" s="22">
        <f t="shared" si="0"/>
        <v>5280</v>
      </c>
      <c r="J15" s="23">
        <f t="shared" si="1"/>
        <v>24600</v>
      </c>
      <c r="K15" s="24">
        <f t="shared" si="2"/>
        <v>0.214634146341463</v>
      </c>
      <c r="L15" s="25"/>
    </row>
    <row r="16" s="1" customFormat="1" spans="1:12">
      <c r="A16" s="42" t="s">
        <v>56</v>
      </c>
      <c r="B16" s="9" t="s">
        <v>31</v>
      </c>
      <c r="C16" s="9" t="s">
        <v>14</v>
      </c>
      <c r="D16" s="9">
        <v>600</v>
      </c>
      <c r="E16" s="9">
        <v>1760</v>
      </c>
      <c r="F16" s="9">
        <v>24</v>
      </c>
      <c r="G16" s="9">
        <v>20.4</v>
      </c>
      <c r="H16" s="9">
        <v>33.8</v>
      </c>
      <c r="I16" s="22">
        <f t="shared" si="0"/>
        <v>5880</v>
      </c>
      <c r="J16" s="23">
        <f t="shared" si="1"/>
        <v>14400</v>
      </c>
      <c r="K16" s="24">
        <f t="shared" si="2"/>
        <v>0.408333333333333</v>
      </c>
      <c r="L16" s="25"/>
    </row>
    <row r="17" s="1" customFormat="1" spans="1:12">
      <c r="A17" s="42"/>
      <c r="B17" s="9"/>
      <c r="C17" s="9"/>
      <c r="D17" s="9"/>
      <c r="E17" s="9"/>
      <c r="F17" s="9"/>
      <c r="G17" s="9"/>
      <c r="H17" s="9"/>
      <c r="I17" s="22"/>
      <c r="J17" s="23"/>
      <c r="K17" s="24"/>
      <c r="L17" s="8"/>
    </row>
    <row r="18" s="1" customFormat="1" spans="1:11">
      <c r="A18" s="42"/>
      <c r="B18" s="9"/>
      <c r="C18" s="9"/>
      <c r="D18" s="9"/>
      <c r="E18" s="9"/>
      <c r="F18" s="9"/>
      <c r="G18" s="9"/>
      <c r="H18" s="9"/>
      <c r="I18" s="22"/>
      <c r="J18" s="23"/>
      <c r="K18" s="24">
        <f>SUM(K4:K17)</f>
        <v>1.83996218040691</v>
      </c>
    </row>
    <row r="19" s="1" customFormat="1" spans="1:11">
      <c r="A19" s="44"/>
      <c r="B19" s="13"/>
      <c r="C19" s="13"/>
      <c r="D19" s="13"/>
      <c r="E19" s="13"/>
      <c r="F19" s="13"/>
      <c r="G19" s="14"/>
      <c r="H19" s="14"/>
      <c r="I19" s="14"/>
      <c r="J19" s="13"/>
      <c r="K19" s="27"/>
    </row>
    <row r="20" s="1" customFormat="1" spans="1:11">
      <c r="A20" s="44"/>
      <c r="B20" s="13"/>
      <c r="C20" s="13"/>
      <c r="D20" s="13"/>
      <c r="E20" s="13"/>
      <c r="F20" s="13"/>
      <c r="G20" s="15" t="s">
        <v>25</v>
      </c>
      <c r="H20" s="15"/>
      <c r="I20" s="28">
        <f>SUM(I4:I18)</f>
        <v>40510</v>
      </c>
      <c r="J20" s="13"/>
      <c r="K20" s="19"/>
    </row>
    <row r="21" s="1" customFormat="1" spans="1:9">
      <c r="A21" s="37"/>
      <c r="G21" s="13"/>
      <c r="H21" s="13"/>
      <c r="I21" s="13"/>
    </row>
    <row r="22" s="1" customFormat="1" spans="1:9">
      <c r="A22" s="37"/>
      <c r="G22" s="16" t="s">
        <v>26</v>
      </c>
      <c r="H22" s="16"/>
      <c r="I22" s="30">
        <v>1.84</v>
      </c>
    </row>
    <row r="23" s="1" customFormat="1" spans="1:8">
      <c r="A23" s="37"/>
      <c r="G23" s="17"/>
      <c r="H23" s="17"/>
    </row>
    <row r="24" s="1" customFormat="1" spans="1:9">
      <c r="A24" s="37"/>
      <c r="G24" s="16" t="s">
        <v>27</v>
      </c>
      <c r="H24" s="16"/>
      <c r="I24" s="30">
        <f>11/13</f>
        <v>0.846153846153846</v>
      </c>
    </row>
    <row r="1048545" s="1" customFormat="1" spans="1:16384">
      <c r="A1048545" s="37"/>
      <c r="XFD1048545" s="23"/>
    </row>
  </sheetData>
  <mergeCells count="5">
    <mergeCell ref="A1:K1"/>
    <mergeCell ref="A2:K2"/>
    <mergeCell ref="G20:H20"/>
    <mergeCell ref="G22:H22"/>
    <mergeCell ref="G24:H2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3"/>
  <sheetViews>
    <sheetView workbookViewId="0">
      <selection activeCell="A3" sqref="A$1:K$1048576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43473</v>
      </c>
      <c r="B4" s="9" t="s">
        <v>13</v>
      </c>
      <c r="C4" s="9" t="s">
        <v>14</v>
      </c>
      <c r="D4" s="9">
        <v>1300</v>
      </c>
      <c r="E4" s="9">
        <v>360</v>
      </c>
      <c r="F4" s="9">
        <v>26</v>
      </c>
      <c r="G4" s="9">
        <v>24.4</v>
      </c>
      <c r="H4" s="9">
        <v>28.8</v>
      </c>
      <c r="I4" s="22">
        <f t="shared" ref="I4:I27" si="0">(H4-F4)*D4</f>
        <v>3640</v>
      </c>
      <c r="J4" s="23">
        <f t="shared" ref="J4:J27" si="1">D4*F4</f>
        <v>33800</v>
      </c>
      <c r="K4" s="24">
        <f t="shared" ref="K4:K27" si="2">(I4/J4)</f>
        <v>0.107692307692308</v>
      </c>
      <c r="L4" s="25"/>
    </row>
    <row r="5" s="1" customFormat="1" spans="1:12">
      <c r="A5" s="42">
        <v>43504</v>
      </c>
      <c r="B5" s="9" t="s">
        <v>58</v>
      </c>
      <c r="C5" s="9" t="s">
        <v>14</v>
      </c>
      <c r="D5" s="9">
        <v>600</v>
      </c>
      <c r="E5" s="9">
        <v>1500</v>
      </c>
      <c r="F5" s="9">
        <v>52</v>
      </c>
      <c r="G5" s="9">
        <v>47.9</v>
      </c>
      <c r="H5" s="9">
        <v>62</v>
      </c>
      <c r="I5" s="22">
        <f t="shared" si="0"/>
        <v>6000</v>
      </c>
      <c r="J5" s="23">
        <f t="shared" si="1"/>
        <v>31200</v>
      </c>
      <c r="K5" s="24">
        <f t="shared" si="2"/>
        <v>0.192307692307692</v>
      </c>
      <c r="L5" s="25"/>
    </row>
    <row r="6" s="1" customFormat="1" spans="1:12">
      <c r="A6" s="41">
        <v>43593</v>
      </c>
      <c r="B6" s="11" t="s">
        <v>18</v>
      </c>
      <c r="C6" s="11" t="s">
        <v>14</v>
      </c>
      <c r="D6" s="11">
        <v>1200</v>
      </c>
      <c r="E6" s="11">
        <v>780</v>
      </c>
      <c r="F6" s="11">
        <v>22</v>
      </c>
      <c r="G6" s="11">
        <v>20.9</v>
      </c>
      <c r="H6" s="11">
        <v>20.9</v>
      </c>
      <c r="I6" s="26">
        <f t="shared" si="0"/>
        <v>-1320</v>
      </c>
      <c r="J6" s="23">
        <f t="shared" si="1"/>
        <v>26400</v>
      </c>
      <c r="K6" s="24">
        <f t="shared" si="2"/>
        <v>-0.0500000000000001</v>
      </c>
      <c r="L6" s="25"/>
    </row>
    <row r="7" s="1" customFormat="1" spans="1:12">
      <c r="A7" s="42">
        <v>43593</v>
      </c>
      <c r="B7" s="9" t="s">
        <v>59</v>
      </c>
      <c r="C7" s="9" t="s">
        <v>14</v>
      </c>
      <c r="D7" s="9">
        <v>550</v>
      </c>
      <c r="E7" s="9">
        <v>1320</v>
      </c>
      <c r="F7" s="9">
        <v>52</v>
      </c>
      <c r="G7" s="9">
        <v>47.9</v>
      </c>
      <c r="H7" s="9">
        <v>54.9</v>
      </c>
      <c r="I7" s="22">
        <f t="shared" si="0"/>
        <v>1595</v>
      </c>
      <c r="J7" s="23">
        <f t="shared" si="1"/>
        <v>28600</v>
      </c>
      <c r="K7" s="24">
        <f t="shared" si="2"/>
        <v>0.0557692307692307</v>
      </c>
      <c r="L7" s="25"/>
    </row>
    <row r="8" s="1" customFormat="1" spans="1:12">
      <c r="A8" s="42">
        <v>43624</v>
      </c>
      <c r="B8" s="9" t="s">
        <v>16</v>
      </c>
      <c r="C8" s="9" t="s">
        <v>14</v>
      </c>
      <c r="D8" s="9">
        <v>750</v>
      </c>
      <c r="E8" s="9">
        <v>1040</v>
      </c>
      <c r="F8" s="9">
        <v>44</v>
      </c>
      <c r="G8" s="9">
        <v>40.9</v>
      </c>
      <c r="H8" s="9">
        <v>46.3</v>
      </c>
      <c r="I8" s="22">
        <f t="shared" si="0"/>
        <v>1725</v>
      </c>
      <c r="J8" s="23">
        <f t="shared" si="1"/>
        <v>33000</v>
      </c>
      <c r="K8" s="24">
        <f t="shared" si="2"/>
        <v>0.0522727272727272</v>
      </c>
      <c r="L8" s="25"/>
    </row>
    <row r="9" s="1" customFormat="1" spans="1:12">
      <c r="A9" s="41">
        <v>43654</v>
      </c>
      <c r="B9" s="11" t="s">
        <v>60</v>
      </c>
      <c r="C9" s="11" t="s">
        <v>14</v>
      </c>
      <c r="D9" s="11">
        <v>250</v>
      </c>
      <c r="E9" s="11">
        <v>3300</v>
      </c>
      <c r="F9" s="11">
        <v>130</v>
      </c>
      <c r="G9" s="11">
        <v>119.4</v>
      </c>
      <c r="H9" s="11">
        <v>119.4</v>
      </c>
      <c r="I9" s="26">
        <f t="shared" si="0"/>
        <v>-2650</v>
      </c>
      <c r="J9" s="23">
        <f t="shared" si="1"/>
        <v>32500</v>
      </c>
      <c r="K9" s="24">
        <f t="shared" si="2"/>
        <v>-0.0815384615384615</v>
      </c>
      <c r="L9" s="25"/>
    </row>
    <row r="10" s="1" customFormat="1" spans="1:12">
      <c r="A10" s="42">
        <v>43654</v>
      </c>
      <c r="B10" s="9" t="s">
        <v>48</v>
      </c>
      <c r="C10" s="9" t="s">
        <v>14</v>
      </c>
      <c r="D10" s="9">
        <v>1400</v>
      </c>
      <c r="E10" s="9">
        <v>720</v>
      </c>
      <c r="F10" s="9">
        <v>26</v>
      </c>
      <c r="G10" s="9">
        <v>24.4</v>
      </c>
      <c r="H10" s="9">
        <v>27.7</v>
      </c>
      <c r="I10" s="22">
        <f t="shared" si="0"/>
        <v>2380</v>
      </c>
      <c r="J10" s="23">
        <f t="shared" si="1"/>
        <v>36400</v>
      </c>
      <c r="K10" s="24">
        <f t="shared" si="2"/>
        <v>0.0653846153846154</v>
      </c>
      <c r="L10" s="25"/>
    </row>
    <row r="11" s="1" customFormat="1" spans="1:12">
      <c r="A11" s="42">
        <v>43685</v>
      </c>
      <c r="B11" s="9" t="s">
        <v>15</v>
      </c>
      <c r="C11" s="9" t="s">
        <v>14</v>
      </c>
      <c r="D11" s="9">
        <v>1200</v>
      </c>
      <c r="E11" s="9">
        <v>360</v>
      </c>
      <c r="F11" s="9">
        <v>25</v>
      </c>
      <c r="G11" s="9">
        <v>22.9</v>
      </c>
      <c r="H11" s="9">
        <v>28.5</v>
      </c>
      <c r="I11" s="22">
        <f t="shared" si="0"/>
        <v>4200</v>
      </c>
      <c r="J11" s="23">
        <f t="shared" si="1"/>
        <v>30000</v>
      </c>
      <c r="K11" s="24">
        <f t="shared" si="2"/>
        <v>0.14</v>
      </c>
      <c r="L11" s="25"/>
    </row>
    <row r="12" s="1" customFormat="1" spans="1:12">
      <c r="A12" s="42">
        <v>43716</v>
      </c>
      <c r="B12" s="9" t="s">
        <v>61</v>
      </c>
      <c r="C12" s="9" t="s">
        <v>14</v>
      </c>
      <c r="D12" s="9">
        <v>800</v>
      </c>
      <c r="E12" s="9">
        <v>440</v>
      </c>
      <c r="F12" s="9">
        <v>53</v>
      </c>
      <c r="G12" s="9">
        <v>49.9</v>
      </c>
      <c r="H12" s="9">
        <v>55.2</v>
      </c>
      <c r="I12" s="22">
        <f t="shared" si="0"/>
        <v>1760</v>
      </c>
      <c r="J12" s="23">
        <f t="shared" si="1"/>
        <v>42400</v>
      </c>
      <c r="K12" s="24">
        <f t="shared" si="2"/>
        <v>0.0415094339622642</v>
      </c>
      <c r="L12" s="25"/>
    </row>
    <row r="13" s="1" customFormat="1" spans="1:12">
      <c r="A13" s="42" t="s">
        <v>62</v>
      </c>
      <c r="B13" s="9" t="s">
        <v>35</v>
      </c>
      <c r="C13" s="9" t="s">
        <v>14</v>
      </c>
      <c r="D13" s="9">
        <v>600</v>
      </c>
      <c r="E13" s="9">
        <v>1580</v>
      </c>
      <c r="F13" s="9">
        <v>34</v>
      </c>
      <c r="G13" s="9">
        <v>29.9</v>
      </c>
      <c r="H13" s="9">
        <v>37.4</v>
      </c>
      <c r="I13" s="22">
        <f t="shared" si="0"/>
        <v>2040</v>
      </c>
      <c r="J13" s="23">
        <f t="shared" si="1"/>
        <v>20400</v>
      </c>
      <c r="K13" s="24">
        <f t="shared" si="2"/>
        <v>0.0999999999999999</v>
      </c>
      <c r="L13" s="25"/>
    </row>
    <row r="14" s="1" customFormat="1" spans="1:12">
      <c r="A14" s="41" t="s">
        <v>62</v>
      </c>
      <c r="B14" s="11" t="s">
        <v>63</v>
      </c>
      <c r="C14" s="11" t="s">
        <v>14</v>
      </c>
      <c r="D14" s="11">
        <v>500</v>
      </c>
      <c r="E14" s="11">
        <v>1280</v>
      </c>
      <c r="F14" s="11">
        <v>47</v>
      </c>
      <c r="G14" s="11">
        <v>42.4</v>
      </c>
      <c r="H14" s="11">
        <v>42.4</v>
      </c>
      <c r="I14" s="26">
        <f t="shared" si="0"/>
        <v>-2300</v>
      </c>
      <c r="J14" s="23">
        <f t="shared" si="1"/>
        <v>23500</v>
      </c>
      <c r="K14" s="24">
        <f t="shared" si="2"/>
        <v>-0.097872340425532</v>
      </c>
      <c r="L14" s="25"/>
    </row>
    <row r="15" s="1" customFormat="1" spans="1:12">
      <c r="A15" s="42" t="s">
        <v>64</v>
      </c>
      <c r="B15" s="9" t="s">
        <v>59</v>
      </c>
      <c r="C15" s="9" t="s">
        <v>14</v>
      </c>
      <c r="D15" s="9">
        <v>550</v>
      </c>
      <c r="E15" s="9">
        <v>1440</v>
      </c>
      <c r="F15" s="9">
        <v>41</v>
      </c>
      <c r="G15" s="9">
        <v>36.7</v>
      </c>
      <c r="H15" s="9">
        <v>45</v>
      </c>
      <c r="I15" s="22">
        <f t="shared" si="0"/>
        <v>2200</v>
      </c>
      <c r="J15" s="23">
        <f t="shared" si="1"/>
        <v>22550</v>
      </c>
      <c r="K15" s="24">
        <f t="shared" si="2"/>
        <v>0.0975609756097561</v>
      </c>
      <c r="L15" s="25"/>
    </row>
    <row r="16" s="1" customFormat="1" spans="1:12">
      <c r="A16" s="41" t="s">
        <v>65</v>
      </c>
      <c r="B16" s="11" t="s">
        <v>15</v>
      </c>
      <c r="C16" s="11" t="s">
        <v>14</v>
      </c>
      <c r="D16" s="11">
        <v>1200</v>
      </c>
      <c r="E16" s="11">
        <v>390</v>
      </c>
      <c r="F16" s="11">
        <v>19</v>
      </c>
      <c r="G16" s="11">
        <v>17.4</v>
      </c>
      <c r="H16" s="11">
        <v>17.4</v>
      </c>
      <c r="I16" s="26">
        <f t="shared" si="0"/>
        <v>-1920</v>
      </c>
      <c r="J16" s="23">
        <f t="shared" si="1"/>
        <v>22800</v>
      </c>
      <c r="K16" s="24">
        <f t="shared" si="2"/>
        <v>-0.0842105263157896</v>
      </c>
      <c r="L16" s="25"/>
    </row>
    <row r="17" s="1" customFormat="1" spans="1:12">
      <c r="A17" s="42" t="s">
        <v>66</v>
      </c>
      <c r="B17" s="9" t="s">
        <v>29</v>
      </c>
      <c r="C17" s="9" t="s">
        <v>14</v>
      </c>
      <c r="D17" s="9">
        <v>750</v>
      </c>
      <c r="E17" s="9">
        <v>1080</v>
      </c>
      <c r="F17" s="9">
        <v>24</v>
      </c>
      <c r="G17" s="9">
        <v>20.9</v>
      </c>
      <c r="H17" s="9">
        <v>26</v>
      </c>
      <c r="I17" s="22">
        <f t="shared" si="0"/>
        <v>1500</v>
      </c>
      <c r="J17" s="23">
        <f t="shared" si="1"/>
        <v>18000</v>
      </c>
      <c r="K17" s="24">
        <f t="shared" si="2"/>
        <v>0.0833333333333333</v>
      </c>
      <c r="L17" s="8"/>
    </row>
    <row r="18" s="1" customFormat="1" spans="1:12">
      <c r="A18" s="41" t="s">
        <v>67</v>
      </c>
      <c r="B18" s="11" t="s">
        <v>18</v>
      </c>
      <c r="C18" s="11" t="s">
        <v>14</v>
      </c>
      <c r="D18" s="11">
        <v>1200</v>
      </c>
      <c r="E18" s="11">
        <v>800</v>
      </c>
      <c r="F18" s="11">
        <v>12</v>
      </c>
      <c r="G18" s="11">
        <v>9.9</v>
      </c>
      <c r="H18" s="11">
        <v>9.9</v>
      </c>
      <c r="I18" s="26">
        <f t="shared" si="0"/>
        <v>-2520</v>
      </c>
      <c r="J18" s="23">
        <f t="shared" si="1"/>
        <v>14400</v>
      </c>
      <c r="K18" s="24">
        <f t="shared" si="2"/>
        <v>-0.175</v>
      </c>
      <c r="L18" s="8"/>
    </row>
    <row r="19" s="1" customFormat="1" spans="1:12">
      <c r="A19" s="42" t="s">
        <v>68</v>
      </c>
      <c r="B19" s="9" t="s">
        <v>69</v>
      </c>
      <c r="C19" s="9" t="s">
        <v>14</v>
      </c>
      <c r="D19" s="9">
        <v>2800</v>
      </c>
      <c r="E19" s="9">
        <v>140</v>
      </c>
      <c r="F19" s="9">
        <v>9</v>
      </c>
      <c r="G19" s="9">
        <v>8</v>
      </c>
      <c r="H19" s="9">
        <v>10.35</v>
      </c>
      <c r="I19" s="22">
        <f t="shared" si="0"/>
        <v>3780</v>
      </c>
      <c r="J19" s="23">
        <f t="shared" si="1"/>
        <v>25200</v>
      </c>
      <c r="K19" s="24">
        <f t="shared" si="2"/>
        <v>0.15</v>
      </c>
      <c r="L19" s="8"/>
    </row>
    <row r="20" s="1" customFormat="1" spans="1:12">
      <c r="A20" s="42" t="s">
        <v>70</v>
      </c>
      <c r="B20" s="9" t="s">
        <v>61</v>
      </c>
      <c r="C20" s="9" t="s">
        <v>14</v>
      </c>
      <c r="D20" s="9">
        <v>800</v>
      </c>
      <c r="E20" s="9">
        <v>460</v>
      </c>
      <c r="F20" s="9">
        <v>30</v>
      </c>
      <c r="G20" s="9">
        <v>26.9</v>
      </c>
      <c r="H20" s="9">
        <v>32.8</v>
      </c>
      <c r="I20" s="22">
        <f t="shared" si="0"/>
        <v>2240</v>
      </c>
      <c r="J20" s="23">
        <f t="shared" si="1"/>
        <v>24000</v>
      </c>
      <c r="K20" s="24">
        <f t="shared" si="2"/>
        <v>0.0933333333333332</v>
      </c>
      <c r="L20" s="8"/>
    </row>
    <row r="21" s="1" customFormat="1" spans="1:12">
      <c r="A21" s="42" t="s">
        <v>71</v>
      </c>
      <c r="B21" s="9" t="s">
        <v>72</v>
      </c>
      <c r="C21" s="9" t="s">
        <v>14</v>
      </c>
      <c r="D21" s="9">
        <v>400</v>
      </c>
      <c r="E21" s="9">
        <v>1280</v>
      </c>
      <c r="F21" s="9">
        <v>36</v>
      </c>
      <c r="G21" s="9">
        <v>29.9</v>
      </c>
      <c r="H21" s="9">
        <v>39.5</v>
      </c>
      <c r="I21" s="22">
        <f t="shared" si="0"/>
        <v>1400</v>
      </c>
      <c r="J21" s="23">
        <f t="shared" si="1"/>
        <v>14400</v>
      </c>
      <c r="K21" s="24">
        <f t="shared" si="2"/>
        <v>0.0972222222222222</v>
      </c>
      <c r="L21" s="8"/>
    </row>
    <row r="22" s="1" customFormat="1" spans="1:12">
      <c r="A22" s="42" t="s">
        <v>71</v>
      </c>
      <c r="B22" s="9" t="s">
        <v>73</v>
      </c>
      <c r="C22" s="9" t="s">
        <v>14</v>
      </c>
      <c r="D22" s="9">
        <v>1100</v>
      </c>
      <c r="E22" s="9">
        <v>460</v>
      </c>
      <c r="F22" s="9">
        <v>16</v>
      </c>
      <c r="G22" s="9">
        <v>13.9</v>
      </c>
      <c r="H22" s="9">
        <v>18</v>
      </c>
      <c r="I22" s="22">
        <f t="shared" si="0"/>
        <v>2200</v>
      </c>
      <c r="J22" s="23">
        <f t="shared" si="1"/>
        <v>17600</v>
      </c>
      <c r="K22" s="24">
        <f t="shared" si="2"/>
        <v>0.125</v>
      </c>
      <c r="L22" s="8"/>
    </row>
    <row r="23" s="1" customFormat="1" spans="1:12">
      <c r="A23" s="42" t="s">
        <v>74</v>
      </c>
      <c r="B23" s="9" t="s">
        <v>29</v>
      </c>
      <c r="C23" s="9" t="s">
        <v>14</v>
      </c>
      <c r="D23" s="9">
        <v>750</v>
      </c>
      <c r="E23" s="9">
        <v>1100</v>
      </c>
      <c r="F23" s="9">
        <v>18</v>
      </c>
      <c r="G23" s="9">
        <v>14.9</v>
      </c>
      <c r="H23" s="9">
        <v>22</v>
      </c>
      <c r="I23" s="22">
        <f t="shared" si="0"/>
        <v>3000</v>
      </c>
      <c r="J23" s="23">
        <f t="shared" si="1"/>
        <v>13500</v>
      </c>
      <c r="K23" s="24">
        <f t="shared" si="2"/>
        <v>0.222222222222222</v>
      </c>
      <c r="L23" s="8"/>
    </row>
    <row r="24" s="1" customFormat="1" spans="1:12">
      <c r="A24" s="42" t="s">
        <v>74</v>
      </c>
      <c r="B24" s="9" t="s">
        <v>29</v>
      </c>
      <c r="C24" s="9" t="s">
        <v>14</v>
      </c>
      <c r="D24" s="9">
        <v>750</v>
      </c>
      <c r="E24" s="9">
        <v>1100</v>
      </c>
      <c r="F24" s="9">
        <v>20</v>
      </c>
      <c r="G24" s="9">
        <v>16.9</v>
      </c>
      <c r="H24" s="9">
        <v>23</v>
      </c>
      <c r="I24" s="22">
        <f t="shared" si="0"/>
        <v>2250</v>
      </c>
      <c r="J24" s="23">
        <f t="shared" si="1"/>
        <v>15000</v>
      </c>
      <c r="K24" s="24">
        <f t="shared" si="2"/>
        <v>0.15</v>
      </c>
      <c r="L24" s="25"/>
    </row>
    <row r="25" s="1" customFormat="1" spans="1:12">
      <c r="A25" s="42" t="s">
        <v>75</v>
      </c>
      <c r="B25" s="9" t="s">
        <v>76</v>
      </c>
      <c r="C25" s="9" t="s">
        <v>14</v>
      </c>
      <c r="D25" s="9">
        <v>700</v>
      </c>
      <c r="E25" s="9">
        <v>1100</v>
      </c>
      <c r="F25" s="9">
        <v>21</v>
      </c>
      <c r="G25" s="9">
        <v>17.9</v>
      </c>
      <c r="H25" s="9">
        <v>23.6</v>
      </c>
      <c r="I25" s="22">
        <f t="shared" si="0"/>
        <v>1820</v>
      </c>
      <c r="J25" s="23">
        <f t="shared" si="1"/>
        <v>14700</v>
      </c>
      <c r="K25" s="24">
        <f t="shared" si="2"/>
        <v>0.123809523809524</v>
      </c>
      <c r="L25" s="25"/>
    </row>
    <row r="26" s="1" customFormat="1" spans="1:12">
      <c r="A26" s="42" t="s">
        <v>75</v>
      </c>
      <c r="B26" s="9" t="s">
        <v>77</v>
      </c>
      <c r="C26" s="9" t="s">
        <v>14</v>
      </c>
      <c r="D26" s="9">
        <v>500</v>
      </c>
      <c r="E26" s="9">
        <v>1500</v>
      </c>
      <c r="F26" s="9">
        <v>17</v>
      </c>
      <c r="G26" s="9">
        <v>12.7</v>
      </c>
      <c r="H26" s="9">
        <v>22.5</v>
      </c>
      <c r="I26" s="22">
        <f t="shared" si="0"/>
        <v>2750</v>
      </c>
      <c r="J26" s="23">
        <f t="shared" si="1"/>
        <v>8500</v>
      </c>
      <c r="K26" s="24">
        <f t="shared" si="2"/>
        <v>0.323529411764706</v>
      </c>
      <c r="L26" s="25"/>
    </row>
    <row r="27" s="1" customFormat="1" spans="1:12">
      <c r="A27" s="42" t="s">
        <v>78</v>
      </c>
      <c r="B27" s="9" t="s">
        <v>18</v>
      </c>
      <c r="C27" s="9" t="s">
        <v>14</v>
      </c>
      <c r="D27" s="9">
        <v>1200</v>
      </c>
      <c r="E27" s="9">
        <v>800</v>
      </c>
      <c r="F27" s="9">
        <v>27</v>
      </c>
      <c r="G27" s="9">
        <v>25.9</v>
      </c>
      <c r="H27" s="9">
        <v>27.1</v>
      </c>
      <c r="I27" s="22">
        <f t="shared" si="0"/>
        <v>120.000000000002</v>
      </c>
      <c r="J27" s="23">
        <f t="shared" si="1"/>
        <v>32400</v>
      </c>
      <c r="K27" s="24">
        <f t="shared" si="2"/>
        <v>0.00370370370370376</v>
      </c>
      <c r="L27" s="25"/>
    </row>
    <row r="28" s="1" customFormat="1" spans="1:12">
      <c r="A28" s="42"/>
      <c r="B28" s="9"/>
      <c r="C28" s="9"/>
      <c r="D28" s="9"/>
      <c r="E28" s="9"/>
      <c r="F28" s="9"/>
      <c r="G28" s="9"/>
      <c r="H28" s="9"/>
      <c r="I28" s="22"/>
      <c r="J28" s="23"/>
      <c r="K28" s="24"/>
      <c r="L28" s="25"/>
    </row>
    <row r="29" s="1" customFormat="1" spans="1:11">
      <c r="A29" s="42"/>
      <c r="B29" s="9"/>
      <c r="C29" s="9"/>
      <c r="D29" s="9"/>
      <c r="E29" s="9"/>
      <c r="F29" s="9"/>
      <c r="G29" s="9"/>
      <c r="H29" s="9"/>
      <c r="I29" s="22"/>
      <c r="J29" s="23"/>
      <c r="K29" s="24">
        <f>SUM(K4:K28)</f>
        <v>1.73602940510786</v>
      </c>
    </row>
    <row r="30" s="1" customFormat="1" spans="1:11">
      <c r="A30" s="44"/>
      <c r="B30" s="13"/>
      <c r="C30" s="13"/>
      <c r="D30" s="13"/>
      <c r="E30" s="13"/>
      <c r="F30" s="13"/>
      <c r="G30" s="14"/>
      <c r="H30" s="14"/>
      <c r="I30" s="14"/>
      <c r="J30" s="13"/>
      <c r="K30" s="27"/>
    </row>
    <row r="31" s="1" customFormat="1" spans="1:11">
      <c r="A31" s="44"/>
      <c r="B31" s="13"/>
      <c r="C31" s="13"/>
      <c r="D31" s="13"/>
      <c r="E31" s="13"/>
      <c r="F31" s="13"/>
      <c r="G31" s="15" t="s">
        <v>25</v>
      </c>
      <c r="H31" s="15"/>
      <c r="I31" s="28">
        <f>SUM(I4:I29)</f>
        <v>35890</v>
      </c>
      <c r="J31" s="13"/>
      <c r="K31" s="19"/>
    </row>
    <row r="32" s="1" customFormat="1" spans="1:9">
      <c r="A32" s="37"/>
      <c r="G32" s="13"/>
      <c r="H32" s="13"/>
      <c r="I32" s="13"/>
    </row>
    <row r="33" s="1" customFormat="1" spans="1:9">
      <c r="A33" s="37"/>
      <c r="G33" s="16" t="s">
        <v>26</v>
      </c>
      <c r="H33" s="16"/>
      <c r="I33" s="30">
        <v>1.74</v>
      </c>
    </row>
    <row r="34" s="1" customFormat="1" spans="1:8">
      <c r="A34" s="37"/>
      <c r="G34" s="17"/>
      <c r="H34" s="17"/>
    </row>
    <row r="35" s="1" customFormat="1" spans="1:9">
      <c r="A35" s="37"/>
      <c r="G35" s="16" t="s">
        <v>27</v>
      </c>
      <c r="H35" s="16"/>
      <c r="I35" s="30">
        <f>19/24</f>
        <v>0.791666666666667</v>
      </c>
    </row>
    <row r="1048563" s="1" customFormat="1" spans="1:16384">
      <c r="A1048563" s="37"/>
      <c r="XFD1048563" s="23"/>
    </row>
  </sheetData>
  <mergeCells count="5">
    <mergeCell ref="A1:K1"/>
    <mergeCell ref="A2:K2"/>
    <mergeCell ref="G31:H31"/>
    <mergeCell ref="G33:H33"/>
    <mergeCell ref="G35:H35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7"/>
  <sheetViews>
    <sheetView workbookViewId="0">
      <selection activeCell="D22" sqref="D22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43472</v>
      </c>
      <c r="B4" s="9" t="s">
        <v>80</v>
      </c>
      <c r="C4" s="9" t="s">
        <v>14</v>
      </c>
      <c r="D4" s="9">
        <v>1000</v>
      </c>
      <c r="E4" s="9">
        <v>440</v>
      </c>
      <c r="F4" s="9">
        <v>16.5</v>
      </c>
      <c r="G4" s="9">
        <v>14</v>
      </c>
      <c r="H4" s="9">
        <v>18</v>
      </c>
      <c r="I4" s="22">
        <f t="shared" ref="I4:I21" si="0">(H4-F4)*D4</f>
        <v>1500</v>
      </c>
      <c r="J4" s="23">
        <f t="shared" ref="J4:J21" si="1">D4*F4</f>
        <v>16500</v>
      </c>
      <c r="K4" s="24">
        <f t="shared" ref="K4:K21" si="2">(I4/J4)</f>
        <v>0.0909090909090909</v>
      </c>
      <c r="L4" s="25"/>
    </row>
    <row r="5" s="1" customFormat="1" spans="1:12">
      <c r="A5" s="41">
        <v>43503</v>
      </c>
      <c r="B5" s="11" t="s">
        <v>51</v>
      </c>
      <c r="C5" s="11" t="s">
        <v>14</v>
      </c>
      <c r="D5" s="11">
        <v>900</v>
      </c>
      <c r="E5" s="11">
        <v>640</v>
      </c>
      <c r="F5" s="11">
        <v>22</v>
      </c>
      <c r="G5" s="11">
        <v>19.4</v>
      </c>
      <c r="H5" s="11">
        <v>19.4</v>
      </c>
      <c r="I5" s="26">
        <f t="shared" si="0"/>
        <v>-2340</v>
      </c>
      <c r="J5" s="23">
        <f t="shared" si="1"/>
        <v>19800</v>
      </c>
      <c r="K5" s="24">
        <f t="shared" si="2"/>
        <v>-0.118181818181818</v>
      </c>
      <c r="L5" s="25"/>
    </row>
    <row r="6" s="1" customFormat="1" spans="1:12">
      <c r="A6" s="42">
        <v>43503</v>
      </c>
      <c r="B6" s="9" t="s">
        <v>81</v>
      </c>
      <c r="C6" s="9" t="s">
        <v>14</v>
      </c>
      <c r="D6" s="9">
        <v>3000</v>
      </c>
      <c r="E6" s="9">
        <v>60</v>
      </c>
      <c r="F6" s="9">
        <v>8.4</v>
      </c>
      <c r="G6" s="9">
        <v>7.7</v>
      </c>
      <c r="H6" s="9">
        <v>8.9</v>
      </c>
      <c r="I6" s="22">
        <f t="shared" si="0"/>
        <v>1500</v>
      </c>
      <c r="J6" s="23">
        <f t="shared" si="1"/>
        <v>25200</v>
      </c>
      <c r="K6" s="24">
        <f t="shared" si="2"/>
        <v>0.0595238095238095</v>
      </c>
      <c r="L6" s="25"/>
    </row>
    <row r="7" s="1" customFormat="1" spans="1:12">
      <c r="A7" s="42">
        <v>43531</v>
      </c>
      <c r="B7" s="9" t="s">
        <v>61</v>
      </c>
      <c r="C7" s="9" t="s">
        <v>14</v>
      </c>
      <c r="D7" s="9">
        <v>800</v>
      </c>
      <c r="E7" s="9">
        <v>640</v>
      </c>
      <c r="F7" s="9">
        <v>51</v>
      </c>
      <c r="G7" s="9">
        <v>47.9</v>
      </c>
      <c r="H7" s="9">
        <v>54</v>
      </c>
      <c r="I7" s="22">
        <f t="shared" si="0"/>
        <v>2400</v>
      </c>
      <c r="J7" s="23">
        <f t="shared" si="1"/>
        <v>40800</v>
      </c>
      <c r="K7" s="24">
        <f t="shared" si="2"/>
        <v>0.0588235294117647</v>
      </c>
      <c r="L7" s="25"/>
    </row>
    <row r="8" s="1" customFormat="1" spans="1:12">
      <c r="A8" s="42">
        <v>43562</v>
      </c>
      <c r="B8" s="9" t="s">
        <v>61</v>
      </c>
      <c r="C8" s="9" t="s">
        <v>14</v>
      </c>
      <c r="D8" s="9">
        <v>800</v>
      </c>
      <c r="E8" s="9">
        <v>700</v>
      </c>
      <c r="F8" s="9">
        <v>50</v>
      </c>
      <c r="G8" s="9">
        <v>46.9</v>
      </c>
      <c r="H8" s="9">
        <v>57</v>
      </c>
      <c r="I8" s="22">
        <f t="shared" si="0"/>
        <v>5600</v>
      </c>
      <c r="J8" s="23">
        <f t="shared" si="1"/>
        <v>40000</v>
      </c>
      <c r="K8" s="24">
        <f t="shared" si="2"/>
        <v>0.14</v>
      </c>
      <c r="L8" s="25"/>
    </row>
    <row r="9" s="1" customFormat="1" spans="1:12">
      <c r="A9" s="42">
        <v>43684</v>
      </c>
      <c r="B9" s="9" t="s">
        <v>82</v>
      </c>
      <c r="C9" s="9" t="s">
        <v>14</v>
      </c>
      <c r="D9" s="9">
        <v>75</v>
      </c>
      <c r="E9" s="9">
        <v>6200</v>
      </c>
      <c r="F9" s="9">
        <v>190</v>
      </c>
      <c r="G9" s="9">
        <v>158.7</v>
      </c>
      <c r="H9" s="9">
        <v>252</v>
      </c>
      <c r="I9" s="22">
        <f t="shared" si="0"/>
        <v>4650</v>
      </c>
      <c r="J9" s="23">
        <f t="shared" si="1"/>
        <v>14250</v>
      </c>
      <c r="K9" s="24">
        <f t="shared" si="2"/>
        <v>0.326315789473684</v>
      </c>
      <c r="L9" s="25"/>
    </row>
    <row r="10" s="1" customFormat="1" spans="1:12">
      <c r="A10" s="42">
        <v>43715</v>
      </c>
      <c r="B10" s="9" t="s">
        <v>16</v>
      </c>
      <c r="C10" s="9" t="s">
        <v>14</v>
      </c>
      <c r="D10" s="9">
        <v>750</v>
      </c>
      <c r="E10" s="9">
        <v>1140</v>
      </c>
      <c r="F10" s="9">
        <v>42</v>
      </c>
      <c r="G10" s="9">
        <v>38.9</v>
      </c>
      <c r="H10" s="9">
        <v>57</v>
      </c>
      <c r="I10" s="22">
        <f t="shared" si="0"/>
        <v>11250</v>
      </c>
      <c r="J10" s="23">
        <f t="shared" si="1"/>
        <v>31500</v>
      </c>
      <c r="K10" s="24">
        <f t="shared" si="2"/>
        <v>0.357142857142857</v>
      </c>
      <c r="L10" s="25"/>
    </row>
    <row r="11" s="1" customFormat="1" spans="1:12">
      <c r="A11" s="42">
        <v>43776</v>
      </c>
      <c r="B11" s="9" t="s">
        <v>30</v>
      </c>
      <c r="C11" s="9" t="s">
        <v>14</v>
      </c>
      <c r="D11" s="9">
        <v>600</v>
      </c>
      <c r="E11" s="9">
        <v>1340</v>
      </c>
      <c r="F11" s="9">
        <v>75</v>
      </c>
      <c r="G11" s="9">
        <v>71.7</v>
      </c>
      <c r="H11" s="9">
        <v>86.7</v>
      </c>
      <c r="I11" s="22">
        <f t="shared" si="0"/>
        <v>7020</v>
      </c>
      <c r="J11" s="23">
        <f t="shared" si="1"/>
        <v>45000</v>
      </c>
      <c r="K11" s="24">
        <f t="shared" si="2"/>
        <v>0.156</v>
      </c>
      <c r="L11" s="25"/>
    </row>
    <row r="12" s="1" customFormat="1" spans="1:12">
      <c r="A12" s="42">
        <v>43806</v>
      </c>
      <c r="B12" s="9" t="s">
        <v>29</v>
      </c>
      <c r="C12" s="9" t="s">
        <v>14</v>
      </c>
      <c r="D12" s="9">
        <v>750</v>
      </c>
      <c r="E12" s="9">
        <v>1100</v>
      </c>
      <c r="F12" s="9">
        <v>32</v>
      </c>
      <c r="G12" s="9">
        <v>28.7</v>
      </c>
      <c r="H12" s="9">
        <v>36.9</v>
      </c>
      <c r="I12" s="22">
        <f t="shared" si="0"/>
        <v>3675</v>
      </c>
      <c r="J12" s="23">
        <f t="shared" si="1"/>
        <v>24000</v>
      </c>
      <c r="K12" s="24">
        <f t="shared" si="2"/>
        <v>0.153125</v>
      </c>
      <c r="L12" s="25"/>
    </row>
    <row r="13" s="1" customFormat="1" spans="1:12">
      <c r="A13" s="42" t="s">
        <v>83</v>
      </c>
      <c r="B13" s="9" t="s">
        <v>18</v>
      </c>
      <c r="C13" s="9" t="s">
        <v>14</v>
      </c>
      <c r="D13" s="9">
        <v>1200</v>
      </c>
      <c r="E13" s="9">
        <v>760</v>
      </c>
      <c r="F13" s="9">
        <v>11.5</v>
      </c>
      <c r="G13" s="9">
        <v>9.7</v>
      </c>
      <c r="H13" s="9">
        <v>15</v>
      </c>
      <c r="I13" s="22">
        <f t="shared" si="0"/>
        <v>4200</v>
      </c>
      <c r="J13" s="23">
        <f t="shared" si="1"/>
        <v>13800</v>
      </c>
      <c r="K13" s="24">
        <f t="shared" si="2"/>
        <v>0.304347826086957</v>
      </c>
      <c r="L13" s="25"/>
    </row>
    <row r="14" s="1" customFormat="1" spans="1:12">
      <c r="A14" s="41" t="s">
        <v>84</v>
      </c>
      <c r="B14" s="11" t="s">
        <v>29</v>
      </c>
      <c r="C14" s="11" t="s">
        <v>14</v>
      </c>
      <c r="D14" s="11">
        <v>750</v>
      </c>
      <c r="E14" s="11">
        <v>1100</v>
      </c>
      <c r="F14" s="11">
        <v>28</v>
      </c>
      <c r="G14" s="11">
        <v>24.7</v>
      </c>
      <c r="H14" s="11">
        <v>24.7</v>
      </c>
      <c r="I14" s="26">
        <f t="shared" si="0"/>
        <v>-2475</v>
      </c>
      <c r="J14" s="23">
        <f t="shared" si="1"/>
        <v>21000</v>
      </c>
      <c r="K14" s="24">
        <f t="shared" si="2"/>
        <v>-0.117857142857143</v>
      </c>
      <c r="L14" s="25"/>
    </row>
    <row r="15" s="1" customFormat="1" spans="1:12">
      <c r="A15" s="42" t="s">
        <v>84</v>
      </c>
      <c r="B15" s="9" t="s">
        <v>32</v>
      </c>
      <c r="C15" s="9" t="s">
        <v>14</v>
      </c>
      <c r="D15" s="9">
        <v>600</v>
      </c>
      <c r="E15" s="9">
        <v>1440</v>
      </c>
      <c r="F15" s="9">
        <v>54</v>
      </c>
      <c r="G15" s="9">
        <v>49.9</v>
      </c>
      <c r="H15" s="9">
        <v>64.7</v>
      </c>
      <c r="I15" s="22">
        <f t="shared" si="0"/>
        <v>6420</v>
      </c>
      <c r="J15" s="23">
        <f t="shared" si="1"/>
        <v>32400</v>
      </c>
      <c r="K15" s="24">
        <f t="shared" si="2"/>
        <v>0.198148148148148</v>
      </c>
      <c r="L15" s="8"/>
    </row>
    <row r="16" s="1" customFormat="1" spans="1:12">
      <c r="A16" s="42" t="s">
        <v>85</v>
      </c>
      <c r="B16" s="9" t="s">
        <v>86</v>
      </c>
      <c r="C16" s="9" t="s">
        <v>14</v>
      </c>
      <c r="D16" s="9">
        <v>600</v>
      </c>
      <c r="E16" s="9">
        <v>700</v>
      </c>
      <c r="F16" s="9">
        <v>22</v>
      </c>
      <c r="G16" s="9">
        <v>17.7</v>
      </c>
      <c r="H16" s="9">
        <v>29.4</v>
      </c>
      <c r="I16" s="22">
        <f t="shared" si="0"/>
        <v>4440</v>
      </c>
      <c r="J16" s="23">
        <f t="shared" si="1"/>
        <v>13200</v>
      </c>
      <c r="K16" s="24">
        <f t="shared" si="2"/>
        <v>0.336363636363636</v>
      </c>
      <c r="L16" s="8"/>
    </row>
    <row r="17" s="1" customFormat="1" spans="1:12">
      <c r="A17" s="42" t="s">
        <v>87</v>
      </c>
      <c r="B17" s="9" t="s">
        <v>32</v>
      </c>
      <c r="C17" s="9" t="s">
        <v>14</v>
      </c>
      <c r="D17" s="9">
        <v>600</v>
      </c>
      <c r="E17" s="9">
        <v>1440</v>
      </c>
      <c r="F17" s="9">
        <v>32</v>
      </c>
      <c r="G17" s="9">
        <v>27.9</v>
      </c>
      <c r="H17" s="9">
        <v>44</v>
      </c>
      <c r="I17" s="22">
        <f t="shared" si="0"/>
        <v>7200</v>
      </c>
      <c r="J17" s="23">
        <f t="shared" si="1"/>
        <v>19200</v>
      </c>
      <c r="K17" s="24">
        <f t="shared" si="2"/>
        <v>0.375</v>
      </c>
      <c r="L17" s="8"/>
    </row>
    <row r="18" s="1" customFormat="1" spans="1:12">
      <c r="A18" s="42" t="s">
        <v>88</v>
      </c>
      <c r="B18" s="9" t="s">
        <v>18</v>
      </c>
      <c r="C18" s="9" t="s">
        <v>14</v>
      </c>
      <c r="D18" s="9">
        <v>1200</v>
      </c>
      <c r="E18" s="9">
        <v>790</v>
      </c>
      <c r="F18" s="9">
        <v>11.8</v>
      </c>
      <c r="G18" s="9">
        <v>9.9</v>
      </c>
      <c r="H18" s="9">
        <v>15.2</v>
      </c>
      <c r="I18" s="22">
        <f t="shared" si="0"/>
        <v>4080</v>
      </c>
      <c r="J18" s="23">
        <f t="shared" si="1"/>
        <v>14160</v>
      </c>
      <c r="K18" s="24">
        <f t="shared" si="2"/>
        <v>0.288135593220339</v>
      </c>
      <c r="L18" s="8"/>
    </row>
    <row r="19" s="1" customFormat="1" spans="1:12">
      <c r="A19" s="42" t="s">
        <v>89</v>
      </c>
      <c r="B19" s="9" t="s">
        <v>90</v>
      </c>
      <c r="C19" s="9" t="s">
        <v>14</v>
      </c>
      <c r="D19" s="9">
        <v>800</v>
      </c>
      <c r="E19" s="9">
        <v>580</v>
      </c>
      <c r="F19" s="9">
        <v>59</v>
      </c>
      <c r="G19" s="9">
        <v>55.9</v>
      </c>
      <c r="H19" s="9">
        <v>63.7</v>
      </c>
      <c r="I19" s="22">
        <f t="shared" si="0"/>
        <v>3760</v>
      </c>
      <c r="J19" s="23">
        <f t="shared" si="1"/>
        <v>47200</v>
      </c>
      <c r="K19" s="24">
        <f t="shared" si="2"/>
        <v>0.0796610169491526</v>
      </c>
      <c r="L19" s="8"/>
    </row>
    <row r="20" s="1" customFormat="1" spans="1:12">
      <c r="A20" s="42" t="s">
        <v>91</v>
      </c>
      <c r="B20" s="9" t="s">
        <v>33</v>
      </c>
      <c r="C20" s="9" t="s">
        <v>14</v>
      </c>
      <c r="D20" s="9">
        <v>1200</v>
      </c>
      <c r="E20" s="9">
        <v>430</v>
      </c>
      <c r="F20" s="9">
        <v>32</v>
      </c>
      <c r="G20" s="9">
        <v>29.7</v>
      </c>
      <c r="H20" s="9">
        <v>39</v>
      </c>
      <c r="I20" s="22">
        <f t="shared" si="0"/>
        <v>8400</v>
      </c>
      <c r="J20" s="23">
        <f t="shared" si="1"/>
        <v>38400</v>
      </c>
      <c r="K20" s="24">
        <f t="shared" si="2"/>
        <v>0.21875</v>
      </c>
      <c r="L20" s="8"/>
    </row>
    <row r="21" s="1" customFormat="1" spans="1:12">
      <c r="A21" s="42" t="s">
        <v>92</v>
      </c>
      <c r="B21" s="9" t="s">
        <v>16</v>
      </c>
      <c r="C21" s="9" t="s">
        <v>14</v>
      </c>
      <c r="D21" s="9">
        <v>750</v>
      </c>
      <c r="E21" s="9">
        <v>1080</v>
      </c>
      <c r="F21" s="9">
        <v>47</v>
      </c>
      <c r="G21" s="9">
        <v>43.9</v>
      </c>
      <c r="H21" s="9">
        <v>59</v>
      </c>
      <c r="I21" s="22">
        <f t="shared" si="0"/>
        <v>9000</v>
      </c>
      <c r="J21" s="23">
        <f t="shared" si="1"/>
        <v>35250</v>
      </c>
      <c r="K21" s="24">
        <f t="shared" si="2"/>
        <v>0.25531914893617</v>
      </c>
      <c r="L21" s="8"/>
    </row>
    <row r="22" s="1" customFormat="1" spans="1:12">
      <c r="A22" s="42"/>
      <c r="B22" s="9"/>
      <c r="C22" s="9"/>
      <c r="D22" s="9"/>
      <c r="E22" s="9"/>
      <c r="F22" s="9"/>
      <c r="G22" s="9"/>
      <c r="H22" s="9"/>
      <c r="I22" s="22"/>
      <c r="J22" s="23"/>
      <c r="K22" s="24"/>
      <c r="L22" s="25"/>
    </row>
    <row r="23" s="1" customFormat="1" spans="1:11">
      <c r="A23" s="42"/>
      <c r="B23" s="9"/>
      <c r="C23" s="9"/>
      <c r="D23" s="9"/>
      <c r="E23" s="9"/>
      <c r="F23" s="9"/>
      <c r="G23" s="9"/>
      <c r="H23" s="9"/>
      <c r="I23" s="22"/>
      <c r="J23" s="23"/>
      <c r="K23" s="24">
        <f>SUM(K4:K22)</f>
        <v>3.16152648512665</v>
      </c>
    </row>
    <row r="24" s="1" customFormat="1" spans="1:11">
      <c r="A24" s="44"/>
      <c r="B24" s="13"/>
      <c r="C24" s="13"/>
      <c r="D24" s="13"/>
      <c r="E24" s="13"/>
      <c r="F24" s="13"/>
      <c r="G24" s="14"/>
      <c r="H24" s="14"/>
      <c r="I24" s="14"/>
      <c r="J24" s="13"/>
      <c r="K24" s="27"/>
    </row>
    <row r="25" s="1" customFormat="1" spans="1:11">
      <c r="A25" s="44"/>
      <c r="B25" s="13"/>
      <c r="C25" s="13"/>
      <c r="D25" s="13"/>
      <c r="E25" s="13"/>
      <c r="F25" s="13"/>
      <c r="G25" s="15" t="s">
        <v>25</v>
      </c>
      <c r="H25" s="15"/>
      <c r="I25" s="28">
        <f>SUM(I4:I23)</f>
        <v>80280</v>
      </c>
      <c r="J25" s="13"/>
      <c r="K25" s="19"/>
    </row>
    <row r="26" s="1" customFormat="1" spans="1:9">
      <c r="A26" s="37"/>
      <c r="G26" s="13"/>
      <c r="H26" s="13"/>
      <c r="I26" s="13"/>
    </row>
    <row r="27" s="1" customFormat="1" spans="1:9">
      <c r="A27" s="37"/>
      <c r="G27" s="16" t="s">
        <v>26</v>
      </c>
      <c r="H27" s="16"/>
      <c r="I27" s="30">
        <v>3.16</v>
      </c>
    </row>
    <row r="28" s="1" customFormat="1" spans="1:8">
      <c r="A28" s="37"/>
      <c r="G28" s="17"/>
      <c r="H28" s="17"/>
    </row>
    <row r="29" s="1" customFormat="1" spans="1:9">
      <c r="A29" s="37"/>
      <c r="G29" s="16" t="s">
        <v>27</v>
      </c>
      <c r="H29" s="16"/>
      <c r="I29" s="30">
        <f>16/18</f>
        <v>0.888888888888889</v>
      </c>
    </row>
    <row r="1048557" s="1" customFormat="1" spans="1:16384">
      <c r="A1048557" s="37"/>
      <c r="XFD1048557" s="23"/>
    </row>
  </sheetData>
  <mergeCells count="5">
    <mergeCell ref="A1:K1"/>
    <mergeCell ref="A2:K2"/>
    <mergeCell ref="G25:H25"/>
    <mergeCell ref="G27:H27"/>
    <mergeCell ref="G29:H29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0"/>
  <sheetViews>
    <sheetView workbookViewId="0">
      <selection activeCell="A3" sqref="A$1:K$1048576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43561</v>
      </c>
      <c r="B4" s="9" t="s">
        <v>94</v>
      </c>
      <c r="C4" s="9" t="s">
        <v>14</v>
      </c>
      <c r="D4" s="9">
        <v>250</v>
      </c>
      <c r="E4" s="9">
        <v>2700</v>
      </c>
      <c r="F4" s="9">
        <v>80</v>
      </c>
      <c r="G4" s="9">
        <v>69.7</v>
      </c>
      <c r="H4" s="9">
        <v>104</v>
      </c>
      <c r="I4" s="22">
        <f t="shared" ref="I4:I22" si="0">(H4-F4)*D4</f>
        <v>6000</v>
      </c>
      <c r="J4" s="23">
        <f t="shared" ref="J4:J22" si="1">D4*F4</f>
        <v>20000</v>
      </c>
      <c r="K4" s="24">
        <f t="shared" ref="K4:K22" si="2">(I4/J4)</f>
        <v>0.3</v>
      </c>
      <c r="L4" s="25"/>
    </row>
    <row r="5" s="1" customFormat="1" spans="1:12">
      <c r="A5" s="41">
        <v>43622</v>
      </c>
      <c r="B5" s="11" t="s">
        <v>95</v>
      </c>
      <c r="C5" s="11" t="s">
        <v>14</v>
      </c>
      <c r="D5" s="11">
        <v>500</v>
      </c>
      <c r="E5" s="11">
        <v>760</v>
      </c>
      <c r="F5" s="11">
        <v>44</v>
      </c>
      <c r="G5" s="11">
        <v>39.4</v>
      </c>
      <c r="H5" s="11">
        <v>39.4</v>
      </c>
      <c r="I5" s="26">
        <f t="shared" si="0"/>
        <v>-2300</v>
      </c>
      <c r="J5" s="23">
        <f t="shared" si="1"/>
        <v>22000</v>
      </c>
      <c r="K5" s="24">
        <f t="shared" si="2"/>
        <v>-0.104545454545455</v>
      </c>
      <c r="L5" s="25"/>
    </row>
    <row r="6" s="1" customFormat="1" spans="1:12">
      <c r="A6" s="42">
        <v>43622</v>
      </c>
      <c r="B6" s="9" t="s">
        <v>96</v>
      </c>
      <c r="C6" s="9" t="s">
        <v>14</v>
      </c>
      <c r="D6" s="9">
        <v>2667</v>
      </c>
      <c r="E6" s="9">
        <v>320</v>
      </c>
      <c r="F6" s="9">
        <v>9</v>
      </c>
      <c r="G6" s="9">
        <v>8</v>
      </c>
      <c r="H6" s="9">
        <v>10</v>
      </c>
      <c r="I6" s="22">
        <f t="shared" si="0"/>
        <v>2667</v>
      </c>
      <c r="J6" s="23">
        <f t="shared" si="1"/>
        <v>24003</v>
      </c>
      <c r="K6" s="24">
        <f t="shared" si="2"/>
        <v>0.111111111111111</v>
      </c>
      <c r="L6" s="25"/>
    </row>
    <row r="7" s="1" customFormat="1" spans="1:12">
      <c r="A7" s="41">
        <v>43652</v>
      </c>
      <c r="B7" s="11" t="s">
        <v>97</v>
      </c>
      <c r="C7" s="11" t="s">
        <v>14</v>
      </c>
      <c r="D7" s="11">
        <v>2667</v>
      </c>
      <c r="E7" s="11">
        <v>320</v>
      </c>
      <c r="F7" s="11">
        <v>10</v>
      </c>
      <c r="G7" s="11">
        <v>9</v>
      </c>
      <c r="H7" s="11">
        <v>9</v>
      </c>
      <c r="I7" s="26">
        <f t="shared" si="0"/>
        <v>-2667</v>
      </c>
      <c r="J7" s="23">
        <f t="shared" si="1"/>
        <v>26670</v>
      </c>
      <c r="K7" s="24">
        <f t="shared" si="2"/>
        <v>-0.1</v>
      </c>
      <c r="L7" s="25"/>
    </row>
    <row r="8" s="1" customFormat="1" spans="1:12">
      <c r="A8" s="42">
        <v>43775</v>
      </c>
      <c r="B8" s="9" t="s">
        <v>95</v>
      </c>
      <c r="C8" s="9" t="s">
        <v>14</v>
      </c>
      <c r="D8" s="9">
        <v>500</v>
      </c>
      <c r="E8" s="9">
        <v>700</v>
      </c>
      <c r="F8" s="9">
        <v>49</v>
      </c>
      <c r="G8" s="9">
        <v>44.4</v>
      </c>
      <c r="H8" s="9">
        <v>53.6</v>
      </c>
      <c r="I8" s="22">
        <f t="shared" si="0"/>
        <v>2300</v>
      </c>
      <c r="J8" s="23">
        <f t="shared" si="1"/>
        <v>24500</v>
      </c>
      <c r="K8" s="24">
        <f t="shared" si="2"/>
        <v>0.0938775510204082</v>
      </c>
      <c r="L8" s="25"/>
    </row>
    <row r="9" s="1" customFormat="1" spans="1:12">
      <c r="A9" s="42">
        <v>43805</v>
      </c>
      <c r="B9" s="9" t="s">
        <v>95</v>
      </c>
      <c r="C9" s="9" t="s">
        <v>14</v>
      </c>
      <c r="D9" s="9">
        <v>500</v>
      </c>
      <c r="E9" s="9">
        <v>640</v>
      </c>
      <c r="F9" s="9">
        <v>46</v>
      </c>
      <c r="G9" s="9">
        <v>41.4</v>
      </c>
      <c r="H9" s="9">
        <v>49.5</v>
      </c>
      <c r="I9" s="22">
        <f t="shared" si="0"/>
        <v>1750</v>
      </c>
      <c r="J9" s="23">
        <f t="shared" si="1"/>
        <v>23000</v>
      </c>
      <c r="K9" s="24">
        <f t="shared" si="2"/>
        <v>0.0760869565217391</v>
      </c>
      <c r="L9" s="25"/>
    </row>
    <row r="10" s="1" customFormat="1" spans="1:12">
      <c r="A10" s="42" t="s">
        <v>98</v>
      </c>
      <c r="B10" s="9" t="s">
        <v>99</v>
      </c>
      <c r="C10" s="9" t="s">
        <v>14</v>
      </c>
      <c r="D10" s="9">
        <v>300</v>
      </c>
      <c r="E10" s="9">
        <v>1500</v>
      </c>
      <c r="F10" s="9">
        <v>52</v>
      </c>
      <c r="G10" s="9">
        <v>44.4</v>
      </c>
      <c r="H10" s="9">
        <v>58</v>
      </c>
      <c r="I10" s="22">
        <f t="shared" si="0"/>
        <v>1800</v>
      </c>
      <c r="J10" s="23">
        <f t="shared" si="1"/>
        <v>15600</v>
      </c>
      <c r="K10" s="24">
        <f t="shared" si="2"/>
        <v>0.115384615384615</v>
      </c>
      <c r="L10" s="25"/>
    </row>
    <row r="11" s="1" customFormat="1" spans="1:12">
      <c r="A11" s="41" t="s">
        <v>100</v>
      </c>
      <c r="B11" s="11" t="s">
        <v>101</v>
      </c>
      <c r="C11" s="11" t="s">
        <v>14</v>
      </c>
      <c r="D11" s="11">
        <v>1000</v>
      </c>
      <c r="E11" s="11">
        <v>620</v>
      </c>
      <c r="F11" s="11">
        <v>24.5</v>
      </c>
      <c r="G11" s="11">
        <v>22</v>
      </c>
      <c r="H11" s="11">
        <v>22</v>
      </c>
      <c r="I11" s="26">
        <f t="shared" si="0"/>
        <v>-2500</v>
      </c>
      <c r="J11" s="23">
        <f t="shared" si="1"/>
        <v>24500</v>
      </c>
      <c r="K11" s="24">
        <f t="shared" si="2"/>
        <v>-0.102040816326531</v>
      </c>
      <c r="L11" s="25"/>
    </row>
    <row r="12" s="1" customFormat="1" spans="1:12">
      <c r="A12" s="42" t="s">
        <v>102</v>
      </c>
      <c r="B12" s="9" t="s">
        <v>103</v>
      </c>
      <c r="C12" s="9" t="s">
        <v>14</v>
      </c>
      <c r="D12" s="9">
        <v>600</v>
      </c>
      <c r="E12" s="9">
        <v>1040</v>
      </c>
      <c r="F12" s="9">
        <v>30</v>
      </c>
      <c r="G12" s="9">
        <v>25.9</v>
      </c>
      <c r="H12" s="9">
        <v>33.2</v>
      </c>
      <c r="I12" s="22">
        <f t="shared" si="0"/>
        <v>1920</v>
      </c>
      <c r="J12" s="23">
        <f t="shared" si="1"/>
        <v>18000</v>
      </c>
      <c r="K12" s="24">
        <f t="shared" si="2"/>
        <v>0.106666666666667</v>
      </c>
      <c r="L12" s="25"/>
    </row>
    <row r="13" s="1" customFormat="1" spans="1:12">
      <c r="A13" s="42" t="s">
        <v>104</v>
      </c>
      <c r="B13" s="9" t="s">
        <v>105</v>
      </c>
      <c r="C13" s="9" t="s">
        <v>14</v>
      </c>
      <c r="D13" s="9">
        <v>2250</v>
      </c>
      <c r="E13" s="9">
        <v>160</v>
      </c>
      <c r="F13" s="9">
        <v>5.2</v>
      </c>
      <c r="G13" s="9">
        <v>3.9</v>
      </c>
      <c r="H13" s="9">
        <v>7</v>
      </c>
      <c r="I13" s="22">
        <f t="shared" si="0"/>
        <v>4050</v>
      </c>
      <c r="J13" s="23">
        <f t="shared" si="1"/>
        <v>11700</v>
      </c>
      <c r="K13" s="24">
        <f t="shared" si="2"/>
        <v>0.346153846153846</v>
      </c>
      <c r="L13" s="25"/>
    </row>
    <row r="14" s="1" customFormat="1" spans="1:12">
      <c r="A14" s="42" t="s">
        <v>104</v>
      </c>
      <c r="B14" s="9" t="s">
        <v>95</v>
      </c>
      <c r="C14" s="9" t="s">
        <v>14</v>
      </c>
      <c r="D14" s="9">
        <v>500</v>
      </c>
      <c r="E14" s="9">
        <v>580</v>
      </c>
      <c r="F14" s="9">
        <v>35</v>
      </c>
      <c r="G14" s="9">
        <v>31.4</v>
      </c>
      <c r="H14" s="9">
        <v>46.4</v>
      </c>
      <c r="I14" s="22">
        <f t="shared" si="0"/>
        <v>5700</v>
      </c>
      <c r="J14" s="23">
        <f t="shared" si="1"/>
        <v>17500</v>
      </c>
      <c r="K14" s="24">
        <f t="shared" si="2"/>
        <v>0.325714285714286</v>
      </c>
      <c r="L14" s="25"/>
    </row>
    <row r="15" s="1" customFormat="1" spans="1:12">
      <c r="A15" s="41" t="s">
        <v>106</v>
      </c>
      <c r="B15" s="11" t="s">
        <v>61</v>
      </c>
      <c r="C15" s="11" t="s">
        <v>14</v>
      </c>
      <c r="D15" s="11">
        <v>500</v>
      </c>
      <c r="E15" s="11">
        <v>580</v>
      </c>
      <c r="F15" s="11">
        <v>39</v>
      </c>
      <c r="G15" s="11">
        <v>34.4</v>
      </c>
      <c r="H15" s="11">
        <v>34.4</v>
      </c>
      <c r="I15" s="26">
        <f t="shared" si="0"/>
        <v>-2300</v>
      </c>
      <c r="J15" s="23">
        <f t="shared" si="1"/>
        <v>19500</v>
      </c>
      <c r="K15" s="24">
        <f t="shared" si="2"/>
        <v>-0.117948717948718</v>
      </c>
      <c r="L15" s="25"/>
    </row>
    <row r="16" s="1" customFormat="1" spans="1:12">
      <c r="A16" s="42" t="s">
        <v>106</v>
      </c>
      <c r="B16" s="9" t="s">
        <v>51</v>
      </c>
      <c r="C16" s="9" t="s">
        <v>14</v>
      </c>
      <c r="D16" s="9">
        <v>600</v>
      </c>
      <c r="E16" s="9">
        <v>900</v>
      </c>
      <c r="F16" s="9">
        <v>37</v>
      </c>
      <c r="G16" s="9">
        <v>32.9</v>
      </c>
      <c r="H16" s="9">
        <v>49</v>
      </c>
      <c r="I16" s="22">
        <f t="shared" si="0"/>
        <v>7200</v>
      </c>
      <c r="J16" s="23">
        <f t="shared" si="1"/>
        <v>22200</v>
      </c>
      <c r="K16" s="24">
        <f t="shared" si="2"/>
        <v>0.324324324324324</v>
      </c>
      <c r="L16" s="8"/>
    </row>
    <row r="17" s="1" customFormat="1" spans="1:12">
      <c r="A17" s="42" t="s">
        <v>107</v>
      </c>
      <c r="B17" s="9" t="s">
        <v>101</v>
      </c>
      <c r="C17" s="9" t="s">
        <v>14</v>
      </c>
      <c r="D17" s="9">
        <v>1000</v>
      </c>
      <c r="E17" s="9">
        <v>600</v>
      </c>
      <c r="F17" s="9">
        <v>19</v>
      </c>
      <c r="G17" s="9">
        <v>16.7</v>
      </c>
      <c r="H17" s="9">
        <v>23</v>
      </c>
      <c r="I17" s="22">
        <f t="shared" si="0"/>
        <v>4000</v>
      </c>
      <c r="J17" s="23">
        <f t="shared" si="1"/>
        <v>19000</v>
      </c>
      <c r="K17" s="24">
        <f t="shared" si="2"/>
        <v>0.210526315789474</v>
      </c>
      <c r="L17" s="8"/>
    </row>
    <row r="18" s="1" customFormat="1" spans="1:12">
      <c r="A18" s="41" t="s">
        <v>108</v>
      </c>
      <c r="B18" s="11" t="s">
        <v>101</v>
      </c>
      <c r="C18" s="11" t="s">
        <v>14</v>
      </c>
      <c r="D18" s="11">
        <v>1000</v>
      </c>
      <c r="E18" s="11">
        <v>590</v>
      </c>
      <c r="F18" s="11">
        <v>14</v>
      </c>
      <c r="G18" s="11">
        <v>11.7</v>
      </c>
      <c r="H18" s="11">
        <v>11.7</v>
      </c>
      <c r="I18" s="26">
        <f t="shared" si="0"/>
        <v>-2300</v>
      </c>
      <c r="J18" s="23">
        <f t="shared" si="1"/>
        <v>14000</v>
      </c>
      <c r="K18" s="24">
        <f t="shared" si="2"/>
        <v>-0.164285714285714</v>
      </c>
      <c r="L18" s="8"/>
    </row>
    <row r="19" s="1" customFormat="1" spans="1:12">
      <c r="A19" s="42" t="s">
        <v>109</v>
      </c>
      <c r="B19" s="9" t="s">
        <v>61</v>
      </c>
      <c r="C19" s="9" t="s">
        <v>14</v>
      </c>
      <c r="D19" s="9">
        <v>500</v>
      </c>
      <c r="E19" s="9">
        <v>620</v>
      </c>
      <c r="F19" s="9">
        <v>17</v>
      </c>
      <c r="G19" s="9">
        <v>12.7</v>
      </c>
      <c r="H19" s="9">
        <v>19</v>
      </c>
      <c r="I19" s="22">
        <f t="shared" si="0"/>
        <v>1000</v>
      </c>
      <c r="J19" s="23">
        <f t="shared" si="1"/>
        <v>8500</v>
      </c>
      <c r="K19" s="24">
        <f t="shared" si="2"/>
        <v>0.117647058823529</v>
      </c>
      <c r="L19" s="8"/>
    </row>
    <row r="20" s="1" customFormat="1" spans="1:12">
      <c r="A20" s="42" t="s">
        <v>110</v>
      </c>
      <c r="B20" s="9" t="s">
        <v>111</v>
      </c>
      <c r="C20" s="9" t="s">
        <v>14</v>
      </c>
      <c r="D20" s="9">
        <v>600</v>
      </c>
      <c r="E20" s="9">
        <v>940</v>
      </c>
      <c r="F20" s="9">
        <v>9</v>
      </c>
      <c r="G20" s="9">
        <v>5.7</v>
      </c>
      <c r="H20" s="9">
        <v>12.4</v>
      </c>
      <c r="I20" s="22">
        <f t="shared" si="0"/>
        <v>2040</v>
      </c>
      <c r="J20" s="23">
        <f t="shared" si="1"/>
        <v>5400</v>
      </c>
      <c r="K20" s="24">
        <f t="shared" si="2"/>
        <v>0.377777777777778</v>
      </c>
      <c r="L20" s="8"/>
    </row>
    <row r="21" s="1" customFormat="1" spans="1:12">
      <c r="A21" s="42" t="s">
        <v>110</v>
      </c>
      <c r="B21" s="9" t="s">
        <v>95</v>
      </c>
      <c r="C21" s="9" t="s">
        <v>14</v>
      </c>
      <c r="D21" s="9">
        <v>500</v>
      </c>
      <c r="E21" s="9">
        <v>620</v>
      </c>
      <c r="F21" s="9">
        <v>15</v>
      </c>
      <c r="G21" s="9">
        <v>10.9</v>
      </c>
      <c r="H21" s="9">
        <v>20.5</v>
      </c>
      <c r="I21" s="22">
        <f t="shared" si="0"/>
        <v>2750</v>
      </c>
      <c r="J21" s="23">
        <f t="shared" si="1"/>
        <v>7500</v>
      </c>
      <c r="K21" s="24">
        <f t="shared" si="2"/>
        <v>0.366666666666667</v>
      </c>
      <c r="L21" s="8"/>
    </row>
    <row r="22" s="1" customFormat="1" spans="1:12">
      <c r="A22" s="42" t="s">
        <v>112</v>
      </c>
      <c r="B22" s="9" t="s">
        <v>113</v>
      </c>
      <c r="C22" s="9" t="s">
        <v>14</v>
      </c>
      <c r="D22" s="9">
        <v>250</v>
      </c>
      <c r="E22" s="9">
        <v>3600</v>
      </c>
      <c r="F22" s="9">
        <v>49</v>
      </c>
      <c r="G22" s="9">
        <v>39.9</v>
      </c>
      <c r="H22" s="9">
        <v>57</v>
      </c>
      <c r="I22" s="22">
        <f t="shared" si="0"/>
        <v>2000</v>
      </c>
      <c r="J22" s="23">
        <f t="shared" si="1"/>
        <v>12250</v>
      </c>
      <c r="K22" s="24">
        <f t="shared" si="2"/>
        <v>0.163265306122449</v>
      </c>
      <c r="L22" s="8"/>
    </row>
    <row r="23" s="1" customFormat="1" spans="1:12">
      <c r="A23" s="42"/>
      <c r="B23" s="9"/>
      <c r="C23" s="9"/>
      <c r="D23" s="9"/>
      <c r="E23" s="9"/>
      <c r="F23" s="9"/>
      <c r="G23" s="9"/>
      <c r="H23" s="9"/>
      <c r="I23" s="22"/>
      <c r="J23" s="23"/>
      <c r="K23" s="24"/>
      <c r="L23" s="25"/>
    </row>
    <row r="24" s="1" customFormat="1" spans="1:11">
      <c r="A24" s="42"/>
      <c r="B24" s="9"/>
      <c r="C24" s="9"/>
      <c r="D24" s="9"/>
      <c r="E24" s="9"/>
      <c r="F24" s="9"/>
      <c r="G24" s="9"/>
      <c r="H24" s="9"/>
      <c r="I24" s="22"/>
      <c r="J24" s="23"/>
      <c r="K24" s="24"/>
    </row>
    <row r="25" s="1" customFormat="1" spans="1:11">
      <c r="A25" s="42"/>
      <c r="B25" s="9"/>
      <c r="C25" s="9"/>
      <c r="D25" s="9"/>
      <c r="E25" s="9"/>
      <c r="F25" s="9"/>
      <c r="G25" s="9"/>
      <c r="H25" s="9"/>
      <c r="I25" s="22"/>
      <c r="J25" s="23"/>
      <c r="K25" s="24"/>
    </row>
    <row r="26" s="1" customFormat="1" spans="1:11">
      <c r="A26" s="42"/>
      <c r="B26" s="9"/>
      <c r="C26" s="9"/>
      <c r="D26" s="9"/>
      <c r="E26" s="9"/>
      <c r="F26" s="9"/>
      <c r="G26" s="9"/>
      <c r="H26" s="9"/>
      <c r="I26" s="22"/>
      <c r="J26" s="23"/>
      <c r="K26" s="24">
        <f>SUM(K3:K25)</f>
        <v>2.44638177897048</v>
      </c>
    </row>
    <row r="27" s="1" customFormat="1" spans="1:11">
      <c r="A27" s="44"/>
      <c r="B27" s="13"/>
      <c r="C27" s="13"/>
      <c r="D27" s="13"/>
      <c r="E27" s="13"/>
      <c r="F27" s="13"/>
      <c r="G27" s="14"/>
      <c r="H27" s="14"/>
      <c r="I27" s="14"/>
      <c r="J27" s="13"/>
      <c r="K27" s="27"/>
    </row>
    <row r="28" s="1" customFormat="1" spans="1:11">
      <c r="A28" s="44"/>
      <c r="B28" s="13"/>
      <c r="C28" s="13"/>
      <c r="D28" s="13"/>
      <c r="E28" s="13"/>
      <c r="F28" s="13"/>
      <c r="G28" s="15" t="s">
        <v>25</v>
      </c>
      <c r="H28" s="15"/>
      <c r="I28" s="28">
        <f>SUM(I3:I26)</f>
        <v>33110</v>
      </c>
      <c r="J28" s="13"/>
      <c r="K28" s="19"/>
    </row>
    <row r="29" s="1" customFormat="1" spans="1:9">
      <c r="A29" s="37"/>
      <c r="G29" s="13"/>
      <c r="H29" s="13"/>
      <c r="I29" s="13"/>
    </row>
    <row r="30" s="1" customFormat="1" spans="1:9">
      <c r="A30" s="37"/>
      <c r="G30" s="16" t="s">
        <v>26</v>
      </c>
      <c r="H30" s="16"/>
      <c r="I30" s="30">
        <v>2.45</v>
      </c>
    </row>
    <row r="31" s="1" customFormat="1" spans="1:8">
      <c r="A31" s="37"/>
      <c r="G31" s="17"/>
      <c r="H31" s="17"/>
    </row>
    <row r="32" s="1" customFormat="1" spans="1:9">
      <c r="A32" s="37"/>
      <c r="G32" s="16" t="s">
        <v>27</v>
      </c>
      <c r="H32" s="16"/>
      <c r="I32" s="30">
        <f>14/19</f>
        <v>0.736842105263158</v>
      </c>
    </row>
    <row r="1048560" s="1" customFormat="1" spans="1:16384">
      <c r="A1048560" s="37"/>
      <c r="XFD1048560" s="23"/>
    </row>
  </sheetData>
  <mergeCells count="5">
    <mergeCell ref="A1:K1"/>
    <mergeCell ref="A2:K2"/>
    <mergeCell ref="G28:H28"/>
    <mergeCell ref="G30:H30"/>
    <mergeCell ref="G32:H3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workbookViewId="0">
      <selection activeCell="A3" sqref="A$1:K$1048576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114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43501</v>
      </c>
      <c r="B4" s="9" t="s">
        <v>115</v>
      </c>
      <c r="C4" s="9" t="s">
        <v>14</v>
      </c>
      <c r="D4" s="9">
        <v>1100</v>
      </c>
      <c r="E4" s="9">
        <v>700</v>
      </c>
      <c r="F4" s="9">
        <v>42</v>
      </c>
      <c r="G4" s="9">
        <v>39.9</v>
      </c>
      <c r="H4" s="9">
        <v>44</v>
      </c>
      <c r="I4" s="22">
        <f t="shared" ref="I4:I39" si="0">(H4-F4)*D4</f>
        <v>2200</v>
      </c>
      <c r="J4" s="23">
        <f t="shared" ref="J4:J39" si="1">D4*F4</f>
        <v>46200</v>
      </c>
      <c r="K4" s="24">
        <f t="shared" ref="K4:K39" si="2">(I4/J4)</f>
        <v>0.0476190476190476</v>
      </c>
      <c r="L4" s="25"/>
    </row>
    <row r="5" s="1" customFormat="1" spans="1:12">
      <c r="A5" s="42">
        <v>43529</v>
      </c>
      <c r="B5" s="9" t="s">
        <v>116</v>
      </c>
      <c r="C5" s="9" t="s">
        <v>14</v>
      </c>
      <c r="D5" s="9">
        <v>2000</v>
      </c>
      <c r="E5" s="9">
        <v>210</v>
      </c>
      <c r="F5" s="9">
        <v>12.3</v>
      </c>
      <c r="G5" s="9">
        <v>11</v>
      </c>
      <c r="H5" s="9">
        <v>12.3</v>
      </c>
      <c r="I5" s="22">
        <f t="shared" si="0"/>
        <v>0</v>
      </c>
      <c r="J5" s="23">
        <f t="shared" si="1"/>
        <v>24600</v>
      </c>
      <c r="K5" s="24">
        <f t="shared" si="2"/>
        <v>0</v>
      </c>
      <c r="L5" s="25"/>
    </row>
    <row r="6" s="1" customFormat="1" spans="1:12">
      <c r="A6" s="42">
        <v>43529</v>
      </c>
      <c r="B6" s="9" t="s">
        <v>117</v>
      </c>
      <c r="C6" s="9" t="s">
        <v>14</v>
      </c>
      <c r="D6" s="9">
        <v>250</v>
      </c>
      <c r="E6" s="9">
        <v>2200</v>
      </c>
      <c r="F6" s="9">
        <v>88</v>
      </c>
      <c r="G6" s="9">
        <v>77.9</v>
      </c>
      <c r="H6" s="9">
        <v>95.4</v>
      </c>
      <c r="I6" s="22">
        <f t="shared" si="0"/>
        <v>1850</v>
      </c>
      <c r="J6" s="23">
        <f t="shared" si="1"/>
        <v>22000</v>
      </c>
      <c r="K6" s="24">
        <f t="shared" si="2"/>
        <v>0.0840909090909091</v>
      </c>
      <c r="L6" s="25"/>
    </row>
    <row r="7" s="1" customFormat="1" spans="1:12">
      <c r="A7" s="41">
        <v>43621</v>
      </c>
      <c r="B7" s="11" t="s">
        <v>118</v>
      </c>
      <c r="C7" s="11" t="s">
        <v>14</v>
      </c>
      <c r="D7" s="11">
        <v>300</v>
      </c>
      <c r="E7" s="11">
        <v>1680</v>
      </c>
      <c r="F7" s="11">
        <v>50</v>
      </c>
      <c r="G7" s="11">
        <v>45.9</v>
      </c>
      <c r="H7" s="11">
        <v>45.9</v>
      </c>
      <c r="I7" s="26">
        <f t="shared" si="0"/>
        <v>-1230</v>
      </c>
      <c r="J7" s="23">
        <f t="shared" si="1"/>
        <v>15000</v>
      </c>
      <c r="K7" s="24">
        <f t="shared" si="2"/>
        <v>-0.082</v>
      </c>
      <c r="L7" s="25"/>
    </row>
    <row r="8" s="1" customFormat="1" spans="1:12">
      <c r="A8" s="42">
        <v>43621</v>
      </c>
      <c r="B8" s="9" t="s">
        <v>119</v>
      </c>
      <c r="C8" s="9" t="s">
        <v>14</v>
      </c>
      <c r="D8" s="9">
        <v>1100</v>
      </c>
      <c r="E8" s="9">
        <v>480</v>
      </c>
      <c r="F8" s="9">
        <v>33</v>
      </c>
      <c r="G8" s="9">
        <v>30.9</v>
      </c>
      <c r="H8" s="9">
        <v>33</v>
      </c>
      <c r="I8" s="22">
        <f t="shared" si="0"/>
        <v>0</v>
      </c>
      <c r="J8" s="23">
        <f t="shared" si="1"/>
        <v>36300</v>
      </c>
      <c r="K8" s="24">
        <f t="shared" si="2"/>
        <v>0</v>
      </c>
      <c r="L8" s="25"/>
    </row>
    <row r="9" s="1" customFormat="1" spans="1:12">
      <c r="A9" s="42">
        <v>43621</v>
      </c>
      <c r="B9" s="9" t="s">
        <v>120</v>
      </c>
      <c r="C9" s="9" t="s">
        <v>14</v>
      </c>
      <c r="D9" s="9">
        <v>1750</v>
      </c>
      <c r="E9" s="9">
        <v>170</v>
      </c>
      <c r="F9" s="9">
        <v>15</v>
      </c>
      <c r="G9" s="9">
        <v>13.7</v>
      </c>
      <c r="H9" s="9">
        <v>15</v>
      </c>
      <c r="I9" s="22">
        <f t="shared" si="0"/>
        <v>0</v>
      </c>
      <c r="J9" s="23">
        <f t="shared" si="1"/>
        <v>26250</v>
      </c>
      <c r="K9" s="24">
        <f t="shared" si="2"/>
        <v>0</v>
      </c>
      <c r="L9" s="25"/>
    </row>
    <row r="10" s="1" customFormat="1" spans="1:12">
      <c r="A10" s="42">
        <v>43651</v>
      </c>
      <c r="B10" s="9" t="s">
        <v>121</v>
      </c>
      <c r="C10" s="9" t="s">
        <v>14</v>
      </c>
      <c r="D10" s="9">
        <v>900</v>
      </c>
      <c r="E10" s="9">
        <v>550</v>
      </c>
      <c r="F10" s="9">
        <v>29</v>
      </c>
      <c r="G10" s="9">
        <v>26.7</v>
      </c>
      <c r="H10" s="9">
        <v>29</v>
      </c>
      <c r="I10" s="22">
        <f t="shared" si="0"/>
        <v>0</v>
      </c>
      <c r="J10" s="23">
        <f t="shared" si="1"/>
        <v>26100</v>
      </c>
      <c r="K10" s="24">
        <f t="shared" si="2"/>
        <v>0</v>
      </c>
      <c r="L10" s="25"/>
    </row>
    <row r="11" s="1" customFormat="1" spans="1:12">
      <c r="A11" s="42">
        <v>43651</v>
      </c>
      <c r="B11" s="9" t="s">
        <v>122</v>
      </c>
      <c r="C11" s="9" t="s">
        <v>14</v>
      </c>
      <c r="D11" s="9">
        <v>1500</v>
      </c>
      <c r="E11" s="9">
        <v>130</v>
      </c>
      <c r="F11" s="9">
        <v>20.5</v>
      </c>
      <c r="G11" s="9">
        <v>18.9</v>
      </c>
      <c r="H11" s="9">
        <v>23</v>
      </c>
      <c r="I11" s="22">
        <f t="shared" si="0"/>
        <v>3750</v>
      </c>
      <c r="J11" s="23">
        <f t="shared" si="1"/>
        <v>30750</v>
      </c>
      <c r="K11" s="24">
        <f t="shared" si="2"/>
        <v>0.121951219512195</v>
      </c>
      <c r="L11" s="25"/>
    </row>
    <row r="12" s="1" customFormat="1" spans="1:12">
      <c r="A12" s="42">
        <v>43682</v>
      </c>
      <c r="B12" s="9" t="s">
        <v>120</v>
      </c>
      <c r="C12" s="9" t="s">
        <v>14</v>
      </c>
      <c r="D12" s="9">
        <v>1750</v>
      </c>
      <c r="E12" s="9">
        <v>170</v>
      </c>
      <c r="F12" s="9">
        <v>18</v>
      </c>
      <c r="G12" s="9">
        <v>16.7</v>
      </c>
      <c r="H12" s="9">
        <v>18</v>
      </c>
      <c r="I12" s="22">
        <f t="shared" si="0"/>
        <v>0</v>
      </c>
      <c r="J12" s="23">
        <f t="shared" si="1"/>
        <v>31500</v>
      </c>
      <c r="K12" s="24">
        <f t="shared" si="2"/>
        <v>0</v>
      </c>
      <c r="L12" s="25"/>
    </row>
    <row r="13" s="1" customFormat="1" spans="1:12">
      <c r="A13" s="42">
        <v>43682</v>
      </c>
      <c r="B13" s="9" t="s">
        <v>13</v>
      </c>
      <c r="C13" s="9" t="s">
        <v>14</v>
      </c>
      <c r="D13" s="9">
        <v>1300</v>
      </c>
      <c r="E13" s="9">
        <v>330</v>
      </c>
      <c r="F13" s="9">
        <v>32</v>
      </c>
      <c r="G13" s="9">
        <v>29.9</v>
      </c>
      <c r="H13" s="9">
        <v>37.2</v>
      </c>
      <c r="I13" s="22">
        <f t="shared" si="0"/>
        <v>6760</v>
      </c>
      <c r="J13" s="23">
        <f t="shared" si="1"/>
        <v>41600</v>
      </c>
      <c r="K13" s="24">
        <f t="shared" si="2"/>
        <v>0.1625</v>
      </c>
      <c r="L13" s="25"/>
    </row>
    <row r="14" s="1" customFormat="1" spans="1:12">
      <c r="A14" s="41">
        <v>43713</v>
      </c>
      <c r="B14" s="11" t="s">
        <v>13</v>
      </c>
      <c r="C14" s="11" t="s">
        <v>14</v>
      </c>
      <c r="D14" s="11">
        <v>1300</v>
      </c>
      <c r="E14" s="11">
        <v>350</v>
      </c>
      <c r="F14" s="11">
        <v>30</v>
      </c>
      <c r="G14" s="11">
        <v>28.2</v>
      </c>
      <c r="H14" s="11">
        <v>28.2</v>
      </c>
      <c r="I14" s="26">
        <f t="shared" si="0"/>
        <v>-2340</v>
      </c>
      <c r="J14" s="23">
        <f t="shared" si="1"/>
        <v>39000</v>
      </c>
      <c r="K14" s="24">
        <f t="shared" si="2"/>
        <v>-0.06</v>
      </c>
      <c r="L14" s="25"/>
    </row>
    <row r="15" s="1" customFormat="1" spans="1:12">
      <c r="A15" s="42">
        <v>43713</v>
      </c>
      <c r="B15" s="9" t="s">
        <v>101</v>
      </c>
      <c r="C15" s="9" t="s">
        <v>14</v>
      </c>
      <c r="D15" s="9">
        <v>1000</v>
      </c>
      <c r="E15" s="9">
        <v>760</v>
      </c>
      <c r="F15" s="9">
        <v>30</v>
      </c>
      <c r="G15" s="9">
        <v>27.4</v>
      </c>
      <c r="H15" s="9">
        <v>30</v>
      </c>
      <c r="I15" s="22">
        <f t="shared" si="0"/>
        <v>0</v>
      </c>
      <c r="J15" s="23">
        <f t="shared" si="1"/>
        <v>30000</v>
      </c>
      <c r="K15" s="24">
        <f t="shared" si="2"/>
        <v>0</v>
      </c>
      <c r="L15" s="25"/>
    </row>
    <row r="16" s="1" customFormat="1" spans="1:12">
      <c r="A16" s="41">
        <v>43743</v>
      </c>
      <c r="B16" s="11" t="s">
        <v>63</v>
      </c>
      <c r="C16" s="11" t="s">
        <v>14</v>
      </c>
      <c r="D16" s="11">
        <v>500</v>
      </c>
      <c r="E16" s="11">
        <v>1260</v>
      </c>
      <c r="F16" s="11">
        <v>59</v>
      </c>
      <c r="G16" s="11">
        <v>54.4</v>
      </c>
      <c r="H16" s="11">
        <v>54.4</v>
      </c>
      <c r="I16" s="26">
        <f t="shared" si="0"/>
        <v>-2300</v>
      </c>
      <c r="J16" s="23">
        <f t="shared" si="1"/>
        <v>29500</v>
      </c>
      <c r="K16" s="24">
        <f t="shared" si="2"/>
        <v>-0.0779661016949153</v>
      </c>
      <c r="L16" s="25"/>
    </row>
    <row r="17" s="1" customFormat="1" spans="1:12">
      <c r="A17" s="42">
        <v>43743</v>
      </c>
      <c r="B17" s="9" t="s">
        <v>123</v>
      </c>
      <c r="C17" s="9" t="s">
        <v>14</v>
      </c>
      <c r="D17" s="9">
        <v>1300</v>
      </c>
      <c r="E17" s="9">
        <v>360</v>
      </c>
      <c r="F17" s="9">
        <v>31.5</v>
      </c>
      <c r="G17" s="9">
        <v>29.7</v>
      </c>
      <c r="H17" s="9">
        <v>31.5</v>
      </c>
      <c r="I17" s="22">
        <f t="shared" si="0"/>
        <v>0</v>
      </c>
      <c r="J17" s="23">
        <f t="shared" si="1"/>
        <v>40950</v>
      </c>
      <c r="K17" s="24">
        <f t="shared" si="2"/>
        <v>0</v>
      </c>
      <c r="L17" s="8"/>
    </row>
    <row r="18" s="1" customFormat="1" spans="1:12">
      <c r="A18" s="42">
        <v>43743</v>
      </c>
      <c r="B18" s="9" t="s">
        <v>124</v>
      </c>
      <c r="C18" s="9" t="s">
        <v>14</v>
      </c>
      <c r="D18" s="9">
        <v>3000</v>
      </c>
      <c r="E18" s="9">
        <v>300</v>
      </c>
      <c r="F18" s="9">
        <v>13.4</v>
      </c>
      <c r="G18" s="9">
        <v>12.4</v>
      </c>
      <c r="H18" s="9">
        <v>13.4</v>
      </c>
      <c r="I18" s="22">
        <f t="shared" si="0"/>
        <v>0</v>
      </c>
      <c r="J18" s="23">
        <f t="shared" si="1"/>
        <v>40200</v>
      </c>
      <c r="K18" s="24">
        <f t="shared" si="2"/>
        <v>0</v>
      </c>
      <c r="L18" s="8"/>
    </row>
    <row r="19" s="1" customFormat="1" spans="1:12">
      <c r="A19" s="42" t="s">
        <v>125</v>
      </c>
      <c r="B19" s="9" t="s">
        <v>119</v>
      </c>
      <c r="C19" s="9" t="s">
        <v>14</v>
      </c>
      <c r="D19" s="9">
        <v>1100</v>
      </c>
      <c r="E19" s="9">
        <v>470</v>
      </c>
      <c r="F19" s="9">
        <v>24.5</v>
      </c>
      <c r="G19" s="9">
        <v>22</v>
      </c>
      <c r="H19" s="9">
        <v>29.4</v>
      </c>
      <c r="I19" s="22">
        <f t="shared" si="0"/>
        <v>5390</v>
      </c>
      <c r="J19" s="23">
        <f t="shared" si="1"/>
        <v>26950</v>
      </c>
      <c r="K19" s="24">
        <f t="shared" si="2"/>
        <v>0.2</v>
      </c>
      <c r="L19" s="8"/>
    </row>
    <row r="20" s="1" customFormat="1" spans="1:12">
      <c r="A20" s="42" t="s">
        <v>125</v>
      </c>
      <c r="B20" s="9" t="s">
        <v>126</v>
      </c>
      <c r="C20" s="9" t="s">
        <v>14</v>
      </c>
      <c r="D20" s="9">
        <v>1500</v>
      </c>
      <c r="E20" s="9">
        <v>560</v>
      </c>
      <c r="F20" s="9">
        <v>23</v>
      </c>
      <c r="G20" s="9">
        <v>21.4</v>
      </c>
      <c r="H20" s="9">
        <v>23</v>
      </c>
      <c r="I20" s="22">
        <f t="shared" si="0"/>
        <v>0</v>
      </c>
      <c r="J20" s="23">
        <f t="shared" si="1"/>
        <v>34500</v>
      </c>
      <c r="K20" s="24">
        <f t="shared" si="2"/>
        <v>0</v>
      </c>
      <c r="L20" s="8"/>
    </row>
    <row r="21" s="1" customFormat="1" spans="1:12">
      <c r="A21" s="42" t="s">
        <v>127</v>
      </c>
      <c r="B21" s="9" t="s">
        <v>128</v>
      </c>
      <c r="C21" s="9" t="s">
        <v>14</v>
      </c>
      <c r="D21" s="9">
        <v>1100</v>
      </c>
      <c r="E21" s="9">
        <v>420</v>
      </c>
      <c r="F21" s="9">
        <v>26</v>
      </c>
      <c r="G21" s="9">
        <v>23.7</v>
      </c>
      <c r="H21" s="9">
        <v>26</v>
      </c>
      <c r="I21" s="22">
        <f t="shared" si="0"/>
        <v>0</v>
      </c>
      <c r="J21" s="23">
        <f t="shared" si="1"/>
        <v>28600</v>
      </c>
      <c r="K21" s="24">
        <f t="shared" si="2"/>
        <v>0</v>
      </c>
      <c r="L21" s="8"/>
    </row>
    <row r="22" s="1" customFormat="1" spans="1:12">
      <c r="A22" s="42" t="s">
        <v>129</v>
      </c>
      <c r="B22" s="9" t="s">
        <v>130</v>
      </c>
      <c r="C22" s="9" t="s">
        <v>14</v>
      </c>
      <c r="D22" s="9">
        <v>500</v>
      </c>
      <c r="E22" s="9">
        <v>1120</v>
      </c>
      <c r="F22" s="9">
        <v>50</v>
      </c>
      <c r="G22" s="9">
        <v>45.7</v>
      </c>
      <c r="H22" s="9">
        <v>56.7</v>
      </c>
      <c r="I22" s="22">
        <f t="shared" si="0"/>
        <v>3350</v>
      </c>
      <c r="J22" s="23">
        <f t="shared" si="1"/>
        <v>25000</v>
      </c>
      <c r="K22" s="24">
        <f t="shared" si="2"/>
        <v>0.134</v>
      </c>
      <c r="L22" s="8"/>
    </row>
    <row r="23" s="1" customFormat="1" spans="1:12">
      <c r="A23" s="42" t="s">
        <v>129</v>
      </c>
      <c r="B23" s="9" t="s">
        <v>120</v>
      </c>
      <c r="C23" s="9" t="s">
        <v>14</v>
      </c>
      <c r="D23" s="9">
        <v>1750</v>
      </c>
      <c r="E23" s="9">
        <v>150</v>
      </c>
      <c r="F23" s="9">
        <v>13.1</v>
      </c>
      <c r="G23" s="9">
        <v>11.7</v>
      </c>
      <c r="H23" s="9">
        <v>13.1</v>
      </c>
      <c r="I23" s="22">
        <f t="shared" si="0"/>
        <v>0</v>
      </c>
      <c r="J23" s="23">
        <f t="shared" si="1"/>
        <v>22925</v>
      </c>
      <c r="K23" s="24">
        <f t="shared" si="2"/>
        <v>0</v>
      </c>
      <c r="L23" s="8"/>
    </row>
    <row r="24" s="1" customFormat="1" spans="1:12">
      <c r="A24" s="42" t="s">
        <v>131</v>
      </c>
      <c r="B24" s="9" t="s">
        <v>111</v>
      </c>
      <c r="C24" s="9" t="s">
        <v>14</v>
      </c>
      <c r="D24" s="9">
        <v>600</v>
      </c>
      <c r="E24" s="9">
        <v>980</v>
      </c>
      <c r="F24" s="9">
        <v>35.4</v>
      </c>
      <c r="G24" s="9">
        <v>31.4</v>
      </c>
      <c r="H24" s="9">
        <v>35.4</v>
      </c>
      <c r="I24" s="22">
        <f t="shared" si="0"/>
        <v>0</v>
      </c>
      <c r="J24" s="23">
        <f t="shared" si="1"/>
        <v>21240</v>
      </c>
      <c r="K24" s="24">
        <f t="shared" si="2"/>
        <v>0</v>
      </c>
      <c r="L24" s="25"/>
    </row>
    <row r="25" s="1" customFormat="1" spans="1:12">
      <c r="A25" s="42" t="s">
        <v>132</v>
      </c>
      <c r="B25" s="9" t="s">
        <v>101</v>
      </c>
      <c r="C25" s="9" t="s">
        <v>14</v>
      </c>
      <c r="D25" s="9">
        <v>1000</v>
      </c>
      <c r="E25" s="9">
        <v>700</v>
      </c>
      <c r="F25" s="9">
        <v>37</v>
      </c>
      <c r="G25" s="9">
        <v>34.7</v>
      </c>
      <c r="H25" s="9">
        <v>44</v>
      </c>
      <c r="I25" s="22">
        <f t="shared" si="0"/>
        <v>7000</v>
      </c>
      <c r="J25" s="23">
        <f t="shared" si="1"/>
        <v>37000</v>
      </c>
      <c r="K25" s="24">
        <f t="shared" si="2"/>
        <v>0.189189189189189</v>
      </c>
      <c r="L25" s="25"/>
    </row>
    <row r="26" s="1" customFormat="1" spans="1:12">
      <c r="A26" s="42" t="s">
        <v>133</v>
      </c>
      <c r="B26" s="9" t="s">
        <v>94</v>
      </c>
      <c r="C26" s="9" t="s">
        <v>14</v>
      </c>
      <c r="D26" s="9">
        <v>250</v>
      </c>
      <c r="E26" s="9">
        <v>2700</v>
      </c>
      <c r="F26" s="9">
        <v>140</v>
      </c>
      <c r="G26" s="9">
        <v>130.7</v>
      </c>
      <c r="H26" s="9">
        <v>140</v>
      </c>
      <c r="I26" s="22">
        <f t="shared" si="0"/>
        <v>0</v>
      </c>
      <c r="J26" s="23">
        <f t="shared" si="1"/>
        <v>35000</v>
      </c>
      <c r="K26" s="24">
        <f t="shared" si="2"/>
        <v>0</v>
      </c>
      <c r="L26" s="25"/>
    </row>
    <row r="27" s="1" customFormat="1" spans="1:12">
      <c r="A27" s="42" t="s">
        <v>133</v>
      </c>
      <c r="B27" s="9" t="s">
        <v>134</v>
      </c>
      <c r="C27" s="9" t="s">
        <v>14</v>
      </c>
      <c r="D27" s="9">
        <v>3000</v>
      </c>
      <c r="E27" s="9">
        <v>340</v>
      </c>
      <c r="F27" s="9">
        <v>14</v>
      </c>
      <c r="G27" s="9">
        <v>13</v>
      </c>
      <c r="H27" s="9">
        <v>16.4</v>
      </c>
      <c r="I27" s="22">
        <f t="shared" si="0"/>
        <v>7200</v>
      </c>
      <c r="J27" s="23">
        <f t="shared" si="1"/>
        <v>42000</v>
      </c>
      <c r="K27" s="24">
        <f t="shared" si="2"/>
        <v>0.171428571428571</v>
      </c>
      <c r="L27" s="25"/>
    </row>
    <row r="28" s="1" customFormat="1" spans="1:12">
      <c r="A28" s="42" t="s">
        <v>135</v>
      </c>
      <c r="B28" s="9" t="s">
        <v>136</v>
      </c>
      <c r="C28" s="9" t="s">
        <v>14</v>
      </c>
      <c r="D28" s="9">
        <v>2100</v>
      </c>
      <c r="E28" s="9">
        <v>300</v>
      </c>
      <c r="F28" s="9">
        <v>22</v>
      </c>
      <c r="G28" s="9">
        <v>20.7</v>
      </c>
      <c r="H28" s="9">
        <v>23</v>
      </c>
      <c r="I28" s="22">
        <f t="shared" si="0"/>
        <v>2100</v>
      </c>
      <c r="J28" s="23">
        <f t="shared" si="1"/>
        <v>46200</v>
      </c>
      <c r="K28" s="24">
        <f t="shared" si="2"/>
        <v>0.0454545454545455</v>
      </c>
      <c r="L28" s="25"/>
    </row>
    <row r="29" s="1" customFormat="1" spans="1:12">
      <c r="A29" s="42" t="s">
        <v>135</v>
      </c>
      <c r="B29" s="9" t="s">
        <v>116</v>
      </c>
      <c r="C29" s="9" t="s">
        <v>14</v>
      </c>
      <c r="D29" s="9">
        <v>2000</v>
      </c>
      <c r="E29" s="9">
        <v>180</v>
      </c>
      <c r="F29" s="9">
        <v>10</v>
      </c>
      <c r="G29" s="9">
        <v>8.9</v>
      </c>
      <c r="H29" s="9">
        <v>10</v>
      </c>
      <c r="I29" s="22">
        <f t="shared" si="0"/>
        <v>0</v>
      </c>
      <c r="J29" s="23">
        <f t="shared" si="1"/>
        <v>20000</v>
      </c>
      <c r="K29" s="24">
        <f t="shared" si="2"/>
        <v>0</v>
      </c>
      <c r="L29" s="25"/>
    </row>
    <row r="30" s="1" customFormat="1" spans="1:12">
      <c r="A30" s="42" t="s">
        <v>137</v>
      </c>
      <c r="B30" s="9" t="s">
        <v>138</v>
      </c>
      <c r="C30" s="9" t="s">
        <v>14</v>
      </c>
      <c r="D30" s="9">
        <v>500</v>
      </c>
      <c r="E30" s="9">
        <v>1300</v>
      </c>
      <c r="F30" s="9">
        <v>49</v>
      </c>
      <c r="G30" s="9">
        <v>44.4</v>
      </c>
      <c r="H30" s="9">
        <v>49</v>
      </c>
      <c r="I30" s="22">
        <f t="shared" si="0"/>
        <v>0</v>
      </c>
      <c r="J30" s="23">
        <f t="shared" si="1"/>
        <v>24500</v>
      </c>
      <c r="K30" s="24">
        <f t="shared" si="2"/>
        <v>0</v>
      </c>
      <c r="L30" s="25"/>
    </row>
    <row r="31" s="1" customFormat="1" spans="1:12">
      <c r="A31" s="42" t="s">
        <v>139</v>
      </c>
      <c r="B31" s="9" t="s">
        <v>140</v>
      </c>
      <c r="C31" s="9" t="s">
        <v>14</v>
      </c>
      <c r="D31" s="9">
        <v>4000</v>
      </c>
      <c r="E31" s="9">
        <v>170</v>
      </c>
      <c r="F31" s="9">
        <v>17</v>
      </c>
      <c r="G31" s="9">
        <v>16</v>
      </c>
      <c r="H31" s="9">
        <v>19</v>
      </c>
      <c r="I31" s="22">
        <f t="shared" si="0"/>
        <v>8000</v>
      </c>
      <c r="J31" s="23">
        <f t="shared" si="1"/>
        <v>68000</v>
      </c>
      <c r="K31" s="24">
        <f t="shared" si="2"/>
        <v>0.117647058823529</v>
      </c>
      <c r="L31" s="25"/>
    </row>
    <row r="32" s="1" customFormat="1" spans="1:12">
      <c r="A32" s="42" t="s">
        <v>141</v>
      </c>
      <c r="B32" s="9" t="s">
        <v>32</v>
      </c>
      <c r="C32" s="9" t="s">
        <v>14</v>
      </c>
      <c r="D32" s="9">
        <v>600</v>
      </c>
      <c r="E32" s="9">
        <v>1620</v>
      </c>
      <c r="F32" s="9">
        <v>48</v>
      </c>
      <c r="G32" s="9">
        <v>43.9</v>
      </c>
      <c r="H32" s="9">
        <v>58.8</v>
      </c>
      <c r="I32" s="22">
        <f t="shared" si="0"/>
        <v>6480</v>
      </c>
      <c r="J32" s="23">
        <f t="shared" si="1"/>
        <v>28800</v>
      </c>
      <c r="K32" s="24">
        <f t="shared" si="2"/>
        <v>0.225</v>
      </c>
      <c r="L32" s="25"/>
    </row>
    <row r="33" s="1" customFormat="1" spans="1:12">
      <c r="A33" s="42" t="s">
        <v>142</v>
      </c>
      <c r="B33" s="9" t="s">
        <v>30</v>
      </c>
      <c r="C33" s="9" t="s">
        <v>14</v>
      </c>
      <c r="D33" s="9">
        <v>600</v>
      </c>
      <c r="E33" s="9">
        <v>1700</v>
      </c>
      <c r="F33" s="9">
        <v>39</v>
      </c>
      <c r="G33" s="9">
        <v>34.9</v>
      </c>
      <c r="H33" s="9">
        <v>39</v>
      </c>
      <c r="I33" s="22">
        <f t="shared" si="0"/>
        <v>0</v>
      </c>
      <c r="J33" s="23">
        <f t="shared" si="1"/>
        <v>23400</v>
      </c>
      <c r="K33" s="24">
        <f t="shared" si="2"/>
        <v>0</v>
      </c>
      <c r="L33" s="25"/>
    </row>
    <row r="34" s="1" customFormat="1" spans="1:12">
      <c r="A34" s="42" t="s">
        <v>142</v>
      </c>
      <c r="B34" s="9" t="s">
        <v>123</v>
      </c>
      <c r="C34" s="9" t="s">
        <v>14</v>
      </c>
      <c r="D34" s="9">
        <v>1300</v>
      </c>
      <c r="E34" s="9">
        <v>370</v>
      </c>
      <c r="F34" s="9">
        <v>15</v>
      </c>
      <c r="G34" s="9">
        <v>13.4</v>
      </c>
      <c r="H34" s="9">
        <v>15.7</v>
      </c>
      <c r="I34" s="22">
        <f t="shared" si="0"/>
        <v>909.999999999999</v>
      </c>
      <c r="J34" s="23">
        <f t="shared" si="1"/>
        <v>19500</v>
      </c>
      <c r="K34" s="24">
        <f t="shared" si="2"/>
        <v>0.0466666666666666</v>
      </c>
      <c r="L34" s="25"/>
    </row>
    <row r="35" s="1" customFormat="1" spans="1:12">
      <c r="A35" s="42" t="s">
        <v>143</v>
      </c>
      <c r="B35" s="9" t="s">
        <v>97</v>
      </c>
      <c r="C35" s="9" t="s">
        <v>14</v>
      </c>
      <c r="D35" s="9">
        <v>2667</v>
      </c>
      <c r="E35" s="9">
        <v>350</v>
      </c>
      <c r="F35" s="9">
        <v>7.6</v>
      </c>
      <c r="G35" s="9">
        <v>6.7</v>
      </c>
      <c r="H35" s="9">
        <v>8.6</v>
      </c>
      <c r="I35" s="22">
        <f t="shared" si="0"/>
        <v>2667</v>
      </c>
      <c r="J35" s="23">
        <f t="shared" si="1"/>
        <v>20269.2</v>
      </c>
      <c r="K35" s="24">
        <f t="shared" si="2"/>
        <v>0.131578947368421</v>
      </c>
      <c r="L35" s="25"/>
    </row>
    <row r="36" s="1" customFormat="1" spans="1:12">
      <c r="A36" s="42" t="s">
        <v>144</v>
      </c>
      <c r="B36" s="9" t="s">
        <v>13</v>
      </c>
      <c r="C36" s="9" t="s">
        <v>14</v>
      </c>
      <c r="D36" s="9">
        <v>1300</v>
      </c>
      <c r="E36" s="9">
        <v>370</v>
      </c>
      <c r="F36" s="9">
        <v>5.6</v>
      </c>
      <c r="G36" s="9">
        <v>3.9</v>
      </c>
      <c r="H36" s="9">
        <v>5.6</v>
      </c>
      <c r="I36" s="22">
        <f t="shared" si="0"/>
        <v>0</v>
      </c>
      <c r="J36" s="23">
        <f t="shared" si="1"/>
        <v>7280</v>
      </c>
      <c r="K36" s="24">
        <f t="shared" si="2"/>
        <v>0</v>
      </c>
      <c r="L36" s="19"/>
    </row>
    <row r="37" s="1" customFormat="1" spans="1:12">
      <c r="A37" s="42" t="s">
        <v>144</v>
      </c>
      <c r="B37" s="9" t="s">
        <v>145</v>
      </c>
      <c r="C37" s="9" t="s">
        <v>14</v>
      </c>
      <c r="D37" s="9">
        <v>1200</v>
      </c>
      <c r="E37" s="9">
        <v>800</v>
      </c>
      <c r="F37" s="9">
        <v>10</v>
      </c>
      <c r="G37" s="9">
        <v>8.4</v>
      </c>
      <c r="H37" s="9">
        <v>10</v>
      </c>
      <c r="I37" s="22">
        <f t="shared" si="0"/>
        <v>0</v>
      </c>
      <c r="J37" s="23">
        <f t="shared" si="1"/>
        <v>12000</v>
      </c>
      <c r="K37" s="24">
        <f t="shared" si="2"/>
        <v>0</v>
      </c>
      <c r="L37" s="19"/>
    </row>
    <row r="38" s="1" customFormat="1" spans="1:11">
      <c r="A38" s="41" t="s">
        <v>146</v>
      </c>
      <c r="B38" s="11" t="s">
        <v>32</v>
      </c>
      <c r="C38" s="11" t="s">
        <v>14</v>
      </c>
      <c r="D38" s="11">
        <v>600</v>
      </c>
      <c r="E38" s="11">
        <v>1660</v>
      </c>
      <c r="F38" s="11">
        <v>75</v>
      </c>
      <c r="G38" s="11">
        <v>70.9</v>
      </c>
      <c r="H38" s="11">
        <v>70.9</v>
      </c>
      <c r="I38" s="26">
        <f t="shared" si="0"/>
        <v>-2460</v>
      </c>
      <c r="J38" s="23">
        <f t="shared" si="1"/>
        <v>45000</v>
      </c>
      <c r="K38" s="24">
        <f t="shared" si="2"/>
        <v>-0.0546666666666666</v>
      </c>
    </row>
    <row r="39" s="1" customFormat="1" spans="1:11">
      <c r="A39" s="42" t="s">
        <v>146</v>
      </c>
      <c r="B39" s="9" t="s">
        <v>48</v>
      </c>
      <c r="C39" s="9" t="s">
        <v>14</v>
      </c>
      <c r="D39" s="9">
        <v>1400</v>
      </c>
      <c r="E39" s="9">
        <v>740</v>
      </c>
      <c r="F39" s="9">
        <v>34.5</v>
      </c>
      <c r="G39" s="9">
        <v>32.7</v>
      </c>
      <c r="H39" s="9">
        <v>34.5</v>
      </c>
      <c r="I39" s="22">
        <f t="shared" si="0"/>
        <v>0</v>
      </c>
      <c r="J39" s="23">
        <f t="shared" si="1"/>
        <v>48300</v>
      </c>
      <c r="K39" s="24">
        <f t="shared" si="2"/>
        <v>0</v>
      </c>
    </row>
    <row r="40" s="1" customFormat="1" spans="1:11">
      <c r="A40" s="42"/>
      <c r="B40" s="9"/>
      <c r="C40" s="9"/>
      <c r="D40" s="9"/>
      <c r="E40" s="9"/>
      <c r="F40" s="9"/>
      <c r="G40" s="9"/>
      <c r="H40" s="9"/>
      <c r="I40" s="22"/>
      <c r="J40" s="23"/>
      <c r="K40" s="24"/>
    </row>
    <row r="41" s="1" customFormat="1" spans="1:11">
      <c r="A41" s="42"/>
      <c r="B41" s="9"/>
      <c r="C41" s="9"/>
      <c r="D41" s="9"/>
      <c r="E41" s="9"/>
      <c r="F41" s="9"/>
      <c r="G41" s="9"/>
      <c r="H41" s="9"/>
      <c r="I41" s="22"/>
      <c r="J41" s="23"/>
      <c r="K41" s="24"/>
    </row>
    <row r="42" s="1" customFormat="1" spans="1:11">
      <c r="A42" s="42"/>
      <c r="B42" s="9"/>
      <c r="C42" s="9"/>
      <c r="D42" s="9"/>
      <c r="E42" s="9"/>
      <c r="F42" s="9"/>
      <c r="G42" s="9"/>
      <c r="H42" s="9"/>
      <c r="I42" s="22"/>
      <c r="J42" s="23"/>
      <c r="K42" s="24">
        <f>SUM(K4:K41)</f>
        <v>1.40249338679149</v>
      </c>
    </row>
    <row r="43" s="1" customFormat="1" spans="1:11">
      <c r="A43" s="44"/>
      <c r="B43" s="13"/>
      <c r="C43" s="13"/>
      <c r="D43" s="13"/>
      <c r="E43" s="13"/>
      <c r="F43" s="13"/>
      <c r="G43" s="14"/>
      <c r="H43" s="14"/>
      <c r="I43" s="14"/>
      <c r="J43" s="13"/>
      <c r="K43" s="27"/>
    </row>
    <row r="44" s="1" customFormat="1" spans="1:11">
      <c r="A44" s="44"/>
      <c r="B44" s="13"/>
      <c r="C44" s="13"/>
      <c r="D44" s="13"/>
      <c r="E44" s="13"/>
      <c r="F44" s="13"/>
      <c r="G44" s="15" t="s">
        <v>25</v>
      </c>
      <c r="H44" s="15"/>
      <c r="I44" s="28">
        <f>SUM(I4:I42)</f>
        <v>49327</v>
      </c>
      <c r="J44" s="13"/>
      <c r="K44" s="19"/>
    </row>
    <row r="45" s="1" customFormat="1" spans="1:9">
      <c r="A45" s="37"/>
      <c r="G45" s="13"/>
      <c r="H45" s="13"/>
      <c r="I45" s="13"/>
    </row>
    <row r="46" s="1" customFormat="1" spans="1:9">
      <c r="A46" s="37"/>
      <c r="G46" s="16" t="s">
        <v>26</v>
      </c>
      <c r="H46" s="16"/>
      <c r="I46" s="30">
        <v>1.4</v>
      </c>
    </row>
    <row r="47" s="1" customFormat="1" spans="1:8">
      <c r="A47" s="37"/>
      <c r="G47" s="17"/>
      <c r="H47" s="17"/>
    </row>
    <row r="48" s="1" customFormat="1" spans="1:9">
      <c r="A48" s="37"/>
      <c r="G48" s="16" t="s">
        <v>27</v>
      </c>
      <c r="H48" s="16"/>
      <c r="I48" s="30">
        <f>32/36</f>
        <v>0.888888888888889</v>
      </c>
    </row>
    <row r="1048576" s="1" customFormat="1" spans="1:16384">
      <c r="A1048576" s="37"/>
      <c r="XFD1048576" s="23"/>
    </row>
  </sheetData>
  <mergeCells count="5">
    <mergeCell ref="A1:K1"/>
    <mergeCell ref="A2:K2"/>
    <mergeCell ref="G44:H44"/>
    <mergeCell ref="G46:H46"/>
    <mergeCell ref="G48:H48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2"/>
  <sheetViews>
    <sheetView workbookViewId="0">
      <selection activeCell="A3" sqref="A$1:K$1048576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147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43469</v>
      </c>
      <c r="B4" s="9" t="s">
        <v>148</v>
      </c>
      <c r="C4" s="9" t="s">
        <v>14</v>
      </c>
      <c r="D4" s="9">
        <v>3800</v>
      </c>
      <c r="E4" s="9">
        <v>180</v>
      </c>
      <c r="F4" s="9">
        <v>12</v>
      </c>
      <c r="G4" s="9">
        <v>10.9</v>
      </c>
      <c r="H4" s="9">
        <v>12</v>
      </c>
      <c r="I4" s="22">
        <f t="shared" ref="I4:I29" si="0">(H4-F4)*D4</f>
        <v>0</v>
      </c>
      <c r="J4" s="23">
        <f t="shared" ref="J4:J29" si="1">D4*F4</f>
        <v>45600</v>
      </c>
      <c r="K4" s="24">
        <f t="shared" ref="K4:K29" si="2">(I4/J4)</f>
        <v>0</v>
      </c>
      <c r="L4" s="25"/>
    </row>
    <row r="5" s="1" customFormat="1" spans="1:12">
      <c r="A5" s="42">
        <v>43469</v>
      </c>
      <c r="B5" s="9" t="s">
        <v>149</v>
      </c>
      <c r="C5" s="9" t="s">
        <v>14</v>
      </c>
      <c r="D5" s="9">
        <v>1800</v>
      </c>
      <c r="E5" s="9">
        <v>350</v>
      </c>
      <c r="F5" s="9">
        <v>23</v>
      </c>
      <c r="G5" s="9">
        <v>21.7</v>
      </c>
      <c r="H5" s="9">
        <v>24.9</v>
      </c>
      <c r="I5" s="22">
        <f t="shared" si="0"/>
        <v>3420</v>
      </c>
      <c r="J5" s="23">
        <f t="shared" si="1"/>
        <v>41400</v>
      </c>
      <c r="K5" s="24">
        <f t="shared" si="2"/>
        <v>0.0826086956521739</v>
      </c>
      <c r="L5" s="25"/>
    </row>
    <row r="6" s="1" customFormat="1" spans="1:12">
      <c r="A6" s="42">
        <v>43500</v>
      </c>
      <c r="B6" s="9" t="s">
        <v>134</v>
      </c>
      <c r="C6" s="9" t="s">
        <v>14</v>
      </c>
      <c r="D6" s="9">
        <v>3000</v>
      </c>
      <c r="E6" s="9">
        <v>320</v>
      </c>
      <c r="F6" s="9">
        <v>16</v>
      </c>
      <c r="G6" s="9">
        <v>14.2</v>
      </c>
      <c r="H6" s="9">
        <v>16</v>
      </c>
      <c r="I6" s="22">
        <f t="shared" si="0"/>
        <v>0</v>
      </c>
      <c r="J6" s="23">
        <f t="shared" si="1"/>
        <v>48000</v>
      </c>
      <c r="K6" s="24">
        <f t="shared" si="2"/>
        <v>0</v>
      </c>
      <c r="L6" s="25"/>
    </row>
    <row r="7" s="1" customFormat="1" spans="1:12">
      <c r="A7" s="42">
        <v>43528</v>
      </c>
      <c r="B7" s="9" t="s">
        <v>13</v>
      </c>
      <c r="C7" s="9" t="s">
        <v>14</v>
      </c>
      <c r="D7" s="9">
        <v>1300</v>
      </c>
      <c r="E7" s="9">
        <v>420</v>
      </c>
      <c r="F7" s="9">
        <v>28</v>
      </c>
      <c r="G7" s="9">
        <v>26.2</v>
      </c>
      <c r="H7" s="9">
        <v>28</v>
      </c>
      <c r="I7" s="22">
        <f t="shared" si="0"/>
        <v>0</v>
      </c>
      <c r="J7" s="23">
        <f t="shared" si="1"/>
        <v>36400</v>
      </c>
      <c r="K7" s="24">
        <f t="shared" si="2"/>
        <v>0</v>
      </c>
      <c r="L7" s="25"/>
    </row>
    <row r="8" s="1" customFormat="1" spans="1:12">
      <c r="A8" s="42">
        <v>43528</v>
      </c>
      <c r="B8" s="9" t="s">
        <v>150</v>
      </c>
      <c r="C8" s="9" t="s">
        <v>14</v>
      </c>
      <c r="D8" s="9">
        <v>1800</v>
      </c>
      <c r="E8" s="9">
        <v>370</v>
      </c>
      <c r="F8" s="9">
        <v>13.6</v>
      </c>
      <c r="G8" s="9">
        <v>12.4</v>
      </c>
      <c r="H8" s="9">
        <v>15.4</v>
      </c>
      <c r="I8" s="22">
        <f t="shared" si="0"/>
        <v>3240</v>
      </c>
      <c r="J8" s="23">
        <f t="shared" si="1"/>
        <v>24480</v>
      </c>
      <c r="K8" s="24">
        <f t="shared" si="2"/>
        <v>0.132352941176471</v>
      </c>
      <c r="L8" s="25"/>
    </row>
    <row r="9" s="1" customFormat="1" spans="1:12">
      <c r="A9" s="42">
        <v>43559</v>
      </c>
      <c r="B9" s="9" t="s">
        <v>32</v>
      </c>
      <c r="C9" s="9" t="s">
        <v>14</v>
      </c>
      <c r="D9" s="9">
        <v>600</v>
      </c>
      <c r="E9" s="9">
        <v>1400</v>
      </c>
      <c r="F9" s="9">
        <v>55</v>
      </c>
      <c r="G9" s="9">
        <v>51.7</v>
      </c>
      <c r="H9" s="9">
        <v>62.8</v>
      </c>
      <c r="I9" s="22">
        <f t="shared" si="0"/>
        <v>4680</v>
      </c>
      <c r="J9" s="23">
        <f t="shared" si="1"/>
        <v>33000</v>
      </c>
      <c r="K9" s="24">
        <f t="shared" si="2"/>
        <v>0.141818181818182</v>
      </c>
      <c r="L9" s="25"/>
    </row>
    <row r="10" s="1" customFormat="1" spans="1:12">
      <c r="A10" s="42">
        <v>43681</v>
      </c>
      <c r="B10" s="9" t="s">
        <v>149</v>
      </c>
      <c r="C10" s="9" t="s">
        <v>14</v>
      </c>
      <c r="D10" s="9">
        <v>1800</v>
      </c>
      <c r="E10" s="9">
        <v>360</v>
      </c>
      <c r="F10" s="9">
        <v>19</v>
      </c>
      <c r="G10" s="9">
        <v>17.4</v>
      </c>
      <c r="H10" s="9">
        <v>19</v>
      </c>
      <c r="I10" s="22">
        <f t="shared" si="0"/>
        <v>0</v>
      </c>
      <c r="J10" s="23">
        <f t="shared" si="1"/>
        <v>34200</v>
      </c>
      <c r="K10" s="24">
        <f t="shared" si="2"/>
        <v>0</v>
      </c>
      <c r="L10" s="25"/>
    </row>
    <row r="11" s="1" customFormat="1" spans="1:12">
      <c r="A11" s="42">
        <v>43681</v>
      </c>
      <c r="B11" s="9" t="s">
        <v>30</v>
      </c>
      <c r="C11" s="9" t="s">
        <v>14</v>
      </c>
      <c r="D11" s="9">
        <v>600</v>
      </c>
      <c r="E11" s="9">
        <v>1420</v>
      </c>
      <c r="F11" s="9">
        <v>47</v>
      </c>
      <c r="G11" s="9">
        <v>43.4</v>
      </c>
      <c r="H11" s="9">
        <v>51</v>
      </c>
      <c r="I11" s="22">
        <f t="shared" si="0"/>
        <v>2400</v>
      </c>
      <c r="J11" s="23">
        <f t="shared" si="1"/>
        <v>28200</v>
      </c>
      <c r="K11" s="24">
        <f t="shared" si="2"/>
        <v>0.0851063829787234</v>
      </c>
      <c r="L11" s="25"/>
    </row>
    <row r="12" s="1" customFormat="1" spans="1:12">
      <c r="A12" s="42">
        <v>43681</v>
      </c>
      <c r="B12" s="9" t="s">
        <v>151</v>
      </c>
      <c r="C12" s="9" t="s">
        <v>14</v>
      </c>
      <c r="D12" s="9">
        <v>1400</v>
      </c>
      <c r="E12" s="9">
        <v>600</v>
      </c>
      <c r="F12" s="9">
        <v>29</v>
      </c>
      <c r="G12" s="9">
        <v>27.4</v>
      </c>
      <c r="H12" s="9">
        <v>29</v>
      </c>
      <c r="I12" s="22">
        <f t="shared" si="0"/>
        <v>0</v>
      </c>
      <c r="J12" s="23">
        <f t="shared" si="1"/>
        <v>40600</v>
      </c>
      <c r="K12" s="24">
        <f t="shared" si="2"/>
        <v>0</v>
      </c>
      <c r="L12" s="25"/>
    </row>
    <row r="13" s="1" customFormat="1" spans="1:12">
      <c r="A13" s="42">
        <v>43712</v>
      </c>
      <c r="B13" s="9" t="s">
        <v>30</v>
      </c>
      <c r="C13" s="9" t="s">
        <v>14</v>
      </c>
      <c r="D13" s="9">
        <v>600</v>
      </c>
      <c r="E13" s="9">
        <v>1400</v>
      </c>
      <c r="F13" s="9">
        <v>42</v>
      </c>
      <c r="G13" s="9">
        <v>38.4</v>
      </c>
      <c r="H13" s="9">
        <v>45.6</v>
      </c>
      <c r="I13" s="22">
        <f t="shared" si="0"/>
        <v>2160</v>
      </c>
      <c r="J13" s="23">
        <f t="shared" si="1"/>
        <v>25200</v>
      </c>
      <c r="K13" s="24">
        <f t="shared" si="2"/>
        <v>0.0857142857142858</v>
      </c>
      <c r="L13" s="25"/>
    </row>
    <row r="14" s="1" customFormat="1" spans="1:12">
      <c r="A14" s="42">
        <v>43742</v>
      </c>
      <c r="B14" s="9" t="s">
        <v>148</v>
      </c>
      <c r="C14" s="9" t="s">
        <v>14</v>
      </c>
      <c r="D14" s="9">
        <v>2000</v>
      </c>
      <c r="E14" s="9">
        <v>200</v>
      </c>
      <c r="F14" s="9">
        <v>14</v>
      </c>
      <c r="G14" s="9">
        <v>12.9</v>
      </c>
      <c r="H14" s="9">
        <v>16.3</v>
      </c>
      <c r="I14" s="22">
        <f t="shared" si="0"/>
        <v>4600</v>
      </c>
      <c r="J14" s="23">
        <f t="shared" si="1"/>
        <v>28000</v>
      </c>
      <c r="K14" s="24">
        <f t="shared" si="2"/>
        <v>0.164285714285714</v>
      </c>
      <c r="L14" s="25"/>
    </row>
    <row r="15" s="1" customFormat="1" spans="1:12">
      <c r="A15" s="41">
        <v>43773</v>
      </c>
      <c r="B15" s="11" t="s">
        <v>152</v>
      </c>
      <c r="C15" s="11" t="s">
        <v>14</v>
      </c>
      <c r="D15" s="11">
        <v>1600</v>
      </c>
      <c r="E15" s="11">
        <v>350</v>
      </c>
      <c r="F15" s="11">
        <v>12</v>
      </c>
      <c r="G15" s="11">
        <v>10.7</v>
      </c>
      <c r="H15" s="11">
        <v>10.7</v>
      </c>
      <c r="I15" s="26">
        <f t="shared" si="0"/>
        <v>-2080</v>
      </c>
      <c r="J15" s="23">
        <f t="shared" si="1"/>
        <v>19200</v>
      </c>
      <c r="K15" s="24">
        <f t="shared" si="2"/>
        <v>-0.108333333333333</v>
      </c>
      <c r="L15" s="25"/>
    </row>
    <row r="16" s="1" customFormat="1" spans="1:12">
      <c r="A16" s="42">
        <v>43803</v>
      </c>
      <c r="B16" s="9" t="s">
        <v>97</v>
      </c>
      <c r="C16" s="9" t="s">
        <v>14</v>
      </c>
      <c r="D16" s="9">
        <v>2667</v>
      </c>
      <c r="E16" s="9">
        <v>340</v>
      </c>
      <c r="F16" s="9">
        <v>12.2</v>
      </c>
      <c r="G16" s="9">
        <v>11</v>
      </c>
      <c r="H16" s="9">
        <v>14</v>
      </c>
      <c r="I16" s="22">
        <f t="shared" si="0"/>
        <v>4800.6</v>
      </c>
      <c r="J16" s="23">
        <f t="shared" si="1"/>
        <v>32537.4</v>
      </c>
      <c r="K16" s="24">
        <f t="shared" si="2"/>
        <v>0.147540983606557</v>
      </c>
      <c r="L16" s="25"/>
    </row>
    <row r="17" s="1" customFormat="1" spans="1:12">
      <c r="A17" s="42" t="s">
        <v>153</v>
      </c>
      <c r="B17" s="9" t="s">
        <v>18</v>
      </c>
      <c r="C17" s="9" t="s">
        <v>14</v>
      </c>
      <c r="D17" s="9">
        <v>1200</v>
      </c>
      <c r="E17" s="9">
        <v>720</v>
      </c>
      <c r="F17" s="9">
        <v>16.7</v>
      </c>
      <c r="G17" s="9">
        <v>14.9</v>
      </c>
      <c r="H17" s="9">
        <v>18.6</v>
      </c>
      <c r="I17" s="22">
        <f t="shared" si="0"/>
        <v>2280</v>
      </c>
      <c r="J17" s="23">
        <f t="shared" si="1"/>
        <v>20040</v>
      </c>
      <c r="K17" s="24">
        <f t="shared" si="2"/>
        <v>0.11377245508982</v>
      </c>
      <c r="L17" s="8"/>
    </row>
    <row r="18" s="1" customFormat="1" spans="1:12">
      <c r="A18" s="42" t="s">
        <v>153</v>
      </c>
      <c r="B18" s="9" t="s">
        <v>148</v>
      </c>
      <c r="C18" s="9" t="s">
        <v>14</v>
      </c>
      <c r="D18" s="9">
        <v>2000</v>
      </c>
      <c r="E18" s="9">
        <v>220</v>
      </c>
      <c r="F18" s="9">
        <v>13.4</v>
      </c>
      <c r="G18" s="9">
        <v>12.2</v>
      </c>
      <c r="H18" s="9">
        <v>14.6</v>
      </c>
      <c r="I18" s="22">
        <f t="shared" si="0"/>
        <v>2400</v>
      </c>
      <c r="J18" s="23">
        <f t="shared" si="1"/>
        <v>26800</v>
      </c>
      <c r="K18" s="24">
        <f t="shared" si="2"/>
        <v>0.0895522388059701</v>
      </c>
      <c r="L18" s="8"/>
    </row>
    <row r="19" s="1" customFormat="1" spans="1:12">
      <c r="A19" s="42" t="s">
        <v>154</v>
      </c>
      <c r="B19" s="9" t="s">
        <v>155</v>
      </c>
      <c r="C19" s="9" t="s">
        <v>14</v>
      </c>
      <c r="D19" s="9">
        <v>550</v>
      </c>
      <c r="E19" s="9">
        <v>1420</v>
      </c>
      <c r="F19" s="9">
        <v>33</v>
      </c>
      <c r="G19" s="9">
        <v>28.7</v>
      </c>
      <c r="H19" s="9">
        <v>33</v>
      </c>
      <c r="I19" s="22">
        <f t="shared" si="0"/>
        <v>0</v>
      </c>
      <c r="J19" s="23">
        <f t="shared" si="1"/>
        <v>18150</v>
      </c>
      <c r="K19" s="24">
        <f t="shared" si="2"/>
        <v>0</v>
      </c>
      <c r="L19" s="8"/>
    </row>
    <row r="20" s="1" customFormat="1" spans="1:12">
      <c r="A20" s="41" t="s">
        <v>154</v>
      </c>
      <c r="B20" s="11" t="s">
        <v>35</v>
      </c>
      <c r="C20" s="11" t="s">
        <v>14</v>
      </c>
      <c r="D20" s="11">
        <v>600</v>
      </c>
      <c r="E20" s="11">
        <v>1460</v>
      </c>
      <c r="F20" s="11">
        <v>21</v>
      </c>
      <c r="G20" s="11">
        <v>17.2</v>
      </c>
      <c r="H20" s="11">
        <v>17.2</v>
      </c>
      <c r="I20" s="26">
        <f t="shared" si="0"/>
        <v>-2280</v>
      </c>
      <c r="J20" s="23">
        <f t="shared" si="1"/>
        <v>12600</v>
      </c>
      <c r="K20" s="24">
        <f t="shared" si="2"/>
        <v>-0.180952380952381</v>
      </c>
      <c r="L20" s="8"/>
    </row>
    <row r="21" s="1" customFormat="1" spans="1:12">
      <c r="A21" s="42" t="s">
        <v>156</v>
      </c>
      <c r="B21" s="9" t="s">
        <v>30</v>
      </c>
      <c r="C21" s="9" t="s">
        <v>14</v>
      </c>
      <c r="D21" s="9">
        <v>600</v>
      </c>
      <c r="E21" s="9">
        <v>1600</v>
      </c>
      <c r="F21" s="9">
        <v>28</v>
      </c>
      <c r="G21" s="9">
        <v>23.9</v>
      </c>
      <c r="H21" s="9">
        <v>28</v>
      </c>
      <c r="I21" s="22">
        <f t="shared" si="0"/>
        <v>0</v>
      </c>
      <c r="J21" s="23">
        <f t="shared" si="1"/>
        <v>16800</v>
      </c>
      <c r="K21" s="24">
        <f t="shared" si="2"/>
        <v>0</v>
      </c>
      <c r="L21" s="8"/>
    </row>
    <row r="22" s="1" customFormat="1" spans="1:12">
      <c r="A22" s="42" t="s">
        <v>156</v>
      </c>
      <c r="B22" s="9" t="s">
        <v>157</v>
      </c>
      <c r="C22" s="9" t="s">
        <v>14</v>
      </c>
      <c r="D22" s="9">
        <v>2000</v>
      </c>
      <c r="E22" s="9">
        <v>230</v>
      </c>
      <c r="F22" s="9">
        <v>10.2</v>
      </c>
      <c r="G22" s="9">
        <v>9</v>
      </c>
      <c r="H22" s="9">
        <v>12</v>
      </c>
      <c r="I22" s="22">
        <f t="shared" si="0"/>
        <v>3600</v>
      </c>
      <c r="J22" s="23">
        <f t="shared" si="1"/>
        <v>20400</v>
      </c>
      <c r="K22" s="24">
        <f t="shared" si="2"/>
        <v>0.176470588235294</v>
      </c>
      <c r="L22" s="8"/>
    </row>
    <row r="23" s="1" customFormat="1" spans="1:12">
      <c r="A23" s="42" t="s">
        <v>158</v>
      </c>
      <c r="B23" s="9" t="s">
        <v>32</v>
      </c>
      <c r="C23" s="9" t="s">
        <v>14</v>
      </c>
      <c r="D23" s="9">
        <v>600</v>
      </c>
      <c r="E23" s="9">
        <v>1540</v>
      </c>
      <c r="F23" s="9">
        <v>30</v>
      </c>
      <c r="G23" s="9">
        <v>25.9</v>
      </c>
      <c r="H23" s="9">
        <v>34</v>
      </c>
      <c r="I23" s="22">
        <f t="shared" si="0"/>
        <v>2400</v>
      </c>
      <c r="J23" s="23">
        <f t="shared" si="1"/>
        <v>18000</v>
      </c>
      <c r="K23" s="24">
        <f t="shared" si="2"/>
        <v>0.133333333333333</v>
      </c>
      <c r="L23" s="8"/>
    </row>
    <row r="24" s="1" customFormat="1" spans="1:12">
      <c r="A24" s="42" t="s">
        <v>159</v>
      </c>
      <c r="B24" s="9" t="s">
        <v>32</v>
      </c>
      <c r="C24" s="9" t="s">
        <v>14</v>
      </c>
      <c r="D24" s="9">
        <v>600</v>
      </c>
      <c r="E24" s="9">
        <v>1500</v>
      </c>
      <c r="F24" s="9">
        <v>18</v>
      </c>
      <c r="G24" s="9">
        <v>13.9</v>
      </c>
      <c r="H24" s="9">
        <v>18</v>
      </c>
      <c r="I24" s="22">
        <f t="shared" si="0"/>
        <v>0</v>
      </c>
      <c r="J24" s="23">
        <f t="shared" si="1"/>
        <v>10800</v>
      </c>
      <c r="K24" s="24">
        <f t="shared" si="2"/>
        <v>0</v>
      </c>
      <c r="L24" s="25"/>
    </row>
    <row r="25" s="1" customFormat="1" spans="1:12">
      <c r="A25" s="42" t="s">
        <v>160</v>
      </c>
      <c r="B25" s="9" t="s">
        <v>116</v>
      </c>
      <c r="C25" s="9" t="s">
        <v>14</v>
      </c>
      <c r="D25" s="9">
        <v>2000</v>
      </c>
      <c r="E25" s="9">
        <v>230</v>
      </c>
      <c r="F25" s="9">
        <v>5</v>
      </c>
      <c r="G25" s="9">
        <v>3.9</v>
      </c>
      <c r="H25" s="9">
        <v>7.8</v>
      </c>
      <c r="I25" s="22">
        <f t="shared" si="0"/>
        <v>5600</v>
      </c>
      <c r="J25" s="23">
        <f t="shared" si="1"/>
        <v>10000</v>
      </c>
      <c r="K25" s="24">
        <f t="shared" si="2"/>
        <v>0.56</v>
      </c>
      <c r="L25" s="25"/>
    </row>
    <row r="26" s="1" customFormat="1" spans="1:12">
      <c r="A26" s="42" t="s">
        <v>161</v>
      </c>
      <c r="B26" s="9" t="s">
        <v>162</v>
      </c>
      <c r="C26" s="9" t="s">
        <v>14</v>
      </c>
      <c r="D26" s="9">
        <v>600</v>
      </c>
      <c r="E26" s="9">
        <v>1740</v>
      </c>
      <c r="F26" s="9">
        <v>18</v>
      </c>
      <c r="G26" s="9">
        <v>13.9</v>
      </c>
      <c r="H26" s="9">
        <v>18</v>
      </c>
      <c r="I26" s="22">
        <f t="shared" si="0"/>
        <v>0</v>
      </c>
      <c r="J26" s="23">
        <f t="shared" si="1"/>
        <v>10800</v>
      </c>
      <c r="K26" s="24">
        <f t="shared" si="2"/>
        <v>0</v>
      </c>
      <c r="L26" s="25"/>
    </row>
    <row r="27" s="1" customFormat="1" spans="1:12">
      <c r="A27" s="41" t="s">
        <v>161</v>
      </c>
      <c r="B27" s="11" t="s">
        <v>157</v>
      </c>
      <c r="C27" s="11" t="s">
        <v>14</v>
      </c>
      <c r="D27" s="11">
        <v>2000</v>
      </c>
      <c r="E27" s="11">
        <v>220</v>
      </c>
      <c r="F27" s="11">
        <v>6</v>
      </c>
      <c r="G27" s="11">
        <v>4.9</v>
      </c>
      <c r="H27" s="11">
        <v>4.9</v>
      </c>
      <c r="I27" s="26">
        <f t="shared" si="0"/>
        <v>-2200</v>
      </c>
      <c r="J27" s="23">
        <f t="shared" si="1"/>
        <v>12000</v>
      </c>
      <c r="K27" s="24">
        <f t="shared" si="2"/>
        <v>-0.183333333333333</v>
      </c>
      <c r="L27" s="25"/>
    </row>
    <row r="28" s="1" customFormat="1" spans="1:12">
      <c r="A28" s="42" t="s">
        <v>163</v>
      </c>
      <c r="B28" s="9" t="s">
        <v>145</v>
      </c>
      <c r="C28" s="9" t="s">
        <v>14</v>
      </c>
      <c r="D28" s="9">
        <v>1200</v>
      </c>
      <c r="E28" s="9">
        <v>750</v>
      </c>
      <c r="F28" s="9">
        <v>34</v>
      </c>
      <c r="G28" s="9">
        <v>31.9</v>
      </c>
      <c r="H28" s="9">
        <v>37.9</v>
      </c>
      <c r="I28" s="22">
        <f t="shared" si="0"/>
        <v>4680</v>
      </c>
      <c r="J28" s="23">
        <f t="shared" si="1"/>
        <v>40800</v>
      </c>
      <c r="K28" s="24">
        <f t="shared" si="2"/>
        <v>0.114705882352941</v>
      </c>
      <c r="L28" s="25"/>
    </row>
    <row r="29" s="1" customFormat="1" spans="1:12">
      <c r="A29" s="42" t="s">
        <v>164</v>
      </c>
      <c r="B29" s="9" t="s">
        <v>120</v>
      </c>
      <c r="C29" s="9" t="s">
        <v>14</v>
      </c>
      <c r="D29" s="9">
        <v>1750</v>
      </c>
      <c r="E29" s="9">
        <v>180</v>
      </c>
      <c r="F29" s="9">
        <v>18</v>
      </c>
      <c r="G29" s="9">
        <v>16.7</v>
      </c>
      <c r="H29" s="9">
        <v>20.2</v>
      </c>
      <c r="I29" s="22">
        <f t="shared" si="0"/>
        <v>3850</v>
      </c>
      <c r="J29" s="23">
        <f t="shared" si="1"/>
        <v>31500</v>
      </c>
      <c r="K29" s="24">
        <f t="shared" si="2"/>
        <v>0.122222222222222</v>
      </c>
      <c r="L29" s="25"/>
    </row>
    <row r="30" s="1" customFormat="1" spans="1:12">
      <c r="A30" s="42"/>
      <c r="B30" s="9"/>
      <c r="C30" s="9"/>
      <c r="D30" s="9"/>
      <c r="E30" s="9"/>
      <c r="F30" s="9"/>
      <c r="G30" s="9"/>
      <c r="H30" s="9"/>
      <c r="I30" s="22"/>
      <c r="J30" s="23"/>
      <c r="K30" s="24"/>
      <c r="L30" s="25"/>
    </row>
    <row r="31" s="1" customFormat="1" spans="1:12">
      <c r="A31" s="42"/>
      <c r="B31" s="9"/>
      <c r="C31" s="9"/>
      <c r="D31" s="9"/>
      <c r="E31" s="9"/>
      <c r="F31" s="9"/>
      <c r="G31" s="9"/>
      <c r="H31" s="9"/>
      <c r="I31" s="22"/>
      <c r="J31" s="23"/>
      <c r="K31" s="24">
        <f>SUM(K4:K30)</f>
        <v>1.67686485765264</v>
      </c>
      <c r="L31" s="25"/>
    </row>
    <row r="32" s="1" customFormat="1" spans="1:12">
      <c r="A32" s="44"/>
      <c r="B32" s="13"/>
      <c r="C32" s="13"/>
      <c r="D32" s="13"/>
      <c r="E32" s="13"/>
      <c r="F32" s="13"/>
      <c r="G32" s="14"/>
      <c r="H32" s="14"/>
      <c r="I32" s="14"/>
      <c r="J32" s="13"/>
      <c r="K32" s="27"/>
      <c r="L32" s="19"/>
    </row>
    <row r="33" s="1" customFormat="1" spans="1:12">
      <c r="A33" s="44"/>
      <c r="B33" s="13"/>
      <c r="C33" s="13"/>
      <c r="D33" s="13"/>
      <c r="E33" s="13"/>
      <c r="F33" s="13"/>
      <c r="G33" s="15" t="s">
        <v>25</v>
      </c>
      <c r="H33" s="15"/>
      <c r="I33" s="28">
        <f>SUM(I4:I31)</f>
        <v>43550.6</v>
      </c>
      <c r="J33" s="13"/>
      <c r="K33" s="19"/>
      <c r="L33" s="19"/>
    </row>
    <row r="34" s="1" customFormat="1" spans="1:9">
      <c r="A34" s="37"/>
      <c r="G34" s="13"/>
      <c r="H34" s="13"/>
      <c r="I34" s="13"/>
    </row>
    <row r="35" s="1" customFormat="1" spans="1:9">
      <c r="A35" s="37"/>
      <c r="G35" s="16" t="s">
        <v>26</v>
      </c>
      <c r="H35" s="16"/>
      <c r="I35" s="30">
        <v>1.68</v>
      </c>
    </row>
    <row r="36" s="1" customFormat="1" spans="1:9">
      <c r="A36" s="37"/>
      <c r="G36" s="17"/>
      <c r="H36" s="17"/>
      <c r="I36" s="13"/>
    </row>
    <row r="37" s="1" customFormat="1" spans="1:9">
      <c r="A37" s="37"/>
      <c r="G37" s="16" t="s">
        <v>27</v>
      </c>
      <c r="H37" s="16"/>
      <c r="I37" s="29">
        <f>23/26</f>
        <v>0.884615384615385</v>
      </c>
    </row>
    <row r="1048572" s="1" customFormat="1" spans="1:16384">
      <c r="A1048572" s="37"/>
      <c r="XFD1048572" s="23"/>
    </row>
  </sheetData>
  <mergeCells count="5">
    <mergeCell ref="A1:K1"/>
    <mergeCell ref="A2:K2"/>
    <mergeCell ref="G33:H33"/>
    <mergeCell ref="G35:H35"/>
    <mergeCell ref="G37:H37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workbookViewId="0">
      <selection activeCell="A3" sqref="A$1:K$1048576"/>
    </sheetView>
  </sheetViews>
  <sheetFormatPr defaultColWidth="9" defaultRowHeight="15"/>
  <cols>
    <col min="1" max="1" width="10.1428571428571" style="37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9" t="s">
        <v>165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40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42">
        <v>43468</v>
      </c>
      <c r="B4" s="9" t="s">
        <v>166</v>
      </c>
      <c r="C4" s="9" t="s">
        <v>14</v>
      </c>
      <c r="D4" s="9">
        <v>2500</v>
      </c>
      <c r="E4" s="9">
        <v>330</v>
      </c>
      <c r="F4" s="9">
        <v>15.5</v>
      </c>
      <c r="G4" s="9">
        <v>14.7</v>
      </c>
      <c r="H4" s="9">
        <v>16.5</v>
      </c>
      <c r="I4" s="22">
        <f t="shared" ref="I4:I31" si="0">(H4-F4)*D4</f>
        <v>2500</v>
      </c>
      <c r="J4" s="23">
        <f t="shared" ref="J4:J31" si="1">D4*F4</f>
        <v>38750</v>
      </c>
      <c r="K4" s="24">
        <f t="shared" ref="K4:K31" si="2">(I4/J4)</f>
        <v>0.0645161290322581</v>
      </c>
      <c r="L4" s="25"/>
    </row>
    <row r="5" s="1" customFormat="1" spans="1:12">
      <c r="A5" s="41">
        <v>43588</v>
      </c>
      <c r="B5" s="11" t="s">
        <v>167</v>
      </c>
      <c r="C5" s="11" t="s">
        <v>14</v>
      </c>
      <c r="D5" s="11">
        <v>1000</v>
      </c>
      <c r="E5" s="11">
        <v>720</v>
      </c>
      <c r="F5" s="11">
        <v>34</v>
      </c>
      <c r="G5" s="11">
        <v>31.7</v>
      </c>
      <c r="H5" s="11">
        <v>31.7</v>
      </c>
      <c r="I5" s="26">
        <f t="shared" si="0"/>
        <v>-2300</v>
      </c>
      <c r="J5" s="23">
        <f t="shared" si="1"/>
        <v>34000</v>
      </c>
      <c r="K5" s="24">
        <f t="shared" si="2"/>
        <v>-0.0676470588235294</v>
      </c>
      <c r="L5" s="25"/>
    </row>
    <row r="6" s="1" customFormat="1" spans="1:12">
      <c r="A6" s="42">
        <v>43588</v>
      </c>
      <c r="B6" s="9" t="s">
        <v>148</v>
      </c>
      <c r="C6" s="9" t="s">
        <v>14</v>
      </c>
      <c r="D6" s="9">
        <v>2000</v>
      </c>
      <c r="E6" s="9">
        <v>180</v>
      </c>
      <c r="F6" s="9">
        <v>17</v>
      </c>
      <c r="G6" s="9">
        <v>15.9</v>
      </c>
      <c r="H6" s="9">
        <v>21.4</v>
      </c>
      <c r="I6" s="22">
        <f t="shared" si="0"/>
        <v>8800</v>
      </c>
      <c r="J6" s="23">
        <f t="shared" si="1"/>
        <v>34000</v>
      </c>
      <c r="K6" s="24">
        <f t="shared" si="2"/>
        <v>0.258823529411765</v>
      </c>
      <c r="L6" s="25"/>
    </row>
    <row r="7" s="1" customFormat="1" spans="1:12">
      <c r="A7" s="41">
        <v>43619</v>
      </c>
      <c r="B7" s="11" t="s">
        <v>122</v>
      </c>
      <c r="C7" s="11" t="s">
        <v>14</v>
      </c>
      <c r="D7" s="11">
        <v>1500</v>
      </c>
      <c r="E7" s="11">
        <v>160</v>
      </c>
      <c r="F7" s="11">
        <v>20</v>
      </c>
      <c r="G7" s="11">
        <v>18.4</v>
      </c>
      <c r="H7" s="11">
        <v>18.4</v>
      </c>
      <c r="I7" s="26">
        <f t="shared" si="0"/>
        <v>-2400</v>
      </c>
      <c r="J7" s="23">
        <f t="shared" si="1"/>
        <v>30000</v>
      </c>
      <c r="K7" s="24">
        <f t="shared" si="2"/>
        <v>-0.0800000000000001</v>
      </c>
      <c r="L7" s="25"/>
    </row>
    <row r="8" s="1" customFormat="1" spans="1:12">
      <c r="A8" s="42">
        <v>43619</v>
      </c>
      <c r="B8" s="9" t="s">
        <v>168</v>
      </c>
      <c r="C8" s="9" t="s">
        <v>14</v>
      </c>
      <c r="D8" s="9">
        <v>800</v>
      </c>
      <c r="E8" s="9">
        <v>820</v>
      </c>
      <c r="F8" s="9">
        <v>37</v>
      </c>
      <c r="G8" s="9">
        <v>34.9</v>
      </c>
      <c r="H8" s="9">
        <v>42.5</v>
      </c>
      <c r="I8" s="22">
        <f t="shared" si="0"/>
        <v>4400</v>
      </c>
      <c r="J8" s="23">
        <f t="shared" si="1"/>
        <v>29600</v>
      </c>
      <c r="K8" s="24">
        <f t="shared" si="2"/>
        <v>0.148648648648649</v>
      </c>
      <c r="L8" s="25"/>
    </row>
    <row r="9" s="1" customFormat="1" spans="1:12">
      <c r="A9" s="42">
        <v>43619</v>
      </c>
      <c r="B9" s="9" t="s">
        <v>169</v>
      </c>
      <c r="C9" s="9" t="s">
        <v>14</v>
      </c>
      <c r="D9" s="9">
        <v>250</v>
      </c>
      <c r="E9" s="9">
        <v>2700</v>
      </c>
      <c r="F9" s="9">
        <v>92</v>
      </c>
      <c r="G9" s="9">
        <v>82.7</v>
      </c>
      <c r="H9" s="9">
        <v>92</v>
      </c>
      <c r="I9" s="22">
        <f t="shared" si="0"/>
        <v>0</v>
      </c>
      <c r="J9" s="23">
        <f t="shared" si="1"/>
        <v>23000</v>
      </c>
      <c r="K9" s="24">
        <f t="shared" si="2"/>
        <v>0</v>
      </c>
      <c r="L9" s="25"/>
    </row>
    <row r="10" s="1" customFormat="1" spans="1:12">
      <c r="A10" s="42">
        <v>43649</v>
      </c>
      <c r="B10" s="9" t="s">
        <v>145</v>
      </c>
      <c r="C10" s="9" t="s">
        <v>14</v>
      </c>
      <c r="D10" s="9">
        <v>1200</v>
      </c>
      <c r="E10" s="9">
        <v>720</v>
      </c>
      <c r="F10" s="9">
        <v>23</v>
      </c>
      <c r="G10" s="9">
        <v>21.4</v>
      </c>
      <c r="H10" s="9">
        <v>23</v>
      </c>
      <c r="I10" s="22">
        <f t="shared" si="0"/>
        <v>0</v>
      </c>
      <c r="J10" s="23">
        <f t="shared" si="1"/>
        <v>27600</v>
      </c>
      <c r="K10" s="24">
        <f t="shared" si="2"/>
        <v>0</v>
      </c>
      <c r="L10" s="25"/>
    </row>
    <row r="11" s="1" customFormat="1" spans="1:12">
      <c r="A11" s="41">
        <v>43680</v>
      </c>
      <c r="B11" s="11" t="s">
        <v>116</v>
      </c>
      <c r="C11" s="11" t="s">
        <v>14</v>
      </c>
      <c r="D11" s="11">
        <v>2000</v>
      </c>
      <c r="E11" s="11">
        <v>190</v>
      </c>
      <c r="F11" s="11">
        <v>11.3</v>
      </c>
      <c r="G11" s="11">
        <v>10.4</v>
      </c>
      <c r="H11" s="11">
        <v>10.4</v>
      </c>
      <c r="I11" s="26">
        <f t="shared" si="0"/>
        <v>-1800</v>
      </c>
      <c r="J11" s="23">
        <f t="shared" si="1"/>
        <v>22600</v>
      </c>
      <c r="K11" s="24">
        <f t="shared" si="2"/>
        <v>-0.0796460176991151</v>
      </c>
      <c r="L11" s="25"/>
    </row>
    <row r="12" s="1" customFormat="1" spans="1:12">
      <c r="A12" s="42">
        <v>43680</v>
      </c>
      <c r="B12" s="9" t="s">
        <v>170</v>
      </c>
      <c r="C12" s="9" t="s">
        <v>14</v>
      </c>
      <c r="D12" s="9">
        <v>400</v>
      </c>
      <c r="E12" s="9">
        <v>1560</v>
      </c>
      <c r="F12" s="9">
        <v>53</v>
      </c>
      <c r="G12" s="9">
        <v>47.9</v>
      </c>
      <c r="H12" s="9">
        <v>55.5</v>
      </c>
      <c r="I12" s="22">
        <f t="shared" si="0"/>
        <v>1000</v>
      </c>
      <c r="J12" s="23">
        <f t="shared" si="1"/>
        <v>21200</v>
      </c>
      <c r="K12" s="24">
        <f t="shared" si="2"/>
        <v>0.0471698113207547</v>
      </c>
      <c r="L12" s="25"/>
    </row>
    <row r="13" s="1" customFormat="1" spans="1:12">
      <c r="A13" s="42">
        <v>43772</v>
      </c>
      <c r="B13" s="9" t="s">
        <v>166</v>
      </c>
      <c r="C13" s="9" t="s">
        <v>14</v>
      </c>
      <c r="D13" s="9">
        <v>2500</v>
      </c>
      <c r="E13" s="9">
        <v>340</v>
      </c>
      <c r="F13" s="9">
        <v>16</v>
      </c>
      <c r="G13" s="9">
        <v>14.9</v>
      </c>
      <c r="H13" s="9">
        <v>17</v>
      </c>
      <c r="I13" s="22">
        <f t="shared" si="0"/>
        <v>2500</v>
      </c>
      <c r="J13" s="23">
        <f t="shared" si="1"/>
        <v>40000</v>
      </c>
      <c r="K13" s="24">
        <f t="shared" si="2"/>
        <v>0.0625</v>
      </c>
      <c r="L13" s="25"/>
    </row>
    <row r="14" s="1" customFormat="1" spans="1:12">
      <c r="A14" s="42">
        <v>43772</v>
      </c>
      <c r="B14" s="9" t="s">
        <v>149</v>
      </c>
      <c r="C14" s="9" t="s">
        <v>14</v>
      </c>
      <c r="D14" s="9">
        <v>1800</v>
      </c>
      <c r="E14" s="9">
        <v>300</v>
      </c>
      <c r="F14" s="9">
        <v>15</v>
      </c>
      <c r="G14" s="9">
        <v>13.7</v>
      </c>
      <c r="H14" s="9">
        <v>16.3</v>
      </c>
      <c r="I14" s="22">
        <f t="shared" si="0"/>
        <v>2340</v>
      </c>
      <c r="J14" s="23">
        <f t="shared" si="1"/>
        <v>27000</v>
      </c>
      <c r="K14" s="24">
        <f t="shared" si="2"/>
        <v>0.0866666666666667</v>
      </c>
      <c r="L14" s="25"/>
    </row>
    <row r="15" s="1" customFormat="1" spans="1:12">
      <c r="A15" s="42">
        <v>43802</v>
      </c>
      <c r="B15" s="9" t="s">
        <v>73</v>
      </c>
      <c r="C15" s="9" t="s">
        <v>14</v>
      </c>
      <c r="D15" s="9">
        <v>1100</v>
      </c>
      <c r="E15" s="9">
        <v>740</v>
      </c>
      <c r="F15" s="9">
        <v>31.1</v>
      </c>
      <c r="G15" s="9">
        <v>29</v>
      </c>
      <c r="H15" s="9">
        <v>35.2</v>
      </c>
      <c r="I15" s="22">
        <f t="shared" si="0"/>
        <v>4510</v>
      </c>
      <c r="J15" s="23">
        <f t="shared" si="1"/>
        <v>34210</v>
      </c>
      <c r="K15" s="24">
        <f t="shared" si="2"/>
        <v>0.131832797427653</v>
      </c>
      <c r="L15" s="25"/>
    </row>
    <row r="16" s="1" customFormat="1" spans="1:12">
      <c r="A16" s="42" t="s">
        <v>171</v>
      </c>
      <c r="B16" s="9" t="s">
        <v>172</v>
      </c>
      <c r="C16" s="9" t="s">
        <v>14</v>
      </c>
      <c r="D16" s="45">
        <v>1500</v>
      </c>
      <c r="E16" s="9">
        <v>600</v>
      </c>
      <c r="F16" s="9">
        <v>16</v>
      </c>
      <c r="G16" s="9">
        <v>14.4</v>
      </c>
      <c r="H16" s="9">
        <v>16</v>
      </c>
      <c r="I16" s="22">
        <f t="shared" si="0"/>
        <v>0</v>
      </c>
      <c r="J16" s="23">
        <f t="shared" si="1"/>
        <v>24000</v>
      </c>
      <c r="K16" s="24">
        <f t="shared" si="2"/>
        <v>0</v>
      </c>
      <c r="L16" s="25"/>
    </row>
    <row r="17" s="1" customFormat="1" spans="1:12">
      <c r="A17" s="42" t="s">
        <v>171</v>
      </c>
      <c r="B17" s="9" t="s">
        <v>48</v>
      </c>
      <c r="C17" s="9" t="s">
        <v>14</v>
      </c>
      <c r="D17" s="9">
        <v>1400</v>
      </c>
      <c r="E17" s="9">
        <v>580</v>
      </c>
      <c r="F17" s="9">
        <v>22</v>
      </c>
      <c r="G17" s="9">
        <v>20.4</v>
      </c>
      <c r="H17" s="9">
        <v>23.7</v>
      </c>
      <c r="I17" s="22">
        <f t="shared" si="0"/>
        <v>2380</v>
      </c>
      <c r="J17" s="23">
        <f t="shared" si="1"/>
        <v>30800</v>
      </c>
      <c r="K17" s="24">
        <f t="shared" si="2"/>
        <v>0.0772727272727272</v>
      </c>
      <c r="L17" s="8"/>
    </row>
    <row r="18" s="1" customFormat="1" spans="1:12">
      <c r="A18" s="42" t="s">
        <v>173</v>
      </c>
      <c r="B18" s="9" t="s">
        <v>73</v>
      </c>
      <c r="C18" s="9" t="s">
        <v>14</v>
      </c>
      <c r="D18" s="9">
        <v>1100</v>
      </c>
      <c r="E18" s="9">
        <v>800</v>
      </c>
      <c r="F18" s="9">
        <v>23</v>
      </c>
      <c r="G18" s="9">
        <v>20.9</v>
      </c>
      <c r="H18" s="9">
        <v>23</v>
      </c>
      <c r="I18" s="22">
        <f t="shared" si="0"/>
        <v>0</v>
      </c>
      <c r="J18" s="23">
        <f t="shared" si="1"/>
        <v>25300</v>
      </c>
      <c r="K18" s="24">
        <f t="shared" si="2"/>
        <v>0</v>
      </c>
      <c r="L18" s="8"/>
    </row>
    <row r="19" s="1" customFormat="1" spans="1:12">
      <c r="A19" s="42" t="s">
        <v>173</v>
      </c>
      <c r="B19" s="9" t="s">
        <v>48</v>
      </c>
      <c r="C19" s="9" t="s">
        <v>14</v>
      </c>
      <c r="D19" s="9">
        <v>1400</v>
      </c>
      <c r="E19" s="9">
        <v>620</v>
      </c>
      <c r="F19" s="9">
        <v>25</v>
      </c>
      <c r="G19" s="9">
        <v>23.4</v>
      </c>
      <c r="H19" s="9">
        <v>26.7</v>
      </c>
      <c r="I19" s="22">
        <f t="shared" si="0"/>
        <v>2380</v>
      </c>
      <c r="J19" s="23">
        <f t="shared" si="1"/>
        <v>35000</v>
      </c>
      <c r="K19" s="24">
        <f t="shared" si="2"/>
        <v>0.068</v>
      </c>
      <c r="L19" s="8"/>
    </row>
    <row r="20" s="1" customFormat="1" spans="1:12">
      <c r="A20" s="42" t="s">
        <v>174</v>
      </c>
      <c r="B20" s="9" t="s">
        <v>175</v>
      </c>
      <c r="C20" s="9" t="s">
        <v>14</v>
      </c>
      <c r="D20" s="9">
        <v>1200</v>
      </c>
      <c r="E20" s="9">
        <v>540</v>
      </c>
      <c r="F20" s="9">
        <v>17</v>
      </c>
      <c r="G20" s="9">
        <v>15.2</v>
      </c>
      <c r="H20" s="9">
        <v>19</v>
      </c>
      <c r="I20" s="22">
        <f t="shared" si="0"/>
        <v>2400</v>
      </c>
      <c r="J20" s="23">
        <f t="shared" si="1"/>
        <v>20400</v>
      </c>
      <c r="K20" s="24">
        <f t="shared" si="2"/>
        <v>0.117647058823529</v>
      </c>
      <c r="L20" s="8"/>
    </row>
    <row r="21" s="1" customFormat="1" spans="1:12">
      <c r="A21" s="42" t="s">
        <v>174</v>
      </c>
      <c r="B21" s="9" t="s">
        <v>176</v>
      </c>
      <c r="C21" s="9" t="s">
        <v>14</v>
      </c>
      <c r="D21" s="9">
        <v>1800</v>
      </c>
      <c r="E21" s="9">
        <v>380</v>
      </c>
      <c r="F21" s="9">
        <v>21</v>
      </c>
      <c r="G21" s="9">
        <v>19.7</v>
      </c>
      <c r="H21" s="9">
        <v>21</v>
      </c>
      <c r="I21" s="22">
        <f t="shared" si="0"/>
        <v>0</v>
      </c>
      <c r="J21" s="23">
        <f t="shared" si="1"/>
        <v>37800</v>
      </c>
      <c r="K21" s="24">
        <f t="shared" si="2"/>
        <v>0</v>
      </c>
      <c r="L21" s="8"/>
    </row>
    <row r="22" s="1" customFormat="1" spans="1:12">
      <c r="A22" s="42" t="s">
        <v>177</v>
      </c>
      <c r="B22" s="9" t="s">
        <v>24</v>
      </c>
      <c r="C22" s="9" t="s">
        <v>14</v>
      </c>
      <c r="D22" s="9">
        <v>500</v>
      </c>
      <c r="E22" s="9">
        <v>1350</v>
      </c>
      <c r="F22" s="9">
        <v>45</v>
      </c>
      <c r="G22" s="9">
        <v>40.4</v>
      </c>
      <c r="H22" s="9">
        <v>45</v>
      </c>
      <c r="I22" s="22">
        <f t="shared" si="0"/>
        <v>0</v>
      </c>
      <c r="J22" s="23">
        <f t="shared" si="1"/>
        <v>22500</v>
      </c>
      <c r="K22" s="24">
        <f t="shared" si="2"/>
        <v>0</v>
      </c>
      <c r="L22" s="8"/>
    </row>
    <row r="23" s="1" customFormat="1" spans="1:12">
      <c r="A23" s="42" t="s">
        <v>177</v>
      </c>
      <c r="B23" s="9" t="s">
        <v>115</v>
      </c>
      <c r="C23" s="9" t="s">
        <v>14</v>
      </c>
      <c r="D23" s="9">
        <v>1100</v>
      </c>
      <c r="E23" s="9">
        <v>780</v>
      </c>
      <c r="F23" s="9">
        <v>17.2</v>
      </c>
      <c r="G23" s="9">
        <v>15.9</v>
      </c>
      <c r="H23" s="9">
        <v>17.2</v>
      </c>
      <c r="I23" s="22">
        <f t="shared" si="0"/>
        <v>0</v>
      </c>
      <c r="J23" s="23">
        <f t="shared" si="1"/>
        <v>18920</v>
      </c>
      <c r="K23" s="24">
        <f t="shared" si="2"/>
        <v>0</v>
      </c>
      <c r="L23" s="8"/>
    </row>
    <row r="24" s="1" customFormat="1" spans="1:12">
      <c r="A24" s="42" t="s">
        <v>178</v>
      </c>
      <c r="B24" s="9" t="s">
        <v>179</v>
      </c>
      <c r="C24" s="9" t="s">
        <v>14</v>
      </c>
      <c r="D24" s="9">
        <v>2500</v>
      </c>
      <c r="E24" s="9">
        <v>370</v>
      </c>
      <c r="F24" s="9">
        <v>11.3</v>
      </c>
      <c r="G24" s="9">
        <v>10.2</v>
      </c>
      <c r="H24" s="9">
        <v>11.3</v>
      </c>
      <c r="I24" s="22">
        <f t="shared" si="0"/>
        <v>0</v>
      </c>
      <c r="J24" s="23">
        <f t="shared" si="1"/>
        <v>28250</v>
      </c>
      <c r="K24" s="24">
        <f t="shared" si="2"/>
        <v>0</v>
      </c>
      <c r="L24" s="25"/>
    </row>
    <row r="25" s="1" customFormat="1" spans="1:12">
      <c r="A25" s="42" t="s">
        <v>178</v>
      </c>
      <c r="B25" s="9" t="s">
        <v>149</v>
      </c>
      <c r="C25" s="9" t="s">
        <v>14</v>
      </c>
      <c r="D25" s="9">
        <v>1800</v>
      </c>
      <c r="E25" s="9">
        <v>320</v>
      </c>
      <c r="F25" s="9">
        <v>13.5</v>
      </c>
      <c r="G25" s="9">
        <v>12</v>
      </c>
      <c r="H25" s="9">
        <v>16.5</v>
      </c>
      <c r="I25" s="22">
        <f t="shared" si="0"/>
        <v>5400</v>
      </c>
      <c r="J25" s="23">
        <f t="shared" si="1"/>
        <v>24300</v>
      </c>
      <c r="K25" s="24">
        <f t="shared" si="2"/>
        <v>0.222222222222222</v>
      </c>
      <c r="L25" s="25"/>
    </row>
    <row r="26" s="1" customFormat="1" spans="1:12">
      <c r="A26" s="42" t="s">
        <v>180</v>
      </c>
      <c r="B26" s="9" t="s">
        <v>32</v>
      </c>
      <c r="C26" s="9" t="s">
        <v>14</v>
      </c>
      <c r="D26" s="9">
        <v>600</v>
      </c>
      <c r="E26" s="9">
        <v>1440</v>
      </c>
      <c r="F26" s="9">
        <v>34</v>
      </c>
      <c r="G26" s="9">
        <v>30.4</v>
      </c>
      <c r="H26" s="9">
        <v>38</v>
      </c>
      <c r="I26" s="22">
        <f t="shared" si="0"/>
        <v>2400</v>
      </c>
      <c r="J26" s="23">
        <f t="shared" si="1"/>
        <v>20400</v>
      </c>
      <c r="K26" s="24">
        <f t="shared" si="2"/>
        <v>0.117647058823529</v>
      </c>
      <c r="L26" s="25"/>
    </row>
    <row r="27" s="1" customFormat="1" spans="1:12">
      <c r="A27" s="41" t="s">
        <v>181</v>
      </c>
      <c r="B27" s="11" t="s">
        <v>149</v>
      </c>
      <c r="C27" s="11" t="s">
        <v>14</v>
      </c>
      <c r="D27" s="11">
        <v>1800</v>
      </c>
      <c r="E27" s="11">
        <v>330</v>
      </c>
      <c r="F27" s="11">
        <v>8.4</v>
      </c>
      <c r="G27" s="11">
        <v>7</v>
      </c>
      <c r="H27" s="11">
        <v>7</v>
      </c>
      <c r="I27" s="26">
        <f t="shared" si="0"/>
        <v>-2520</v>
      </c>
      <c r="J27" s="23">
        <f t="shared" si="1"/>
        <v>15120</v>
      </c>
      <c r="K27" s="24">
        <f t="shared" si="2"/>
        <v>-0.166666666666667</v>
      </c>
      <c r="L27" s="25"/>
    </row>
    <row r="28" s="1" customFormat="1" spans="1:12">
      <c r="A28" s="42" t="s">
        <v>181</v>
      </c>
      <c r="B28" s="9" t="s">
        <v>58</v>
      </c>
      <c r="C28" s="9" t="s">
        <v>14</v>
      </c>
      <c r="D28" s="9">
        <v>600</v>
      </c>
      <c r="E28" s="9">
        <v>1460</v>
      </c>
      <c r="F28" s="9">
        <v>32</v>
      </c>
      <c r="G28" s="9">
        <v>28.4</v>
      </c>
      <c r="H28" s="9">
        <v>34.9</v>
      </c>
      <c r="I28" s="22">
        <f t="shared" si="0"/>
        <v>1740</v>
      </c>
      <c r="J28" s="23">
        <f t="shared" si="1"/>
        <v>19200</v>
      </c>
      <c r="K28" s="24">
        <f t="shared" si="2"/>
        <v>0.090625</v>
      </c>
      <c r="L28" s="25"/>
    </row>
    <row r="29" s="1" customFormat="1" spans="1:12">
      <c r="A29" s="42" t="s">
        <v>182</v>
      </c>
      <c r="B29" s="9" t="s">
        <v>73</v>
      </c>
      <c r="C29" s="9" t="s">
        <v>14</v>
      </c>
      <c r="D29" s="9">
        <v>1100</v>
      </c>
      <c r="E29" s="9">
        <v>820</v>
      </c>
      <c r="F29" s="9">
        <v>9.5</v>
      </c>
      <c r="G29" s="9">
        <v>7.4</v>
      </c>
      <c r="H29" s="9">
        <v>9.5</v>
      </c>
      <c r="I29" s="22">
        <f t="shared" si="0"/>
        <v>0</v>
      </c>
      <c r="J29" s="23">
        <f t="shared" si="1"/>
        <v>10450</v>
      </c>
      <c r="K29" s="24">
        <f t="shared" si="2"/>
        <v>0</v>
      </c>
      <c r="L29" s="25"/>
    </row>
    <row r="30" s="1" customFormat="1" spans="1:12">
      <c r="A30" s="42" t="s">
        <v>183</v>
      </c>
      <c r="B30" s="9" t="s">
        <v>184</v>
      </c>
      <c r="C30" s="9" t="s">
        <v>14</v>
      </c>
      <c r="D30" s="9">
        <v>800</v>
      </c>
      <c r="E30" s="9">
        <v>960</v>
      </c>
      <c r="F30" s="9">
        <v>14</v>
      </c>
      <c r="G30" s="9">
        <v>11.4</v>
      </c>
      <c r="H30" s="9">
        <v>15.9</v>
      </c>
      <c r="I30" s="22">
        <f t="shared" si="0"/>
        <v>1520</v>
      </c>
      <c r="J30" s="23">
        <f t="shared" si="1"/>
        <v>11200</v>
      </c>
      <c r="K30" s="24">
        <f t="shared" si="2"/>
        <v>0.135714285714286</v>
      </c>
      <c r="L30" s="25"/>
    </row>
    <row r="31" s="1" customFormat="1" spans="1:12">
      <c r="A31" s="42" t="s">
        <v>183</v>
      </c>
      <c r="B31" s="9" t="s">
        <v>185</v>
      </c>
      <c r="C31" s="9" t="s">
        <v>14</v>
      </c>
      <c r="D31" s="9">
        <v>1500</v>
      </c>
      <c r="E31" s="9">
        <v>600</v>
      </c>
      <c r="F31" s="9">
        <v>10.5</v>
      </c>
      <c r="G31" s="9">
        <v>9</v>
      </c>
      <c r="H31" s="9">
        <v>10.5</v>
      </c>
      <c r="I31" s="22">
        <f t="shared" si="0"/>
        <v>0</v>
      </c>
      <c r="J31" s="23">
        <f t="shared" si="1"/>
        <v>15750</v>
      </c>
      <c r="K31" s="24">
        <f t="shared" si="2"/>
        <v>0</v>
      </c>
      <c r="L31" s="25"/>
    </row>
    <row r="32" s="1" customFormat="1" spans="1:12">
      <c r="A32" s="42"/>
      <c r="B32" s="9"/>
      <c r="C32" s="9"/>
      <c r="D32" s="9"/>
      <c r="E32" s="9"/>
      <c r="F32" s="9"/>
      <c r="G32" s="9"/>
      <c r="H32" s="9"/>
      <c r="I32" s="22"/>
      <c r="J32" s="23"/>
      <c r="K32" s="24"/>
      <c r="L32" s="25"/>
    </row>
    <row r="33" s="1" customFormat="1" spans="1:12">
      <c r="A33" s="41"/>
      <c r="B33" s="11"/>
      <c r="C33" s="11"/>
      <c r="D33" s="11"/>
      <c r="E33" s="11"/>
      <c r="F33" s="11"/>
      <c r="G33" s="11"/>
      <c r="H33" s="11"/>
      <c r="I33" s="26"/>
      <c r="J33" s="23"/>
      <c r="K33" s="24"/>
      <c r="L33" s="25"/>
    </row>
    <row r="34" s="1" customFormat="1" spans="1:12">
      <c r="A34" s="42"/>
      <c r="B34" s="9"/>
      <c r="C34" s="9"/>
      <c r="D34" s="9"/>
      <c r="E34" s="9"/>
      <c r="F34" s="9"/>
      <c r="G34" s="9"/>
      <c r="H34" s="9"/>
      <c r="I34" s="22"/>
      <c r="J34" s="23"/>
      <c r="K34" s="24"/>
      <c r="L34" s="25"/>
    </row>
    <row r="35" s="1" customFormat="1" spans="1:12">
      <c r="A35" s="42"/>
      <c r="B35" s="9"/>
      <c r="C35" s="9"/>
      <c r="D35" s="9"/>
      <c r="E35" s="9"/>
      <c r="F35" s="9"/>
      <c r="G35" s="9"/>
      <c r="H35" s="9"/>
      <c r="I35" s="22"/>
      <c r="J35" s="23"/>
      <c r="K35" s="24">
        <f>SUM(K4:K34)</f>
        <v>1.23532619217473</v>
      </c>
      <c r="L35" s="25"/>
    </row>
    <row r="36" s="1" customFormat="1" spans="1:12">
      <c r="A36" s="44"/>
      <c r="B36" s="13"/>
      <c r="C36" s="13"/>
      <c r="D36" s="13"/>
      <c r="E36" s="13"/>
      <c r="F36" s="13"/>
      <c r="G36" s="14"/>
      <c r="H36" s="14"/>
      <c r="I36" s="14"/>
      <c r="J36" s="13"/>
      <c r="K36" s="27"/>
      <c r="L36" s="19"/>
    </row>
    <row r="37" s="1" customFormat="1" spans="1:12">
      <c r="A37" s="44"/>
      <c r="B37" s="13"/>
      <c r="C37" s="13"/>
      <c r="D37" s="13"/>
      <c r="E37" s="13"/>
      <c r="F37" s="13"/>
      <c r="G37" s="15" t="s">
        <v>25</v>
      </c>
      <c r="H37" s="15"/>
      <c r="I37" s="28">
        <f>SUM(I4:I35)</f>
        <v>35250</v>
      </c>
      <c r="J37" s="13"/>
      <c r="K37" s="19"/>
      <c r="L37" s="19"/>
    </row>
    <row r="38" s="1" customFormat="1" spans="1:9">
      <c r="A38" s="37"/>
      <c r="G38" s="13"/>
      <c r="H38" s="13"/>
      <c r="I38" s="13"/>
    </row>
    <row r="39" s="1" customFormat="1" spans="1:9">
      <c r="A39" s="37"/>
      <c r="G39" s="16" t="s">
        <v>26</v>
      </c>
      <c r="H39" s="16"/>
      <c r="I39" s="30">
        <v>1.24</v>
      </c>
    </row>
    <row r="40" s="1" customFormat="1" spans="1:9">
      <c r="A40" s="37"/>
      <c r="G40" s="17"/>
      <c r="H40" s="17"/>
      <c r="I40" s="13"/>
    </row>
    <row r="41" s="1" customFormat="1" spans="1:9">
      <c r="A41" s="37"/>
      <c r="G41" s="16" t="s">
        <v>27</v>
      </c>
      <c r="H41" s="16"/>
      <c r="I41" s="29">
        <f>24/28</f>
        <v>0.857142857142857</v>
      </c>
    </row>
  </sheetData>
  <mergeCells count="5">
    <mergeCell ref="A1:K1"/>
    <mergeCell ref="A2:K2"/>
    <mergeCell ref="G37:H37"/>
    <mergeCell ref="G39:H39"/>
    <mergeCell ref="G41:H4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NOV-19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SEPT-18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2017-04-07T10:20:00Z</dcterms:created>
  <dcterms:modified xsi:type="dcterms:W3CDTF">2019-11-14T10:24:17Z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