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30" activeTab="1"/>
  </bookViews>
  <sheets>
    <sheet name="P&amp;L" sheetId="1" r:id="rId1"/>
    <sheet name="DEC-19" sheetId="36" r:id="rId2"/>
    <sheet name="NOV-19" sheetId="35" r:id="rId3"/>
    <sheet name="OCT-19" sheetId="34" r:id="rId4"/>
    <sheet name="SEP-19" sheetId="33" r:id="rId5"/>
    <sheet name="AUG-19" sheetId="32" r:id="rId6"/>
    <sheet name="JULY-19" sheetId="31" r:id="rId7"/>
    <sheet name="JUNE-19" sheetId="30" r:id="rId8"/>
    <sheet name="MAY-19" sheetId="29" r:id="rId9"/>
    <sheet name="APR-19" sheetId="28" r:id="rId10"/>
    <sheet name="MAR-19" sheetId="27" r:id="rId11"/>
    <sheet name="FEB-19" sheetId="26" r:id="rId12"/>
    <sheet name="JAN-19" sheetId="2" r:id="rId13"/>
    <sheet name="DEC-18" sheetId="3" r:id="rId14"/>
    <sheet name="NOV-18" sheetId="4" r:id="rId15"/>
    <sheet name="OCT-18" sheetId="5" r:id="rId16"/>
    <sheet name="SEPT-18" sheetId="6" r:id="rId17"/>
    <sheet name="AUG-18" sheetId="7" r:id="rId18"/>
    <sheet name="JULY-18" sheetId="8" r:id="rId19"/>
    <sheet name="JUNE-18" sheetId="9" r:id="rId20"/>
    <sheet name="MAY-18" sheetId="10" r:id="rId21"/>
    <sheet name="APR-18" sheetId="11" r:id="rId22"/>
    <sheet name="MAR-18" sheetId="12" r:id="rId23"/>
    <sheet name="FEB-18" sheetId="13" r:id="rId24"/>
    <sheet name="JAN-18" sheetId="14" r:id="rId25"/>
    <sheet name="DEC-17" sheetId="15" r:id="rId26"/>
    <sheet name="NOV-17" sheetId="16" r:id="rId27"/>
    <sheet name="OCT-17" sheetId="17" r:id="rId28"/>
    <sheet name="SEP-17" sheetId="18" r:id="rId29"/>
    <sheet name="AUG-17" sheetId="19" r:id="rId30"/>
    <sheet name="JULY-17" sheetId="20" r:id="rId31"/>
    <sheet name="JUNE-17" sheetId="21" r:id="rId32"/>
    <sheet name="MAY-17" sheetId="22" r:id="rId33"/>
    <sheet name="APR-17" sheetId="23" r:id="rId34"/>
    <sheet name="MAR-17" sheetId="24" r:id="rId35"/>
    <sheet name="FEB-2017" sheetId="25" r:id="rId36"/>
  </sheets>
  <calcPr calcId="144525"/>
</workbook>
</file>

<file path=xl/sharedStrings.xml><?xml version="1.0" encoding="utf-8"?>
<sst xmlns="http://schemas.openxmlformats.org/spreadsheetml/2006/main" count="4059" uniqueCount="719">
  <si>
    <t>EP-OPTION  PERFORMANCE DATA</t>
  </si>
  <si>
    <t>MONTH</t>
  </si>
  <si>
    <t>ACCURACY</t>
  </si>
  <si>
    <t>PROFITS (Rs.)</t>
  </si>
  <si>
    <t>EQUITYPANDIT FINANCIAL SERVICES PVT. LTD.</t>
  </si>
  <si>
    <t>EP-OPTIONS PACKAGE PERFORMANCE  REPORT [DEC-2019]</t>
  </si>
  <si>
    <t>DATE</t>
  </si>
  <si>
    <t>SCRIP</t>
  </si>
  <si>
    <t>TYPE</t>
  </si>
  <si>
    <t>QUANTITY</t>
  </si>
  <si>
    <t>STRIKE PRICE</t>
  </si>
  <si>
    <t>PREMIUM</t>
  </si>
  <si>
    <t>TARGET</t>
  </si>
  <si>
    <t>STOPLOSS</t>
  </si>
  <si>
    <t>BOOKED AT</t>
  </si>
  <si>
    <t>PROFIT/LOSS</t>
  </si>
  <si>
    <t>Investment Per Lot</t>
  </si>
  <si>
    <t>Percentage Profits</t>
  </si>
  <si>
    <t>IBULLHOUSING-CALL</t>
  </si>
  <si>
    <t>BUY</t>
  </si>
  <si>
    <t>38.5-45</t>
  </si>
  <si>
    <t>BIOCON-PUT</t>
  </si>
  <si>
    <t>16.2-21</t>
  </si>
  <si>
    <t>IBULLHOUSING-PUT</t>
  </si>
  <si>
    <t>39-45</t>
  </si>
  <si>
    <t>RBLBANK-CALL</t>
  </si>
  <si>
    <t>25.5-31</t>
  </si>
  <si>
    <t>ZEEL-CALL</t>
  </si>
  <si>
    <t>24.5-29</t>
  </si>
  <si>
    <t>JUSTDIAL-CALL</t>
  </si>
  <si>
    <t>32-37</t>
  </si>
  <si>
    <t>ZEEL-PUT</t>
  </si>
  <si>
    <t>21-27</t>
  </si>
  <si>
    <t>APOLLO HOSPITAL-CALL</t>
  </si>
  <si>
    <t>46.4-53</t>
  </si>
  <si>
    <t>32.5-42</t>
  </si>
  <si>
    <t>23-27</t>
  </si>
  <si>
    <t>30.5-37</t>
  </si>
  <si>
    <t>24.4-31</t>
  </si>
  <si>
    <t>24-31</t>
  </si>
  <si>
    <t>13/12/2019</t>
  </si>
  <si>
    <t>25.5-32</t>
  </si>
  <si>
    <t>TOTAL PROFITS</t>
  </si>
  <si>
    <t>Total Percentage Profits</t>
  </si>
  <si>
    <t>EP-OPTIONS PACKAGE PERFORMANCE  REPORT [NOV-2019]</t>
  </si>
  <si>
    <t>INFY-CALL</t>
  </si>
  <si>
    <t>32-39</t>
  </si>
  <si>
    <t>JUSTDIAL-PUT</t>
  </si>
  <si>
    <t>39-47</t>
  </si>
  <si>
    <t xml:space="preserve"> INDUSIND BANK-CALL</t>
  </si>
  <si>
    <t>79-87</t>
  </si>
  <si>
    <t>28-34</t>
  </si>
  <si>
    <t>33-39</t>
  </si>
  <si>
    <t>26-32</t>
  </si>
  <si>
    <t>JUBILANTFOOD-CALL</t>
  </si>
  <si>
    <t>60.4-67</t>
  </si>
  <si>
    <t>TITAN-PUT</t>
  </si>
  <si>
    <t>40.6-47</t>
  </si>
  <si>
    <t>13/11/2019</t>
  </si>
  <si>
    <t>SUNTV-PUT</t>
  </si>
  <si>
    <t>28.2-35</t>
  </si>
  <si>
    <t>14/11/2019</t>
  </si>
  <si>
    <t>AUROPHARMA-PUT</t>
  </si>
  <si>
    <t>27.7-34</t>
  </si>
  <si>
    <t>15/11/2019</t>
  </si>
  <si>
    <t>21.5-27</t>
  </si>
  <si>
    <t>18/11/2019</t>
  </si>
  <si>
    <t>26.5-32</t>
  </si>
  <si>
    <t>AUROPHARMA-CALL</t>
  </si>
  <si>
    <t>17.2-24</t>
  </si>
  <si>
    <t>19/11/2019</t>
  </si>
  <si>
    <t>GLENMARK-PUT</t>
  </si>
  <si>
    <t>18.2-24</t>
  </si>
  <si>
    <t>20/11/2019</t>
  </si>
  <si>
    <t>BHARTIAIRTEL-PUT</t>
  </si>
  <si>
    <t>18-22</t>
  </si>
  <si>
    <t>21/11/2019</t>
  </si>
  <si>
    <t>34-41</t>
  </si>
  <si>
    <t>22/11/2019</t>
  </si>
  <si>
    <t>18-24</t>
  </si>
  <si>
    <t>25/11/2019</t>
  </si>
  <si>
    <t>TITAN-CALL</t>
  </si>
  <si>
    <t>24.6-32</t>
  </si>
  <si>
    <t>13.4-19</t>
  </si>
  <si>
    <t>26/11/2019</t>
  </si>
  <si>
    <t xml:space="preserve"> JUBILANT FOOD-CALL</t>
  </si>
  <si>
    <t>33.4-44</t>
  </si>
  <si>
    <t>27/11/2019</t>
  </si>
  <si>
    <t>BIOCON-CALL</t>
  </si>
  <si>
    <t>6.8-12</t>
  </si>
  <si>
    <t>28/11/2019</t>
  </si>
  <si>
    <t>BIOCON-CALL(DEC)</t>
  </si>
  <si>
    <t>18.8-24</t>
  </si>
  <si>
    <t>29/11/2019</t>
  </si>
  <si>
    <t>15-21</t>
  </si>
  <si>
    <t>54-62</t>
  </si>
  <si>
    <t>57.5-65</t>
  </si>
  <si>
    <t>EP-OPTIONS PACKAGE PERFORMANCE  REPORT [OCT-2019]</t>
  </si>
  <si>
    <t>RBLBANK-PUT</t>
  </si>
  <si>
    <t>INDIGO-PUT</t>
  </si>
  <si>
    <t>TCS-CALL</t>
  </si>
  <si>
    <t>ASIANPAINT-PUT</t>
  </si>
  <si>
    <t>ASIANPAINT-CALL</t>
  </si>
  <si>
    <t>GRASIM-PUT</t>
  </si>
  <si>
    <t>14/10/2019</t>
  </si>
  <si>
    <t>15/10/2019</t>
  </si>
  <si>
    <t>ASIAN PAINT-CALL</t>
  </si>
  <si>
    <t>16/10/2019</t>
  </si>
  <si>
    <t>ESCORT-CALL</t>
  </si>
  <si>
    <t>17/10/2019</t>
  </si>
  <si>
    <t>ICICI PRULI-CALL</t>
  </si>
  <si>
    <t>18/10/2019</t>
  </si>
  <si>
    <t>22/10/2019</t>
  </si>
  <si>
    <t>RELIANCE-CALL</t>
  </si>
  <si>
    <t>INFY-PUT</t>
  </si>
  <si>
    <t>23/10/2019</t>
  </si>
  <si>
    <t>24/10/2019</t>
  </si>
  <si>
    <t>25/10/2019</t>
  </si>
  <si>
    <t>29/10/2019</t>
  </si>
  <si>
    <t>30/10/2019</t>
  </si>
  <si>
    <t>31/10/2019</t>
  </si>
  <si>
    <t>EP-OPTIONS PACKAGE PERFORMANCE  REPORT [SEP-2019]</t>
  </si>
  <si>
    <t>ESCORT-PUT</t>
  </si>
  <si>
    <t>UPL-CALL</t>
  </si>
  <si>
    <t>ICICIPRULI-CALL</t>
  </si>
  <si>
    <t>MNM-CALL</t>
  </si>
  <si>
    <t>BATAINDIA-CALL</t>
  </si>
  <si>
    <t>TVSMOTOR-CALL</t>
  </si>
  <si>
    <t>INDIGO-CALL</t>
  </si>
  <si>
    <t>13/9/2019</t>
  </si>
  <si>
    <t>13/09/2019</t>
  </si>
  <si>
    <t>16/09/2019</t>
  </si>
  <si>
    <t>UJJIVAN-CALL</t>
  </si>
  <si>
    <t>17/09/2019</t>
  </si>
  <si>
    <t>18/09/2019</t>
  </si>
  <si>
    <t>PIDILITE-PUT</t>
  </si>
  <si>
    <t>19/09/2019</t>
  </si>
  <si>
    <t>HCLTECH-PUT</t>
  </si>
  <si>
    <t>20/09/2019</t>
  </si>
  <si>
    <t>23/09/2019</t>
  </si>
  <si>
    <t>24/09/2019</t>
  </si>
  <si>
    <t>SELL</t>
  </si>
  <si>
    <t>25/09/2019</t>
  </si>
  <si>
    <t>27/09/2019</t>
  </si>
  <si>
    <t>30/09/2019</t>
  </si>
  <si>
    <t>EP-OPTIONS PACKAGE PERFORMANCE  REPORT [AUG-2019]</t>
  </si>
  <si>
    <t>ZEEL-PE</t>
  </si>
  <si>
    <t>M&amp;M FIN-PE</t>
  </si>
  <si>
    <t>TITAN-PE</t>
  </si>
  <si>
    <t>VOLTAS-CE</t>
  </si>
  <si>
    <t>ZEEL-CE</t>
  </si>
  <si>
    <t>JUSTDIAL-PE</t>
  </si>
  <si>
    <t>ACC-CE</t>
  </si>
  <si>
    <t>BAJAJFINSV-CE</t>
  </si>
  <si>
    <t>13/8/2019</t>
  </si>
  <si>
    <t>14/8/2019</t>
  </si>
  <si>
    <t>INDIGO-CE</t>
  </si>
  <si>
    <t>16/8/2019</t>
  </si>
  <si>
    <t>BATAINDIA-CE</t>
  </si>
  <si>
    <t>19/8/2019</t>
  </si>
  <si>
    <t>ULTRACEMCO-PE</t>
  </si>
  <si>
    <t>20/8/2019</t>
  </si>
  <si>
    <t>IBULHSGFIN-PE</t>
  </si>
  <si>
    <t>HAVELLS-CE</t>
  </si>
  <si>
    <t>21/08/2019</t>
  </si>
  <si>
    <t>RBLBANK-PE</t>
  </si>
  <si>
    <t>22/08/2019</t>
  </si>
  <si>
    <t>LICHSGFIN-PE</t>
  </si>
  <si>
    <t>23/08/2019</t>
  </si>
  <si>
    <t>TECHM-CE</t>
  </si>
  <si>
    <t>26/8/2019</t>
  </si>
  <si>
    <t>BAJFINANCE-PE</t>
  </si>
  <si>
    <t>27/08/2019</t>
  </si>
  <si>
    <t>MARUTI-CE</t>
  </si>
  <si>
    <t>INFY-PE</t>
  </si>
  <si>
    <t>28/08/2019</t>
  </si>
  <si>
    <t>BRITANNIA-CE</t>
  </si>
  <si>
    <t xml:space="preserve"> BAJAJ-AUTO-CE</t>
  </si>
  <si>
    <t>29/08/2019</t>
  </si>
  <si>
    <t>SUNPHARMA-CE</t>
  </si>
  <si>
    <t>30/08/2019</t>
  </si>
  <si>
    <t>AXISBANK-PE</t>
  </si>
  <si>
    <t>EP-OPTIONS PACKAGE PERFORMANCE  REPORT [JULY-2019]</t>
  </si>
  <si>
    <t>JUSTDIAL-CE</t>
  </si>
  <si>
    <t>BAJFINANCE-CE</t>
  </si>
  <si>
    <t>UPL-CE</t>
  </si>
  <si>
    <t>BHARTIARTL-CE</t>
  </si>
  <si>
    <t>INDUSINDBK-CE</t>
  </si>
  <si>
    <t>BAJAJ-AUTO-PE</t>
  </si>
  <si>
    <t>BPCL-PE</t>
  </si>
  <si>
    <t>INDIGO-PE</t>
  </si>
  <si>
    <t>ULTRACEMCO-CE</t>
  </si>
  <si>
    <t>15/07/2019</t>
  </si>
  <si>
    <t>BATAINDIA-PE</t>
  </si>
  <si>
    <t>16/07/2019</t>
  </si>
  <si>
    <t>17/07/2019</t>
  </si>
  <si>
    <t>ESCORTS-CE</t>
  </si>
  <si>
    <t>INFY-CE</t>
  </si>
  <si>
    <t>AUROPHARMA-PE</t>
  </si>
  <si>
    <t>18/07/2019</t>
  </si>
  <si>
    <t>MCDOWELL-N-CE</t>
  </si>
  <si>
    <t>19/07/2019</t>
  </si>
  <si>
    <t>22/07/2019</t>
  </si>
  <si>
    <t>BAJAJFINSV-PE</t>
  </si>
  <si>
    <t>23/07/2019</t>
  </si>
  <si>
    <t>TITAN-CE</t>
  </si>
  <si>
    <t>24/07/2019</t>
  </si>
  <si>
    <t>25/07/2019</t>
  </si>
  <si>
    <t>26/07/2019</t>
  </si>
  <si>
    <t>SUNTV-CE</t>
  </si>
  <si>
    <t>29/07/2019</t>
  </si>
  <si>
    <t>ASIANPAINT-CE</t>
  </si>
  <si>
    <t>30/07/2019</t>
  </si>
  <si>
    <t xml:space="preserve"> BAJAJ-AUTO-PE</t>
  </si>
  <si>
    <t>31/07/2019</t>
  </si>
  <si>
    <t>EP-OPTIONS PACKAGE PERFORMANCE  REPORT [JUNE-2019]</t>
  </si>
  <si>
    <t>SUNPHARMA-PE</t>
  </si>
  <si>
    <t>BIOCON-PE</t>
  </si>
  <si>
    <t>TVSMOTOR-PE</t>
  </si>
  <si>
    <t>14/06/2019</t>
  </si>
  <si>
    <t>17/06/2019</t>
  </si>
  <si>
    <t>RELIANCE-PE</t>
  </si>
  <si>
    <t>RAYMOND-PE</t>
  </si>
  <si>
    <t>18/06/2019</t>
  </si>
  <si>
    <t>IBULSGFIN-PE</t>
  </si>
  <si>
    <t>ICICIBANK-CE</t>
  </si>
  <si>
    <t>SRTRANSFIN-CE</t>
  </si>
  <si>
    <t>19/06/2019</t>
  </si>
  <si>
    <t>20/06/2019</t>
  </si>
  <si>
    <t>UPL-PE</t>
  </si>
  <si>
    <t>21/06/2019</t>
  </si>
  <si>
    <t>24/06/2019</t>
  </si>
  <si>
    <t>CANBK-CE</t>
  </si>
  <si>
    <t>JINDALSTEL-PE</t>
  </si>
  <si>
    <t>25/06/2019</t>
  </si>
  <si>
    <t>26/06/2019</t>
  </si>
  <si>
    <t>27/06/2019</t>
  </si>
  <si>
    <t>HDFC-CE</t>
  </si>
  <si>
    <t>EP-OPTIONS PACKAGE PERFORMANCE  REPORT [MAY-2019]</t>
  </si>
  <si>
    <t>BAJFINANCE-CALL</t>
  </si>
  <si>
    <t>DABUR-PUT</t>
  </si>
  <si>
    <t>PIDILITIND-PUT</t>
  </si>
  <si>
    <t>TATACHEM-CALL</t>
  </si>
  <si>
    <t>JUBLFOOD-PUT</t>
  </si>
  <si>
    <t>RELIANCE-PUT</t>
  </si>
  <si>
    <t>SUNPHARMA-PUT</t>
  </si>
  <si>
    <t>M&amp;M-PUT</t>
  </si>
  <si>
    <t>13/05/2019</t>
  </si>
  <si>
    <t>AXISBANK-CALL</t>
  </si>
  <si>
    <t>14/05/2019</t>
  </si>
  <si>
    <t>BAJFINANCE-PUT</t>
  </si>
  <si>
    <t>SUNPHARMA-CALL</t>
  </si>
  <si>
    <t>15/05/2019</t>
  </si>
  <si>
    <t>16/05/2019</t>
  </si>
  <si>
    <t>17/05/2019</t>
  </si>
  <si>
    <t>20/05/2019</t>
  </si>
  <si>
    <t>21/05/2019</t>
  </si>
  <si>
    <t>IBULHSGFIN-CALL</t>
  </si>
  <si>
    <t>22/05/2019</t>
  </si>
  <si>
    <t>23/05/2019</t>
  </si>
  <si>
    <t>HDFC-CALL</t>
  </si>
  <si>
    <t>24/05/2019</t>
  </si>
  <si>
    <t>INDUSINDBK-CALL</t>
  </si>
  <si>
    <t>28/05/2019</t>
  </si>
  <si>
    <t>CANBK-CALL</t>
  </si>
  <si>
    <t>29/05/2019</t>
  </si>
  <si>
    <t>HCLTECH-CALL</t>
  </si>
  <si>
    <t>LT-PUT</t>
  </si>
  <si>
    <t>LICHSGFIN-CALL</t>
  </si>
  <si>
    <t>30/05/2019</t>
  </si>
  <si>
    <t>HDFCBANK-CALL</t>
  </si>
  <si>
    <t>31/05/2019</t>
  </si>
  <si>
    <t>EP-OPTIONS PACKAGE PERFORMANCE  REPORT [APRIL-2019]</t>
  </si>
  <si>
    <t>SRTRANSFIN-PUT</t>
  </si>
  <si>
    <t>BHARATFORGE-CALL</t>
  </si>
  <si>
    <t>BAJAJFINANCE-CALL</t>
  </si>
  <si>
    <t>AMARAJA BATTERY-PUT</t>
  </si>
  <si>
    <t>SUNTV-CALL</t>
  </si>
  <si>
    <t>HDFC BANK -CALL</t>
  </si>
  <si>
    <t>JUBILANT FOOD-PUT</t>
  </si>
  <si>
    <t>15/04/2019</t>
  </si>
  <si>
    <t>16/04/2019</t>
  </si>
  <si>
    <t>18/04/2019</t>
  </si>
  <si>
    <t>IBULHSGFIN-PUT</t>
  </si>
  <si>
    <t>22/04/2019</t>
  </si>
  <si>
    <t>YESBANK-PUT</t>
  </si>
  <si>
    <t>23/04/2019</t>
  </si>
  <si>
    <t>BHARTIARTL-PUT</t>
  </si>
  <si>
    <t>24/02/2019</t>
  </si>
  <si>
    <t>TATASTEEL-PUT</t>
  </si>
  <si>
    <t>25/04/2019</t>
  </si>
  <si>
    <t>26/04/2019</t>
  </si>
  <si>
    <t>ULTRATECH-PUT</t>
  </si>
  <si>
    <t>30/04/2019</t>
  </si>
  <si>
    <t>TECHM-CALL</t>
  </si>
  <si>
    <t>EP-OPTIONS PACKAGE PERFORMANCE  REPORT [MARCH-2019]</t>
  </si>
  <si>
    <t>RAYMOND-CALL</t>
  </si>
  <si>
    <t>CANFINHOME-CALL</t>
  </si>
  <si>
    <t>MUTHOOTFINANCE-CALL</t>
  </si>
  <si>
    <t>13/03/2019</t>
  </si>
  <si>
    <t>14/03/2019</t>
  </si>
  <si>
    <t>15/03/2019</t>
  </si>
  <si>
    <t>18/03/2019</t>
  </si>
  <si>
    <t>19/03/2019</t>
  </si>
  <si>
    <t>MINDTREE-PUT</t>
  </si>
  <si>
    <t>20/03/2019</t>
  </si>
  <si>
    <t>22/03/2019</t>
  </si>
  <si>
    <t>UJJIVAN-PUT</t>
  </si>
  <si>
    <t>26/03/2019</t>
  </si>
  <si>
    <t>27/03/2019</t>
  </si>
  <si>
    <t>28/03/2019</t>
  </si>
  <si>
    <t>MUTHOOTFIN-CALL</t>
  </si>
  <si>
    <t>29/03/2019</t>
  </si>
  <si>
    <t>EP-OPTIONS PACKAGE PERFORMANCE  REPORT [FEBRUARY-2019]</t>
  </si>
  <si>
    <t>JUBLFOOD-CALL</t>
  </si>
  <si>
    <t>VEDL-CALL</t>
  </si>
  <si>
    <t>DHFL-PUT</t>
  </si>
  <si>
    <t>MNM-PUT</t>
  </si>
  <si>
    <t>RELINFRA-PUT</t>
  </si>
  <si>
    <t>VEDL-PUT</t>
  </si>
  <si>
    <t>KOTAKBANK-CALL</t>
  </si>
  <si>
    <t>CIPLA-CALL</t>
  </si>
  <si>
    <t>AXISBANK-PUT</t>
  </si>
  <si>
    <t>13/02/2019</t>
  </si>
  <si>
    <t>LUPIN-PUT</t>
  </si>
  <si>
    <t>AUR0PHARMA-PUT</t>
  </si>
  <si>
    <t>14/02/2019</t>
  </si>
  <si>
    <t>YESBANK-CALL</t>
  </si>
  <si>
    <t>15/02/2019</t>
  </si>
  <si>
    <t>DRREDDY-PUT</t>
  </si>
  <si>
    <t>18/02/2019</t>
  </si>
  <si>
    <t>RELINFRA-CALL</t>
  </si>
  <si>
    <t>DHFL-CALL</t>
  </si>
  <si>
    <t>19/02/2019</t>
  </si>
  <si>
    <t>TECHM-PUT</t>
  </si>
  <si>
    <t>20/02/2019</t>
  </si>
  <si>
    <t>21/02/2019</t>
  </si>
  <si>
    <t>22/02/2019</t>
  </si>
  <si>
    <t>BPCL-CALL</t>
  </si>
  <si>
    <t>25/02/2019</t>
  </si>
  <si>
    <t>26/02/2019</t>
  </si>
  <si>
    <t>MOTHERSUMI-CALL</t>
  </si>
  <si>
    <t>27/02/2019</t>
  </si>
  <si>
    <t>ADANIPORT-CALL</t>
  </si>
  <si>
    <t>28/02/2019</t>
  </si>
  <si>
    <t>EP-OPTIONS PACKAGE PERFORMANCE  REPORT [JANUARY-2019]</t>
  </si>
  <si>
    <t>WOCKPHARMA-CALL</t>
  </si>
  <si>
    <t>BEML-CALL</t>
  </si>
  <si>
    <t xml:space="preserve">BUY </t>
  </si>
  <si>
    <t>PEL-CALL</t>
  </si>
  <si>
    <t>JETAIRWAYS-PUT</t>
  </si>
  <si>
    <t>UPL-PUT</t>
  </si>
  <si>
    <t>PVR-CALL</t>
  </si>
  <si>
    <t>DIVISLAB-CALL</t>
  </si>
  <si>
    <t>18/01/2019</t>
  </si>
  <si>
    <t>21/01/2019</t>
  </si>
  <si>
    <t>22/01/2019</t>
  </si>
  <si>
    <t>RBL BANK-CALL</t>
  </si>
  <si>
    <t>23/01/2019</t>
  </si>
  <si>
    <t>MCDOWELL-PUT</t>
  </si>
  <si>
    <t>24/01/2019</t>
  </si>
  <si>
    <t>25/01/2019</t>
  </si>
  <si>
    <t>HAVELLS-CALL</t>
  </si>
  <si>
    <t>28/01/2019</t>
  </si>
  <si>
    <t>30/01/2019</t>
  </si>
  <si>
    <t>31/01/2019</t>
  </si>
  <si>
    <t>EP-OPTIONS PACKAGE PERFORMANCE  REPORT [DECEMBER -2018]</t>
  </si>
  <si>
    <t>HEXAWARE-CALL</t>
  </si>
  <si>
    <t>ARVIND-CALL</t>
  </si>
  <si>
    <t>RELCAPITAL-PUT</t>
  </si>
  <si>
    <t>DRREDDY-CALL</t>
  </si>
  <si>
    <t>KOTAKBANK-PUT</t>
  </si>
  <si>
    <t>JSWSTEEL-PUT</t>
  </si>
  <si>
    <t>GAIL-CALL</t>
  </si>
  <si>
    <t>DABUR-CALL</t>
  </si>
  <si>
    <t>ESCORTS-CALL</t>
  </si>
  <si>
    <t>PEL-PUT</t>
  </si>
  <si>
    <t>EP-OPTIONS PACKAGE PERFORMANCE  REPORT [NOVEMBER -2018]</t>
  </si>
  <si>
    <t>JSWSTEEL-CALL</t>
  </si>
  <si>
    <t>AXIS BANK-CALL</t>
  </si>
  <si>
    <t>MINDTREE-CALL</t>
  </si>
  <si>
    <t>HINDPETRO-CALL</t>
  </si>
  <si>
    <t>MOTHERSUMI-PUT</t>
  </si>
  <si>
    <t>MCDOWELL-CALL</t>
  </si>
  <si>
    <t>BHARTIARTL-CALL</t>
  </si>
  <si>
    <t>TATASTEEL-CALL</t>
  </si>
  <si>
    <t>EP-OPTIONS PACKAGE PERFORMANCE  REPORT [OCTOBER -2018]</t>
  </si>
  <si>
    <t>HINDUNILVR-PUT</t>
  </si>
  <si>
    <t>TCS-PUT</t>
  </si>
  <si>
    <t>HINDUNILVR-CALL</t>
  </si>
  <si>
    <t>GRASIM-CALL</t>
  </si>
  <si>
    <t>NIITTECH-CALL</t>
  </si>
  <si>
    <t>LUPIN-CALL</t>
  </si>
  <si>
    <t>TATAMOTORS-PUT</t>
  </si>
  <si>
    <t>MARUTI-PUT</t>
  </si>
  <si>
    <t>BALKRISIND-CALL</t>
  </si>
  <si>
    <t>EP-OPTIONS PACKAGE PERFORMANCE  REPORT [SEPTEMBER -2018]</t>
  </si>
  <si>
    <t>AJANTPHARM-CALL</t>
  </si>
  <si>
    <t>TATAMOTORS-CALL</t>
  </si>
  <si>
    <t>JETAIRWAYS-CALL</t>
  </si>
  <si>
    <t>BEL-PUT</t>
  </si>
  <si>
    <t>HINDALCO-CALL</t>
  </si>
  <si>
    <t>AMBUJACEM-CALL</t>
  </si>
  <si>
    <t>SBIN-PUT</t>
  </si>
  <si>
    <t>JINDALSTEEL-CALL</t>
  </si>
  <si>
    <t>HINDALCO-PUT</t>
  </si>
  <si>
    <t>ESCORTS-PUT</t>
  </si>
  <si>
    <t>HINDPETRO-PUT</t>
  </si>
  <si>
    <t>EP-OPTIONS PACKAGE PERFORMANCE  REPORT [AUGUST -2018]</t>
  </si>
  <si>
    <t>SRTRANSFIN-CALL</t>
  </si>
  <si>
    <t>TVSMOTOR-PUT</t>
  </si>
  <si>
    <t>TATAELXSI-CALL</t>
  </si>
  <si>
    <t>PIDILITIND-CALL</t>
  </si>
  <si>
    <t>HAVELLS-PUT</t>
  </si>
  <si>
    <t>CADILA-PUT</t>
  </si>
  <si>
    <t>TATACHEM-PUT</t>
  </si>
  <si>
    <t>MCDOWELL-N-CALL</t>
  </si>
  <si>
    <t>STAR-CALL</t>
  </si>
  <si>
    <t>LT-CALL</t>
  </si>
  <si>
    <t>LICHSGFIN-PUT</t>
  </si>
  <si>
    <t>DIVISLAB-PUT</t>
  </si>
  <si>
    <t>MARUTI-CALL</t>
  </si>
  <si>
    <t>BHARATFORG-CALL</t>
  </si>
  <si>
    <t>EP-OPTIONS PACKAGE PERFORMANCE  REPORT [JULY -2018]</t>
  </si>
  <si>
    <t>MNMFIN-PUT</t>
  </si>
  <si>
    <t xml:space="preserve"> SRTRANSFIN-CALL</t>
  </si>
  <si>
    <t>BAJFINSV-CALL</t>
  </si>
  <si>
    <t>BATAINDIA-PUT</t>
  </si>
  <si>
    <t>JINDALSTEEL-PUT</t>
  </si>
  <si>
    <t>ICICIBANK-PUT</t>
  </si>
  <si>
    <t>HEXAWARE-PUT</t>
  </si>
  <si>
    <t>ICICIBANK-CALL</t>
  </si>
  <si>
    <t>BPCL-PUT</t>
  </si>
  <si>
    <t>KSCL-CALL</t>
  </si>
  <si>
    <t>PCJEWELLER-CALL</t>
  </si>
  <si>
    <t>EP-OPTIONS PACKAGE PERFORMANCE  REPORT [JUNE -2018]</t>
  </si>
  <si>
    <t>TATAEXLSI-CALL</t>
  </si>
  <si>
    <t>AUROPHAMRA-CALL</t>
  </si>
  <si>
    <t>CANBK-PUT</t>
  </si>
  <si>
    <t>CIPLA-PUT</t>
  </si>
  <si>
    <t>IGL-PUT</t>
  </si>
  <si>
    <t>GLENMARK-CALL</t>
  </si>
  <si>
    <t>KOTAK BANK-CALL</t>
  </si>
  <si>
    <t>EP-OPTIONS PACKAGE PERFORMANCE  REPORT [MAY -2018]</t>
  </si>
  <si>
    <t>AXISBANK- CALL</t>
  </si>
  <si>
    <t>AURPOHARMA-PUT</t>
  </si>
  <si>
    <t>MCX-CALL</t>
  </si>
  <si>
    <t>VOLTAS-PUT</t>
  </si>
  <si>
    <t>ARVIND-PUT</t>
  </si>
  <si>
    <t>WIPRO-CALL</t>
  </si>
  <si>
    <t>TATASEEL-PUT</t>
  </si>
  <si>
    <t>EP-OPTIONS PACKAGE PERFORMANCE  REPORT [APRIL -2018]</t>
  </si>
  <si>
    <t>CESC-CALL</t>
  </si>
  <si>
    <t>CEAT-CALL</t>
  </si>
  <si>
    <t>HINDUNILVER-CALL</t>
  </si>
  <si>
    <t>BALKRISHNIND-CALL</t>
  </si>
  <si>
    <t>PCJEWELLER-PUT</t>
  </si>
  <si>
    <t>VOLTAS-CALL</t>
  </si>
  <si>
    <t>EP-OPTIONS PACKAGE PERFORMANCE  REPORT [MARCH -2018]</t>
  </si>
  <si>
    <t>HDFCBANK-PUT</t>
  </si>
  <si>
    <t>IOC-CALL</t>
  </si>
  <si>
    <t>BHARATFIN-CALL</t>
  </si>
  <si>
    <t xml:space="preserve"> PCJEWELLER-PUT</t>
  </si>
  <si>
    <t>CADILAHC-CALL</t>
  </si>
  <si>
    <t>INFRATEL-CALL</t>
  </si>
  <si>
    <t>EP-OPTIONS PACKAGE PERFORMANCE  REPORT [FEBRUARY -2018]</t>
  </si>
  <si>
    <t xml:space="preserve"> YES BANK-CALL</t>
  </si>
  <si>
    <t>TECH MAH-CALL</t>
  </si>
  <si>
    <t>TATA STEEL-CALL</t>
  </si>
  <si>
    <t>ENGINERSIN-CALL</t>
  </si>
  <si>
    <t>ICICBANK-CALL</t>
  </si>
  <si>
    <t>INDIACEM-CALL</t>
  </si>
  <si>
    <t>MNMFIN-CALL</t>
  </si>
  <si>
    <t>COALINDIA-CALL</t>
  </si>
  <si>
    <t>EP-OPTIONS PACKAGE PERFORMANCE  REPORT [JANUARY-2018]</t>
  </si>
  <si>
    <t>JSWENERGY-CALL</t>
  </si>
  <si>
    <t>TATA STEEL-PUT</t>
  </si>
  <si>
    <t xml:space="preserve"> ADANI ENT-CALL</t>
  </si>
  <si>
    <t>YES BANK-CALL</t>
  </si>
  <si>
    <t>JET AIRWAYS-CALL</t>
  </si>
  <si>
    <t>TATA CHEM-CALL</t>
  </si>
  <si>
    <t>ADANI ENT-CALL</t>
  </si>
  <si>
    <t xml:space="preserve"> TATA GLOBAL-CALL</t>
  </si>
  <si>
    <t>JSW STEEL -CALL</t>
  </si>
  <si>
    <t>15/01/2018</t>
  </si>
  <si>
    <t xml:space="preserve"> ICICI BANK-CALL</t>
  </si>
  <si>
    <t>HDFC BANK-CALL</t>
  </si>
  <si>
    <t>16/01/2018</t>
  </si>
  <si>
    <t>17/01/2018</t>
  </si>
  <si>
    <t>ICICI BANK-CALL</t>
  </si>
  <si>
    <t>ADANI PORT-CALL</t>
  </si>
  <si>
    <t>18/01/2018</t>
  </si>
  <si>
    <t>19/01/2018</t>
  </si>
  <si>
    <t>JUST DIAL-CALL</t>
  </si>
  <si>
    <t>22/01/2018</t>
  </si>
  <si>
    <t>23/01/2018</t>
  </si>
  <si>
    <t>24/01/2018</t>
  </si>
  <si>
    <t>SBI-CALL</t>
  </si>
  <si>
    <t>HCL TECH-CALL</t>
  </si>
  <si>
    <t>25/01/2018</t>
  </si>
  <si>
    <t>29/01/2018</t>
  </si>
  <si>
    <t>30/01/2018</t>
  </si>
  <si>
    <t>JUBILANT FOOD-CALL</t>
  </si>
  <si>
    <t>31/01/2018</t>
  </si>
  <si>
    <t>EP-OPTIONS PACKAGE PERFORMANCE  REPORT [DECEMBER 2017]</t>
  </si>
  <si>
    <t>RELCAPITAL-CALL</t>
  </si>
  <si>
    <t>CENTURYTEX-CALL</t>
  </si>
  <si>
    <t>ULTRACEMCO-CALL</t>
  </si>
  <si>
    <t>13/12/2017</t>
  </si>
  <si>
    <t>M AND M FIN-PUT</t>
  </si>
  <si>
    <t>DRREADDY-CALL</t>
  </si>
  <si>
    <t>14/12/2017</t>
  </si>
  <si>
    <t>HDFC-PUT</t>
  </si>
  <si>
    <t>M AND M-CALL</t>
  </si>
  <si>
    <t>18/12/2017</t>
  </si>
  <si>
    <t>HEROMOTOCORP-CALL</t>
  </si>
  <si>
    <t>19/12/2017</t>
  </si>
  <si>
    <t xml:space="preserve"> MCDOWELL-CALL</t>
  </si>
  <si>
    <t>20/12/2017</t>
  </si>
  <si>
    <t>21/12/2017</t>
  </si>
  <si>
    <t>HEROMOTO-CALL</t>
  </si>
  <si>
    <t>22/12/2017</t>
  </si>
  <si>
    <t>INFOSYS-CALL</t>
  </si>
  <si>
    <t>26/12/2017</t>
  </si>
  <si>
    <t>27/12/2017</t>
  </si>
  <si>
    <t>28/12/2017</t>
  </si>
  <si>
    <t>29/12/2017</t>
  </si>
  <si>
    <t>HDIL-CALL</t>
  </si>
  <si>
    <t>EP-OPTIONS PACKAGE PERFORMANCE  REPORT [NOVEMBER 2017]</t>
  </si>
  <si>
    <t>JUSTDAIL-CALL</t>
  </si>
  <si>
    <t>13/11/2017</t>
  </si>
  <si>
    <t>14/11/2017</t>
  </si>
  <si>
    <t>22.50.</t>
  </si>
  <si>
    <t>15/11/2017</t>
  </si>
  <si>
    <t>16/11/2017</t>
  </si>
  <si>
    <t>17/11/2017</t>
  </si>
  <si>
    <t>20/11/2017</t>
  </si>
  <si>
    <t>21/11/2017</t>
  </si>
  <si>
    <t xml:space="preserve"> DRREADY-CALL</t>
  </si>
  <si>
    <t>22/11/2017</t>
  </si>
  <si>
    <t xml:space="preserve"> PCJEWELLER-CALL</t>
  </si>
  <si>
    <t>ITC-CALL</t>
  </si>
  <si>
    <t>23/11/2017</t>
  </si>
  <si>
    <t>24/11/2017</t>
  </si>
  <si>
    <t>27/11/2017</t>
  </si>
  <si>
    <t>28/11/2017</t>
  </si>
  <si>
    <t>PCJEWELLERS-CALL</t>
  </si>
  <si>
    <t>29/11/2017</t>
  </si>
  <si>
    <t>DRREADY-CALL</t>
  </si>
  <si>
    <t>30/11/2017</t>
  </si>
  <si>
    <t>EP-OPTIONS PACKAGE PERFORMANCE  REPORT [OCTOBER 2017]</t>
  </si>
  <si>
    <t xml:space="preserve">HEROMOTOCORP-CALL </t>
  </si>
  <si>
    <t xml:space="preserve"> INFY-CALL</t>
  </si>
  <si>
    <t>13/10/2017</t>
  </si>
  <si>
    <t>16/10/2017</t>
  </si>
  <si>
    <t>17/10/2017</t>
  </si>
  <si>
    <t>18/10/2017</t>
  </si>
  <si>
    <t xml:space="preserve"> TATA STEEL-PUT </t>
  </si>
  <si>
    <t>23/10/2017</t>
  </si>
  <si>
    <t>PETRONET-CALL</t>
  </si>
  <si>
    <t>24/10/2017</t>
  </si>
  <si>
    <t>25/10/2017</t>
  </si>
  <si>
    <t>26/10/2017</t>
  </si>
  <si>
    <t>27/10/2017</t>
  </si>
  <si>
    <t>30/10/2017</t>
  </si>
  <si>
    <t>31/10/2017</t>
  </si>
  <si>
    <t>EP-OPTIONS PACKAGE PERFORMANCE  REPORT [SEPTEMBER 2017]</t>
  </si>
  <si>
    <t>BAJAJ AUTO-CALL</t>
  </si>
  <si>
    <t xml:space="preserve"> IBULHSGFIN-CALL</t>
  </si>
  <si>
    <t xml:space="preserve"> BAJFINANCE-CALL</t>
  </si>
  <si>
    <t xml:space="preserve"> LICHSGFIN -CALL</t>
  </si>
  <si>
    <t>13/09/2017</t>
  </si>
  <si>
    <t xml:space="preserve"> DRREDDY-CALL</t>
  </si>
  <si>
    <t>RELINFRA -CALL</t>
  </si>
  <si>
    <t>14/9/2017</t>
  </si>
  <si>
    <t>15/09/2017</t>
  </si>
  <si>
    <t>18/09/2017</t>
  </si>
  <si>
    <t>TATAMOTORS</t>
  </si>
  <si>
    <t>18/9/2017</t>
  </si>
  <si>
    <t>19/09/2017</t>
  </si>
  <si>
    <t>20/09/2017</t>
  </si>
  <si>
    <t xml:space="preserve"> RELINFRA-CALL</t>
  </si>
  <si>
    <t>BAJAJ AUTO-PUT</t>
  </si>
  <si>
    <t>21/09/2017</t>
  </si>
  <si>
    <t>22/09/2017</t>
  </si>
  <si>
    <t>25/09/2017</t>
  </si>
  <si>
    <t>26/09/2017</t>
  </si>
  <si>
    <t>27/09/2017</t>
  </si>
  <si>
    <t xml:space="preserve"> TATASTEEL-PUT</t>
  </si>
  <si>
    <t>28/09/2017</t>
  </si>
  <si>
    <t>29/09/2017</t>
  </si>
  <si>
    <t>EP-OPTIONS PACKAGE PERFORMANCE  REPORT [AUGUST 2017]</t>
  </si>
  <si>
    <t xml:space="preserve"> IBULHSGFIN -PUT</t>
  </si>
  <si>
    <t>RELCAPITAL -CALL</t>
  </si>
  <si>
    <t>RELCAPITAL -PUT</t>
  </si>
  <si>
    <t>CEATLTD-CALL</t>
  </si>
  <si>
    <t>14/08/2017</t>
  </si>
  <si>
    <t>IGL-CALL</t>
  </si>
  <si>
    <t xml:space="preserve"> TATA STEEL-CALL</t>
  </si>
  <si>
    <t>16/08/2017</t>
  </si>
  <si>
    <t>17/08/2017</t>
  </si>
  <si>
    <t>18/08/2017</t>
  </si>
  <si>
    <t>21/08/2017</t>
  </si>
  <si>
    <t xml:space="preserve"> TATASTEEL-CALL</t>
  </si>
  <si>
    <t>22/08/2017</t>
  </si>
  <si>
    <t>23/08/2017</t>
  </si>
  <si>
    <t xml:space="preserve"> RELCAPITAL-CALL</t>
  </si>
  <si>
    <t>24/08/2017</t>
  </si>
  <si>
    <t>28/08/2017</t>
  </si>
  <si>
    <t>29/08/2017</t>
  </si>
  <si>
    <t>30/08/2017</t>
  </si>
  <si>
    <t>31/08/2017</t>
  </si>
  <si>
    <t>EP-OPTIONS PACKAGE PERFORMANCE  REPORT [JULY 2017]</t>
  </si>
  <si>
    <t>YESBANK -CALL</t>
  </si>
  <si>
    <t>HAVELLS -CALL</t>
  </si>
  <si>
    <t xml:space="preserve"> RELIANCE-CALL</t>
  </si>
  <si>
    <t xml:space="preserve"> TATAMOTORS-CALL</t>
  </si>
  <si>
    <t>CEATLTD-PUT</t>
  </si>
  <si>
    <t>SUNTV -CALL</t>
  </si>
  <si>
    <t>28/07/2017</t>
  </si>
  <si>
    <t>31/07/2017</t>
  </si>
  <si>
    <t>EP-OPTIONS PACKAGE PERFORMANCE  REPORT [JUNE 2017]</t>
  </si>
  <si>
    <t xml:space="preserve"> LUPIN -CALL</t>
  </si>
  <si>
    <t>TCS -CALL</t>
  </si>
  <si>
    <t>RELIANCE -PUT</t>
  </si>
  <si>
    <t>AUROPHARAMA-CALL</t>
  </si>
  <si>
    <t xml:space="preserve"> VOLTAS-PUT</t>
  </si>
  <si>
    <t>TVSMOTORS -CALL</t>
  </si>
  <si>
    <t>EP-OPTIONS PACKAGE PERFORMANCE  REPORT [MAY 2017]</t>
  </si>
  <si>
    <t>ASIANPAINTS-CALL</t>
  </si>
  <si>
    <t xml:space="preserve"> ARVIND-CALL</t>
  </si>
  <si>
    <t xml:space="preserve"> CEATLTD-CALL</t>
  </si>
  <si>
    <t xml:space="preserve"> IBULHSGFIN -CALL</t>
  </si>
  <si>
    <t xml:space="preserve"> TATAMOTORS-PUT</t>
  </si>
  <si>
    <t xml:space="preserve"> ASIANPAINTS-CALL</t>
  </si>
  <si>
    <t>TATASTEEL -PUT</t>
  </si>
  <si>
    <t xml:space="preserve"> BHARTIARTL-CALL</t>
  </si>
  <si>
    <t>ACC-CALL</t>
  </si>
  <si>
    <t>TATAMOTORS -PUT</t>
  </si>
  <si>
    <t xml:space="preserve"> RELCAPITAL-PUT</t>
  </si>
  <si>
    <t xml:space="preserve"> HCLTECH-CALL</t>
  </si>
  <si>
    <t>EP-OPTIONS PACKAGE PERFORMANCE  REPORT [APRIL 2017]</t>
  </si>
  <si>
    <t>GODREJIND-CALL</t>
  </si>
  <si>
    <t>TVSMOTORS-CALL</t>
  </si>
  <si>
    <t>CEATLTD -CALL</t>
  </si>
  <si>
    <t xml:space="preserve"> RELIANCE -CALL</t>
  </si>
  <si>
    <t xml:space="preserve"> INFRATEL-CALL</t>
  </si>
  <si>
    <t xml:space="preserve"> RELAINCE-CALL</t>
  </si>
  <si>
    <t xml:space="preserve"> INFRATEL-PUT</t>
  </si>
  <si>
    <t>BAJAJAUTO -CALL</t>
  </si>
  <si>
    <t>BPCL -CALL</t>
  </si>
  <si>
    <t>INFRATEL-PUT</t>
  </si>
  <si>
    <t>RELIANCE -CALL</t>
  </si>
  <si>
    <t xml:space="preserve"> AXISBANK-PUT</t>
  </si>
  <si>
    <t xml:space="preserve"> ACC-CALL</t>
  </si>
  <si>
    <t xml:space="preserve"> LUPIN -PUT</t>
  </si>
  <si>
    <t>EP-OPTIONS PACKAGE PERFORMANCE  REPORT [MARCH 2017]</t>
  </si>
  <si>
    <t>IOC-PUT</t>
  </si>
  <si>
    <t>CAN BANK-CALL</t>
  </si>
  <si>
    <t>HIND PETRO-PUT</t>
  </si>
  <si>
    <t>TATACOM-CALL</t>
  </si>
  <si>
    <t xml:space="preserve"> KSCL-CALL</t>
  </si>
  <si>
    <t>JSW STEEL-PUT</t>
  </si>
  <si>
    <t xml:space="preserve"> SUN TV-CALL</t>
  </si>
  <si>
    <t>TECHMAH-PUT</t>
  </si>
  <si>
    <t xml:space="preserve"> BUY </t>
  </si>
  <si>
    <t xml:space="preserve"> DHFL-CALL</t>
  </si>
  <si>
    <t xml:space="preserve"> IBULHSGFIN-PUT</t>
  </si>
  <si>
    <t xml:space="preserve"> YESBANK-PUT</t>
  </si>
  <si>
    <t xml:space="preserve"> RELCAPITAL -CALL</t>
  </si>
  <si>
    <t>CADIALHC-CALL</t>
  </si>
  <si>
    <t xml:space="preserve"> CENTURYTEX-CALL</t>
  </si>
  <si>
    <t>MANDMFIN-CALL</t>
  </si>
  <si>
    <t xml:space="preserve"> HDFC-CALL</t>
  </si>
  <si>
    <t xml:space="preserve"> SUNTV-CALL</t>
  </si>
  <si>
    <t>LT -CALL</t>
  </si>
  <si>
    <t xml:space="preserve"> HAVELLS-CALL</t>
  </si>
  <si>
    <t>EP-STOCK OPTIONS PACKAGE PERFORMANCE  REPORT [FEBRUARY 2017]</t>
  </si>
  <si>
    <t>ENTRY PRICE</t>
  </si>
  <si>
    <t>Investments/Lot</t>
  </si>
  <si>
    <t>Returns (%)</t>
  </si>
  <si>
    <t>TATAMTRDVR 270 CALL</t>
  </si>
  <si>
    <t>9-10.70</t>
  </si>
  <si>
    <t>IOC 370 CALL</t>
  </si>
  <si>
    <t>9.90-9.90</t>
  </si>
  <si>
    <t>COALINDIA 315 PUT</t>
  </si>
  <si>
    <t>4.40-5.20-6</t>
  </si>
  <si>
    <t>JUSTDIAL 450 CALL</t>
  </si>
  <si>
    <t>14.70-15.90-16.90</t>
  </si>
  <si>
    <t>HINDPETRO 540 CALL</t>
  </si>
  <si>
    <t>10.40-11.10-12.20</t>
  </si>
  <si>
    <t>12.40-13.10-14.20</t>
  </si>
  <si>
    <t>13-13.70-14.90</t>
  </si>
  <si>
    <t>HINDPETRO 560 CALL</t>
  </si>
  <si>
    <t>10.10-10.80-11.70</t>
  </si>
  <si>
    <t>ORIENT BANK 125 CALL</t>
  </si>
  <si>
    <t>2.70-3.20-3.90</t>
  </si>
  <si>
    <t>ASIANPAINTS 1000 CALL</t>
  </si>
  <si>
    <t>37.40-40-44</t>
  </si>
  <si>
    <t>TATACHEM 580 CALL</t>
  </si>
  <si>
    <t>27-28.10-30</t>
  </si>
  <si>
    <t>IDEA 120 MARCH CALL</t>
  </si>
  <si>
    <t>10.90-11.40-12.20</t>
  </si>
  <si>
    <t>VEDL 260 PUT</t>
  </si>
  <si>
    <t>11.60-12-12.70</t>
  </si>
  <si>
    <t>HINDPETRO 570 CALL</t>
  </si>
  <si>
    <t>13.90-14.60-15.70</t>
  </si>
  <si>
    <t>BHARTI AIRTEL 360 PUT</t>
  </si>
  <si>
    <t>17.20-18.40-19.70</t>
  </si>
  <si>
    <t>DHFL 330 CALL</t>
  </si>
  <si>
    <t>20.6-21.10-22.40</t>
  </si>
  <si>
    <t>JETAIRWAYA 440 CALL</t>
  </si>
  <si>
    <t>25.70-27.10-29.20</t>
  </si>
  <si>
    <t>PETRONET410 CALL</t>
  </si>
  <si>
    <t>20-21.10-23</t>
  </si>
  <si>
    <t>HINDPETRO 550 PUT</t>
  </si>
  <si>
    <t>36.90-37.60-38.90</t>
  </si>
  <si>
    <t>TOTAL</t>
  </si>
  <si>
    <t>TOTAL PROFIT (%)</t>
  </si>
</sst>
</file>

<file path=xl/styles.xml><?xml version="1.0" encoding="utf-8"?>
<styleSheet xmlns="http://schemas.openxmlformats.org/spreadsheetml/2006/main">
  <numFmts count="5">
    <numFmt numFmtId="176" formatCode="m/d/yyyy;@"/>
    <numFmt numFmtId="177" formatCode="_-&quot;£&quot;* #,##0.00_-;\-&quot;£&quot;* #,##0.00_-;_-&quot;£&quot;* &quot;-&quot;??_-;_-@_-"/>
    <numFmt numFmtId="42" formatCode="_(&quot;$&quot;* #,##0_);_(&quot;$&quot;* \(#,##0\);_(&quot;$&quot;* &quot;-&quot;_);_(@_)"/>
    <numFmt numFmtId="178" formatCode="_ * #,##0.00_ ;_ * \-#,##0.00_ ;_ * &quot;-&quot;??_ ;_ @_ "/>
    <numFmt numFmtId="179" formatCode="_ * #,##0_ ;_ * \-#,##0_ ;_ * &quot;-&quot;_ ;_ @_ "/>
  </numFmts>
  <fonts count="37">
    <font>
      <sz val="11"/>
      <color theme="1"/>
      <name val="Calibri"/>
      <charset val="134"/>
      <scheme val="minor"/>
    </font>
    <font>
      <b/>
      <sz val="14"/>
      <color rgb="FF000000"/>
      <name val="Arial Black"/>
      <charset val="134"/>
    </font>
    <font>
      <b/>
      <sz val="10"/>
      <color rgb="FF000000"/>
      <name val="Arial"/>
      <charset val="134"/>
    </font>
    <font>
      <b/>
      <sz val="10"/>
      <color rgb="FFFFFFFF"/>
      <name val="Arial"/>
      <charset val="134"/>
    </font>
    <font>
      <b/>
      <sz val="10"/>
      <color rgb="FF00B050"/>
      <name val="Arial"/>
      <charset val="134"/>
    </font>
    <font>
      <b/>
      <sz val="10"/>
      <color rgb="FFFF0000"/>
      <name val="Arial"/>
      <charset val="134"/>
    </font>
    <font>
      <b/>
      <sz val="10"/>
      <color theme="0"/>
      <name val="Arial"/>
      <charset val="134"/>
    </font>
    <font>
      <b/>
      <sz val="11"/>
      <color theme="0"/>
      <name val="Calibri"/>
      <charset val="134"/>
      <scheme val="minor"/>
    </font>
    <font>
      <b/>
      <sz val="11"/>
      <color rgb="FF00B050"/>
      <name val="Calibri"/>
      <charset val="134"/>
      <scheme val="minor"/>
    </font>
    <font>
      <b/>
      <sz val="10"/>
      <color theme="1"/>
      <name val="Arial"/>
      <charset val="134"/>
    </font>
    <font>
      <b/>
      <sz val="11"/>
      <color theme="1"/>
      <name val="Calibri"/>
      <charset val="134"/>
      <scheme val="minor"/>
    </font>
    <font>
      <b/>
      <sz val="11"/>
      <color rgb="FFFF0000"/>
      <name val="Calibri"/>
      <charset val="134"/>
      <scheme val="minor"/>
    </font>
    <font>
      <sz val="10"/>
      <color rgb="FF00B050"/>
      <name val="Arial"/>
      <charset val="134"/>
    </font>
    <font>
      <sz val="10"/>
      <name val="Arial"/>
      <charset val="134"/>
    </font>
    <font>
      <b/>
      <sz val="18"/>
      <color theme="0"/>
      <name val="Calibri"/>
      <charset val="134"/>
      <scheme val="minor"/>
    </font>
    <font>
      <b/>
      <sz val="20"/>
      <color theme="0"/>
      <name val="Calibri"/>
      <charset val="134"/>
      <scheme val="minor"/>
    </font>
    <font>
      <b/>
      <sz val="1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b/>
      <sz val="13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3F3F76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FF0000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sz val="11"/>
      <color rgb="FFFA7D00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0061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000000"/>
      <name val="Calibri"/>
      <charset val="134"/>
    </font>
  </fonts>
  <fills count="36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8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0" fontId="18" fillId="5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9" borderId="21" applyNumberFormat="0" applyAlignment="0" applyProtection="0">
      <alignment vertical="center"/>
    </xf>
    <xf numFmtId="0" fontId="20" fillId="0" borderId="20" applyNumberFormat="0" applyFill="0" applyAlignment="0" applyProtection="0">
      <alignment vertical="center"/>
    </xf>
    <xf numFmtId="0" fontId="0" fillId="10" borderId="22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1" fillId="0" borderId="20" applyNumberFormat="0" applyFill="0" applyAlignment="0" applyProtection="0">
      <alignment vertical="center"/>
    </xf>
    <xf numFmtId="0" fontId="32" fillId="0" borderId="26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3" fillId="11" borderId="23" applyNumberFormat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25" fillId="15" borderId="24" applyNumberFormat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28" fillId="15" borderId="23" applyNumberFormat="0" applyAlignment="0" applyProtection="0">
      <alignment vertical="center"/>
    </xf>
    <xf numFmtId="0" fontId="30" fillId="0" borderId="25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36" fillId="0" borderId="0"/>
    <xf numFmtId="0" fontId="18" fillId="19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</cellStyleXfs>
  <cellXfs count="105">
    <xf numFmtId="0" fontId="0" fillId="0" borderId="0" xfId="0"/>
    <xf numFmtId="0" fontId="0" fillId="0" borderId="0" xfId="0" applyFont="1" applyFill="1" applyBorder="1" applyAlignment="1"/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58" fontId="4" fillId="0" borderId="6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6" xfId="32" applyFont="1" applyFill="1" applyBorder="1" applyAlignment="1">
      <alignment horizontal="center" vertical="top"/>
    </xf>
    <xf numFmtId="58" fontId="5" fillId="0" borderId="6" xfId="0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58" fontId="6" fillId="2" borderId="7" xfId="0" applyNumberFormat="1" applyFont="1" applyFill="1" applyBorder="1" applyAlignment="1">
      <alignment horizontal="center" vertical="center"/>
    </xf>
    <xf numFmtId="58" fontId="6" fillId="2" borderId="8" xfId="0" applyNumberFormat="1" applyFont="1" applyFill="1" applyBorder="1" applyAlignment="1">
      <alignment horizontal="center" vertical="center"/>
    </xf>
    <xf numFmtId="58" fontId="6" fillId="2" borderId="9" xfId="0" applyNumberFormat="1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 vertical="center"/>
    </xf>
    <xf numFmtId="0" fontId="8" fillId="0" borderId="6" xfId="0" applyFont="1" applyFill="1" applyBorder="1" applyAlignment="1"/>
    <xf numFmtId="9" fontId="8" fillId="0" borderId="6" xfId="6" applyFont="1" applyFill="1" applyBorder="1" applyAlignment="1"/>
    <xf numFmtId="0" fontId="8" fillId="0" borderId="0" xfId="0" applyFont="1" applyFill="1" applyBorder="1" applyAlignment="1"/>
    <xf numFmtId="9" fontId="8" fillId="0" borderId="0" xfId="6" applyFont="1" applyFill="1" applyBorder="1" applyAlignment="1"/>
    <xf numFmtId="0" fontId="9" fillId="3" borderId="6" xfId="0" applyFont="1" applyFill="1" applyBorder="1" applyAlignment="1">
      <alignment horizontal="center" vertical="center"/>
    </xf>
    <xf numFmtId="9" fontId="9" fillId="3" borderId="6" xfId="6" applyFont="1" applyFill="1" applyBorder="1" applyAlignment="1">
      <alignment horizontal="center" vertical="center"/>
    </xf>
    <xf numFmtId="0" fontId="10" fillId="3" borderId="6" xfId="0" applyFont="1" applyFill="1" applyBorder="1" applyAlignment="1"/>
    <xf numFmtId="9" fontId="10" fillId="3" borderId="6" xfId="0" applyNumberFormat="1" applyFont="1" applyFill="1" applyBorder="1" applyAlignment="1"/>
    <xf numFmtId="9" fontId="10" fillId="3" borderId="6" xfId="6" applyFont="1" applyFill="1" applyBorder="1" applyAlignment="1"/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58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/>
    </xf>
    <xf numFmtId="0" fontId="7" fillId="2" borderId="6" xfId="0" applyFont="1" applyFill="1" applyBorder="1" applyAlignment="1"/>
    <xf numFmtId="0" fontId="5" fillId="4" borderId="7" xfId="0" applyFont="1" applyFill="1" applyBorder="1" applyAlignment="1">
      <alignment horizontal="center" vertical="center"/>
    </xf>
    <xf numFmtId="1" fontId="8" fillId="0" borderId="6" xfId="0" applyNumberFormat="1" applyFont="1" applyFill="1" applyBorder="1" applyAlignment="1">
      <alignment horizontal="center"/>
    </xf>
    <xf numFmtId="9" fontId="8" fillId="0" borderId="6" xfId="6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58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7" fillId="2" borderId="18" xfId="32" applyFont="1" applyFill="1" applyBorder="1" applyAlignment="1">
      <alignment horizontal="left"/>
    </xf>
    <xf numFmtId="0" fontId="7" fillId="2" borderId="6" xfId="32" applyFont="1" applyFill="1" applyBorder="1" applyAlignment="1">
      <alignment horizontal="left"/>
    </xf>
    <xf numFmtId="0" fontId="7" fillId="0" borderId="0" xfId="32" applyFont="1" applyFill="1" applyBorder="1" applyAlignment="1">
      <alignment horizontal="left"/>
    </xf>
    <xf numFmtId="1" fontId="10" fillId="3" borderId="18" xfId="32" applyNumberFormat="1" applyFont="1" applyFill="1" applyBorder="1" applyAlignment="1">
      <alignment horizontal="center"/>
    </xf>
    <xf numFmtId="9" fontId="10" fillId="3" borderId="6" xfId="6" applyNumberFormat="1" applyFont="1" applyFill="1" applyBorder="1" applyAlignment="1">
      <alignment horizontal="center"/>
    </xf>
    <xf numFmtId="0" fontId="11" fillId="0" borderId="0" xfId="0" applyFont="1" applyFill="1" applyBorder="1" applyAlignment="1"/>
    <xf numFmtId="0" fontId="11" fillId="0" borderId="0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4" borderId="19" xfId="0" applyFont="1" applyFill="1" applyBorder="1" applyAlignment="1">
      <alignment horizontal="center" vertical="center"/>
    </xf>
    <xf numFmtId="1" fontId="8" fillId="0" borderId="0" xfId="0" applyNumberFormat="1" applyFont="1" applyFill="1" applyBorder="1" applyAlignment="1">
      <alignment horizontal="center"/>
    </xf>
    <xf numFmtId="9" fontId="8" fillId="0" borderId="0" xfId="6" applyFont="1" applyFill="1" applyBorder="1" applyAlignment="1">
      <alignment horizontal="center"/>
    </xf>
    <xf numFmtId="1" fontId="10" fillId="3" borderId="6" xfId="32" applyNumberFormat="1" applyFont="1" applyFill="1" applyBorder="1" applyAlignment="1">
      <alignment horizontal="center"/>
    </xf>
    <xf numFmtId="0" fontId="4" fillId="0" borderId="6" xfId="5" applyNumberFormat="1" applyFont="1" applyFill="1" applyBorder="1" applyAlignment="1">
      <alignment horizontal="center" vertical="center"/>
    </xf>
    <xf numFmtId="0" fontId="5" fillId="0" borderId="6" xfId="5" applyNumberFormat="1" applyFont="1" applyFill="1" applyBorder="1" applyAlignment="1">
      <alignment horizontal="center" vertical="center"/>
    </xf>
    <xf numFmtId="0" fontId="12" fillId="4" borderId="6" xfId="0" applyFont="1" applyFill="1" applyBorder="1" applyAlignment="1">
      <alignment horizontal="center" vertical="center"/>
    </xf>
    <xf numFmtId="0" fontId="8" fillId="0" borderId="0" xfId="0" applyFont="1"/>
    <xf numFmtId="0" fontId="0" fillId="0" borderId="0" xfId="0" applyBorder="1"/>
    <xf numFmtId="0" fontId="11" fillId="0" borderId="0" xfId="0" applyFont="1"/>
    <xf numFmtId="0" fontId="0" fillId="0" borderId="0" xfId="0" applyAlignment="1">
      <alignment horizontal="right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2" borderId="4" xfId="0" applyFont="1" applyFill="1" applyBorder="1" applyAlignment="1">
      <alignment horizontal="right" vertical="center"/>
    </xf>
    <xf numFmtId="58" fontId="4" fillId="0" borderId="6" xfId="0" applyNumberFormat="1" applyFont="1" applyFill="1" applyBorder="1" applyAlignment="1">
      <alignment horizontal="right" vertical="center"/>
    </xf>
    <xf numFmtId="58" fontId="5" fillId="0" borderId="6" xfId="0" applyNumberFormat="1" applyFont="1" applyFill="1" applyBorder="1" applyAlignment="1">
      <alignment horizontal="right" vertical="center"/>
    </xf>
    <xf numFmtId="58" fontId="4" fillId="0" borderId="0" xfId="0" applyNumberFormat="1" applyFont="1" applyFill="1" applyBorder="1" applyAlignment="1">
      <alignment horizontal="right" vertical="center"/>
    </xf>
    <xf numFmtId="0" fontId="8" fillId="0" borderId="6" xfId="0" applyFont="1" applyBorder="1"/>
    <xf numFmtId="0" fontId="11" fillId="0" borderId="6" xfId="0" applyFont="1" applyBorder="1"/>
    <xf numFmtId="0" fontId="4" fillId="0" borderId="6" xfId="0" applyFont="1" applyFill="1" applyBorder="1" applyAlignment="1">
      <alignment horizontal="left" vertical="center"/>
    </xf>
    <xf numFmtId="9" fontId="10" fillId="3" borderId="6" xfId="6" applyNumberFormat="1" applyFont="1" applyFill="1" applyBorder="1" applyAlignment="1" applyProtection="1">
      <alignment horizontal="center"/>
    </xf>
    <xf numFmtId="0" fontId="5" fillId="0" borderId="6" xfId="0" applyFont="1" applyFill="1" applyBorder="1" applyAlignment="1">
      <alignment horizontal="left" vertical="center"/>
    </xf>
    <xf numFmtId="176" fontId="0" fillId="0" borderId="0" xfId="0" applyNumberFormat="1" applyAlignment="1">
      <alignment horizontal="right"/>
    </xf>
    <xf numFmtId="176" fontId="1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 wrapText="1"/>
    </xf>
    <xf numFmtId="176" fontId="3" fillId="2" borderId="4" xfId="0" applyNumberFormat="1" applyFont="1" applyFill="1" applyBorder="1" applyAlignment="1">
      <alignment horizontal="right" vertical="center"/>
    </xf>
    <xf numFmtId="176" fontId="4" fillId="0" borderId="6" xfId="0" applyNumberFormat="1" applyFont="1" applyFill="1" applyBorder="1" applyAlignment="1">
      <alignment horizontal="right" vertical="center"/>
    </xf>
    <xf numFmtId="176" fontId="5" fillId="0" borderId="6" xfId="0" applyNumberFormat="1" applyFont="1" applyFill="1" applyBorder="1" applyAlignment="1">
      <alignment horizontal="right" vertical="center"/>
    </xf>
    <xf numFmtId="0" fontId="11" fillId="0" borderId="6" xfId="0" applyFont="1" applyFill="1" applyBorder="1" applyAlignment="1"/>
    <xf numFmtId="176" fontId="4" fillId="0" borderId="0" xfId="0" applyNumberFormat="1" applyFont="1" applyFill="1" applyBorder="1" applyAlignment="1">
      <alignment horizontal="right" vertical="center"/>
    </xf>
    <xf numFmtId="58" fontId="4" fillId="0" borderId="6" xfId="0" applyNumberFormat="1" applyFont="1" applyFill="1" applyBorder="1" applyAlignment="1">
      <alignment horizontal="left" vertical="center"/>
    </xf>
    <xf numFmtId="58" fontId="5" fillId="0" borderId="6" xfId="0" applyNumberFormat="1" applyFont="1" applyFill="1" applyBorder="1" applyAlignment="1">
      <alignment horizontal="left" vertical="center"/>
    </xf>
    <xf numFmtId="0" fontId="11" fillId="0" borderId="6" xfId="0" applyFont="1" applyFill="1" applyBorder="1" applyAlignment="1">
      <alignment horizontal="left"/>
    </xf>
    <xf numFmtId="0" fontId="11" fillId="0" borderId="0" xfId="0" applyFont="1" applyAlignment="1">
      <alignment horizontal="center"/>
    </xf>
    <xf numFmtId="1" fontId="11" fillId="0" borderId="6" xfId="0" applyNumberFormat="1" applyFont="1" applyFill="1" applyBorder="1" applyAlignment="1">
      <alignment horizontal="center"/>
    </xf>
    <xf numFmtId="9" fontId="11" fillId="0" borderId="6" xfId="6" applyFont="1" applyFill="1" applyBorder="1" applyAlignment="1">
      <alignment horizontal="center"/>
    </xf>
    <xf numFmtId="0" fontId="0" fillId="0" borderId="0" xfId="0" applyFont="1" applyFill="1" applyAlignment="1"/>
    <xf numFmtId="0" fontId="8" fillId="0" borderId="6" xfId="0" applyFont="1" applyFill="1" applyBorder="1" applyAlignment="1">
      <alignment horizontal="left"/>
    </xf>
    <xf numFmtId="0" fontId="8" fillId="0" borderId="0" xfId="0" applyFont="1" applyAlignment="1">
      <alignment horizontal="center"/>
    </xf>
    <xf numFmtId="0" fontId="13" fillId="0" borderId="0" xfId="0" applyFont="1" applyFill="1" applyBorder="1" applyAlignment="1">
      <alignment vertical="center"/>
    </xf>
    <xf numFmtId="0" fontId="14" fillId="2" borderId="0" xfId="0" applyFont="1" applyFill="1" applyBorder="1" applyAlignment="1"/>
    <xf numFmtId="0" fontId="15" fillId="2" borderId="0" xfId="0" applyFont="1" applyFill="1" applyBorder="1" applyAlignment="1"/>
    <xf numFmtId="0" fontId="13" fillId="2" borderId="0" xfId="0" applyFont="1" applyFill="1" applyBorder="1" applyAlignment="1">
      <alignment vertical="center"/>
    </xf>
    <xf numFmtId="17" fontId="7" fillId="2" borderId="6" xfId="0" applyNumberFormat="1" applyFont="1" applyFill="1" applyBorder="1" applyAlignment="1">
      <alignment horizontal="center"/>
    </xf>
    <xf numFmtId="0" fontId="10" fillId="0" borderId="6" xfId="0" applyFont="1" applyFill="1" applyBorder="1" applyAlignment="1"/>
    <xf numFmtId="9" fontId="16" fillId="0" borderId="6" xfId="0" applyNumberFormat="1" applyFont="1" applyFill="1" applyBorder="1" applyAlignment="1"/>
    <xf numFmtId="0" fontId="16" fillId="0" borderId="6" xfId="0" applyFont="1" applyFill="1" applyBorder="1" applyAlignment="1"/>
  </cellXfs>
  <cellStyles count="50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Check Cell" xfId="7" builtinId="23"/>
    <cellStyle name="Heading 2" xfId="8" builtinId="17"/>
    <cellStyle name="Note" xfId="9" builtinId="10"/>
    <cellStyle name="Hyperlink" xfId="10" builtinId="8"/>
    <cellStyle name="60% - Accent4" xfId="11" builtinId="44"/>
    <cellStyle name="Followed Hyperlink" xfId="12" builtinId="9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Normal 2" xfId="32"/>
    <cellStyle name="20% - Accent5" xfId="33" builtinId="46"/>
    <cellStyle name="60% - Accent1" xfId="34" builtinId="32"/>
    <cellStyle name="Accent2" xfId="35" builtinId="33"/>
    <cellStyle name="20% - Accent2" xfId="36" builtinId="34"/>
    <cellStyle name="20% - Accent6" xfId="37" builtinId="50"/>
    <cellStyle name="60% - Accent2" xfId="38" builtinId="36"/>
    <cellStyle name="Accent3" xfId="39" builtinId="37"/>
    <cellStyle name="20% - Accent3" xfId="40" builtinId="38"/>
    <cellStyle name="Accent4" xfId="41" builtinId="41"/>
    <cellStyle name="20% - Accent4" xfId="42" builtinId="42"/>
    <cellStyle name="40% - Accent4" xfId="43" builtinId="43"/>
    <cellStyle name="Accent5" xfId="44" builtinId="45"/>
    <cellStyle name="40% - Accent5" xfId="45" builtinId="47"/>
    <cellStyle name="60% - Accent5" xfId="46" builtinId="48"/>
    <cellStyle name="Accent6" xfId="47" builtinId="49"/>
    <cellStyle name="40% - Accent6" xfId="48" builtinId="51"/>
    <cellStyle name="60% - Accent6" xfId="49" builtinId="52"/>
  </cellStyles>
  <tableStyles count="0" defaultTableStyle="TableStyleMedium2"/>
  <colors>
    <mruColors>
      <color rgb="00FF0000"/>
      <color rgb="0000B05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9" Type="http://schemas.openxmlformats.org/officeDocument/2006/relationships/sharedStrings" Target="sharedStrings.xml"/><Relationship Id="rId38" Type="http://schemas.openxmlformats.org/officeDocument/2006/relationships/styles" Target="styles.xml"/><Relationship Id="rId37" Type="http://schemas.openxmlformats.org/officeDocument/2006/relationships/theme" Target="theme/theme1.xml"/><Relationship Id="rId36" Type="http://schemas.openxmlformats.org/officeDocument/2006/relationships/worksheet" Target="worksheets/sheet36.xml"/><Relationship Id="rId35" Type="http://schemas.openxmlformats.org/officeDocument/2006/relationships/worksheet" Target="worksheets/sheet35.xml"/><Relationship Id="rId34" Type="http://schemas.openxmlformats.org/officeDocument/2006/relationships/worksheet" Target="worksheets/sheet34.xml"/><Relationship Id="rId33" Type="http://schemas.openxmlformats.org/officeDocument/2006/relationships/worksheet" Target="worksheets/sheet33.xml"/><Relationship Id="rId32" Type="http://schemas.openxmlformats.org/officeDocument/2006/relationships/worksheet" Target="worksheets/sheet32.xml"/><Relationship Id="rId31" Type="http://schemas.openxmlformats.org/officeDocument/2006/relationships/worksheet" Target="worksheets/sheet31.xml"/><Relationship Id="rId30" Type="http://schemas.openxmlformats.org/officeDocument/2006/relationships/worksheet" Target="worksheets/sheet30.xml"/><Relationship Id="rId3" Type="http://schemas.openxmlformats.org/officeDocument/2006/relationships/worksheet" Target="worksheets/sheet3.xml"/><Relationship Id="rId29" Type="http://schemas.openxmlformats.org/officeDocument/2006/relationships/worksheet" Target="worksheets/sheet29.xml"/><Relationship Id="rId28" Type="http://schemas.openxmlformats.org/officeDocument/2006/relationships/worksheet" Target="worksheets/sheet28.xml"/><Relationship Id="rId27" Type="http://schemas.openxmlformats.org/officeDocument/2006/relationships/worksheet" Target="worksheets/sheet27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>
            <a:defRPr lang="en-US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'P&amp;L'!$A$6</c:f>
              <c:strCache>
                <c:ptCount val="1"/>
                <c:pt idx="0">
                  <c:v>ACCURACY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en-US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'P&amp;L'!$B$5:$P$5</c:f>
              <c:numCache>
                <c:formatCode>mmm\-yy</c:formatCode>
                <c:ptCount val="15"/>
                <c:pt idx="0" c:formatCode="mmm\-yy">
                  <c:v>43770</c:v>
                </c:pt>
                <c:pt idx="1" c:formatCode="mmm\-yy">
                  <c:v>43739</c:v>
                </c:pt>
                <c:pt idx="2" c:formatCode="mmm\-yy">
                  <c:v>43709</c:v>
                </c:pt>
                <c:pt idx="3" c:formatCode="mmm\-yy">
                  <c:v>43678</c:v>
                </c:pt>
                <c:pt idx="4" c:formatCode="mmm\-yy">
                  <c:v>43647</c:v>
                </c:pt>
                <c:pt idx="5" c:formatCode="mmm\-yy">
                  <c:v>43617</c:v>
                </c:pt>
                <c:pt idx="6" c:formatCode="mmm\-yy">
                  <c:v>43586</c:v>
                </c:pt>
                <c:pt idx="7" c:formatCode="mmm\-yy">
                  <c:v>43556</c:v>
                </c:pt>
                <c:pt idx="8" c:formatCode="mmm\-yy">
                  <c:v>43525</c:v>
                </c:pt>
                <c:pt idx="9" c:formatCode="mmm\-yy">
                  <c:v>43497</c:v>
                </c:pt>
                <c:pt idx="10" c:formatCode="mmm\-yy">
                  <c:v>43466</c:v>
                </c:pt>
                <c:pt idx="11" c:formatCode="mmm\-yy">
                  <c:v>43435</c:v>
                </c:pt>
                <c:pt idx="12" c:formatCode="mmm\-yy">
                  <c:v>43405</c:v>
                </c:pt>
                <c:pt idx="13" c:formatCode="mmm\-yy">
                  <c:v>43374</c:v>
                </c:pt>
                <c:pt idx="14" c:formatCode="mmm\-yy">
                  <c:v>43344</c:v>
                </c:pt>
              </c:numCache>
            </c:numRef>
          </c:cat>
          <c:val>
            <c:numRef>
              <c:f>'P&amp;L'!$B$6:$P$6</c:f>
              <c:numCache>
                <c:formatCode>0%</c:formatCode>
                <c:ptCount val="15"/>
                <c:pt idx="0">
                  <c:v>0.93</c:v>
                </c:pt>
                <c:pt idx="1">
                  <c:v>0.72</c:v>
                </c:pt>
                <c:pt idx="2">
                  <c:v>0.81</c:v>
                </c:pt>
                <c:pt idx="3">
                  <c:v>0.62</c:v>
                </c:pt>
                <c:pt idx="4">
                  <c:v>0.71</c:v>
                </c:pt>
                <c:pt idx="5">
                  <c:v>0.55</c:v>
                </c:pt>
                <c:pt idx="6">
                  <c:v>0.67</c:v>
                </c:pt>
                <c:pt idx="7">
                  <c:v>0.61</c:v>
                </c:pt>
                <c:pt idx="8">
                  <c:v>0.71</c:v>
                </c:pt>
                <c:pt idx="9">
                  <c:v>0.7</c:v>
                </c:pt>
                <c:pt idx="10">
                  <c:v>0.88</c:v>
                </c:pt>
                <c:pt idx="11">
                  <c:v>0.54</c:v>
                </c:pt>
                <c:pt idx="12">
                  <c:v>0.67</c:v>
                </c:pt>
                <c:pt idx="13">
                  <c:v>0.63</c:v>
                </c:pt>
                <c:pt idx="14">
                  <c:v>0.67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61751296"/>
        <c:axId val="61752832"/>
      </c:barChart>
      <c:dateAx>
        <c:axId val="61751296"/>
        <c:scaling>
          <c:orientation val="minMax"/>
        </c:scaling>
        <c:delete val="0"/>
        <c:axPos val="b"/>
        <c:numFmt formatCode="mmm/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61752832"/>
        <c:crosses val="autoZero"/>
        <c:auto val="1"/>
        <c:lblOffset val="100"/>
        <c:baseTimeUnit val="months"/>
      </c:dateAx>
      <c:valAx>
        <c:axId val="61752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617512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prstDash val="solid"/>
      <a:round/>
    </a:ln>
    <a:effectLst/>
  </c:spPr>
  <c:txPr>
    <a:bodyPr/>
    <a:lstStyle/>
    <a:p>
      <a:pPr>
        <a:defRPr lang="en-US"/>
      </a:pPr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>
            <a:defRPr lang="en-US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'P&amp;L'!$A$7</c:f>
              <c:strCache>
                <c:ptCount val="1"/>
                <c:pt idx="0">
                  <c:v>PROFITS (Rs.)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en-US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'P&amp;L'!$B$5:$P$5</c:f>
              <c:numCache>
                <c:formatCode>mmm\-yy</c:formatCode>
                <c:ptCount val="15"/>
                <c:pt idx="0" c:formatCode="mmm\-yy">
                  <c:v>43770</c:v>
                </c:pt>
                <c:pt idx="1" c:formatCode="mmm\-yy">
                  <c:v>43739</c:v>
                </c:pt>
                <c:pt idx="2" c:formatCode="mmm\-yy">
                  <c:v>43709</c:v>
                </c:pt>
                <c:pt idx="3" c:formatCode="mmm\-yy">
                  <c:v>43678</c:v>
                </c:pt>
                <c:pt idx="4" c:formatCode="mmm\-yy">
                  <c:v>43647</c:v>
                </c:pt>
                <c:pt idx="5" c:formatCode="mmm\-yy">
                  <c:v>43617</c:v>
                </c:pt>
                <c:pt idx="6" c:formatCode="mmm\-yy">
                  <c:v>43586</c:v>
                </c:pt>
                <c:pt idx="7" c:formatCode="mmm\-yy">
                  <c:v>43556</c:v>
                </c:pt>
                <c:pt idx="8" c:formatCode="mmm\-yy">
                  <c:v>43525</c:v>
                </c:pt>
                <c:pt idx="9" c:formatCode="mmm\-yy">
                  <c:v>43497</c:v>
                </c:pt>
                <c:pt idx="10" c:formatCode="mmm\-yy">
                  <c:v>43466</c:v>
                </c:pt>
                <c:pt idx="11" c:formatCode="mmm\-yy">
                  <c:v>43435</c:v>
                </c:pt>
                <c:pt idx="12" c:formatCode="mmm\-yy">
                  <c:v>43405</c:v>
                </c:pt>
                <c:pt idx="13" c:formatCode="mmm\-yy">
                  <c:v>43374</c:v>
                </c:pt>
                <c:pt idx="14" c:formatCode="mmm\-yy">
                  <c:v>43344</c:v>
                </c:pt>
              </c:numCache>
            </c:numRef>
          </c:cat>
          <c:val>
            <c:numRef>
              <c:f>'P&amp;L'!$B$7:$P$7</c:f>
              <c:numCache>
                <c:formatCode>General</c:formatCode>
                <c:ptCount val="15"/>
                <c:pt idx="0">
                  <c:v>72741</c:v>
                </c:pt>
                <c:pt idx="1">
                  <c:v>79200</c:v>
                </c:pt>
                <c:pt idx="2">
                  <c:v>51305</c:v>
                </c:pt>
                <c:pt idx="3">
                  <c:v>31346</c:v>
                </c:pt>
                <c:pt idx="4">
                  <c:v>36752</c:v>
                </c:pt>
                <c:pt idx="5">
                  <c:v>27298</c:v>
                </c:pt>
                <c:pt idx="6">
                  <c:v>45933</c:v>
                </c:pt>
                <c:pt idx="7">
                  <c:v>22647</c:v>
                </c:pt>
                <c:pt idx="8">
                  <c:v>51350</c:v>
                </c:pt>
                <c:pt idx="9">
                  <c:v>49045</c:v>
                </c:pt>
                <c:pt idx="10">
                  <c:v>53710</c:v>
                </c:pt>
                <c:pt idx="11">
                  <c:v>9504</c:v>
                </c:pt>
                <c:pt idx="12">
                  <c:v>24833</c:v>
                </c:pt>
                <c:pt idx="13">
                  <c:v>42930</c:v>
                </c:pt>
                <c:pt idx="14">
                  <c:v>50339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55144832"/>
        <c:axId val="55146368"/>
      </c:barChart>
      <c:dateAx>
        <c:axId val="55144832"/>
        <c:scaling>
          <c:orientation val="minMax"/>
        </c:scaling>
        <c:delete val="0"/>
        <c:axPos val="b"/>
        <c:numFmt formatCode="mmm/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55146368"/>
        <c:crosses val="autoZero"/>
        <c:auto val="1"/>
        <c:lblOffset val="100"/>
        <c:baseTimeUnit val="months"/>
      </c:dateAx>
      <c:valAx>
        <c:axId val="55146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551448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prstDash val="solid"/>
      <a:round/>
    </a:ln>
    <a:effectLst/>
  </c:spPr>
  <c:txPr>
    <a:bodyPr/>
    <a:lstStyle/>
    <a:p>
      <a:pPr>
        <a:defRPr lang="en-US"/>
      </a:pPr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600075</xdr:colOff>
      <xdr:row>8</xdr:row>
      <xdr:rowOff>171450</xdr:rowOff>
    </xdr:from>
    <xdr:to>
      <xdr:col>13</xdr:col>
      <xdr:colOff>514350</xdr:colOff>
      <xdr:row>24</xdr:row>
      <xdr:rowOff>19050</xdr:rowOff>
    </xdr:to>
    <xdr:graphicFrame>
      <xdr:nvGraphicFramePr>
        <xdr:cNvPr id="4" name="Chart 3"/>
        <xdr:cNvGraphicFramePr/>
      </xdr:nvGraphicFramePr>
      <xdr:xfrm>
        <a:off x="600075" y="1724025"/>
        <a:ext cx="7277100" cy="28956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819150</xdr:colOff>
      <xdr:row>27</xdr:row>
      <xdr:rowOff>133350</xdr:rowOff>
    </xdr:from>
    <xdr:to>
      <xdr:col>13</xdr:col>
      <xdr:colOff>533400</xdr:colOff>
      <xdr:row>42</xdr:row>
      <xdr:rowOff>161925</xdr:rowOff>
    </xdr:to>
    <xdr:graphicFrame>
      <xdr:nvGraphicFramePr>
        <xdr:cNvPr id="5" name="Chart 4"/>
        <xdr:cNvGraphicFramePr/>
      </xdr:nvGraphicFramePr>
      <xdr:xfrm>
        <a:off x="819150" y="5305425"/>
        <a:ext cx="7077075" cy="288607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52"/>
  <sheetViews>
    <sheetView workbookViewId="0">
      <selection activeCell="R15" sqref="R15"/>
    </sheetView>
  </sheetViews>
  <sheetFormatPr defaultColWidth="8" defaultRowHeight="15"/>
  <cols>
    <col min="1" max="1" width="14.2857142857143" style="97" customWidth="1"/>
    <col min="2" max="2" width="8.14285714285714" style="97"/>
    <col min="3" max="16369" width="8" style="97"/>
  </cols>
  <sheetData>
    <row r="1" s="97" customFormat="1" ht="12.75"/>
    <row r="2" s="97" customFormat="1" ht="26.25" spans="1:9">
      <c r="A2" s="98" t="s">
        <v>0</v>
      </c>
      <c r="B2" s="99"/>
      <c r="C2" s="99"/>
      <c r="D2" s="99"/>
      <c r="E2" s="99"/>
      <c r="F2" s="99"/>
      <c r="G2" s="99"/>
      <c r="H2" s="100"/>
      <c r="I2" s="100"/>
    </row>
    <row r="3" s="97" customFormat="1" ht="12.75"/>
    <row r="4" s="97" customFormat="1" ht="12.75"/>
    <row r="5" s="97" customFormat="1" spans="1:35">
      <c r="A5" s="16" t="s">
        <v>1</v>
      </c>
      <c r="B5" s="101">
        <v>43770</v>
      </c>
      <c r="C5" s="101">
        <v>43739</v>
      </c>
      <c r="D5" s="101">
        <v>43709</v>
      </c>
      <c r="E5" s="101">
        <v>43678</v>
      </c>
      <c r="F5" s="101">
        <v>43647</v>
      </c>
      <c r="G5" s="101">
        <v>43617</v>
      </c>
      <c r="H5" s="101">
        <v>43586</v>
      </c>
      <c r="I5" s="101">
        <v>43556</v>
      </c>
      <c r="J5" s="101">
        <v>43525</v>
      </c>
      <c r="K5" s="101">
        <v>43497</v>
      </c>
      <c r="L5" s="101">
        <v>43466</v>
      </c>
      <c r="M5" s="101">
        <v>43435</v>
      </c>
      <c r="N5" s="101">
        <v>43405</v>
      </c>
      <c r="O5" s="101">
        <v>43374</v>
      </c>
      <c r="P5" s="101">
        <v>43344</v>
      </c>
      <c r="Q5" s="101">
        <v>43313</v>
      </c>
      <c r="R5" s="101">
        <v>43282</v>
      </c>
      <c r="S5" s="101">
        <v>43252</v>
      </c>
      <c r="T5" s="101">
        <v>43221</v>
      </c>
      <c r="U5" s="101">
        <v>43191</v>
      </c>
      <c r="V5" s="101">
        <v>43160</v>
      </c>
      <c r="W5" s="101">
        <v>43132</v>
      </c>
      <c r="X5" s="101">
        <v>43101</v>
      </c>
      <c r="Y5" s="101">
        <v>43070</v>
      </c>
      <c r="Z5" s="101">
        <v>43040</v>
      </c>
      <c r="AA5" s="101">
        <v>43009</v>
      </c>
      <c r="AB5" s="101">
        <v>42979</v>
      </c>
      <c r="AC5" s="101">
        <v>42948</v>
      </c>
      <c r="AD5" s="101">
        <v>42917</v>
      </c>
      <c r="AE5" s="101">
        <v>42887</v>
      </c>
      <c r="AF5" s="101">
        <v>42856</v>
      </c>
      <c r="AG5" s="101">
        <v>42826</v>
      </c>
      <c r="AH5" s="101">
        <v>42795</v>
      </c>
      <c r="AI5" s="101">
        <v>42767</v>
      </c>
    </row>
    <row r="6" s="97" customFormat="1" spans="1:35">
      <c r="A6" s="102" t="s">
        <v>2</v>
      </c>
      <c r="B6" s="103">
        <v>0.93</v>
      </c>
      <c r="C6" s="103">
        <v>0.72</v>
      </c>
      <c r="D6" s="103">
        <v>0.81</v>
      </c>
      <c r="E6" s="103">
        <v>0.62</v>
      </c>
      <c r="F6" s="103">
        <v>0.71</v>
      </c>
      <c r="G6" s="103">
        <v>0.55</v>
      </c>
      <c r="H6" s="103">
        <v>0.67</v>
      </c>
      <c r="I6" s="103">
        <v>0.61</v>
      </c>
      <c r="J6" s="103">
        <v>0.71</v>
      </c>
      <c r="K6" s="103">
        <v>0.7</v>
      </c>
      <c r="L6" s="103">
        <v>0.88</v>
      </c>
      <c r="M6" s="103">
        <v>0.54</v>
      </c>
      <c r="N6" s="103">
        <v>0.67</v>
      </c>
      <c r="O6" s="103">
        <v>0.63</v>
      </c>
      <c r="P6" s="103">
        <v>0.67</v>
      </c>
      <c r="Q6" s="103">
        <v>0.81</v>
      </c>
      <c r="R6" s="103">
        <v>0.85</v>
      </c>
      <c r="S6" s="103">
        <v>0.86</v>
      </c>
      <c r="T6" s="103">
        <v>0.88</v>
      </c>
      <c r="U6" s="103">
        <v>0.84</v>
      </c>
      <c r="V6" s="103">
        <v>0.67</v>
      </c>
      <c r="W6" s="103">
        <v>0.76</v>
      </c>
      <c r="X6" s="103">
        <v>0.93</v>
      </c>
      <c r="Y6" s="103">
        <v>0.92</v>
      </c>
      <c r="Z6" s="103">
        <v>0.84</v>
      </c>
      <c r="AA6" s="103">
        <v>0.84</v>
      </c>
      <c r="AB6" s="103">
        <v>0.89</v>
      </c>
      <c r="AC6" s="103">
        <v>0.91</v>
      </c>
      <c r="AD6" s="103">
        <v>0.83</v>
      </c>
      <c r="AE6" s="103">
        <v>0.84</v>
      </c>
      <c r="AF6" s="103">
        <v>0.81</v>
      </c>
      <c r="AG6" s="103">
        <v>0.86</v>
      </c>
      <c r="AH6" s="103">
        <v>0.87</v>
      </c>
      <c r="AI6" s="103">
        <v>0.89</v>
      </c>
    </row>
    <row r="7" s="97" customFormat="1" spans="1:35">
      <c r="A7" s="102" t="s">
        <v>3</v>
      </c>
      <c r="B7" s="104">
        <v>72741</v>
      </c>
      <c r="C7" s="104">
        <v>79200</v>
      </c>
      <c r="D7" s="104">
        <v>51305</v>
      </c>
      <c r="E7" s="104">
        <v>31346</v>
      </c>
      <c r="F7" s="104">
        <v>36752</v>
      </c>
      <c r="G7" s="104">
        <v>27298</v>
      </c>
      <c r="H7" s="104">
        <v>45933</v>
      </c>
      <c r="I7" s="104">
        <v>22647</v>
      </c>
      <c r="J7" s="104">
        <v>51350</v>
      </c>
      <c r="K7" s="104">
        <v>49045</v>
      </c>
      <c r="L7" s="104">
        <v>53710</v>
      </c>
      <c r="M7" s="104">
        <v>9504</v>
      </c>
      <c r="N7" s="104">
        <v>24833</v>
      </c>
      <c r="O7" s="104">
        <v>42930</v>
      </c>
      <c r="P7" s="104">
        <v>50339</v>
      </c>
      <c r="Q7" s="104">
        <v>36520</v>
      </c>
      <c r="R7" s="104">
        <v>91405</v>
      </c>
      <c r="S7" s="104">
        <v>64465</v>
      </c>
      <c r="T7" s="104">
        <v>89561</v>
      </c>
      <c r="U7" s="104">
        <v>89872</v>
      </c>
      <c r="V7" s="104">
        <v>17340</v>
      </c>
      <c r="W7" s="104">
        <v>63362</v>
      </c>
      <c r="X7" s="104">
        <v>107820</v>
      </c>
      <c r="Y7" s="104">
        <v>79863</v>
      </c>
      <c r="Z7" s="104">
        <v>69530</v>
      </c>
      <c r="AA7" s="104">
        <v>71373</v>
      </c>
      <c r="AB7" s="104">
        <v>93755</v>
      </c>
      <c r="AC7" s="104">
        <v>89385</v>
      </c>
      <c r="AD7" s="104">
        <v>72515</v>
      </c>
      <c r="AE7" s="104">
        <v>63655</v>
      </c>
      <c r="AF7" s="104">
        <v>75575</v>
      </c>
      <c r="AG7" s="104">
        <v>76775</v>
      </c>
      <c r="AH7" s="104">
        <v>80020</v>
      </c>
      <c r="AI7" s="104">
        <v>35270</v>
      </c>
    </row>
    <row r="8" s="97" customFormat="1" ht="12.75"/>
    <row r="9" s="97" customFormat="1" spans="1:16373">
      <c r="A9" s="100"/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XEP9"/>
      <c r="XEQ9"/>
      <c r="XER9"/>
      <c r="XES9"/>
    </row>
    <row r="10" s="97" customFormat="1" spans="1:16373">
      <c r="A10" s="100"/>
      <c r="I10" s="100"/>
      <c r="J10" s="100"/>
      <c r="K10" s="100"/>
      <c r="L10" s="100"/>
      <c r="M10" s="100"/>
      <c r="N10" s="100"/>
      <c r="O10" s="100"/>
      <c r="XEP10"/>
      <c r="XEQ10"/>
      <c r="XER10"/>
      <c r="XES10"/>
    </row>
    <row r="11" s="97" customFormat="1" spans="1:16373">
      <c r="A11" s="100"/>
      <c r="I11" s="100"/>
      <c r="J11" s="100"/>
      <c r="K11" s="100"/>
      <c r="L11" s="100"/>
      <c r="M11" s="100"/>
      <c r="N11" s="100"/>
      <c r="O11" s="100"/>
      <c r="XEP11"/>
      <c r="XEQ11"/>
      <c r="XER11"/>
      <c r="XES11"/>
    </row>
    <row r="12" s="97" customFormat="1" spans="1:16373">
      <c r="A12" s="100"/>
      <c r="I12" s="100"/>
      <c r="J12" s="100"/>
      <c r="K12" s="100"/>
      <c r="L12" s="100"/>
      <c r="M12" s="100"/>
      <c r="N12" s="100"/>
      <c r="O12" s="100"/>
      <c r="XEP12"/>
      <c r="XEQ12"/>
      <c r="XER12"/>
      <c r="XES12"/>
    </row>
    <row r="13" s="97" customFormat="1" spans="1:16373">
      <c r="A13" s="100"/>
      <c r="I13" s="100"/>
      <c r="J13" s="100"/>
      <c r="K13" s="100"/>
      <c r="L13" s="100"/>
      <c r="M13" s="100"/>
      <c r="N13" s="100"/>
      <c r="O13" s="100"/>
      <c r="XEP13"/>
      <c r="XEQ13"/>
      <c r="XER13"/>
      <c r="XES13"/>
    </row>
    <row r="14" s="97" customFormat="1" spans="1:16373">
      <c r="A14" s="100"/>
      <c r="I14" s="100"/>
      <c r="J14" s="100"/>
      <c r="K14" s="100"/>
      <c r="L14" s="100"/>
      <c r="M14" s="100"/>
      <c r="N14" s="100"/>
      <c r="O14" s="100"/>
      <c r="XEP14"/>
      <c r="XEQ14"/>
      <c r="XER14"/>
      <c r="XES14"/>
    </row>
    <row r="15" s="97" customFormat="1" spans="1:16373">
      <c r="A15" s="100"/>
      <c r="I15" s="100"/>
      <c r="J15" s="100"/>
      <c r="K15" s="100"/>
      <c r="L15" s="100"/>
      <c r="M15" s="100"/>
      <c r="N15" s="100"/>
      <c r="O15" s="100"/>
      <c r="XEP15"/>
      <c r="XEQ15"/>
      <c r="XER15"/>
      <c r="XES15"/>
    </row>
    <row r="16" s="97" customFormat="1" spans="1:16373">
      <c r="A16" s="100"/>
      <c r="I16" s="100"/>
      <c r="J16" s="100"/>
      <c r="K16" s="100"/>
      <c r="L16" s="100"/>
      <c r="M16" s="100"/>
      <c r="N16" s="100"/>
      <c r="O16" s="100"/>
      <c r="XEP16"/>
      <c r="XEQ16"/>
      <c r="XER16"/>
      <c r="XES16"/>
    </row>
    <row r="17" s="97" customFormat="1" spans="1:16373">
      <c r="A17" s="100"/>
      <c r="I17" s="100"/>
      <c r="J17" s="100"/>
      <c r="K17" s="100"/>
      <c r="L17" s="100"/>
      <c r="M17" s="100"/>
      <c r="N17" s="100"/>
      <c r="O17" s="100"/>
      <c r="XEP17"/>
      <c r="XEQ17"/>
      <c r="XER17"/>
      <c r="XES17"/>
    </row>
    <row r="18" s="97" customFormat="1" spans="1:16373">
      <c r="A18" s="100"/>
      <c r="I18" s="100"/>
      <c r="J18" s="100"/>
      <c r="K18" s="100"/>
      <c r="L18" s="100"/>
      <c r="M18" s="100"/>
      <c r="N18" s="100"/>
      <c r="O18" s="100"/>
      <c r="XEP18"/>
      <c r="XEQ18"/>
      <c r="XER18"/>
      <c r="XES18"/>
    </row>
    <row r="19" s="97" customFormat="1" spans="1:16373">
      <c r="A19" s="100"/>
      <c r="I19" s="100"/>
      <c r="J19" s="100"/>
      <c r="K19" s="100"/>
      <c r="L19" s="100"/>
      <c r="M19" s="100"/>
      <c r="N19" s="100"/>
      <c r="O19" s="100"/>
      <c r="XEP19"/>
      <c r="XEQ19"/>
      <c r="XER19"/>
      <c r="XES19"/>
    </row>
    <row r="20" s="97" customFormat="1" spans="1:16373">
      <c r="A20" s="100"/>
      <c r="I20" s="100"/>
      <c r="J20" s="100"/>
      <c r="K20" s="100"/>
      <c r="L20" s="100"/>
      <c r="M20" s="100"/>
      <c r="N20" s="100"/>
      <c r="O20" s="100"/>
      <c r="XEP20"/>
      <c r="XEQ20"/>
      <c r="XER20"/>
      <c r="XES20"/>
    </row>
    <row r="21" s="97" customFormat="1" spans="1:16373">
      <c r="A21" s="100"/>
      <c r="I21" s="100"/>
      <c r="J21" s="100"/>
      <c r="K21" s="100"/>
      <c r="L21" s="100"/>
      <c r="M21" s="100"/>
      <c r="N21" s="100"/>
      <c r="O21" s="100"/>
      <c r="XEP21"/>
      <c r="XEQ21"/>
      <c r="XER21"/>
      <c r="XES21"/>
    </row>
    <row r="22" s="97" customFormat="1" spans="1:16373">
      <c r="A22" s="100"/>
      <c r="I22" s="100"/>
      <c r="J22" s="100"/>
      <c r="K22" s="100"/>
      <c r="L22" s="100"/>
      <c r="M22" s="100"/>
      <c r="N22" s="100"/>
      <c r="O22" s="100"/>
      <c r="XEP22"/>
      <c r="XEQ22"/>
      <c r="XER22"/>
      <c r="XES22"/>
    </row>
    <row r="23" s="97" customFormat="1" spans="1:16373">
      <c r="A23" s="100"/>
      <c r="I23" s="100"/>
      <c r="J23" s="100"/>
      <c r="K23" s="100"/>
      <c r="L23" s="100"/>
      <c r="M23" s="100"/>
      <c r="N23" s="100"/>
      <c r="O23" s="100"/>
      <c r="XEP23"/>
      <c r="XEQ23"/>
      <c r="XER23"/>
      <c r="XES23"/>
    </row>
    <row r="24" s="97" customFormat="1" spans="1:16373">
      <c r="A24" s="100"/>
      <c r="I24" s="100"/>
      <c r="J24" s="100"/>
      <c r="K24" s="100"/>
      <c r="L24" s="100"/>
      <c r="M24" s="100"/>
      <c r="N24" s="100"/>
      <c r="O24" s="100"/>
      <c r="XEP24"/>
      <c r="XEQ24"/>
      <c r="XER24"/>
      <c r="XES24"/>
    </row>
    <row r="25" s="97" customFormat="1" spans="1:16373">
      <c r="A25" s="100"/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XEP25"/>
      <c r="XEQ25"/>
      <c r="XER25"/>
      <c r="XES25"/>
    </row>
    <row r="26" s="97" customFormat="1" spans="16370:16373">
      <c r="XEP26"/>
      <c r="XEQ26"/>
      <c r="XER26"/>
      <c r="XES26"/>
    </row>
    <row r="27" s="97" customFormat="1" spans="16370:16373">
      <c r="XEP27"/>
      <c r="XEQ27"/>
      <c r="XER27"/>
      <c r="XES27"/>
    </row>
    <row r="28" s="97" customFormat="1" spans="1:16373">
      <c r="A28" s="100"/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XEP28"/>
      <c r="XEQ28"/>
      <c r="XER28"/>
      <c r="XES28"/>
    </row>
    <row r="29" s="97" customFormat="1" spans="1:16373">
      <c r="A29" s="100"/>
      <c r="I29" s="100"/>
      <c r="J29" s="100"/>
      <c r="K29" s="100"/>
      <c r="L29" s="100"/>
      <c r="M29" s="100"/>
      <c r="N29" s="100"/>
      <c r="O29" s="100"/>
      <c r="XEP29"/>
      <c r="XEQ29"/>
      <c r="XER29"/>
      <c r="XES29"/>
    </row>
    <row r="30" s="97" customFormat="1" spans="1:16373">
      <c r="A30" s="100"/>
      <c r="I30" s="100"/>
      <c r="J30" s="100"/>
      <c r="K30" s="100"/>
      <c r="L30" s="100"/>
      <c r="M30" s="100"/>
      <c r="N30" s="100"/>
      <c r="O30" s="100"/>
      <c r="XEP30"/>
      <c r="XEQ30"/>
      <c r="XER30"/>
      <c r="XES30"/>
    </row>
    <row r="31" s="97" customFormat="1" spans="1:16373">
      <c r="A31" s="100"/>
      <c r="I31" s="100"/>
      <c r="J31" s="100"/>
      <c r="K31" s="100"/>
      <c r="L31" s="100"/>
      <c r="M31" s="100"/>
      <c r="N31" s="100"/>
      <c r="O31" s="100"/>
      <c r="XEP31"/>
      <c r="XEQ31"/>
      <c r="XER31"/>
      <c r="XES31"/>
    </row>
    <row r="32" s="97" customFormat="1" spans="1:16373">
      <c r="A32" s="100"/>
      <c r="I32" s="100"/>
      <c r="J32" s="100"/>
      <c r="K32" s="100"/>
      <c r="L32" s="100"/>
      <c r="M32" s="100"/>
      <c r="N32" s="100"/>
      <c r="O32" s="100"/>
      <c r="XEP32"/>
      <c r="XEQ32"/>
      <c r="XER32"/>
      <c r="XES32"/>
    </row>
    <row r="33" s="97" customFormat="1" spans="1:16373">
      <c r="A33" s="100"/>
      <c r="I33" s="100"/>
      <c r="J33" s="100"/>
      <c r="K33" s="100"/>
      <c r="L33" s="100"/>
      <c r="M33" s="100"/>
      <c r="N33" s="100"/>
      <c r="O33" s="100"/>
      <c r="XEP33"/>
      <c r="XEQ33"/>
      <c r="XER33"/>
      <c r="XES33"/>
    </row>
    <row r="34" s="97" customFormat="1" spans="1:16373">
      <c r="A34" s="100"/>
      <c r="I34" s="100"/>
      <c r="J34" s="100"/>
      <c r="K34" s="100"/>
      <c r="L34" s="100"/>
      <c r="M34" s="100"/>
      <c r="N34" s="100"/>
      <c r="O34" s="100"/>
      <c r="XEP34"/>
      <c r="XEQ34"/>
      <c r="XER34"/>
      <c r="XES34"/>
    </row>
    <row r="35" s="97" customFormat="1" spans="1:16373">
      <c r="A35" s="100"/>
      <c r="I35" s="100"/>
      <c r="J35" s="100"/>
      <c r="K35" s="100"/>
      <c r="L35" s="100"/>
      <c r="M35" s="100"/>
      <c r="N35" s="100"/>
      <c r="O35" s="100"/>
      <c r="XEP35"/>
      <c r="XEQ35"/>
      <c r="XER35"/>
      <c r="XES35"/>
    </row>
    <row r="36" s="97" customFormat="1" spans="1:16373">
      <c r="A36" s="100"/>
      <c r="I36" s="100"/>
      <c r="J36" s="100"/>
      <c r="K36" s="100"/>
      <c r="L36" s="100"/>
      <c r="M36" s="100"/>
      <c r="N36" s="100"/>
      <c r="O36" s="100"/>
      <c r="XEP36"/>
      <c r="XEQ36"/>
      <c r="XER36"/>
      <c r="XES36"/>
    </row>
    <row r="37" s="97" customFormat="1" spans="1:16373">
      <c r="A37" s="100"/>
      <c r="I37" s="100"/>
      <c r="J37" s="100"/>
      <c r="K37" s="100"/>
      <c r="L37" s="100"/>
      <c r="M37" s="100"/>
      <c r="N37" s="100"/>
      <c r="O37" s="100"/>
      <c r="XEP37"/>
      <c r="XEQ37"/>
      <c r="XER37"/>
      <c r="XES37"/>
    </row>
    <row r="38" s="97" customFormat="1" spans="1:16373">
      <c r="A38" s="100"/>
      <c r="I38" s="100"/>
      <c r="J38" s="100"/>
      <c r="K38" s="100"/>
      <c r="L38" s="100"/>
      <c r="M38" s="100"/>
      <c r="N38" s="100"/>
      <c r="O38" s="100"/>
      <c r="XEP38"/>
      <c r="XEQ38"/>
      <c r="XER38"/>
      <c r="XES38"/>
    </row>
    <row r="39" s="97" customFormat="1" spans="1:16373">
      <c r="A39" s="100"/>
      <c r="I39" s="100"/>
      <c r="J39" s="100"/>
      <c r="K39" s="100"/>
      <c r="L39" s="100"/>
      <c r="M39" s="100"/>
      <c r="N39" s="100"/>
      <c r="O39" s="100"/>
      <c r="XEP39"/>
      <c r="XEQ39"/>
      <c r="XER39"/>
      <c r="XES39"/>
    </row>
    <row r="40" s="97" customFormat="1" spans="1:16373">
      <c r="A40" s="100"/>
      <c r="I40" s="100"/>
      <c r="J40" s="100"/>
      <c r="K40" s="100"/>
      <c r="L40" s="100"/>
      <c r="M40" s="100"/>
      <c r="N40" s="100"/>
      <c r="O40" s="100"/>
      <c r="XEP40"/>
      <c r="XEQ40"/>
      <c r="XER40"/>
      <c r="XES40"/>
    </row>
    <row r="41" s="97" customFormat="1" spans="1:16373">
      <c r="A41" s="100"/>
      <c r="I41" s="100"/>
      <c r="J41" s="100"/>
      <c r="K41" s="100"/>
      <c r="L41" s="100"/>
      <c r="M41" s="100"/>
      <c r="N41" s="100"/>
      <c r="O41" s="100"/>
      <c r="XEP41"/>
      <c r="XEQ41"/>
      <c r="XER41"/>
      <c r="XES41"/>
    </row>
    <row r="42" s="97" customFormat="1" spans="1:16373">
      <c r="A42" s="100"/>
      <c r="I42" s="100"/>
      <c r="J42" s="100"/>
      <c r="K42" s="100"/>
      <c r="L42" s="100"/>
      <c r="M42" s="100"/>
      <c r="N42" s="100"/>
      <c r="O42" s="100"/>
      <c r="XEP42"/>
      <c r="XEQ42"/>
      <c r="XER42"/>
      <c r="XES42"/>
    </row>
    <row r="43" s="97" customFormat="1" spans="1:16373">
      <c r="A43" s="100"/>
      <c r="I43" s="100"/>
      <c r="J43" s="100"/>
      <c r="K43" s="100"/>
      <c r="L43" s="100"/>
      <c r="M43" s="100"/>
      <c r="N43" s="100"/>
      <c r="O43" s="100"/>
      <c r="XEP43"/>
      <c r="XEQ43"/>
      <c r="XER43"/>
      <c r="XES43"/>
    </row>
    <row r="44" s="97" customFormat="1" spans="1:16373">
      <c r="A44" s="100"/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XEP44"/>
      <c r="XEQ44"/>
      <c r="XER44"/>
      <c r="XES44"/>
    </row>
    <row r="45" s="97" customFormat="1" spans="16370:16384">
      <c r="XEP45"/>
      <c r="XEQ45"/>
      <c r="XER45"/>
      <c r="XES45"/>
      <c r="XET45"/>
      <c r="XEU45"/>
      <c r="XEV45"/>
      <c r="XEW45"/>
      <c r="XEX45"/>
      <c r="XEY45"/>
      <c r="XEZ45"/>
      <c r="XFA45"/>
      <c r="XFB45"/>
      <c r="XFC45"/>
      <c r="XFD45"/>
    </row>
    <row r="46" s="97" customFormat="1" spans="16370:16384">
      <c r="XEP46"/>
      <c r="XEQ46"/>
      <c r="XER46"/>
      <c r="XES46"/>
      <c r="XET46"/>
      <c r="XEU46"/>
      <c r="XEV46"/>
      <c r="XEW46"/>
      <c r="XEX46"/>
      <c r="XEY46"/>
      <c r="XEZ46"/>
      <c r="XFA46"/>
      <c r="XFB46"/>
      <c r="XFC46"/>
      <c r="XFD46"/>
    </row>
    <row r="47" s="97" customFormat="1" spans="16370:16384">
      <c r="XEP47"/>
      <c r="XEQ47"/>
      <c r="XER47"/>
      <c r="XES47"/>
      <c r="XET47"/>
      <c r="XEU47"/>
      <c r="XEV47"/>
      <c r="XEW47"/>
      <c r="XEX47"/>
      <c r="XEY47"/>
      <c r="XEZ47"/>
      <c r="XFA47"/>
      <c r="XFB47"/>
      <c r="XFC47"/>
      <c r="XFD47"/>
    </row>
    <row r="48" s="97" customFormat="1" spans="16370:16384">
      <c r="XEP48"/>
      <c r="XEQ48"/>
      <c r="XER48"/>
      <c r="XES48"/>
      <c r="XET48"/>
      <c r="XEU48"/>
      <c r="XEV48"/>
      <c r="XEW48"/>
      <c r="XEX48"/>
      <c r="XEY48"/>
      <c r="XEZ48"/>
      <c r="XFA48"/>
      <c r="XFB48"/>
      <c r="XFC48"/>
      <c r="XFD48"/>
    </row>
    <row r="49" s="97" customFormat="1" spans="16370:16384">
      <c r="XEP49"/>
      <c r="XEQ49"/>
      <c r="XER49"/>
      <c r="XES49"/>
      <c r="XET49"/>
      <c r="XEU49"/>
      <c r="XEV49"/>
      <c r="XEW49"/>
      <c r="XEX49"/>
      <c r="XEY49"/>
      <c r="XEZ49"/>
      <c r="XFA49"/>
      <c r="XFB49"/>
      <c r="XFC49"/>
      <c r="XFD49"/>
    </row>
    <row r="50" s="97" customFormat="1" spans="16370:16384">
      <c r="XEP50"/>
      <c r="XEQ50"/>
      <c r="XER50"/>
      <c r="XES50"/>
      <c r="XET50"/>
      <c r="XEU50"/>
      <c r="XEV50"/>
      <c r="XEW50"/>
      <c r="XEX50"/>
      <c r="XEY50"/>
      <c r="XEZ50"/>
      <c r="XFA50"/>
      <c r="XFB50"/>
      <c r="XFC50"/>
      <c r="XFD50"/>
    </row>
    <row r="51" s="97" customFormat="1" spans="16370:16384">
      <c r="XEP51"/>
      <c r="XEQ51"/>
      <c r="XER51"/>
      <c r="XES51"/>
      <c r="XET51"/>
      <c r="XEU51"/>
      <c r="XEV51"/>
      <c r="XEW51"/>
      <c r="XEX51"/>
      <c r="XEY51"/>
      <c r="XEZ51"/>
      <c r="XFA51"/>
      <c r="XFB51"/>
      <c r="XFC51"/>
      <c r="XFD51"/>
    </row>
    <row r="52" s="97" customFormat="1" spans="16370:16384">
      <c r="XEP52"/>
      <c r="XEQ52"/>
      <c r="XER52"/>
      <c r="XES52"/>
      <c r="XET52"/>
      <c r="XEU52"/>
      <c r="XEV52"/>
      <c r="XEW52"/>
      <c r="XEX52"/>
      <c r="XEY52"/>
      <c r="XEZ52"/>
      <c r="XFA52"/>
      <c r="XFB52"/>
      <c r="XFC52"/>
      <c r="XFD52"/>
    </row>
  </sheetData>
  <pageMargins left="0.75" right="0.75" top="1" bottom="1" header="0.511805555555556" footer="0.511805555555556"/>
  <pageSetup paperSize="1" orientation="portrait"/>
  <headerFooter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1048554"/>
  <sheetViews>
    <sheetView workbookViewId="0">
      <selection activeCell="M19" sqref="M19"/>
    </sheetView>
  </sheetViews>
  <sheetFormatPr defaultColWidth="9" defaultRowHeight="15"/>
  <cols>
    <col min="1" max="1" width="10.1428571428571" style="80" customWidth="1"/>
    <col min="2" max="2" width="19" customWidth="1"/>
    <col min="5" max="5" width="12.8571428571429" customWidth="1"/>
    <col min="7" max="7" width="10.4285714285714" customWidth="1"/>
    <col min="8" max="8" width="11" customWidth="1"/>
    <col min="9" max="9" width="12.5714285714286" customWidth="1"/>
    <col min="10" max="10" width="19.1428571428571" customWidth="1"/>
    <col min="11" max="11" width="18.8571428571429" customWidth="1"/>
  </cols>
  <sheetData>
    <row r="1" ht="22.5" spans="1:12">
      <c r="A1" s="81" t="s">
        <v>4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1"/>
    </row>
    <row r="2" ht="15.75" spans="1:12">
      <c r="A2" s="82" t="s">
        <v>272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1"/>
    </row>
    <row r="3" spans="1:12">
      <c r="A3" s="83" t="s">
        <v>6</v>
      </c>
      <c r="B3" s="7" t="s">
        <v>7</v>
      </c>
      <c r="C3" s="7" t="s">
        <v>8</v>
      </c>
      <c r="D3" s="7" t="s">
        <v>9</v>
      </c>
      <c r="E3" s="7" t="s">
        <v>10</v>
      </c>
      <c r="F3" s="7" t="s">
        <v>11</v>
      </c>
      <c r="G3" s="7" t="s">
        <v>13</v>
      </c>
      <c r="H3" s="7" t="s">
        <v>14</v>
      </c>
      <c r="I3" s="36" t="s">
        <v>15</v>
      </c>
      <c r="J3" s="37" t="s">
        <v>16</v>
      </c>
      <c r="K3" s="37" t="s">
        <v>17</v>
      </c>
      <c r="L3" s="1"/>
    </row>
    <row r="4" spans="1:12">
      <c r="A4" s="85">
        <v>43469</v>
      </c>
      <c r="B4" s="86" t="s">
        <v>45</v>
      </c>
      <c r="C4" s="12" t="s">
        <v>19</v>
      </c>
      <c r="D4" s="12">
        <v>1200</v>
      </c>
      <c r="E4" s="12">
        <v>750</v>
      </c>
      <c r="F4" s="12">
        <v>29</v>
      </c>
      <c r="G4" s="12">
        <v>27.9</v>
      </c>
      <c r="H4" s="12">
        <v>27.9</v>
      </c>
      <c r="I4" s="43">
        <f t="shared" ref="I4:I31" si="0">(H4-F4)*D4</f>
        <v>-1320</v>
      </c>
      <c r="J4" s="39">
        <f t="shared" ref="J4:J31" si="1">D4*F4</f>
        <v>34800</v>
      </c>
      <c r="K4" s="40">
        <f t="shared" ref="K4:K31" si="2">(I4/J4)</f>
        <v>-0.0379310344827587</v>
      </c>
      <c r="L4" s="1"/>
    </row>
    <row r="5" spans="1:12">
      <c r="A5" s="84">
        <v>43469</v>
      </c>
      <c r="B5" s="18" t="s">
        <v>273</v>
      </c>
      <c r="C5" s="9" t="s">
        <v>19</v>
      </c>
      <c r="D5" s="9">
        <v>600</v>
      </c>
      <c r="E5" s="9">
        <v>1250</v>
      </c>
      <c r="F5" s="9">
        <v>41</v>
      </c>
      <c r="G5" s="9">
        <v>38.9</v>
      </c>
      <c r="H5" s="9">
        <v>43</v>
      </c>
      <c r="I5" s="42">
        <f t="shared" si="0"/>
        <v>1200</v>
      </c>
      <c r="J5" s="39">
        <f t="shared" si="1"/>
        <v>24600</v>
      </c>
      <c r="K5" s="40">
        <f t="shared" si="2"/>
        <v>0.0487804878048781</v>
      </c>
      <c r="L5" s="1"/>
    </row>
    <row r="6" spans="1:12">
      <c r="A6" s="85">
        <v>43469</v>
      </c>
      <c r="B6" s="86" t="s">
        <v>274</v>
      </c>
      <c r="C6" s="12" t="s">
        <v>19</v>
      </c>
      <c r="D6" s="12">
        <v>1200</v>
      </c>
      <c r="E6" s="12">
        <v>510</v>
      </c>
      <c r="F6" s="12">
        <v>25</v>
      </c>
      <c r="G6" s="12">
        <v>23.9</v>
      </c>
      <c r="H6" s="12">
        <v>23.9</v>
      </c>
      <c r="I6" s="43">
        <f t="shared" si="0"/>
        <v>-1320</v>
      </c>
      <c r="J6" s="39">
        <f t="shared" si="1"/>
        <v>30000</v>
      </c>
      <c r="K6" s="40">
        <f t="shared" si="2"/>
        <v>-0.0440000000000001</v>
      </c>
      <c r="L6" s="1"/>
    </row>
    <row r="7" spans="1:12">
      <c r="A7" s="85">
        <v>43500</v>
      </c>
      <c r="B7" s="90" t="s">
        <v>99</v>
      </c>
      <c r="C7" s="12" t="s">
        <v>19</v>
      </c>
      <c r="D7" s="12">
        <v>600</v>
      </c>
      <c r="E7" s="91">
        <v>1400</v>
      </c>
      <c r="F7" s="12">
        <v>53</v>
      </c>
      <c r="G7" s="12">
        <v>50.7</v>
      </c>
      <c r="H7" s="12">
        <v>50.7</v>
      </c>
      <c r="I7" s="43">
        <f t="shared" si="0"/>
        <v>-1380</v>
      </c>
      <c r="J7" s="39">
        <f t="shared" si="1"/>
        <v>31800</v>
      </c>
      <c r="K7" s="40">
        <f t="shared" si="2"/>
        <v>-0.0433962264150943</v>
      </c>
      <c r="L7" s="1"/>
    </row>
    <row r="8" spans="1:12">
      <c r="A8" s="84">
        <v>43528</v>
      </c>
      <c r="B8" s="18" t="s">
        <v>275</v>
      </c>
      <c r="C8" s="9" t="s">
        <v>19</v>
      </c>
      <c r="D8" s="9">
        <v>250</v>
      </c>
      <c r="E8" s="9">
        <v>3050</v>
      </c>
      <c r="F8" s="9">
        <v>126</v>
      </c>
      <c r="G8" s="9">
        <v>120.7</v>
      </c>
      <c r="H8" s="9">
        <v>133</v>
      </c>
      <c r="I8" s="42">
        <f t="shared" si="0"/>
        <v>1750</v>
      </c>
      <c r="J8" s="39">
        <f t="shared" si="1"/>
        <v>31500</v>
      </c>
      <c r="K8" s="40">
        <f t="shared" si="2"/>
        <v>0.0555555555555556</v>
      </c>
      <c r="L8" s="1"/>
    </row>
    <row r="9" spans="1:12">
      <c r="A9" s="84">
        <v>43528</v>
      </c>
      <c r="B9" s="18" t="s">
        <v>99</v>
      </c>
      <c r="C9" s="9" t="s">
        <v>19</v>
      </c>
      <c r="D9" s="9">
        <v>600</v>
      </c>
      <c r="E9" s="9">
        <v>1380</v>
      </c>
      <c r="F9" s="9">
        <v>50</v>
      </c>
      <c r="G9" s="9">
        <v>47.7</v>
      </c>
      <c r="H9" s="9">
        <v>53.5</v>
      </c>
      <c r="I9" s="42">
        <f t="shared" si="0"/>
        <v>2100</v>
      </c>
      <c r="J9" s="39">
        <f t="shared" si="1"/>
        <v>30000</v>
      </c>
      <c r="K9" s="40">
        <f t="shared" si="2"/>
        <v>0.07</v>
      </c>
      <c r="L9" s="1"/>
    </row>
    <row r="10" spans="1:12">
      <c r="A10" s="84">
        <v>43559</v>
      </c>
      <c r="B10" s="18" t="s">
        <v>276</v>
      </c>
      <c r="C10" s="9" t="s">
        <v>19</v>
      </c>
      <c r="D10" s="9">
        <v>700</v>
      </c>
      <c r="E10" s="9">
        <v>700</v>
      </c>
      <c r="F10" s="9">
        <v>32</v>
      </c>
      <c r="G10" s="9">
        <v>29.9</v>
      </c>
      <c r="H10" s="9">
        <v>36</v>
      </c>
      <c r="I10" s="42">
        <f t="shared" si="0"/>
        <v>2800</v>
      </c>
      <c r="J10" s="39">
        <f t="shared" si="1"/>
        <v>22400</v>
      </c>
      <c r="K10" s="40">
        <f t="shared" si="2"/>
        <v>0.125</v>
      </c>
      <c r="L10" s="1"/>
    </row>
    <row r="11" spans="1:12">
      <c r="A11" s="84">
        <v>43681</v>
      </c>
      <c r="B11" s="18" t="s">
        <v>277</v>
      </c>
      <c r="C11" s="9" t="s">
        <v>19</v>
      </c>
      <c r="D11" s="9">
        <v>1000</v>
      </c>
      <c r="E11" s="9">
        <v>620</v>
      </c>
      <c r="F11" s="9">
        <v>38.5</v>
      </c>
      <c r="G11" s="9">
        <v>37.2</v>
      </c>
      <c r="H11" s="9">
        <v>41.7</v>
      </c>
      <c r="I11" s="42">
        <f t="shared" si="0"/>
        <v>3200</v>
      </c>
      <c r="J11" s="39">
        <f t="shared" si="1"/>
        <v>38500</v>
      </c>
      <c r="K11" s="40">
        <f t="shared" si="2"/>
        <v>0.0831168831168832</v>
      </c>
      <c r="L11" s="1"/>
    </row>
    <row r="12" spans="1:12">
      <c r="A12" s="85">
        <v>43712</v>
      </c>
      <c r="B12" s="86" t="s">
        <v>23</v>
      </c>
      <c r="C12" s="12" t="s">
        <v>19</v>
      </c>
      <c r="D12" s="12">
        <v>500</v>
      </c>
      <c r="E12" s="12">
        <v>850</v>
      </c>
      <c r="F12" s="12">
        <v>51</v>
      </c>
      <c r="G12" s="12">
        <v>48.4</v>
      </c>
      <c r="H12" s="12">
        <v>48.4</v>
      </c>
      <c r="I12" s="43">
        <f t="shared" si="0"/>
        <v>-1300</v>
      </c>
      <c r="J12" s="39">
        <f t="shared" si="1"/>
        <v>25500</v>
      </c>
      <c r="K12" s="40">
        <f t="shared" si="2"/>
        <v>-0.0509803921568628</v>
      </c>
      <c r="L12" s="1"/>
    </row>
    <row r="13" spans="1:12">
      <c r="A13" s="85">
        <v>43712</v>
      </c>
      <c r="B13" s="86" t="s">
        <v>59</v>
      </c>
      <c r="C13" s="12" t="s">
        <v>19</v>
      </c>
      <c r="D13" s="12">
        <v>1000</v>
      </c>
      <c r="E13" s="12">
        <v>620</v>
      </c>
      <c r="F13" s="12">
        <v>28</v>
      </c>
      <c r="G13" s="12">
        <v>26.7</v>
      </c>
      <c r="H13" s="12">
        <v>26.7</v>
      </c>
      <c r="I13" s="43">
        <f t="shared" si="0"/>
        <v>-1300</v>
      </c>
      <c r="J13" s="39">
        <f t="shared" si="1"/>
        <v>28000</v>
      </c>
      <c r="K13" s="40">
        <f t="shared" si="2"/>
        <v>-0.0464285714285715</v>
      </c>
      <c r="L13" s="1"/>
    </row>
    <row r="14" spans="1:12">
      <c r="A14" s="85">
        <v>43742</v>
      </c>
      <c r="B14" s="86" t="s">
        <v>278</v>
      </c>
      <c r="C14" s="12" t="s">
        <v>19</v>
      </c>
      <c r="D14" s="12">
        <v>250</v>
      </c>
      <c r="E14" s="12">
        <v>2260</v>
      </c>
      <c r="F14" s="12">
        <v>56</v>
      </c>
      <c r="G14" s="12">
        <v>50.4</v>
      </c>
      <c r="H14" s="12">
        <v>50.4</v>
      </c>
      <c r="I14" s="43">
        <f t="shared" si="0"/>
        <v>-1400</v>
      </c>
      <c r="J14" s="39">
        <f t="shared" si="1"/>
        <v>14000</v>
      </c>
      <c r="K14" s="40">
        <f t="shared" si="2"/>
        <v>-0.1</v>
      </c>
      <c r="L14" s="1"/>
    </row>
    <row r="15" spans="1:12">
      <c r="A15" s="85">
        <v>43742</v>
      </c>
      <c r="B15" s="86" t="s">
        <v>23</v>
      </c>
      <c r="C15" s="12" t="s">
        <v>19</v>
      </c>
      <c r="D15" s="12">
        <v>500</v>
      </c>
      <c r="E15" s="12">
        <v>840</v>
      </c>
      <c r="F15" s="12">
        <v>49</v>
      </c>
      <c r="G15" s="12">
        <v>45.4</v>
      </c>
      <c r="H15" s="12">
        <v>45.4</v>
      </c>
      <c r="I15" s="43">
        <f t="shared" si="0"/>
        <v>-1800</v>
      </c>
      <c r="J15" s="39">
        <f t="shared" si="1"/>
        <v>24500</v>
      </c>
      <c r="K15" s="40">
        <f t="shared" si="2"/>
        <v>-0.0734693877551021</v>
      </c>
      <c r="L15" s="1"/>
    </row>
    <row r="16" spans="1:12">
      <c r="A16" s="84">
        <v>43773</v>
      </c>
      <c r="B16" s="18" t="s">
        <v>279</v>
      </c>
      <c r="C16" s="9" t="s">
        <v>19</v>
      </c>
      <c r="D16" s="9">
        <v>500</v>
      </c>
      <c r="E16" s="9">
        <v>1400</v>
      </c>
      <c r="F16" s="9">
        <v>31</v>
      </c>
      <c r="G16" s="9">
        <v>28.7</v>
      </c>
      <c r="H16" s="9">
        <v>35.6</v>
      </c>
      <c r="I16" s="42">
        <f t="shared" si="0"/>
        <v>2300</v>
      </c>
      <c r="J16" s="39">
        <f t="shared" si="1"/>
        <v>15500</v>
      </c>
      <c r="K16" s="40">
        <f t="shared" si="2"/>
        <v>0.148387096774194</v>
      </c>
      <c r="L16" s="1"/>
    </row>
    <row r="17" spans="1:12">
      <c r="A17" s="85">
        <v>43803</v>
      </c>
      <c r="B17" s="86" t="s">
        <v>113</v>
      </c>
      <c r="C17" s="12" t="s">
        <v>19</v>
      </c>
      <c r="D17" s="12">
        <v>500</v>
      </c>
      <c r="E17" s="12">
        <v>1340</v>
      </c>
      <c r="F17" s="12">
        <v>42</v>
      </c>
      <c r="G17" s="12">
        <v>39</v>
      </c>
      <c r="H17" s="12">
        <v>39</v>
      </c>
      <c r="I17" s="43">
        <f t="shared" si="0"/>
        <v>-1500</v>
      </c>
      <c r="J17" s="39">
        <f t="shared" si="1"/>
        <v>21000</v>
      </c>
      <c r="K17" s="40">
        <f t="shared" si="2"/>
        <v>-0.0714285714285714</v>
      </c>
      <c r="L17" s="1"/>
    </row>
    <row r="18" spans="1:12">
      <c r="A18" s="85">
        <v>43803</v>
      </c>
      <c r="B18" s="86" t="s">
        <v>99</v>
      </c>
      <c r="C18" s="12" t="s">
        <v>19</v>
      </c>
      <c r="D18" s="12">
        <v>600</v>
      </c>
      <c r="E18" s="12">
        <v>1420</v>
      </c>
      <c r="F18" s="12">
        <v>36</v>
      </c>
      <c r="G18" s="12">
        <v>33.4</v>
      </c>
      <c r="H18" s="12">
        <v>33.4</v>
      </c>
      <c r="I18" s="43">
        <f t="shared" si="0"/>
        <v>-1560</v>
      </c>
      <c r="J18" s="39">
        <f t="shared" si="1"/>
        <v>21600</v>
      </c>
      <c r="K18" s="40">
        <f t="shared" si="2"/>
        <v>-0.0722222222222223</v>
      </c>
      <c r="L18" s="1"/>
    </row>
    <row r="19" spans="1:12">
      <c r="A19" s="84">
        <v>43803</v>
      </c>
      <c r="B19" s="18" t="s">
        <v>108</v>
      </c>
      <c r="C19" s="9" t="s">
        <v>19</v>
      </c>
      <c r="D19" s="9">
        <v>1100</v>
      </c>
      <c r="E19" s="9">
        <v>780</v>
      </c>
      <c r="F19" s="9">
        <v>25.6</v>
      </c>
      <c r="G19" s="9">
        <v>24.2</v>
      </c>
      <c r="H19" s="9">
        <v>27.45</v>
      </c>
      <c r="I19" s="42">
        <f t="shared" si="0"/>
        <v>2035</v>
      </c>
      <c r="J19" s="39">
        <f t="shared" si="1"/>
        <v>28160</v>
      </c>
      <c r="K19" s="40">
        <f t="shared" si="2"/>
        <v>0.0722656249999999</v>
      </c>
      <c r="L19" s="1"/>
    </row>
    <row r="20" spans="1:12">
      <c r="A20" s="85" t="s">
        <v>280</v>
      </c>
      <c r="B20" s="86" t="s">
        <v>128</v>
      </c>
      <c r="C20" s="12" t="s">
        <v>19</v>
      </c>
      <c r="D20" s="12">
        <v>600</v>
      </c>
      <c r="E20" s="12">
        <v>1460</v>
      </c>
      <c r="F20" s="12">
        <v>36</v>
      </c>
      <c r="G20" s="12">
        <v>32</v>
      </c>
      <c r="H20" s="12">
        <v>32</v>
      </c>
      <c r="I20" s="43">
        <f t="shared" si="0"/>
        <v>-2400</v>
      </c>
      <c r="J20" s="39">
        <f t="shared" si="1"/>
        <v>21600</v>
      </c>
      <c r="K20" s="40">
        <f t="shared" si="2"/>
        <v>-0.111111111111111</v>
      </c>
      <c r="L20" s="1"/>
    </row>
    <row r="21" spans="1:12">
      <c r="A21" s="84" t="s">
        <v>280</v>
      </c>
      <c r="B21" s="18" t="s">
        <v>29</v>
      </c>
      <c r="C21" s="9" t="s">
        <v>19</v>
      </c>
      <c r="D21" s="9">
        <v>1400</v>
      </c>
      <c r="E21" s="9">
        <v>600</v>
      </c>
      <c r="F21" s="9">
        <v>22</v>
      </c>
      <c r="G21" s="9">
        <v>21</v>
      </c>
      <c r="H21" s="9">
        <v>23</v>
      </c>
      <c r="I21" s="42">
        <f t="shared" si="0"/>
        <v>1400</v>
      </c>
      <c r="J21" s="39">
        <f t="shared" si="1"/>
        <v>30800</v>
      </c>
      <c r="K21" s="40">
        <f t="shared" si="2"/>
        <v>0.0454545454545455</v>
      </c>
      <c r="L21" s="1"/>
    </row>
    <row r="22" spans="1:12">
      <c r="A22" s="84" t="s">
        <v>280</v>
      </c>
      <c r="B22" s="18" t="s">
        <v>29</v>
      </c>
      <c r="C22" s="9" t="s">
        <v>19</v>
      </c>
      <c r="D22" s="9">
        <v>1400</v>
      </c>
      <c r="E22" s="9">
        <v>600</v>
      </c>
      <c r="F22" s="9">
        <v>25</v>
      </c>
      <c r="G22" s="9">
        <v>23.3</v>
      </c>
      <c r="H22" s="9">
        <v>26</v>
      </c>
      <c r="I22" s="42">
        <f t="shared" si="0"/>
        <v>1400</v>
      </c>
      <c r="J22" s="39">
        <f t="shared" si="1"/>
        <v>35000</v>
      </c>
      <c r="K22" s="40">
        <f t="shared" si="2"/>
        <v>0.04</v>
      </c>
      <c r="L22" s="1"/>
    </row>
    <row r="23" spans="1:12">
      <c r="A23" s="84" t="s">
        <v>281</v>
      </c>
      <c r="B23" s="18" t="s">
        <v>128</v>
      </c>
      <c r="C23" s="9" t="s">
        <v>19</v>
      </c>
      <c r="D23" s="9">
        <v>600</v>
      </c>
      <c r="E23" s="9">
        <v>1480</v>
      </c>
      <c r="F23" s="9">
        <v>47</v>
      </c>
      <c r="G23" s="9">
        <v>43</v>
      </c>
      <c r="H23" s="9">
        <v>51.5</v>
      </c>
      <c r="I23" s="42">
        <f t="shared" si="0"/>
        <v>2700</v>
      </c>
      <c r="J23" s="39">
        <f t="shared" si="1"/>
        <v>28200</v>
      </c>
      <c r="K23" s="40">
        <f t="shared" si="2"/>
        <v>0.0957446808510638</v>
      </c>
      <c r="L23" s="1"/>
    </row>
    <row r="24" spans="1:12">
      <c r="A24" s="84" t="s">
        <v>282</v>
      </c>
      <c r="B24" s="18" t="s">
        <v>283</v>
      </c>
      <c r="C24" s="9" t="s">
        <v>19</v>
      </c>
      <c r="D24" s="9">
        <v>500</v>
      </c>
      <c r="E24" s="9">
        <v>840</v>
      </c>
      <c r="F24" s="9">
        <v>36</v>
      </c>
      <c r="G24" s="9">
        <v>30</v>
      </c>
      <c r="H24" s="9">
        <v>43</v>
      </c>
      <c r="I24" s="42">
        <f t="shared" si="0"/>
        <v>3500</v>
      </c>
      <c r="J24" s="39">
        <f t="shared" si="1"/>
        <v>18000</v>
      </c>
      <c r="K24" s="40">
        <f t="shared" si="2"/>
        <v>0.194444444444444</v>
      </c>
      <c r="L24" s="1"/>
    </row>
    <row r="25" spans="1:12">
      <c r="A25" s="84" t="s">
        <v>284</v>
      </c>
      <c r="B25" s="18" t="s">
        <v>285</v>
      </c>
      <c r="C25" s="9" t="s">
        <v>19</v>
      </c>
      <c r="D25" s="9">
        <v>1750</v>
      </c>
      <c r="E25" s="9">
        <v>260</v>
      </c>
      <c r="F25" s="9">
        <v>15</v>
      </c>
      <c r="G25" s="9">
        <v>13.4</v>
      </c>
      <c r="H25" s="9">
        <v>16</v>
      </c>
      <c r="I25" s="42">
        <f t="shared" si="0"/>
        <v>1750</v>
      </c>
      <c r="J25" s="39">
        <f t="shared" si="1"/>
        <v>26250</v>
      </c>
      <c r="K25" s="40">
        <f t="shared" si="2"/>
        <v>0.0666666666666667</v>
      </c>
      <c r="L25" s="1"/>
    </row>
    <row r="26" spans="1:12">
      <c r="A26" s="84" t="s">
        <v>286</v>
      </c>
      <c r="B26" s="18" t="s">
        <v>287</v>
      </c>
      <c r="C26" s="9" t="s">
        <v>19</v>
      </c>
      <c r="D26" s="9">
        <v>1851</v>
      </c>
      <c r="E26" s="9">
        <v>330.55</v>
      </c>
      <c r="F26" s="9">
        <v>12</v>
      </c>
      <c r="G26" s="9">
        <v>10.4</v>
      </c>
      <c r="H26" s="9">
        <v>15.5</v>
      </c>
      <c r="I26" s="42">
        <f t="shared" si="0"/>
        <v>6478.5</v>
      </c>
      <c r="J26" s="39">
        <f t="shared" si="1"/>
        <v>22212</v>
      </c>
      <c r="K26" s="40">
        <f t="shared" si="2"/>
        <v>0.291666666666667</v>
      </c>
      <c r="L26" s="1"/>
    </row>
    <row r="27" spans="1:12">
      <c r="A27" s="84" t="s">
        <v>288</v>
      </c>
      <c r="B27" s="18" t="s">
        <v>289</v>
      </c>
      <c r="C27" s="9" t="s">
        <v>19</v>
      </c>
      <c r="D27" s="9">
        <v>1061</v>
      </c>
      <c r="E27" s="9">
        <v>530</v>
      </c>
      <c r="F27" s="9">
        <v>10</v>
      </c>
      <c r="G27" s="9">
        <v>7.5</v>
      </c>
      <c r="H27" s="9">
        <v>13</v>
      </c>
      <c r="I27" s="42">
        <f t="shared" si="0"/>
        <v>3183</v>
      </c>
      <c r="J27" s="39">
        <f t="shared" si="1"/>
        <v>10610</v>
      </c>
      <c r="K27" s="40">
        <f t="shared" si="2"/>
        <v>0.3</v>
      </c>
      <c r="L27" s="1"/>
    </row>
    <row r="28" spans="1:12">
      <c r="A28" s="84" t="s">
        <v>290</v>
      </c>
      <c r="B28" s="18" t="s">
        <v>27</v>
      </c>
      <c r="C28" s="9" t="s">
        <v>19</v>
      </c>
      <c r="D28" s="9">
        <v>1300</v>
      </c>
      <c r="E28" s="9">
        <v>420</v>
      </c>
      <c r="F28" s="9">
        <v>5</v>
      </c>
      <c r="G28" s="9">
        <v>3</v>
      </c>
      <c r="H28" s="9">
        <v>6</v>
      </c>
      <c r="I28" s="42">
        <f t="shared" si="0"/>
        <v>1300</v>
      </c>
      <c r="J28" s="39">
        <f t="shared" si="1"/>
        <v>6500</v>
      </c>
      <c r="K28" s="40">
        <f t="shared" si="2"/>
        <v>0.2</v>
      </c>
      <c r="L28" s="1"/>
    </row>
    <row r="29" spans="1:12">
      <c r="A29" s="85" t="s">
        <v>291</v>
      </c>
      <c r="B29" s="86" t="s">
        <v>292</v>
      </c>
      <c r="C29" s="12" t="s">
        <v>19</v>
      </c>
      <c r="D29" s="12">
        <v>200</v>
      </c>
      <c r="E29" s="12">
        <v>4600</v>
      </c>
      <c r="F29" s="12">
        <v>140</v>
      </c>
      <c r="G29" s="12">
        <v>128</v>
      </c>
      <c r="H29" s="12">
        <v>128</v>
      </c>
      <c r="I29" s="43">
        <f t="shared" si="0"/>
        <v>-2400</v>
      </c>
      <c r="J29" s="39">
        <f t="shared" si="1"/>
        <v>28000</v>
      </c>
      <c r="K29" s="40">
        <f t="shared" si="2"/>
        <v>-0.0857142857142857</v>
      </c>
      <c r="L29" s="1"/>
    </row>
    <row r="30" spans="1:12">
      <c r="A30" s="84" t="s">
        <v>293</v>
      </c>
      <c r="B30" s="18" t="s">
        <v>294</v>
      </c>
      <c r="C30" s="9" t="s">
        <v>19</v>
      </c>
      <c r="D30" s="9">
        <v>1200</v>
      </c>
      <c r="E30" s="9">
        <v>840</v>
      </c>
      <c r="F30" s="9">
        <v>22</v>
      </c>
      <c r="G30" s="9">
        <v>21</v>
      </c>
      <c r="H30" s="9">
        <v>22.4</v>
      </c>
      <c r="I30" s="42">
        <f t="shared" si="0"/>
        <v>479.999999999998</v>
      </c>
      <c r="J30" s="39">
        <f t="shared" si="1"/>
        <v>26400</v>
      </c>
      <c r="K30" s="40">
        <f t="shared" si="2"/>
        <v>0.0181818181818181</v>
      </c>
      <c r="L30" s="1"/>
    </row>
    <row r="31" spans="1:12">
      <c r="A31" s="84" t="s">
        <v>293</v>
      </c>
      <c r="B31" s="18" t="s">
        <v>283</v>
      </c>
      <c r="C31" s="9" t="s">
        <v>19</v>
      </c>
      <c r="D31" s="9">
        <v>500</v>
      </c>
      <c r="E31" s="9">
        <v>680</v>
      </c>
      <c r="F31" s="9">
        <v>46.5</v>
      </c>
      <c r="G31" s="9">
        <v>43.5</v>
      </c>
      <c r="H31" s="9">
        <v>52</v>
      </c>
      <c r="I31" s="42">
        <f t="shared" si="0"/>
        <v>2750</v>
      </c>
      <c r="J31" s="39">
        <f t="shared" si="1"/>
        <v>23250</v>
      </c>
      <c r="K31" s="40">
        <f t="shared" si="2"/>
        <v>0.118279569892473</v>
      </c>
      <c r="L31" s="1"/>
    </row>
    <row r="32" spans="1:12">
      <c r="A32" s="84"/>
      <c r="B32" s="18"/>
      <c r="C32" s="9"/>
      <c r="D32" s="9"/>
      <c r="E32" s="9"/>
      <c r="F32" s="9"/>
      <c r="G32" s="9"/>
      <c r="H32" s="9"/>
      <c r="I32" s="42"/>
      <c r="J32" s="39"/>
      <c r="K32" s="40"/>
      <c r="L32" s="1"/>
    </row>
    <row r="33" spans="1:12">
      <c r="A33" s="84"/>
      <c r="B33" s="18"/>
      <c r="C33" s="9"/>
      <c r="D33" s="9"/>
      <c r="E33" s="9"/>
      <c r="F33" s="9"/>
      <c r="G33" s="9"/>
      <c r="H33" s="9"/>
      <c r="I33" s="42"/>
      <c r="J33" s="39"/>
      <c r="K33" s="40"/>
      <c r="L33" s="1"/>
    </row>
    <row r="34" spans="1:12">
      <c r="A34" s="84"/>
      <c r="B34" s="9"/>
      <c r="C34" s="9"/>
      <c r="D34" s="9"/>
      <c r="E34" s="9"/>
      <c r="F34" s="9"/>
      <c r="G34" s="9"/>
      <c r="H34" s="9"/>
      <c r="I34" s="42"/>
      <c r="J34" s="39"/>
      <c r="K34" s="40">
        <f>SUM(K4:K33)</f>
        <v>1.23686223769461</v>
      </c>
      <c r="L34" s="1"/>
    </row>
    <row r="35" spans="1:12">
      <c r="A35" s="87"/>
      <c r="B35" s="45"/>
      <c r="C35" s="45"/>
      <c r="D35" s="45"/>
      <c r="E35" s="45"/>
      <c r="F35" s="45"/>
      <c r="G35" s="56"/>
      <c r="H35" s="56"/>
      <c r="I35" s="57"/>
      <c r="J35" s="58"/>
      <c r="K35" s="59"/>
      <c r="L35" s="1"/>
    </row>
    <row r="36" spans="1:12">
      <c r="A36" s="87"/>
      <c r="B36" s="45"/>
      <c r="C36" s="45"/>
      <c r="D36" s="45"/>
      <c r="E36" s="45"/>
      <c r="F36" s="45"/>
      <c r="G36" s="46" t="s">
        <v>42</v>
      </c>
      <c r="H36" s="46"/>
      <c r="I36" s="60">
        <f>SUM(I4:I34)</f>
        <v>22646.5</v>
      </c>
      <c r="J36" s="45"/>
      <c r="K36" s="1"/>
      <c r="L36" s="1"/>
    </row>
    <row r="37" spans="7:9">
      <c r="G37" s="45"/>
      <c r="H37" s="45"/>
      <c r="I37" s="45"/>
    </row>
    <row r="38" spans="7:9">
      <c r="G38" s="47" t="s">
        <v>43</v>
      </c>
      <c r="H38" s="47"/>
      <c r="I38" s="78">
        <v>1.24</v>
      </c>
    </row>
    <row r="39" spans="7:9">
      <c r="G39" s="48"/>
      <c r="H39" s="48"/>
      <c r="I39" s="45"/>
    </row>
    <row r="40" spans="7:9">
      <c r="G40" s="47" t="s">
        <v>2</v>
      </c>
      <c r="H40" s="47"/>
      <c r="I40" s="50">
        <f>17/28</f>
        <v>0.607142857142857</v>
      </c>
    </row>
    <row r="1048553" spans="10:16384">
      <c r="J1048553" s="65"/>
      <c r="K1048553" s="65"/>
      <c r="L1048553" s="65"/>
      <c r="XFD1048553" s="39"/>
    </row>
    <row r="1048554" spans="10:16384">
      <c r="J1048554" s="58"/>
      <c r="K1048554" s="65"/>
      <c r="L1048554" s="65"/>
      <c r="XFD1048554" s="39"/>
    </row>
  </sheetData>
  <mergeCells count="5">
    <mergeCell ref="A1:K1"/>
    <mergeCell ref="A2:K2"/>
    <mergeCell ref="G36:H36"/>
    <mergeCell ref="G38:H38"/>
    <mergeCell ref="G40:H40"/>
  </mergeCells>
  <pageMargins left="0.75" right="0.75" top="1" bottom="1" header="0.511805555555556" footer="0.511805555555556"/>
  <pageSetup paperSize="1" orientation="portrait" horizontalDpi="300" verticalDpi="30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1048553"/>
  <sheetViews>
    <sheetView workbookViewId="0">
      <selection activeCell="L18" sqref="L18"/>
    </sheetView>
  </sheetViews>
  <sheetFormatPr defaultColWidth="9" defaultRowHeight="15"/>
  <cols>
    <col min="1" max="1" width="10.1428571428571" style="80" customWidth="1"/>
    <col min="2" max="2" width="19" customWidth="1"/>
    <col min="5" max="5" width="12.8571428571429" customWidth="1"/>
    <col min="7" max="7" width="10.4285714285714" customWidth="1"/>
    <col min="8" max="8" width="11" customWidth="1"/>
    <col min="9" max="9" width="12.5714285714286" customWidth="1"/>
    <col min="10" max="10" width="19.1428571428571" customWidth="1"/>
    <col min="11" max="11" width="18.8571428571429" customWidth="1"/>
  </cols>
  <sheetData>
    <row r="1" ht="22.5" spans="1:12">
      <c r="A1" s="81" t="s">
        <v>4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1"/>
    </row>
    <row r="2" ht="15.75" spans="1:12">
      <c r="A2" s="82" t="s">
        <v>295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1"/>
    </row>
    <row r="3" spans="1:12">
      <c r="A3" s="83" t="s">
        <v>6</v>
      </c>
      <c r="B3" s="7" t="s">
        <v>7</v>
      </c>
      <c r="C3" s="7" t="s">
        <v>8</v>
      </c>
      <c r="D3" s="7" t="s">
        <v>9</v>
      </c>
      <c r="E3" s="7" t="s">
        <v>10</v>
      </c>
      <c r="F3" s="7" t="s">
        <v>11</v>
      </c>
      <c r="G3" s="7" t="s">
        <v>13</v>
      </c>
      <c r="H3" s="7" t="s">
        <v>14</v>
      </c>
      <c r="I3" s="36" t="s">
        <v>15</v>
      </c>
      <c r="J3" s="37" t="s">
        <v>16</v>
      </c>
      <c r="K3" s="37" t="s">
        <v>17</v>
      </c>
      <c r="L3" s="1"/>
    </row>
    <row r="4" spans="1:12">
      <c r="A4" s="84">
        <v>43468</v>
      </c>
      <c r="B4" s="18" t="s">
        <v>287</v>
      </c>
      <c r="C4" s="9" t="s">
        <v>19</v>
      </c>
      <c r="D4" s="9">
        <v>1700</v>
      </c>
      <c r="E4" s="9">
        <v>310</v>
      </c>
      <c r="F4" s="9">
        <v>14.5</v>
      </c>
      <c r="G4" s="9">
        <v>13</v>
      </c>
      <c r="H4" s="9">
        <v>17</v>
      </c>
      <c r="I4" s="42">
        <f t="shared" ref="I4:I31" si="0">(H4-F4)*D4</f>
        <v>4250</v>
      </c>
      <c r="J4" s="39">
        <f t="shared" ref="J4:J31" si="1">D4*F4</f>
        <v>24650</v>
      </c>
      <c r="K4" s="40">
        <f t="shared" ref="K4:K31" si="2">(I4/J4)</f>
        <v>0.172413793103448</v>
      </c>
      <c r="L4" s="1"/>
    </row>
    <row r="5" spans="1:12">
      <c r="A5" s="85">
        <v>43588</v>
      </c>
      <c r="B5" s="86" t="s">
        <v>251</v>
      </c>
      <c r="C5" s="12" t="s">
        <v>19</v>
      </c>
      <c r="D5" s="12">
        <v>1100</v>
      </c>
      <c r="E5" s="12">
        <v>450</v>
      </c>
      <c r="F5" s="12">
        <v>18</v>
      </c>
      <c r="G5" s="12">
        <v>16</v>
      </c>
      <c r="H5" s="12">
        <v>16</v>
      </c>
      <c r="I5" s="43">
        <f t="shared" si="0"/>
        <v>-2200</v>
      </c>
      <c r="J5" s="39">
        <f t="shared" si="1"/>
        <v>19800</v>
      </c>
      <c r="K5" s="40">
        <f t="shared" si="2"/>
        <v>-0.111111111111111</v>
      </c>
      <c r="L5" s="1"/>
    </row>
    <row r="6" spans="1:12">
      <c r="A6" s="84">
        <v>43619</v>
      </c>
      <c r="B6" s="18" t="s">
        <v>128</v>
      </c>
      <c r="C6" s="9" t="s">
        <v>19</v>
      </c>
      <c r="D6" s="9">
        <v>600</v>
      </c>
      <c r="E6" s="9">
        <v>1200</v>
      </c>
      <c r="F6" s="9">
        <v>56</v>
      </c>
      <c r="G6" s="9">
        <v>52.7</v>
      </c>
      <c r="H6" s="9">
        <v>66</v>
      </c>
      <c r="I6" s="42">
        <f t="shared" si="0"/>
        <v>6000</v>
      </c>
      <c r="J6" s="39">
        <f t="shared" si="1"/>
        <v>33600</v>
      </c>
      <c r="K6" s="40">
        <f t="shared" si="2"/>
        <v>0.178571428571429</v>
      </c>
      <c r="L6" s="1"/>
    </row>
    <row r="7" spans="1:12">
      <c r="A7" s="84">
        <v>43649</v>
      </c>
      <c r="B7" s="18" t="s">
        <v>31</v>
      </c>
      <c r="C7" s="9" t="s">
        <v>19</v>
      </c>
      <c r="D7" s="9">
        <v>1300</v>
      </c>
      <c r="E7" s="9">
        <v>470</v>
      </c>
      <c r="F7" s="9">
        <v>26</v>
      </c>
      <c r="G7" s="9">
        <v>24.9</v>
      </c>
      <c r="H7" s="9">
        <v>27</v>
      </c>
      <c r="I7" s="42">
        <f t="shared" si="0"/>
        <v>1300</v>
      </c>
      <c r="J7" s="39">
        <f t="shared" si="1"/>
        <v>33800</v>
      </c>
      <c r="K7" s="40">
        <f t="shared" si="2"/>
        <v>0.0384615384615385</v>
      </c>
      <c r="L7" s="1"/>
    </row>
    <row r="8" spans="1:12">
      <c r="A8" s="85">
        <v>43649</v>
      </c>
      <c r="B8" s="86" t="s">
        <v>296</v>
      </c>
      <c r="C8" s="12" t="s">
        <v>19</v>
      </c>
      <c r="D8" s="12">
        <v>800</v>
      </c>
      <c r="E8" s="12">
        <v>820</v>
      </c>
      <c r="F8" s="12">
        <v>41</v>
      </c>
      <c r="G8" s="12">
        <v>39</v>
      </c>
      <c r="H8" s="12">
        <v>39</v>
      </c>
      <c r="I8" s="43">
        <f t="shared" si="0"/>
        <v>-1600</v>
      </c>
      <c r="J8" s="39">
        <f t="shared" si="1"/>
        <v>32800</v>
      </c>
      <c r="K8" s="40">
        <f t="shared" si="2"/>
        <v>-0.0487804878048781</v>
      </c>
      <c r="L8" s="1"/>
    </row>
    <row r="9" spans="1:12">
      <c r="A9" s="84">
        <v>43680</v>
      </c>
      <c r="B9" s="18" t="s">
        <v>128</v>
      </c>
      <c r="C9" s="9" t="s">
        <v>19</v>
      </c>
      <c r="D9" s="9">
        <v>600</v>
      </c>
      <c r="E9" s="9">
        <v>1240</v>
      </c>
      <c r="F9" s="9">
        <v>49</v>
      </c>
      <c r="G9" s="9">
        <v>46.9</v>
      </c>
      <c r="H9" s="9">
        <v>52.7</v>
      </c>
      <c r="I9" s="42">
        <f t="shared" si="0"/>
        <v>2220</v>
      </c>
      <c r="J9" s="39">
        <f t="shared" si="1"/>
        <v>29400</v>
      </c>
      <c r="K9" s="40">
        <f t="shared" si="2"/>
        <v>0.0755102040816327</v>
      </c>
      <c r="L9" s="1"/>
    </row>
    <row r="10" spans="1:12">
      <c r="A10" s="85">
        <v>43772</v>
      </c>
      <c r="B10" s="86" t="s">
        <v>239</v>
      </c>
      <c r="C10" s="12" t="s">
        <v>19</v>
      </c>
      <c r="D10" s="12">
        <v>250</v>
      </c>
      <c r="E10" s="12">
        <v>2800</v>
      </c>
      <c r="F10" s="12">
        <v>75</v>
      </c>
      <c r="G10" s="12">
        <v>69.7</v>
      </c>
      <c r="H10" s="12">
        <v>69.7</v>
      </c>
      <c r="I10" s="43">
        <f t="shared" si="0"/>
        <v>-1325</v>
      </c>
      <c r="J10" s="39">
        <f t="shared" si="1"/>
        <v>18750</v>
      </c>
      <c r="K10" s="40">
        <f t="shared" si="2"/>
        <v>-0.0706666666666667</v>
      </c>
      <c r="L10" s="1"/>
    </row>
    <row r="11" spans="1:12">
      <c r="A11" s="84">
        <v>43772</v>
      </c>
      <c r="B11" s="18" t="s">
        <v>297</v>
      </c>
      <c r="C11" s="9" t="s">
        <v>19</v>
      </c>
      <c r="D11" s="9">
        <v>1800</v>
      </c>
      <c r="E11" s="9">
        <v>300</v>
      </c>
      <c r="F11" s="9">
        <v>11.8</v>
      </c>
      <c r="G11" s="9">
        <v>9.9</v>
      </c>
      <c r="H11" s="9">
        <v>13.55</v>
      </c>
      <c r="I11" s="42">
        <f t="shared" si="0"/>
        <v>3150</v>
      </c>
      <c r="J11" s="39">
        <f t="shared" si="1"/>
        <v>21240</v>
      </c>
      <c r="K11" s="40">
        <f t="shared" si="2"/>
        <v>0.148305084745763</v>
      </c>
      <c r="L11" s="1"/>
    </row>
    <row r="12" spans="1:12">
      <c r="A12" s="84">
        <v>43802</v>
      </c>
      <c r="B12" s="18" t="s">
        <v>298</v>
      </c>
      <c r="C12" s="9" t="s">
        <v>19</v>
      </c>
      <c r="D12" s="9">
        <v>1500</v>
      </c>
      <c r="E12" s="9">
        <v>600</v>
      </c>
      <c r="F12" s="9">
        <v>16</v>
      </c>
      <c r="G12" s="9">
        <v>14.9</v>
      </c>
      <c r="H12" s="9">
        <v>17.3</v>
      </c>
      <c r="I12" s="42">
        <f t="shared" si="0"/>
        <v>1950</v>
      </c>
      <c r="J12" s="39">
        <f t="shared" si="1"/>
        <v>24000</v>
      </c>
      <c r="K12" s="40">
        <f t="shared" si="2"/>
        <v>0.08125</v>
      </c>
      <c r="L12" s="1"/>
    </row>
    <row r="13" spans="1:12">
      <c r="A13" s="85" t="s">
        <v>299</v>
      </c>
      <c r="B13" s="86" t="s">
        <v>113</v>
      </c>
      <c r="C13" s="12" t="s">
        <v>19</v>
      </c>
      <c r="D13" s="12">
        <v>500</v>
      </c>
      <c r="E13" s="12">
        <v>1320</v>
      </c>
      <c r="F13" s="12">
        <v>41</v>
      </c>
      <c r="G13" s="12">
        <v>38.7</v>
      </c>
      <c r="H13" s="12">
        <v>38.7</v>
      </c>
      <c r="I13" s="43">
        <f t="shared" si="0"/>
        <v>-1150</v>
      </c>
      <c r="J13" s="39">
        <f t="shared" si="1"/>
        <v>20500</v>
      </c>
      <c r="K13" s="40">
        <f t="shared" si="2"/>
        <v>-0.0560975609756098</v>
      </c>
      <c r="L13" s="1"/>
    </row>
    <row r="14" spans="1:12">
      <c r="A14" s="84" t="s">
        <v>299</v>
      </c>
      <c r="B14" s="18" t="s">
        <v>29</v>
      </c>
      <c r="C14" s="9" t="s">
        <v>19</v>
      </c>
      <c r="D14" s="9">
        <v>1400</v>
      </c>
      <c r="E14" s="9">
        <v>580</v>
      </c>
      <c r="F14" s="9">
        <v>24</v>
      </c>
      <c r="G14" s="9">
        <v>22.7</v>
      </c>
      <c r="H14" s="9">
        <v>25.7</v>
      </c>
      <c r="I14" s="42">
        <f t="shared" si="0"/>
        <v>2380</v>
      </c>
      <c r="J14" s="39">
        <f t="shared" si="1"/>
        <v>33600</v>
      </c>
      <c r="K14" s="40">
        <f t="shared" si="2"/>
        <v>0.0708333333333333</v>
      </c>
      <c r="L14" s="1"/>
    </row>
    <row r="15" spans="1:12">
      <c r="A15" s="84" t="s">
        <v>299</v>
      </c>
      <c r="B15" s="18" t="s">
        <v>29</v>
      </c>
      <c r="C15" s="9" t="s">
        <v>19</v>
      </c>
      <c r="D15" s="9">
        <v>1400</v>
      </c>
      <c r="E15" s="9">
        <v>580</v>
      </c>
      <c r="F15" s="9">
        <v>26</v>
      </c>
      <c r="G15" s="9">
        <v>24.7</v>
      </c>
      <c r="H15" s="9">
        <v>29</v>
      </c>
      <c r="I15" s="42">
        <f t="shared" si="0"/>
        <v>4200</v>
      </c>
      <c r="J15" s="39">
        <f t="shared" si="1"/>
        <v>36400</v>
      </c>
      <c r="K15" s="40">
        <f t="shared" si="2"/>
        <v>0.115384615384615</v>
      </c>
      <c r="L15" s="1"/>
    </row>
    <row r="16" spans="1:12">
      <c r="A16" s="84" t="s">
        <v>300</v>
      </c>
      <c r="B16" s="18" t="s">
        <v>113</v>
      </c>
      <c r="C16" s="9" t="s">
        <v>19</v>
      </c>
      <c r="D16" s="9">
        <v>500</v>
      </c>
      <c r="E16" s="9">
        <v>1340</v>
      </c>
      <c r="F16" s="9">
        <v>39</v>
      </c>
      <c r="G16" s="9">
        <v>36.7</v>
      </c>
      <c r="H16" s="9">
        <v>43.4</v>
      </c>
      <c r="I16" s="42">
        <f t="shared" si="0"/>
        <v>2200</v>
      </c>
      <c r="J16" s="39">
        <f t="shared" si="1"/>
        <v>19500</v>
      </c>
      <c r="K16" s="40">
        <f t="shared" si="2"/>
        <v>0.112820512820513</v>
      </c>
      <c r="L16" s="1"/>
    </row>
    <row r="17" spans="1:12">
      <c r="A17" s="84" t="s">
        <v>301</v>
      </c>
      <c r="B17" s="18" t="s">
        <v>102</v>
      </c>
      <c r="C17" s="9" t="s">
        <v>19</v>
      </c>
      <c r="D17" s="9">
        <v>600</v>
      </c>
      <c r="E17" s="9">
        <v>1440</v>
      </c>
      <c r="F17" s="9">
        <v>30</v>
      </c>
      <c r="G17" s="9">
        <v>27.9</v>
      </c>
      <c r="H17" s="9">
        <v>34.9</v>
      </c>
      <c r="I17" s="42">
        <f t="shared" si="0"/>
        <v>2940</v>
      </c>
      <c r="J17" s="39">
        <f t="shared" si="1"/>
        <v>18000</v>
      </c>
      <c r="K17" s="40">
        <f t="shared" si="2"/>
        <v>0.163333333333333</v>
      </c>
      <c r="L17" s="1"/>
    </row>
    <row r="18" spans="1:12">
      <c r="A18" s="84" t="s">
        <v>302</v>
      </c>
      <c r="B18" s="18" t="s">
        <v>128</v>
      </c>
      <c r="C18" s="9" t="s">
        <v>19</v>
      </c>
      <c r="D18" s="9">
        <v>600</v>
      </c>
      <c r="E18" s="9">
        <v>1320</v>
      </c>
      <c r="F18" s="9">
        <v>37</v>
      </c>
      <c r="G18" s="9">
        <v>34.4</v>
      </c>
      <c r="H18" s="9">
        <v>41.4</v>
      </c>
      <c r="I18" s="42">
        <f t="shared" si="0"/>
        <v>2640</v>
      </c>
      <c r="J18" s="39">
        <f t="shared" si="1"/>
        <v>22200</v>
      </c>
      <c r="K18" s="40">
        <f t="shared" si="2"/>
        <v>0.118918918918919</v>
      </c>
      <c r="L18" s="1"/>
    </row>
    <row r="19" spans="1:12">
      <c r="A19" s="85" t="s">
        <v>303</v>
      </c>
      <c r="B19" s="86" t="s">
        <v>304</v>
      </c>
      <c r="C19" s="12" t="s">
        <v>19</v>
      </c>
      <c r="D19" s="12">
        <v>600</v>
      </c>
      <c r="E19" s="12">
        <v>980</v>
      </c>
      <c r="F19" s="12">
        <v>41</v>
      </c>
      <c r="G19" s="12">
        <v>38.7</v>
      </c>
      <c r="H19" s="12">
        <v>38.7</v>
      </c>
      <c r="I19" s="43">
        <f t="shared" si="0"/>
        <v>-1380</v>
      </c>
      <c r="J19" s="39">
        <f t="shared" si="1"/>
        <v>24600</v>
      </c>
      <c r="K19" s="40">
        <f t="shared" si="2"/>
        <v>-0.0560975609756098</v>
      </c>
      <c r="L19" s="1"/>
    </row>
    <row r="20" spans="1:12">
      <c r="A20" s="85" t="s">
        <v>303</v>
      </c>
      <c r="B20" s="86" t="s">
        <v>128</v>
      </c>
      <c r="C20" s="12" t="s">
        <v>19</v>
      </c>
      <c r="D20" s="12">
        <v>600</v>
      </c>
      <c r="E20" s="12">
        <v>1320</v>
      </c>
      <c r="F20" s="12">
        <v>45</v>
      </c>
      <c r="G20" s="12">
        <v>42.4</v>
      </c>
      <c r="H20" s="12">
        <v>42.4</v>
      </c>
      <c r="I20" s="43">
        <f t="shared" si="0"/>
        <v>-1560</v>
      </c>
      <c r="J20" s="39">
        <f t="shared" si="1"/>
        <v>27000</v>
      </c>
      <c r="K20" s="40">
        <f t="shared" si="2"/>
        <v>-0.0577777777777778</v>
      </c>
      <c r="L20" s="1"/>
    </row>
    <row r="21" spans="1:12">
      <c r="A21" s="85" t="s">
        <v>305</v>
      </c>
      <c r="B21" s="86" t="s">
        <v>297</v>
      </c>
      <c r="C21" s="12" t="s">
        <v>19</v>
      </c>
      <c r="D21" s="12">
        <v>1800</v>
      </c>
      <c r="E21" s="12">
        <v>320</v>
      </c>
      <c r="F21" s="12">
        <v>14</v>
      </c>
      <c r="G21" s="12">
        <v>12.9</v>
      </c>
      <c r="H21" s="12">
        <v>12.9</v>
      </c>
      <c r="I21" s="43">
        <f t="shared" si="0"/>
        <v>-1980</v>
      </c>
      <c r="J21" s="39">
        <f t="shared" si="1"/>
        <v>25200</v>
      </c>
      <c r="K21" s="40">
        <f t="shared" si="2"/>
        <v>-0.0785714285714286</v>
      </c>
      <c r="L21" s="1"/>
    </row>
    <row r="22" spans="1:12">
      <c r="A22" s="84" t="s">
        <v>305</v>
      </c>
      <c r="B22" s="18" t="s">
        <v>128</v>
      </c>
      <c r="C22" s="9" t="s">
        <v>19</v>
      </c>
      <c r="D22" s="9">
        <v>600</v>
      </c>
      <c r="E22" s="9">
        <v>1340</v>
      </c>
      <c r="F22" s="9">
        <v>35</v>
      </c>
      <c r="G22" s="9">
        <v>32.7</v>
      </c>
      <c r="H22" s="9">
        <v>43.4</v>
      </c>
      <c r="I22" s="42">
        <f t="shared" si="0"/>
        <v>5040</v>
      </c>
      <c r="J22" s="39">
        <f t="shared" si="1"/>
        <v>21000</v>
      </c>
      <c r="K22" s="40">
        <f t="shared" si="2"/>
        <v>0.24</v>
      </c>
      <c r="L22" s="1"/>
    </row>
    <row r="23" spans="1:12">
      <c r="A23" s="85" t="s">
        <v>306</v>
      </c>
      <c r="B23" s="86" t="s">
        <v>99</v>
      </c>
      <c r="C23" s="12" t="s">
        <v>19</v>
      </c>
      <c r="D23" s="12">
        <v>600</v>
      </c>
      <c r="E23" s="12">
        <v>1440</v>
      </c>
      <c r="F23" s="12">
        <v>39</v>
      </c>
      <c r="G23" s="12">
        <v>36.7</v>
      </c>
      <c r="H23" s="12">
        <v>36.7</v>
      </c>
      <c r="I23" s="43">
        <f t="shared" si="0"/>
        <v>-1380</v>
      </c>
      <c r="J23" s="39">
        <f t="shared" si="1"/>
        <v>23400</v>
      </c>
      <c r="K23" s="40">
        <f t="shared" si="2"/>
        <v>-0.058974358974359</v>
      </c>
      <c r="L23" s="1"/>
    </row>
    <row r="24" spans="1:12">
      <c r="A24" s="84" t="s">
        <v>306</v>
      </c>
      <c r="B24" s="18" t="s">
        <v>18</v>
      </c>
      <c r="C24" s="9" t="s">
        <v>19</v>
      </c>
      <c r="D24" s="9">
        <v>500</v>
      </c>
      <c r="E24" s="9">
        <v>750</v>
      </c>
      <c r="F24" s="9">
        <v>25</v>
      </c>
      <c r="G24" s="9">
        <v>22.4</v>
      </c>
      <c r="H24" s="9">
        <v>27</v>
      </c>
      <c r="I24" s="42">
        <f t="shared" si="0"/>
        <v>1000</v>
      </c>
      <c r="J24" s="39">
        <f t="shared" si="1"/>
        <v>12500</v>
      </c>
      <c r="K24" s="40">
        <f t="shared" si="2"/>
        <v>0.08</v>
      </c>
      <c r="L24" s="1"/>
    </row>
    <row r="25" spans="1:12">
      <c r="A25" s="84" t="s">
        <v>306</v>
      </c>
      <c r="B25" s="18" t="s">
        <v>29</v>
      </c>
      <c r="C25" s="9" t="s">
        <v>19</v>
      </c>
      <c r="D25" s="9">
        <v>1400</v>
      </c>
      <c r="E25" s="9">
        <v>620</v>
      </c>
      <c r="F25" s="9">
        <v>18</v>
      </c>
      <c r="G25" s="9">
        <v>16.9</v>
      </c>
      <c r="H25" s="9">
        <v>20.7</v>
      </c>
      <c r="I25" s="42">
        <f t="shared" si="0"/>
        <v>3780</v>
      </c>
      <c r="J25" s="39">
        <f t="shared" si="1"/>
        <v>25200</v>
      </c>
      <c r="K25" s="40">
        <f t="shared" si="2"/>
        <v>0.15</v>
      </c>
      <c r="L25" s="1"/>
    </row>
    <row r="26" spans="1:12">
      <c r="A26" s="84" t="s">
        <v>306</v>
      </c>
      <c r="B26" s="18" t="s">
        <v>307</v>
      </c>
      <c r="C26" s="9" t="s">
        <v>19</v>
      </c>
      <c r="D26" s="9">
        <v>1600</v>
      </c>
      <c r="E26" s="9">
        <v>340</v>
      </c>
      <c r="F26" s="9">
        <v>12</v>
      </c>
      <c r="G26" s="9">
        <v>10.9</v>
      </c>
      <c r="H26" s="9">
        <v>13</v>
      </c>
      <c r="I26" s="42">
        <f t="shared" si="0"/>
        <v>1600</v>
      </c>
      <c r="J26" s="39">
        <f t="shared" si="1"/>
        <v>19200</v>
      </c>
      <c r="K26" s="40">
        <f t="shared" si="2"/>
        <v>0.0833333333333333</v>
      </c>
      <c r="L26" s="1"/>
    </row>
    <row r="27" spans="1:12">
      <c r="A27" s="84" t="s">
        <v>308</v>
      </c>
      <c r="B27" s="18" t="s">
        <v>99</v>
      </c>
      <c r="C27" s="9" t="s">
        <v>19</v>
      </c>
      <c r="D27" s="9">
        <v>600</v>
      </c>
      <c r="E27" s="9">
        <v>1380</v>
      </c>
      <c r="F27" s="9">
        <v>30</v>
      </c>
      <c r="G27" s="9">
        <v>27.7</v>
      </c>
      <c r="H27" s="9">
        <v>35.7</v>
      </c>
      <c r="I27" s="42">
        <f t="shared" si="0"/>
        <v>3420</v>
      </c>
      <c r="J27" s="39">
        <f t="shared" si="1"/>
        <v>18000</v>
      </c>
      <c r="K27" s="40">
        <f t="shared" si="2"/>
        <v>0.19</v>
      </c>
      <c r="L27" s="1"/>
    </row>
    <row r="28" spans="1:12">
      <c r="A28" s="84" t="s">
        <v>309</v>
      </c>
      <c r="B28" s="18" t="s">
        <v>18</v>
      </c>
      <c r="C28" s="9" t="s">
        <v>19</v>
      </c>
      <c r="D28" s="9">
        <v>500</v>
      </c>
      <c r="E28" s="9">
        <v>750</v>
      </c>
      <c r="F28" s="9">
        <v>13</v>
      </c>
      <c r="G28" s="9">
        <v>9.9</v>
      </c>
      <c r="H28" s="9">
        <v>18</v>
      </c>
      <c r="I28" s="42">
        <f t="shared" si="0"/>
        <v>2500</v>
      </c>
      <c r="J28" s="39">
        <f t="shared" si="1"/>
        <v>6500</v>
      </c>
      <c r="K28" s="40">
        <f t="shared" si="2"/>
        <v>0.384615384615385</v>
      </c>
      <c r="L28" s="1"/>
    </row>
    <row r="29" spans="1:12">
      <c r="A29" s="84" t="s">
        <v>310</v>
      </c>
      <c r="B29" s="18" t="s">
        <v>311</v>
      </c>
      <c r="C29" s="9" t="s">
        <v>19</v>
      </c>
      <c r="D29" s="9">
        <v>1500</v>
      </c>
      <c r="E29" s="9">
        <v>600</v>
      </c>
      <c r="F29" s="9">
        <v>7</v>
      </c>
      <c r="G29" s="9">
        <v>5.9</v>
      </c>
      <c r="H29" s="9">
        <v>13.5</v>
      </c>
      <c r="I29" s="42">
        <f t="shared" si="0"/>
        <v>9750</v>
      </c>
      <c r="J29" s="39">
        <f t="shared" si="1"/>
        <v>10500</v>
      </c>
      <c r="K29" s="40">
        <f t="shared" si="2"/>
        <v>0.928571428571429</v>
      </c>
      <c r="L29" s="1"/>
    </row>
    <row r="30" spans="1:12">
      <c r="A30" s="84" t="s">
        <v>312</v>
      </c>
      <c r="B30" s="18" t="s">
        <v>27</v>
      </c>
      <c r="C30" s="9" t="s">
        <v>19</v>
      </c>
      <c r="D30" s="9">
        <v>1300</v>
      </c>
      <c r="E30" s="9">
        <v>440</v>
      </c>
      <c r="F30" s="9">
        <v>31</v>
      </c>
      <c r="G30" s="9">
        <v>29.9</v>
      </c>
      <c r="H30" s="9">
        <v>32.85</v>
      </c>
      <c r="I30" s="42">
        <f t="shared" si="0"/>
        <v>2405</v>
      </c>
      <c r="J30" s="39">
        <f t="shared" si="1"/>
        <v>40300</v>
      </c>
      <c r="K30" s="40">
        <f t="shared" si="2"/>
        <v>0.0596774193548387</v>
      </c>
      <c r="L30" s="1"/>
    </row>
    <row r="31" spans="1:12">
      <c r="A31" s="84" t="s">
        <v>312</v>
      </c>
      <c r="B31" s="18" t="s">
        <v>128</v>
      </c>
      <c r="C31" s="9" t="s">
        <v>19</v>
      </c>
      <c r="D31" s="9">
        <v>600</v>
      </c>
      <c r="E31" s="9">
        <v>1440</v>
      </c>
      <c r="F31" s="9">
        <v>65</v>
      </c>
      <c r="G31" s="9">
        <v>62.7</v>
      </c>
      <c r="H31" s="9">
        <v>67</v>
      </c>
      <c r="I31" s="42">
        <f t="shared" si="0"/>
        <v>1200</v>
      </c>
      <c r="J31" s="39">
        <f t="shared" si="1"/>
        <v>39000</v>
      </c>
      <c r="K31" s="40">
        <f t="shared" si="2"/>
        <v>0.0307692307692308</v>
      </c>
      <c r="L31" s="1"/>
    </row>
    <row r="32" spans="1:12">
      <c r="A32" s="84"/>
      <c r="B32" s="18"/>
      <c r="C32" s="9"/>
      <c r="D32" s="9"/>
      <c r="E32" s="9"/>
      <c r="F32" s="9"/>
      <c r="G32" s="9"/>
      <c r="H32" s="9"/>
      <c r="I32" s="42"/>
      <c r="J32" s="39"/>
      <c r="K32" s="40"/>
      <c r="L32" s="1"/>
    </row>
    <row r="33" spans="1:12">
      <c r="A33" s="84"/>
      <c r="B33" s="9"/>
      <c r="C33" s="9"/>
      <c r="D33" s="9"/>
      <c r="E33" s="9"/>
      <c r="F33" s="9"/>
      <c r="G33" s="9"/>
      <c r="H33" s="9"/>
      <c r="I33" s="42"/>
      <c r="J33" s="39"/>
      <c r="K33" s="40">
        <f>SUM(K4:K32)</f>
        <v>2.8846926065413</v>
      </c>
      <c r="L33" s="1"/>
    </row>
    <row r="34" spans="1:12">
      <c r="A34" s="87"/>
      <c r="B34" s="45"/>
      <c r="C34" s="45"/>
      <c r="D34" s="45"/>
      <c r="E34" s="45"/>
      <c r="F34" s="45"/>
      <c r="G34" s="56"/>
      <c r="H34" s="56"/>
      <c r="I34" s="57"/>
      <c r="J34" s="58"/>
      <c r="K34" s="59"/>
      <c r="L34" s="1"/>
    </row>
    <row r="35" spans="1:12">
      <c r="A35" s="87"/>
      <c r="B35" s="45"/>
      <c r="C35" s="45"/>
      <c r="D35" s="45"/>
      <c r="E35" s="45"/>
      <c r="F35" s="45"/>
      <c r="G35" s="46" t="s">
        <v>42</v>
      </c>
      <c r="H35" s="46"/>
      <c r="I35" s="60">
        <f>SUM(I4:I33)</f>
        <v>51350</v>
      </c>
      <c r="J35" s="45"/>
      <c r="K35" s="1"/>
      <c r="L35" s="1"/>
    </row>
    <row r="36" spans="7:9">
      <c r="G36" s="45"/>
      <c r="H36" s="45"/>
      <c r="I36" s="45"/>
    </row>
    <row r="37" spans="7:9">
      <c r="G37" s="47" t="s">
        <v>43</v>
      </c>
      <c r="H37" s="47"/>
      <c r="I37" s="78">
        <v>2.88</v>
      </c>
    </row>
    <row r="38" spans="7:9">
      <c r="G38" s="48"/>
      <c r="H38" s="48"/>
      <c r="I38" s="45"/>
    </row>
    <row r="39" spans="7:9">
      <c r="G39" s="47" t="s">
        <v>2</v>
      </c>
      <c r="H39" s="47"/>
      <c r="I39" s="50">
        <f>20/28</f>
        <v>0.714285714285714</v>
      </c>
    </row>
    <row r="1048552" spans="10:16384">
      <c r="J1048552" s="65"/>
      <c r="K1048552" s="65"/>
      <c r="L1048552" s="65"/>
      <c r="XFD1048552" s="39"/>
    </row>
    <row r="1048553" spans="10:16384">
      <c r="J1048553" s="58"/>
      <c r="K1048553" s="65"/>
      <c r="L1048553" s="65"/>
      <c r="XFD1048553" s="39"/>
    </row>
  </sheetData>
  <mergeCells count="5">
    <mergeCell ref="A1:K1"/>
    <mergeCell ref="A2:K2"/>
    <mergeCell ref="G35:H35"/>
    <mergeCell ref="G37:H37"/>
    <mergeCell ref="G39:H39"/>
  </mergeCells>
  <pageMargins left="0.75" right="0.75" top="1" bottom="1" header="0.511805555555556" footer="0.511805555555556"/>
  <pageSetup paperSize="1" orientation="portrait" horizontalDpi="300" verticalDpi="300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1048565"/>
  <sheetViews>
    <sheetView workbookViewId="0">
      <selection activeCell="L18" sqref="L18"/>
    </sheetView>
  </sheetViews>
  <sheetFormatPr defaultColWidth="9" defaultRowHeight="15"/>
  <cols>
    <col min="1" max="1" width="10.1428571428571" style="80" customWidth="1"/>
    <col min="2" max="2" width="19" customWidth="1"/>
    <col min="5" max="5" width="12.8571428571429" customWidth="1"/>
    <col min="7" max="7" width="10.4285714285714" customWidth="1"/>
    <col min="8" max="8" width="11" customWidth="1"/>
    <col min="9" max="9" width="12.5714285714286" customWidth="1"/>
    <col min="10" max="10" width="19.1428571428571" customWidth="1"/>
    <col min="11" max="11" width="18.8571428571429" customWidth="1"/>
  </cols>
  <sheetData>
    <row r="1" ht="22.5" spans="1:12">
      <c r="A1" s="81" t="s">
        <v>4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1"/>
    </row>
    <row r="2" ht="15.75" spans="1:12">
      <c r="A2" s="82" t="s">
        <v>313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1"/>
    </row>
    <row r="3" spans="1:12">
      <c r="A3" s="83" t="s">
        <v>6</v>
      </c>
      <c r="B3" s="7" t="s">
        <v>7</v>
      </c>
      <c r="C3" s="7" t="s">
        <v>8</v>
      </c>
      <c r="D3" s="7" t="s">
        <v>9</v>
      </c>
      <c r="E3" s="7" t="s">
        <v>10</v>
      </c>
      <c r="F3" s="7" t="s">
        <v>11</v>
      </c>
      <c r="G3" s="7" t="s">
        <v>13</v>
      </c>
      <c r="H3" s="7" t="s">
        <v>14</v>
      </c>
      <c r="I3" s="36" t="s">
        <v>15</v>
      </c>
      <c r="J3" s="37" t="s">
        <v>16</v>
      </c>
      <c r="K3" s="37" t="s">
        <v>17</v>
      </c>
      <c r="L3" s="1"/>
    </row>
    <row r="4" spans="1:12">
      <c r="A4" s="84">
        <v>43467</v>
      </c>
      <c r="B4" s="18" t="s">
        <v>314</v>
      </c>
      <c r="C4" s="9" t="s">
        <v>19</v>
      </c>
      <c r="D4" s="9">
        <v>500</v>
      </c>
      <c r="E4" s="9">
        <v>1300</v>
      </c>
      <c r="F4" s="9">
        <v>51</v>
      </c>
      <c r="G4" s="9">
        <v>46.8</v>
      </c>
      <c r="H4" s="9">
        <v>56</v>
      </c>
      <c r="I4" s="42">
        <f t="shared" ref="I4:I43" si="0">(H4-F4)*D4</f>
        <v>2500</v>
      </c>
      <c r="J4" s="39">
        <f t="shared" ref="J4:J43" si="1">D4*F4</f>
        <v>25500</v>
      </c>
      <c r="K4" s="40">
        <f t="shared" ref="K4:K43" si="2">(I4/J4)</f>
        <v>0.0980392156862745</v>
      </c>
      <c r="L4" s="1"/>
    </row>
    <row r="5" spans="1:12">
      <c r="A5" s="85">
        <v>43467</v>
      </c>
      <c r="B5" s="86" t="s">
        <v>315</v>
      </c>
      <c r="C5" s="12" t="s">
        <v>19</v>
      </c>
      <c r="D5" s="12">
        <v>2300</v>
      </c>
      <c r="E5" s="12">
        <v>160</v>
      </c>
      <c r="F5" s="12">
        <v>15</v>
      </c>
      <c r="G5" s="12">
        <v>13.8</v>
      </c>
      <c r="H5" s="12">
        <v>13.8</v>
      </c>
      <c r="I5" s="43">
        <f t="shared" si="0"/>
        <v>-2760</v>
      </c>
      <c r="J5" s="39">
        <f t="shared" si="1"/>
        <v>34500</v>
      </c>
      <c r="K5" s="40">
        <f t="shared" si="2"/>
        <v>-0.0799999999999999</v>
      </c>
      <c r="L5" s="1"/>
    </row>
    <row r="6" spans="1:12">
      <c r="A6" s="84">
        <v>43467</v>
      </c>
      <c r="B6" s="18" t="s">
        <v>316</v>
      </c>
      <c r="C6" s="9" t="s">
        <v>19</v>
      </c>
      <c r="D6" s="9">
        <v>1500</v>
      </c>
      <c r="E6" s="9">
        <v>110</v>
      </c>
      <c r="F6" s="9">
        <v>20</v>
      </c>
      <c r="G6" s="9">
        <v>18.4</v>
      </c>
      <c r="H6" s="9">
        <v>22</v>
      </c>
      <c r="I6" s="42">
        <f t="shared" si="0"/>
        <v>3000</v>
      </c>
      <c r="J6" s="39">
        <f t="shared" si="1"/>
        <v>30000</v>
      </c>
      <c r="K6" s="40">
        <f t="shared" si="2"/>
        <v>0.1</v>
      </c>
      <c r="L6" s="1"/>
    </row>
    <row r="7" spans="1:12">
      <c r="A7" s="85">
        <v>43557</v>
      </c>
      <c r="B7" s="86" t="s">
        <v>317</v>
      </c>
      <c r="C7" s="12" t="s">
        <v>19</v>
      </c>
      <c r="D7" s="12">
        <v>1000</v>
      </c>
      <c r="E7" s="12">
        <v>670</v>
      </c>
      <c r="F7" s="12">
        <v>20</v>
      </c>
      <c r="G7" s="12">
        <v>18.7</v>
      </c>
      <c r="H7" s="12">
        <v>18.7</v>
      </c>
      <c r="I7" s="43">
        <f t="shared" si="0"/>
        <v>-1300</v>
      </c>
      <c r="J7" s="39">
        <f t="shared" si="1"/>
        <v>20000</v>
      </c>
      <c r="K7" s="40">
        <f t="shared" si="2"/>
        <v>-0.065</v>
      </c>
      <c r="L7" s="1"/>
    </row>
    <row r="8" spans="1:12">
      <c r="A8" s="84">
        <v>43557</v>
      </c>
      <c r="B8" s="18" t="s">
        <v>318</v>
      </c>
      <c r="C8" s="9" t="s">
        <v>19</v>
      </c>
      <c r="D8" s="9">
        <v>1300</v>
      </c>
      <c r="E8" s="9">
        <v>240</v>
      </c>
      <c r="F8" s="9">
        <v>29</v>
      </c>
      <c r="G8" s="9">
        <v>27.9</v>
      </c>
      <c r="H8" s="9">
        <v>30</v>
      </c>
      <c r="I8" s="42">
        <f t="shared" si="0"/>
        <v>1300</v>
      </c>
      <c r="J8" s="39">
        <f t="shared" si="1"/>
        <v>37700</v>
      </c>
      <c r="K8" s="40">
        <f t="shared" si="2"/>
        <v>0.0344827586206897</v>
      </c>
      <c r="L8" s="1"/>
    </row>
    <row r="9" spans="1:12">
      <c r="A9" s="84">
        <v>43587</v>
      </c>
      <c r="B9" s="18" t="s">
        <v>283</v>
      </c>
      <c r="C9" s="9" t="s">
        <v>19</v>
      </c>
      <c r="D9" s="9">
        <v>500</v>
      </c>
      <c r="E9" s="9">
        <v>640</v>
      </c>
      <c r="F9" s="9">
        <v>60</v>
      </c>
      <c r="G9" s="9">
        <v>55</v>
      </c>
      <c r="H9" s="9">
        <v>62.4</v>
      </c>
      <c r="I9" s="42">
        <f t="shared" si="0"/>
        <v>1200</v>
      </c>
      <c r="J9" s="39">
        <f t="shared" si="1"/>
        <v>30000</v>
      </c>
      <c r="K9" s="40">
        <f t="shared" si="2"/>
        <v>0.04</v>
      </c>
      <c r="L9" s="1"/>
    </row>
    <row r="10" spans="1:12">
      <c r="A10" s="84">
        <v>43587</v>
      </c>
      <c r="B10" s="18" t="s">
        <v>81</v>
      </c>
      <c r="C10" s="9" t="s">
        <v>19</v>
      </c>
      <c r="D10" s="9">
        <v>750</v>
      </c>
      <c r="E10" s="9">
        <v>1060</v>
      </c>
      <c r="F10" s="9">
        <v>31.5</v>
      </c>
      <c r="G10" s="9">
        <v>29</v>
      </c>
      <c r="H10" s="9">
        <v>33.1</v>
      </c>
      <c r="I10" s="42">
        <f t="shared" si="0"/>
        <v>1200</v>
      </c>
      <c r="J10" s="39">
        <f t="shared" si="1"/>
        <v>23625</v>
      </c>
      <c r="K10" s="40">
        <f t="shared" si="2"/>
        <v>0.0507936507936508</v>
      </c>
      <c r="L10" s="1"/>
    </row>
    <row r="11" spans="1:12">
      <c r="A11" s="85">
        <v>43618</v>
      </c>
      <c r="B11" s="86" t="s">
        <v>45</v>
      </c>
      <c r="C11" s="12" t="s">
        <v>19</v>
      </c>
      <c r="D11" s="12">
        <v>1200</v>
      </c>
      <c r="E11" s="12">
        <v>760</v>
      </c>
      <c r="F11" s="12">
        <v>23</v>
      </c>
      <c r="G11" s="12">
        <v>20.9</v>
      </c>
      <c r="H11" s="12">
        <v>20.9</v>
      </c>
      <c r="I11" s="43">
        <f t="shared" si="0"/>
        <v>-2520</v>
      </c>
      <c r="J11" s="39">
        <f t="shared" si="1"/>
        <v>27600</v>
      </c>
      <c r="K11" s="40">
        <f t="shared" si="2"/>
        <v>-0.091304347826087</v>
      </c>
      <c r="L11" s="1"/>
    </row>
    <row r="12" spans="1:12">
      <c r="A12" s="85">
        <v>43618</v>
      </c>
      <c r="B12" s="86" t="s">
        <v>245</v>
      </c>
      <c r="C12" s="12" t="s">
        <v>19</v>
      </c>
      <c r="D12" s="12">
        <v>1100</v>
      </c>
      <c r="E12" s="12">
        <v>400</v>
      </c>
      <c r="F12" s="12">
        <v>16</v>
      </c>
      <c r="G12" s="12">
        <v>14</v>
      </c>
      <c r="H12" s="12">
        <v>14</v>
      </c>
      <c r="I12" s="43">
        <f t="shared" si="0"/>
        <v>-2200</v>
      </c>
      <c r="J12" s="39">
        <f t="shared" si="1"/>
        <v>17600</v>
      </c>
      <c r="K12" s="40">
        <f t="shared" si="2"/>
        <v>-0.125</v>
      </c>
      <c r="L12" s="1"/>
    </row>
    <row r="13" spans="1:12">
      <c r="A13" s="84">
        <v>43618</v>
      </c>
      <c r="B13" s="18" t="s">
        <v>318</v>
      </c>
      <c r="C13" s="9" t="s">
        <v>19</v>
      </c>
      <c r="D13" s="9">
        <v>1300</v>
      </c>
      <c r="E13" s="9">
        <v>180</v>
      </c>
      <c r="F13" s="9">
        <v>29</v>
      </c>
      <c r="G13" s="9">
        <v>27</v>
      </c>
      <c r="H13" s="9">
        <v>36</v>
      </c>
      <c r="I13" s="42">
        <f t="shared" si="0"/>
        <v>9100</v>
      </c>
      <c r="J13" s="39">
        <f t="shared" si="1"/>
        <v>37700</v>
      </c>
      <c r="K13" s="40">
        <f t="shared" si="2"/>
        <v>0.241379310344828</v>
      </c>
      <c r="L13" s="1"/>
    </row>
    <row r="14" spans="1:12">
      <c r="A14" s="85">
        <v>43648</v>
      </c>
      <c r="B14" s="86" t="s">
        <v>45</v>
      </c>
      <c r="C14" s="12" t="s">
        <v>19</v>
      </c>
      <c r="D14" s="12">
        <v>1200</v>
      </c>
      <c r="E14" s="12">
        <v>760</v>
      </c>
      <c r="F14" s="12">
        <v>23</v>
      </c>
      <c r="G14" s="12">
        <v>21</v>
      </c>
      <c r="H14" s="12">
        <v>21</v>
      </c>
      <c r="I14" s="43">
        <f t="shared" si="0"/>
        <v>-2400</v>
      </c>
      <c r="J14" s="39">
        <f t="shared" si="1"/>
        <v>27600</v>
      </c>
      <c r="K14" s="40">
        <f t="shared" si="2"/>
        <v>-0.0869565217391304</v>
      </c>
      <c r="L14" s="1"/>
    </row>
    <row r="15" spans="1:12">
      <c r="A15" s="84">
        <v>43648</v>
      </c>
      <c r="B15" s="18" t="s">
        <v>27</v>
      </c>
      <c r="C15" s="9" t="s">
        <v>19</v>
      </c>
      <c r="D15" s="9">
        <v>1300</v>
      </c>
      <c r="E15" s="9">
        <v>400</v>
      </c>
      <c r="F15" s="9">
        <v>24</v>
      </c>
      <c r="G15" s="9">
        <v>22.2</v>
      </c>
      <c r="H15" s="9">
        <v>25</v>
      </c>
      <c r="I15" s="42">
        <f t="shared" si="0"/>
        <v>1300</v>
      </c>
      <c r="J15" s="39">
        <f t="shared" si="1"/>
        <v>31200</v>
      </c>
      <c r="K15" s="40">
        <f t="shared" si="2"/>
        <v>0.0416666666666667</v>
      </c>
      <c r="L15" s="1"/>
    </row>
    <row r="16" spans="1:12">
      <c r="A16" s="85">
        <v>43648</v>
      </c>
      <c r="B16" s="86" t="s">
        <v>56</v>
      </c>
      <c r="C16" s="12" t="s">
        <v>19</v>
      </c>
      <c r="D16" s="12">
        <v>750</v>
      </c>
      <c r="E16" s="12">
        <v>1060</v>
      </c>
      <c r="F16" s="12">
        <v>31</v>
      </c>
      <c r="G16" s="12">
        <v>28</v>
      </c>
      <c r="H16" s="12">
        <v>28</v>
      </c>
      <c r="I16" s="43">
        <f t="shared" si="0"/>
        <v>-2250</v>
      </c>
      <c r="J16" s="39">
        <f t="shared" si="1"/>
        <v>23250</v>
      </c>
      <c r="K16" s="40">
        <f t="shared" si="2"/>
        <v>-0.0967741935483871</v>
      </c>
      <c r="L16" s="1"/>
    </row>
    <row r="17" spans="1:12">
      <c r="A17" s="84">
        <v>43679</v>
      </c>
      <c r="B17" s="18" t="s">
        <v>62</v>
      </c>
      <c r="C17" s="9" t="s">
        <v>19</v>
      </c>
      <c r="D17" s="9">
        <v>1000</v>
      </c>
      <c r="E17" s="9">
        <v>780</v>
      </c>
      <c r="F17" s="9">
        <v>34</v>
      </c>
      <c r="G17" s="9">
        <v>31.8</v>
      </c>
      <c r="H17" s="9">
        <v>38.5</v>
      </c>
      <c r="I17" s="42">
        <f t="shared" si="0"/>
        <v>4500</v>
      </c>
      <c r="J17" s="39">
        <f t="shared" si="1"/>
        <v>34000</v>
      </c>
      <c r="K17" s="40">
        <f t="shared" si="2"/>
        <v>0.132352941176471</v>
      </c>
      <c r="L17" s="1"/>
    </row>
    <row r="18" spans="1:12">
      <c r="A18" s="85">
        <v>43679</v>
      </c>
      <c r="B18" s="86" t="s">
        <v>319</v>
      </c>
      <c r="C18" s="12" t="s">
        <v>19</v>
      </c>
      <c r="D18" s="12">
        <v>2300</v>
      </c>
      <c r="E18" s="12">
        <v>160</v>
      </c>
      <c r="F18" s="12">
        <v>9</v>
      </c>
      <c r="G18" s="12">
        <v>7.8</v>
      </c>
      <c r="H18" s="12">
        <v>7.8</v>
      </c>
      <c r="I18" s="43">
        <f t="shared" si="0"/>
        <v>-2760</v>
      </c>
      <c r="J18" s="39">
        <f t="shared" si="1"/>
        <v>20700</v>
      </c>
      <c r="K18" s="40">
        <f t="shared" si="2"/>
        <v>-0.133333333333333</v>
      </c>
      <c r="L18" s="1"/>
    </row>
    <row r="19" spans="1:12">
      <c r="A19" s="84">
        <v>43771</v>
      </c>
      <c r="B19" s="18" t="s">
        <v>320</v>
      </c>
      <c r="C19" s="9" t="s">
        <v>19</v>
      </c>
      <c r="D19" s="9">
        <v>800</v>
      </c>
      <c r="E19" s="9">
        <v>1300</v>
      </c>
      <c r="F19" s="9">
        <v>34.5</v>
      </c>
      <c r="G19" s="9">
        <v>32</v>
      </c>
      <c r="H19" s="9">
        <v>36</v>
      </c>
      <c r="I19" s="42">
        <f t="shared" si="0"/>
        <v>1200</v>
      </c>
      <c r="J19" s="39">
        <f t="shared" si="1"/>
        <v>27600</v>
      </c>
      <c r="K19" s="40">
        <f t="shared" si="2"/>
        <v>0.0434782608695652</v>
      </c>
      <c r="L19" s="1"/>
    </row>
    <row r="20" spans="1:12">
      <c r="A20" s="84">
        <v>43771</v>
      </c>
      <c r="B20" s="18" t="s">
        <v>277</v>
      </c>
      <c r="C20" s="9" t="s">
        <v>19</v>
      </c>
      <c r="D20" s="9">
        <v>1000</v>
      </c>
      <c r="E20" s="9">
        <v>560</v>
      </c>
      <c r="F20" s="9">
        <v>26</v>
      </c>
      <c r="G20" s="9">
        <v>23.8</v>
      </c>
      <c r="H20" s="9">
        <v>27.2</v>
      </c>
      <c r="I20" s="42">
        <f t="shared" si="0"/>
        <v>1200</v>
      </c>
      <c r="J20" s="39">
        <f t="shared" si="1"/>
        <v>26000</v>
      </c>
      <c r="K20" s="40">
        <f t="shared" si="2"/>
        <v>0.0461538461538461</v>
      </c>
      <c r="L20" s="1"/>
    </row>
    <row r="21" spans="1:12">
      <c r="A21" s="85">
        <v>43801</v>
      </c>
      <c r="B21" s="86" t="s">
        <v>321</v>
      </c>
      <c r="C21" s="12" t="s">
        <v>19</v>
      </c>
      <c r="D21" s="12">
        <v>1000</v>
      </c>
      <c r="E21" s="12">
        <v>540</v>
      </c>
      <c r="F21" s="12">
        <v>15</v>
      </c>
      <c r="G21" s="12">
        <v>13</v>
      </c>
      <c r="H21" s="12">
        <v>13</v>
      </c>
      <c r="I21" s="43">
        <f t="shared" si="0"/>
        <v>-2000</v>
      </c>
      <c r="J21" s="39">
        <f t="shared" si="1"/>
        <v>15000</v>
      </c>
      <c r="K21" s="40">
        <f t="shared" si="2"/>
        <v>-0.133333333333333</v>
      </c>
      <c r="L21" s="1"/>
    </row>
    <row r="22" spans="1:12">
      <c r="A22" s="84">
        <v>43801</v>
      </c>
      <c r="B22" s="18" t="s">
        <v>322</v>
      </c>
      <c r="C22" s="9" t="s">
        <v>19</v>
      </c>
      <c r="D22" s="9">
        <v>1200</v>
      </c>
      <c r="E22" s="9">
        <v>710</v>
      </c>
      <c r="F22" s="9">
        <v>18</v>
      </c>
      <c r="G22" s="9">
        <v>16.5</v>
      </c>
      <c r="H22" s="9">
        <v>19</v>
      </c>
      <c r="I22" s="42">
        <f t="shared" si="0"/>
        <v>1200</v>
      </c>
      <c r="J22" s="39">
        <f t="shared" si="1"/>
        <v>21600</v>
      </c>
      <c r="K22" s="40">
        <f t="shared" si="2"/>
        <v>0.0555555555555556</v>
      </c>
      <c r="L22" s="1"/>
    </row>
    <row r="23" spans="1:12">
      <c r="A23" s="84" t="s">
        <v>323</v>
      </c>
      <c r="B23" s="18" t="s">
        <v>324</v>
      </c>
      <c r="C23" s="9" t="s">
        <v>19</v>
      </c>
      <c r="D23" s="9">
        <v>700</v>
      </c>
      <c r="E23" s="9">
        <v>800</v>
      </c>
      <c r="F23" s="9">
        <v>18</v>
      </c>
      <c r="G23" s="9">
        <v>15</v>
      </c>
      <c r="H23" s="9">
        <v>23</v>
      </c>
      <c r="I23" s="42">
        <f t="shared" si="0"/>
        <v>3500</v>
      </c>
      <c r="J23" s="39">
        <f t="shared" si="1"/>
        <v>12600</v>
      </c>
      <c r="K23" s="40">
        <f t="shared" si="2"/>
        <v>0.277777777777778</v>
      </c>
      <c r="L23" s="1"/>
    </row>
    <row r="24" spans="1:12">
      <c r="A24" s="85" t="s">
        <v>323</v>
      </c>
      <c r="B24" s="86" t="s">
        <v>251</v>
      </c>
      <c r="C24" s="12" t="s">
        <v>19</v>
      </c>
      <c r="D24" s="12">
        <v>1100</v>
      </c>
      <c r="E24" s="12">
        <v>450</v>
      </c>
      <c r="F24" s="12">
        <v>13</v>
      </c>
      <c r="G24" s="12">
        <v>11</v>
      </c>
      <c r="H24" s="12">
        <v>11</v>
      </c>
      <c r="I24" s="43">
        <f t="shared" si="0"/>
        <v>-2200</v>
      </c>
      <c r="J24" s="39">
        <f t="shared" si="1"/>
        <v>14300</v>
      </c>
      <c r="K24" s="40">
        <f t="shared" si="2"/>
        <v>-0.153846153846154</v>
      </c>
      <c r="L24" s="1"/>
    </row>
    <row r="25" spans="1:12">
      <c r="A25" s="84" t="s">
        <v>323</v>
      </c>
      <c r="B25" s="18" t="s">
        <v>325</v>
      </c>
      <c r="C25" s="9" t="s">
        <v>19</v>
      </c>
      <c r="D25" s="9">
        <v>1000</v>
      </c>
      <c r="E25" s="9">
        <v>740</v>
      </c>
      <c r="F25" s="9">
        <v>25.5</v>
      </c>
      <c r="G25" s="9">
        <v>23.4</v>
      </c>
      <c r="H25" s="9">
        <v>26.7</v>
      </c>
      <c r="I25" s="42">
        <f t="shared" si="0"/>
        <v>1200</v>
      </c>
      <c r="J25" s="39">
        <f t="shared" si="1"/>
        <v>25500</v>
      </c>
      <c r="K25" s="40">
        <f t="shared" si="2"/>
        <v>0.0470588235294117</v>
      </c>
      <c r="L25" s="1"/>
    </row>
    <row r="26" spans="1:12">
      <c r="A26" s="85" t="s">
        <v>323</v>
      </c>
      <c r="B26" s="86" t="s">
        <v>257</v>
      </c>
      <c r="C26" s="12" t="s">
        <v>19</v>
      </c>
      <c r="D26" s="12">
        <v>500</v>
      </c>
      <c r="E26" s="12">
        <v>620</v>
      </c>
      <c r="F26" s="12">
        <v>38</v>
      </c>
      <c r="G26" s="12">
        <v>34</v>
      </c>
      <c r="H26" s="12">
        <v>34</v>
      </c>
      <c r="I26" s="43">
        <f t="shared" si="0"/>
        <v>-2000</v>
      </c>
      <c r="J26" s="39">
        <f t="shared" si="1"/>
        <v>19000</v>
      </c>
      <c r="K26" s="40">
        <f t="shared" si="2"/>
        <v>-0.105263157894737</v>
      </c>
      <c r="L26" s="1"/>
    </row>
    <row r="27" spans="1:12">
      <c r="A27" s="84" t="s">
        <v>326</v>
      </c>
      <c r="B27" s="18" t="s">
        <v>321</v>
      </c>
      <c r="C27" s="9" t="s">
        <v>19</v>
      </c>
      <c r="D27" s="9">
        <v>1000</v>
      </c>
      <c r="E27" s="9">
        <v>550</v>
      </c>
      <c r="F27" s="9">
        <v>11.6</v>
      </c>
      <c r="G27" s="9">
        <v>9.7</v>
      </c>
      <c r="H27" s="9">
        <v>14</v>
      </c>
      <c r="I27" s="42">
        <f t="shared" si="0"/>
        <v>2400</v>
      </c>
      <c r="J27" s="39">
        <f t="shared" si="1"/>
        <v>11600</v>
      </c>
      <c r="K27" s="40">
        <f t="shared" si="2"/>
        <v>0.206896551724138</v>
      </c>
      <c r="L27" s="1"/>
    </row>
    <row r="28" spans="1:12">
      <c r="A28" s="84" t="s">
        <v>326</v>
      </c>
      <c r="B28" s="18" t="s">
        <v>327</v>
      </c>
      <c r="C28" s="9" t="s">
        <v>19</v>
      </c>
      <c r="D28" s="9">
        <v>1750</v>
      </c>
      <c r="E28" s="9">
        <v>210</v>
      </c>
      <c r="F28" s="9">
        <v>14.5</v>
      </c>
      <c r="G28" s="9">
        <v>13.2</v>
      </c>
      <c r="H28" s="9">
        <v>17</v>
      </c>
      <c r="I28" s="42">
        <f t="shared" si="0"/>
        <v>4375</v>
      </c>
      <c r="J28" s="39">
        <f t="shared" si="1"/>
        <v>25375</v>
      </c>
      <c r="K28" s="40">
        <f t="shared" si="2"/>
        <v>0.172413793103448</v>
      </c>
      <c r="L28" s="1"/>
    </row>
    <row r="29" spans="1:12">
      <c r="A29" s="84" t="s">
        <v>328</v>
      </c>
      <c r="B29" s="18" t="s">
        <v>285</v>
      </c>
      <c r="C29" s="9" t="s">
        <v>19</v>
      </c>
      <c r="D29" s="9">
        <v>1750</v>
      </c>
      <c r="E29" s="9">
        <v>220</v>
      </c>
      <c r="F29" s="9">
        <v>14</v>
      </c>
      <c r="G29" s="9">
        <v>12.8</v>
      </c>
      <c r="H29" s="9">
        <v>16</v>
      </c>
      <c r="I29" s="42">
        <f t="shared" si="0"/>
        <v>3500</v>
      </c>
      <c r="J29" s="39">
        <f t="shared" si="1"/>
        <v>24500</v>
      </c>
      <c r="K29" s="40">
        <f t="shared" si="2"/>
        <v>0.142857142857143</v>
      </c>
      <c r="L29" s="1"/>
    </row>
    <row r="30" spans="1:12">
      <c r="A30" s="84" t="s">
        <v>328</v>
      </c>
      <c r="B30" s="75" t="s">
        <v>329</v>
      </c>
      <c r="C30" s="9" t="s">
        <v>19</v>
      </c>
      <c r="D30" s="9">
        <v>250</v>
      </c>
      <c r="E30" s="9">
        <v>2500</v>
      </c>
      <c r="F30" s="9">
        <v>138</v>
      </c>
      <c r="G30" s="9">
        <v>129</v>
      </c>
      <c r="H30" s="9">
        <v>143</v>
      </c>
      <c r="I30" s="42">
        <f t="shared" si="0"/>
        <v>1250</v>
      </c>
      <c r="J30" s="39">
        <f t="shared" si="1"/>
        <v>34500</v>
      </c>
      <c r="K30" s="40">
        <f t="shared" si="2"/>
        <v>0.036231884057971</v>
      </c>
      <c r="L30" s="1"/>
    </row>
    <row r="31" spans="1:12">
      <c r="A31" s="85" t="s">
        <v>330</v>
      </c>
      <c r="B31" s="76" t="s">
        <v>331</v>
      </c>
      <c r="C31" s="12" t="s">
        <v>19</v>
      </c>
      <c r="D31" s="12">
        <v>1300</v>
      </c>
      <c r="E31" s="12">
        <v>130</v>
      </c>
      <c r="F31" s="12">
        <v>11</v>
      </c>
      <c r="G31" s="12">
        <v>9.5</v>
      </c>
      <c r="H31" s="12">
        <v>9.5</v>
      </c>
      <c r="I31" s="43">
        <f t="shared" si="0"/>
        <v>-1950</v>
      </c>
      <c r="J31" s="39">
        <f t="shared" si="1"/>
        <v>14300</v>
      </c>
      <c r="K31" s="40">
        <f t="shared" si="2"/>
        <v>-0.136363636363636</v>
      </c>
      <c r="L31" s="1"/>
    </row>
    <row r="32" spans="1:12">
      <c r="A32" s="84" t="s">
        <v>330</v>
      </c>
      <c r="B32" s="75" t="s">
        <v>332</v>
      </c>
      <c r="C32" s="9" t="s">
        <v>19</v>
      </c>
      <c r="D32" s="9">
        <v>1500</v>
      </c>
      <c r="E32" s="9">
        <v>130</v>
      </c>
      <c r="F32" s="9">
        <v>12</v>
      </c>
      <c r="G32" s="9">
        <v>10.7</v>
      </c>
      <c r="H32" s="9">
        <v>14</v>
      </c>
      <c r="I32" s="42">
        <f t="shared" si="0"/>
        <v>3000</v>
      </c>
      <c r="J32" s="39">
        <f t="shared" si="1"/>
        <v>18000</v>
      </c>
      <c r="K32" s="40">
        <f t="shared" si="2"/>
        <v>0.166666666666667</v>
      </c>
      <c r="L32" s="1"/>
    </row>
    <row r="33" spans="1:12">
      <c r="A33" s="84" t="s">
        <v>333</v>
      </c>
      <c r="B33" s="88" t="s">
        <v>334</v>
      </c>
      <c r="C33" s="9" t="s">
        <v>19</v>
      </c>
      <c r="D33" s="9">
        <v>1200</v>
      </c>
      <c r="E33" s="9">
        <v>800</v>
      </c>
      <c r="F33" s="9">
        <v>18</v>
      </c>
      <c r="G33" s="9">
        <v>16</v>
      </c>
      <c r="H33" s="9">
        <v>20.5</v>
      </c>
      <c r="I33" s="42">
        <f t="shared" si="0"/>
        <v>3000</v>
      </c>
      <c r="J33" s="39">
        <f t="shared" si="1"/>
        <v>21600</v>
      </c>
      <c r="K33" s="40">
        <f t="shared" si="2"/>
        <v>0.138888888888889</v>
      </c>
      <c r="L33" s="1"/>
    </row>
    <row r="34" spans="1:12">
      <c r="A34" s="84" t="s">
        <v>335</v>
      </c>
      <c r="B34" s="88" t="s">
        <v>324</v>
      </c>
      <c r="C34" s="9" t="s">
        <v>19</v>
      </c>
      <c r="D34" s="9">
        <v>700</v>
      </c>
      <c r="E34" s="9">
        <v>780</v>
      </c>
      <c r="F34" s="9">
        <v>25</v>
      </c>
      <c r="G34" s="9">
        <v>22</v>
      </c>
      <c r="H34" s="9">
        <v>29</v>
      </c>
      <c r="I34" s="42">
        <f t="shared" si="0"/>
        <v>2800</v>
      </c>
      <c r="J34" s="39">
        <f t="shared" si="1"/>
        <v>17500</v>
      </c>
      <c r="K34" s="40">
        <f t="shared" si="2"/>
        <v>0.16</v>
      </c>
      <c r="L34" s="1"/>
    </row>
    <row r="35" spans="1:12">
      <c r="A35" s="85" t="s">
        <v>335</v>
      </c>
      <c r="B35" s="89" t="s">
        <v>329</v>
      </c>
      <c r="C35" s="12" t="s">
        <v>19</v>
      </c>
      <c r="D35" s="12">
        <v>250</v>
      </c>
      <c r="E35" s="12">
        <v>2600</v>
      </c>
      <c r="F35" s="12">
        <v>115</v>
      </c>
      <c r="G35" s="12">
        <v>108</v>
      </c>
      <c r="H35" s="12">
        <v>108</v>
      </c>
      <c r="I35" s="43">
        <f t="shared" si="0"/>
        <v>-1750</v>
      </c>
      <c r="J35" s="39">
        <f t="shared" si="1"/>
        <v>28750</v>
      </c>
      <c r="K35" s="40">
        <f t="shared" si="2"/>
        <v>-0.0608695652173913</v>
      </c>
      <c r="L35" s="1"/>
    </row>
    <row r="36" spans="1:12">
      <c r="A36" s="84" t="s">
        <v>336</v>
      </c>
      <c r="B36" s="88" t="s">
        <v>294</v>
      </c>
      <c r="C36" s="9" t="s">
        <v>19</v>
      </c>
      <c r="D36" s="9">
        <v>1200</v>
      </c>
      <c r="E36" s="9">
        <v>820</v>
      </c>
      <c r="F36" s="9">
        <v>23</v>
      </c>
      <c r="G36" s="9">
        <v>21.1</v>
      </c>
      <c r="H36" s="9">
        <v>24</v>
      </c>
      <c r="I36" s="42">
        <f t="shared" si="0"/>
        <v>1200</v>
      </c>
      <c r="J36" s="39">
        <f t="shared" si="1"/>
        <v>27600</v>
      </c>
      <c r="K36" s="40">
        <f t="shared" si="2"/>
        <v>0.0434782608695652</v>
      </c>
      <c r="L36" s="1"/>
    </row>
    <row r="37" spans="1:12">
      <c r="A37" s="84" t="s">
        <v>336</v>
      </c>
      <c r="B37" s="75" t="s">
        <v>332</v>
      </c>
      <c r="C37" s="9" t="s">
        <v>19</v>
      </c>
      <c r="D37" s="9">
        <v>1500</v>
      </c>
      <c r="E37" s="9">
        <v>130</v>
      </c>
      <c r="F37" s="9">
        <v>11</v>
      </c>
      <c r="G37" s="9">
        <v>9.4</v>
      </c>
      <c r="H37" s="9">
        <v>13</v>
      </c>
      <c r="I37" s="42">
        <f t="shared" si="0"/>
        <v>3000</v>
      </c>
      <c r="J37" s="39">
        <f t="shared" si="1"/>
        <v>16500</v>
      </c>
      <c r="K37" s="40">
        <f t="shared" si="2"/>
        <v>0.181818181818182</v>
      </c>
      <c r="L37" s="1"/>
    </row>
    <row r="38" spans="1:12">
      <c r="A38" s="84" t="s">
        <v>337</v>
      </c>
      <c r="B38" s="75" t="s">
        <v>338</v>
      </c>
      <c r="C38" s="9" t="s">
        <v>19</v>
      </c>
      <c r="D38" s="9">
        <v>1800</v>
      </c>
      <c r="E38" s="9">
        <v>340</v>
      </c>
      <c r="F38" s="9">
        <v>7</v>
      </c>
      <c r="G38" s="9">
        <v>5.5</v>
      </c>
      <c r="H38" s="9">
        <v>9</v>
      </c>
      <c r="I38" s="42">
        <f t="shared" si="0"/>
        <v>3600</v>
      </c>
      <c r="J38" s="39">
        <f t="shared" si="1"/>
        <v>12600</v>
      </c>
      <c r="K38" s="40">
        <f t="shared" si="2"/>
        <v>0.285714285714286</v>
      </c>
      <c r="L38" s="1"/>
    </row>
    <row r="39" spans="1:12">
      <c r="A39" s="84" t="s">
        <v>337</v>
      </c>
      <c r="B39" s="75" t="s">
        <v>243</v>
      </c>
      <c r="C39" s="9" t="s">
        <v>19</v>
      </c>
      <c r="D39" s="9">
        <v>500</v>
      </c>
      <c r="E39" s="9">
        <v>1300</v>
      </c>
      <c r="F39" s="9">
        <v>30</v>
      </c>
      <c r="G39" s="9">
        <v>26</v>
      </c>
      <c r="H39" s="9">
        <v>32.5</v>
      </c>
      <c r="I39" s="42">
        <f t="shared" si="0"/>
        <v>1250</v>
      </c>
      <c r="J39" s="39">
        <f t="shared" si="1"/>
        <v>15000</v>
      </c>
      <c r="K39" s="40">
        <f t="shared" si="2"/>
        <v>0.0833333333333333</v>
      </c>
      <c r="L39" s="1"/>
    </row>
    <row r="40" spans="1:12">
      <c r="A40" s="84" t="s">
        <v>339</v>
      </c>
      <c r="B40" s="75" t="s">
        <v>123</v>
      </c>
      <c r="C40" s="9" t="s">
        <v>19</v>
      </c>
      <c r="D40" s="9">
        <v>1200</v>
      </c>
      <c r="E40" s="9">
        <v>820</v>
      </c>
      <c r="F40" s="9">
        <v>19</v>
      </c>
      <c r="G40" s="9">
        <v>17</v>
      </c>
      <c r="H40" s="9">
        <v>22.8</v>
      </c>
      <c r="I40" s="42">
        <f t="shared" si="0"/>
        <v>4560</v>
      </c>
      <c r="J40" s="39">
        <f t="shared" si="1"/>
        <v>22800</v>
      </c>
      <c r="K40" s="40">
        <f t="shared" si="2"/>
        <v>0.2</v>
      </c>
      <c r="L40" s="1"/>
    </row>
    <row r="41" spans="1:12">
      <c r="A41" s="84" t="s">
        <v>340</v>
      </c>
      <c r="B41" s="75" t="s">
        <v>341</v>
      </c>
      <c r="C41" s="9" t="s">
        <v>19</v>
      </c>
      <c r="D41" s="9">
        <v>2850</v>
      </c>
      <c r="E41" s="9">
        <v>150</v>
      </c>
      <c r="F41" s="9">
        <v>10.5</v>
      </c>
      <c r="G41" s="9">
        <v>9.4</v>
      </c>
      <c r="H41" s="9">
        <v>11.5</v>
      </c>
      <c r="I41" s="42">
        <f t="shared" si="0"/>
        <v>2850</v>
      </c>
      <c r="J41" s="39">
        <f t="shared" si="1"/>
        <v>29925</v>
      </c>
      <c r="K41" s="40">
        <f t="shared" si="2"/>
        <v>0.0952380952380952</v>
      </c>
      <c r="L41" s="1"/>
    </row>
    <row r="42" spans="1:12">
      <c r="A42" s="84" t="s">
        <v>342</v>
      </c>
      <c r="B42" s="75" t="s">
        <v>343</v>
      </c>
      <c r="C42" s="9" t="s">
        <v>19</v>
      </c>
      <c r="D42" s="9">
        <v>2500</v>
      </c>
      <c r="E42" s="9">
        <v>320</v>
      </c>
      <c r="F42" s="9">
        <v>11</v>
      </c>
      <c r="G42" s="9">
        <v>9.9</v>
      </c>
      <c r="H42" s="9">
        <v>12.9</v>
      </c>
      <c r="I42" s="42">
        <f t="shared" si="0"/>
        <v>4750</v>
      </c>
      <c r="J42" s="39">
        <f t="shared" si="1"/>
        <v>27500</v>
      </c>
      <c r="K42" s="40">
        <f t="shared" si="2"/>
        <v>0.172727272727273</v>
      </c>
      <c r="L42" s="1"/>
    </row>
    <row r="43" spans="1:12">
      <c r="A43" s="84" t="s">
        <v>344</v>
      </c>
      <c r="B43" s="88" t="s">
        <v>56</v>
      </c>
      <c r="C43" s="9" t="s">
        <v>19</v>
      </c>
      <c r="D43" s="9">
        <v>750</v>
      </c>
      <c r="E43" s="9">
        <v>1020</v>
      </c>
      <c r="F43" s="9">
        <v>17</v>
      </c>
      <c r="G43" s="9">
        <v>14</v>
      </c>
      <c r="H43" s="9">
        <v>18.6</v>
      </c>
      <c r="I43" s="42">
        <f t="shared" si="0"/>
        <v>1200</v>
      </c>
      <c r="J43" s="39">
        <f t="shared" si="1"/>
        <v>12750</v>
      </c>
      <c r="K43" s="40">
        <f t="shared" si="2"/>
        <v>0.0941176470588236</v>
      </c>
      <c r="L43" s="1"/>
    </row>
    <row r="44" spans="1:12">
      <c r="A44" s="84"/>
      <c r="B44" s="75"/>
      <c r="C44" s="9"/>
      <c r="D44" s="9"/>
      <c r="E44" s="9"/>
      <c r="F44" s="9"/>
      <c r="G44" s="9"/>
      <c r="H44" s="9"/>
      <c r="I44" s="42"/>
      <c r="J44" s="39"/>
      <c r="K44" s="40"/>
      <c r="L44" s="1"/>
    </row>
    <row r="45" spans="1:12">
      <c r="A45" s="84"/>
      <c r="B45" s="9"/>
      <c r="C45" s="9"/>
      <c r="D45" s="9"/>
      <c r="E45" s="9"/>
      <c r="F45" s="9"/>
      <c r="G45" s="9"/>
      <c r="H45" s="9"/>
      <c r="I45" s="42"/>
      <c r="J45" s="39"/>
      <c r="K45" s="40">
        <f>SUM(K4:K44)</f>
        <v>2.12107656813036</v>
      </c>
      <c r="L45" s="1"/>
    </row>
    <row r="46" spans="1:12">
      <c r="A46" s="87"/>
      <c r="B46" s="45"/>
      <c r="C46" s="45"/>
      <c r="D46" s="45"/>
      <c r="E46" s="45"/>
      <c r="F46" s="45"/>
      <c r="G46" s="56"/>
      <c r="H46" s="56"/>
      <c r="I46" s="57"/>
      <c r="J46" s="58"/>
      <c r="K46" s="59"/>
      <c r="L46" s="1"/>
    </row>
    <row r="47" spans="1:12">
      <c r="A47" s="87"/>
      <c r="B47" s="45"/>
      <c r="C47" s="45"/>
      <c r="D47" s="45"/>
      <c r="E47" s="45"/>
      <c r="F47" s="45"/>
      <c r="G47" s="46" t="s">
        <v>42</v>
      </c>
      <c r="H47" s="46"/>
      <c r="I47" s="60">
        <f>SUM(I4:I45)</f>
        <v>49045</v>
      </c>
      <c r="J47" s="45"/>
      <c r="K47" s="1"/>
      <c r="L47" s="1"/>
    </row>
    <row r="48" spans="7:9">
      <c r="G48" s="45"/>
      <c r="H48" s="45"/>
      <c r="I48" s="45"/>
    </row>
    <row r="49" spans="7:9">
      <c r="G49" s="47" t="s">
        <v>43</v>
      </c>
      <c r="H49" s="47"/>
      <c r="I49" s="78">
        <v>2.12</v>
      </c>
    </row>
    <row r="50" spans="7:9">
      <c r="G50" s="48"/>
      <c r="H50" s="48"/>
      <c r="I50" s="45"/>
    </row>
    <row r="51" spans="7:9">
      <c r="G51" s="47" t="s">
        <v>2</v>
      </c>
      <c r="H51" s="47"/>
      <c r="I51" s="50">
        <f>28/40</f>
        <v>0.7</v>
      </c>
    </row>
    <row r="1048564" spans="10:16384">
      <c r="J1048564" s="65"/>
      <c r="K1048564" s="65"/>
      <c r="L1048564" s="65"/>
      <c r="XFD1048564" s="39"/>
    </row>
    <row r="1048565" spans="10:16384">
      <c r="J1048565" s="58"/>
      <c r="K1048565" s="65"/>
      <c r="L1048565" s="65"/>
      <c r="XFD1048565" s="39"/>
    </row>
  </sheetData>
  <mergeCells count="5">
    <mergeCell ref="A1:K1"/>
    <mergeCell ref="A2:K2"/>
    <mergeCell ref="G47:H47"/>
    <mergeCell ref="G49:H49"/>
    <mergeCell ref="G51:H51"/>
  </mergeCells>
  <pageMargins left="0.75" right="0.75" top="1" bottom="1" header="0.511805555555556" footer="0.511805555555556"/>
  <pageSetup paperSize="1" orientation="portrait" horizontalDpi="300" verticalDpi="300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1048559"/>
  <sheetViews>
    <sheetView workbookViewId="0">
      <selection activeCell="M18" sqref="M18"/>
    </sheetView>
  </sheetViews>
  <sheetFormatPr defaultColWidth="9" defaultRowHeight="15"/>
  <cols>
    <col min="1" max="1" width="10.1428571428571" style="80" customWidth="1"/>
    <col min="2" max="2" width="19" customWidth="1"/>
    <col min="5" max="5" width="12.8571428571429" customWidth="1"/>
    <col min="7" max="7" width="10.4285714285714" customWidth="1"/>
    <col min="8" max="8" width="11" customWidth="1"/>
    <col min="9" max="9" width="12.5714285714286" customWidth="1"/>
    <col min="10" max="10" width="19.1428571428571" customWidth="1"/>
    <col min="11" max="11" width="18.8571428571429" customWidth="1"/>
  </cols>
  <sheetData>
    <row r="1" ht="22.5" spans="1:12">
      <c r="A1" s="81" t="s">
        <v>4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1"/>
    </row>
    <row r="2" ht="15.75" spans="1:12">
      <c r="A2" s="82" t="s">
        <v>345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1"/>
    </row>
    <row r="3" spans="1:12">
      <c r="A3" s="83" t="s">
        <v>6</v>
      </c>
      <c r="B3" s="7" t="s">
        <v>7</v>
      </c>
      <c r="C3" s="7" t="s">
        <v>8</v>
      </c>
      <c r="D3" s="7" t="s">
        <v>9</v>
      </c>
      <c r="E3" s="7" t="s">
        <v>10</v>
      </c>
      <c r="F3" s="7" t="s">
        <v>11</v>
      </c>
      <c r="G3" s="7" t="s">
        <v>13</v>
      </c>
      <c r="H3" s="7" t="s">
        <v>14</v>
      </c>
      <c r="I3" s="36" t="s">
        <v>15</v>
      </c>
      <c r="J3" s="37" t="s">
        <v>16</v>
      </c>
      <c r="K3" s="37" t="s">
        <v>17</v>
      </c>
      <c r="L3" s="1"/>
    </row>
    <row r="4" spans="1:12">
      <c r="A4" s="84">
        <v>43466</v>
      </c>
      <c r="B4" s="18" t="s">
        <v>251</v>
      </c>
      <c r="C4" s="9" t="s">
        <v>19</v>
      </c>
      <c r="D4" s="9">
        <v>1100</v>
      </c>
      <c r="E4" s="9">
        <v>430</v>
      </c>
      <c r="F4" s="9">
        <v>19</v>
      </c>
      <c r="G4" s="9">
        <v>17</v>
      </c>
      <c r="H4" s="9">
        <v>20.2</v>
      </c>
      <c r="I4" s="42">
        <f t="shared" ref="I4:I36" si="0">(H4-F4)*D4</f>
        <v>1320</v>
      </c>
      <c r="J4" s="39">
        <f t="shared" ref="J4:J36" si="1">D4*F4</f>
        <v>20900</v>
      </c>
      <c r="K4" s="40">
        <f t="shared" ref="K4:K36" si="2">(I4/J4)</f>
        <v>0.0631578947368421</v>
      </c>
      <c r="L4" s="1"/>
    </row>
    <row r="5" spans="1:12">
      <c r="A5" s="84">
        <v>43466</v>
      </c>
      <c r="B5" s="18" t="s">
        <v>346</v>
      </c>
      <c r="C5" s="9" t="s">
        <v>19</v>
      </c>
      <c r="D5" s="9">
        <v>900</v>
      </c>
      <c r="E5" s="9">
        <v>520</v>
      </c>
      <c r="F5" s="9">
        <v>37</v>
      </c>
      <c r="G5" s="9">
        <v>34.4</v>
      </c>
      <c r="H5" s="9">
        <v>38.4</v>
      </c>
      <c r="I5" s="42">
        <f t="shared" si="0"/>
        <v>1260</v>
      </c>
      <c r="J5" s="39">
        <f t="shared" si="1"/>
        <v>33300</v>
      </c>
      <c r="K5" s="40">
        <f t="shared" si="2"/>
        <v>0.0378378378378378</v>
      </c>
      <c r="L5" s="1"/>
    </row>
    <row r="6" spans="1:12">
      <c r="A6" s="85">
        <v>43467</v>
      </c>
      <c r="B6" s="86" t="s">
        <v>347</v>
      </c>
      <c r="C6" s="12" t="s">
        <v>19</v>
      </c>
      <c r="D6" s="12">
        <v>700</v>
      </c>
      <c r="E6" s="12">
        <v>920</v>
      </c>
      <c r="F6" s="12">
        <v>53</v>
      </c>
      <c r="G6" s="12">
        <v>50</v>
      </c>
      <c r="H6" s="12">
        <v>50</v>
      </c>
      <c r="I6" s="43">
        <f t="shared" si="0"/>
        <v>-2100</v>
      </c>
      <c r="J6" s="39">
        <f t="shared" si="1"/>
        <v>37100</v>
      </c>
      <c r="K6" s="40">
        <f t="shared" si="2"/>
        <v>-0.0566037735849057</v>
      </c>
      <c r="L6" s="1"/>
    </row>
    <row r="7" spans="1:12">
      <c r="A7" s="84">
        <v>43467</v>
      </c>
      <c r="B7" s="18" t="s">
        <v>251</v>
      </c>
      <c r="C7" s="9" t="s">
        <v>348</v>
      </c>
      <c r="D7" s="9">
        <v>1100</v>
      </c>
      <c r="E7" s="9">
        <v>440</v>
      </c>
      <c r="F7" s="9">
        <v>15.3</v>
      </c>
      <c r="G7" s="9">
        <v>13.5</v>
      </c>
      <c r="H7" s="9">
        <v>17</v>
      </c>
      <c r="I7" s="42">
        <f t="shared" si="0"/>
        <v>1870</v>
      </c>
      <c r="J7" s="39">
        <f t="shared" si="1"/>
        <v>16830</v>
      </c>
      <c r="K7" s="40">
        <f t="shared" si="2"/>
        <v>0.111111111111111</v>
      </c>
      <c r="L7" s="1"/>
    </row>
    <row r="8" spans="1:12">
      <c r="A8" s="84">
        <v>43467</v>
      </c>
      <c r="B8" s="18" t="s">
        <v>349</v>
      </c>
      <c r="C8" s="9" t="s">
        <v>19</v>
      </c>
      <c r="D8" s="9">
        <v>302</v>
      </c>
      <c r="E8" s="9">
        <v>2400</v>
      </c>
      <c r="F8" s="9">
        <v>85</v>
      </c>
      <c r="G8" s="9">
        <v>79</v>
      </c>
      <c r="H8" s="9">
        <v>85</v>
      </c>
      <c r="I8" s="42">
        <f t="shared" si="0"/>
        <v>0</v>
      </c>
      <c r="J8" s="39">
        <f t="shared" si="1"/>
        <v>25670</v>
      </c>
      <c r="K8" s="40">
        <f t="shared" si="2"/>
        <v>0</v>
      </c>
      <c r="L8" s="1"/>
    </row>
    <row r="9" spans="1:12">
      <c r="A9" s="84">
        <v>43468</v>
      </c>
      <c r="B9" s="18" t="s">
        <v>132</v>
      </c>
      <c r="C9" s="9" t="s">
        <v>19</v>
      </c>
      <c r="D9" s="9">
        <v>1600</v>
      </c>
      <c r="E9" s="9">
        <v>280</v>
      </c>
      <c r="F9" s="9">
        <v>16</v>
      </c>
      <c r="G9" s="9">
        <v>14.5</v>
      </c>
      <c r="H9" s="9">
        <v>19.2</v>
      </c>
      <c r="I9" s="42">
        <f t="shared" si="0"/>
        <v>5120</v>
      </c>
      <c r="J9" s="39">
        <f t="shared" si="1"/>
        <v>25600</v>
      </c>
      <c r="K9" s="40">
        <f t="shared" si="2"/>
        <v>0.2</v>
      </c>
      <c r="L9" s="1"/>
    </row>
    <row r="10" spans="1:12">
      <c r="A10" s="84">
        <v>43468</v>
      </c>
      <c r="B10" s="18" t="s">
        <v>350</v>
      </c>
      <c r="C10" s="9" t="s">
        <v>19</v>
      </c>
      <c r="D10" s="9">
        <v>2200</v>
      </c>
      <c r="E10" s="9">
        <v>240</v>
      </c>
      <c r="F10" s="9">
        <v>19</v>
      </c>
      <c r="G10" s="9">
        <v>17.4</v>
      </c>
      <c r="H10" s="9">
        <v>20.9</v>
      </c>
      <c r="I10" s="42">
        <f t="shared" si="0"/>
        <v>4180</v>
      </c>
      <c r="J10" s="39">
        <f t="shared" si="1"/>
        <v>41800</v>
      </c>
      <c r="K10" s="40">
        <f t="shared" si="2"/>
        <v>0.0999999999999999</v>
      </c>
      <c r="L10" s="1"/>
    </row>
    <row r="11" spans="1:12">
      <c r="A11" s="84">
        <v>43472</v>
      </c>
      <c r="B11" s="18" t="s">
        <v>248</v>
      </c>
      <c r="C11" s="9" t="s">
        <v>19</v>
      </c>
      <c r="D11" s="9">
        <v>1200</v>
      </c>
      <c r="E11" s="9">
        <v>630</v>
      </c>
      <c r="F11" s="9">
        <v>22.5</v>
      </c>
      <c r="G11" s="9">
        <v>20.4</v>
      </c>
      <c r="H11" s="9">
        <v>25.8</v>
      </c>
      <c r="I11" s="42">
        <f t="shared" si="0"/>
        <v>3960</v>
      </c>
      <c r="J11" s="39">
        <f t="shared" si="1"/>
        <v>27000</v>
      </c>
      <c r="K11" s="40">
        <f t="shared" si="2"/>
        <v>0.146666666666667</v>
      </c>
      <c r="L11" s="1"/>
    </row>
    <row r="12" spans="1:12">
      <c r="A12" s="84">
        <v>43473</v>
      </c>
      <c r="B12" s="18" t="s">
        <v>251</v>
      </c>
      <c r="C12" s="9" t="s">
        <v>19</v>
      </c>
      <c r="D12" s="9">
        <v>1100</v>
      </c>
      <c r="E12" s="9">
        <v>430</v>
      </c>
      <c r="F12" s="9">
        <v>19</v>
      </c>
      <c r="G12" s="9">
        <v>17</v>
      </c>
      <c r="H12" s="9">
        <v>21.8</v>
      </c>
      <c r="I12" s="42">
        <f t="shared" si="0"/>
        <v>3080</v>
      </c>
      <c r="J12" s="39">
        <f t="shared" si="1"/>
        <v>20900</v>
      </c>
      <c r="K12" s="40">
        <f t="shared" si="2"/>
        <v>0.147368421052632</v>
      </c>
      <c r="L12" s="1"/>
    </row>
    <row r="13" spans="1:12">
      <c r="A13" s="85">
        <v>43473</v>
      </c>
      <c r="B13" s="86" t="s">
        <v>347</v>
      </c>
      <c r="C13" s="12" t="s">
        <v>19</v>
      </c>
      <c r="D13" s="12">
        <v>700</v>
      </c>
      <c r="E13" s="12">
        <v>920</v>
      </c>
      <c r="F13" s="12">
        <v>49</v>
      </c>
      <c r="G13" s="12">
        <v>46</v>
      </c>
      <c r="H13" s="12">
        <v>46</v>
      </c>
      <c r="I13" s="43">
        <f t="shared" si="0"/>
        <v>-2100</v>
      </c>
      <c r="J13" s="39">
        <f t="shared" si="1"/>
        <v>34300</v>
      </c>
      <c r="K13" s="40">
        <f t="shared" si="2"/>
        <v>-0.0612244897959184</v>
      </c>
      <c r="L13" s="1"/>
    </row>
    <row r="14" spans="1:12">
      <c r="A14" s="84">
        <v>43473</v>
      </c>
      <c r="B14" s="18" t="s">
        <v>351</v>
      </c>
      <c r="C14" s="9" t="s">
        <v>19</v>
      </c>
      <c r="D14" s="9">
        <v>1200</v>
      </c>
      <c r="E14" s="9">
        <v>760</v>
      </c>
      <c r="F14" s="9">
        <v>27</v>
      </c>
      <c r="G14" s="9">
        <v>25.5</v>
      </c>
      <c r="H14" s="9">
        <v>28</v>
      </c>
      <c r="I14" s="42">
        <f t="shared" si="0"/>
        <v>1200</v>
      </c>
      <c r="J14" s="39">
        <f t="shared" si="1"/>
        <v>32400</v>
      </c>
      <c r="K14" s="40">
        <f t="shared" si="2"/>
        <v>0.037037037037037</v>
      </c>
      <c r="L14" s="1"/>
    </row>
    <row r="15" spans="1:12">
      <c r="A15" s="84">
        <v>43474</v>
      </c>
      <c r="B15" s="18" t="s">
        <v>322</v>
      </c>
      <c r="C15" s="9" t="s">
        <v>19</v>
      </c>
      <c r="D15" s="9">
        <v>1200</v>
      </c>
      <c r="E15" s="9">
        <v>660</v>
      </c>
      <c r="F15" s="9">
        <v>18</v>
      </c>
      <c r="G15" s="9">
        <v>16</v>
      </c>
      <c r="H15" s="9">
        <v>19</v>
      </c>
      <c r="I15" s="42">
        <f t="shared" si="0"/>
        <v>1200</v>
      </c>
      <c r="J15" s="39">
        <f t="shared" si="1"/>
        <v>21600</v>
      </c>
      <c r="K15" s="40">
        <f t="shared" si="2"/>
        <v>0.0555555555555556</v>
      </c>
      <c r="L15" s="1"/>
    </row>
    <row r="16" spans="1:12">
      <c r="A16" s="84">
        <v>43475</v>
      </c>
      <c r="B16" s="18" t="s">
        <v>352</v>
      </c>
      <c r="C16" s="9" t="s">
        <v>348</v>
      </c>
      <c r="D16" s="9">
        <v>400</v>
      </c>
      <c r="E16" s="9">
        <v>1600</v>
      </c>
      <c r="F16" s="9">
        <v>75</v>
      </c>
      <c r="G16" s="9">
        <v>73.9</v>
      </c>
      <c r="H16" s="9">
        <v>78</v>
      </c>
      <c r="I16" s="42">
        <f t="shared" si="0"/>
        <v>1200</v>
      </c>
      <c r="J16" s="39">
        <f t="shared" si="1"/>
        <v>30000</v>
      </c>
      <c r="K16" s="40">
        <f t="shared" si="2"/>
        <v>0.04</v>
      </c>
      <c r="L16" s="1"/>
    </row>
    <row r="17" spans="1:12">
      <c r="A17" s="85">
        <v>43476</v>
      </c>
      <c r="B17" s="86" t="s">
        <v>123</v>
      </c>
      <c r="C17" s="12" t="s">
        <v>348</v>
      </c>
      <c r="D17" s="12">
        <v>1200</v>
      </c>
      <c r="E17" s="12">
        <v>780</v>
      </c>
      <c r="F17" s="12">
        <v>24.5</v>
      </c>
      <c r="G17" s="12">
        <v>23</v>
      </c>
      <c r="H17" s="12">
        <v>23</v>
      </c>
      <c r="I17" s="43">
        <f t="shared" si="0"/>
        <v>-1800</v>
      </c>
      <c r="J17" s="39">
        <f t="shared" si="1"/>
        <v>29400</v>
      </c>
      <c r="K17" s="40">
        <f t="shared" si="2"/>
        <v>-0.0612244897959184</v>
      </c>
      <c r="L17" s="1"/>
    </row>
    <row r="18" spans="1:12">
      <c r="A18" s="84">
        <v>43479</v>
      </c>
      <c r="B18" s="18" t="s">
        <v>68</v>
      </c>
      <c r="C18" s="9" t="s">
        <v>348</v>
      </c>
      <c r="D18" s="9">
        <v>1000</v>
      </c>
      <c r="E18" s="9">
        <v>760</v>
      </c>
      <c r="F18" s="9">
        <v>30</v>
      </c>
      <c r="G18" s="9">
        <v>27.8</v>
      </c>
      <c r="H18" s="9">
        <v>31.2</v>
      </c>
      <c r="I18" s="42">
        <f t="shared" si="0"/>
        <v>1200</v>
      </c>
      <c r="J18" s="39">
        <f t="shared" si="1"/>
        <v>30000</v>
      </c>
      <c r="K18" s="40">
        <f t="shared" si="2"/>
        <v>0.04</v>
      </c>
      <c r="L18" s="1"/>
    </row>
    <row r="19" spans="1:12">
      <c r="A19" s="84">
        <v>43479</v>
      </c>
      <c r="B19" s="75" t="s">
        <v>353</v>
      </c>
      <c r="C19" s="9" t="s">
        <v>348</v>
      </c>
      <c r="D19" s="9">
        <v>400</v>
      </c>
      <c r="E19" s="9">
        <v>1520</v>
      </c>
      <c r="F19" s="9">
        <v>44</v>
      </c>
      <c r="G19" s="9">
        <v>38.5</v>
      </c>
      <c r="H19" s="9">
        <v>47</v>
      </c>
      <c r="I19" s="42">
        <f t="shared" si="0"/>
        <v>1200</v>
      </c>
      <c r="J19" s="39">
        <f t="shared" si="1"/>
        <v>17600</v>
      </c>
      <c r="K19" s="40">
        <f t="shared" si="2"/>
        <v>0.0681818181818182</v>
      </c>
      <c r="L19" s="1"/>
    </row>
    <row r="20" spans="1:12">
      <c r="A20" s="84">
        <v>43480</v>
      </c>
      <c r="B20" s="75" t="s">
        <v>100</v>
      </c>
      <c r="C20" s="9" t="s">
        <v>19</v>
      </c>
      <c r="D20" s="9">
        <v>250</v>
      </c>
      <c r="E20" s="9">
        <v>1820</v>
      </c>
      <c r="F20" s="9">
        <v>47</v>
      </c>
      <c r="G20" s="9">
        <v>42.7</v>
      </c>
      <c r="H20" s="9">
        <v>54.4</v>
      </c>
      <c r="I20" s="42">
        <f t="shared" si="0"/>
        <v>1850</v>
      </c>
      <c r="J20" s="39">
        <f t="shared" si="1"/>
        <v>11750</v>
      </c>
      <c r="K20" s="40">
        <f t="shared" si="2"/>
        <v>0.157446808510638</v>
      </c>
      <c r="L20" s="1"/>
    </row>
    <row r="21" spans="1:12">
      <c r="A21" s="84">
        <v>43481</v>
      </c>
      <c r="B21" s="75" t="s">
        <v>18</v>
      </c>
      <c r="C21" s="9" t="s">
        <v>19</v>
      </c>
      <c r="D21" s="9">
        <v>500</v>
      </c>
      <c r="E21" s="9">
        <v>820</v>
      </c>
      <c r="F21" s="9">
        <v>43</v>
      </c>
      <c r="G21" s="9">
        <v>39.9</v>
      </c>
      <c r="H21" s="9">
        <v>45.4</v>
      </c>
      <c r="I21" s="42">
        <f t="shared" si="0"/>
        <v>1200</v>
      </c>
      <c r="J21" s="39">
        <f t="shared" si="1"/>
        <v>21500</v>
      </c>
      <c r="K21" s="40">
        <f t="shared" si="2"/>
        <v>0.0558139534883721</v>
      </c>
      <c r="L21" s="1"/>
    </row>
    <row r="22" spans="1:12">
      <c r="A22" s="84">
        <v>43482</v>
      </c>
      <c r="B22" s="75" t="s">
        <v>23</v>
      </c>
      <c r="C22" s="9" t="s">
        <v>19</v>
      </c>
      <c r="D22" s="9">
        <v>500</v>
      </c>
      <c r="E22" s="9">
        <v>840</v>
      </c>
      <c r="F22" s="9">
        <v>40</v>
      </c>
      <c r="G22" s="9">
        <v>36.9</v>
      </c>
      <c r="H22" s="9">
        <v>42.4</v>
      </c>
      <c r="I22" s="42">
        <f t="shared" si="0"/>
        <v>1200</v>
      </c>
      <c r="J22" s="39">
        <f t="shared" si="1"/>
        <v>20000</v>
      </c>
      <c r="K22" s="40">
        <f t="shared" si="2"/>
        <v>0.06</v>
      </c>
      <c r="L22" s="1"/>
    </row>
    <row r="23" spans="1:12">
      <c r="A23" s="84" t="s">
        <v>354</v>
      </c>
      <c r="B23" s="75" t="s">
        <v>59</v>
      </c>
      <c r="C23" s="9" t="s">
        <v>19</v>
      </c>
      <c r="D23" s="9">
        <v>1000</v>
      </c>
      <c r="E23" s="9">
        <v>560</v>
      </c>
      <c r="F23" s="9">
        <v>21.5</v>
      </c>
      <c r="G23" s="9">
        <v>20.2</v>
      </c>
      <c r="H23" s="9">
        <v>24</v>
      </c>
      <c r="I23" s="42">
        <f t="shared" si="0"/>
        <v>2500</v>
      </c>
      <c r="J23" s="39">
        <f t="shared" si="1"/>
        <v>21500</v>
      </c>
      <c r="K23" s="40">
        <f t="shared" si="2"/>
        <v>0.116279069767442</v>
      </c>
      <c r="L23" s="1"/>
    </row>
    <row r="24" spans="1:12">
      <c r="A24" s="84" t="s">
        <v>355</v>
      </c>
      <c r="B24" s="75" t="s">
        <v>320</v>
      </c>
      <c r="C24" s="9" t="s">
        <v>19</v>
      </c>
      <c r="D24" s="9">
        <v>800</v>
      </c>
      <c r="E24" s="9">
        <v>1240</v>
      </c>
      <c r="F24" s="9">
        <v>32</v>
      </c>
      <c r="G24" s="9">
        <v>29</v>
      </c>
      <c r="H24" s="9">
        <v>33.5</v>
      </c>
      <c r="I24" s="42">
        <f t="shared" si="0"/>
        <v>1200</v>
      </c>
      <c r="J24" s="39">
        <f t="shared" si="1"/>
        <v>25600</v>
      </c>
      <c r="K24" s="40">
        <f t="shared" si="2"/>
        <v>0.046875</v>
      </c>
      <c r="L24" s="1"/>
    </row>
    <row r="25" spans="1:12">
      <c r="A25" s="84" t="s">
        <v>355</v>
      </c>
      <c r="B25" s="75" t="s">
        <v>251</v>
      </c>
      <c r="C25" s="9" t="s">
        <v>19</v>
      </c>
      <c r="D25" s="9">
        <v>1100</v>
      </c>
      <c r="E25" s="9">
        <v>400</v>
      </c>
      <c r="F25" s="9">
        <v>16.5</v>
      </c>
      <c r="G25" s="9">
        <v>14.5</v>
      </c>
      <c r="H25" s="9">
        <v>17.7</v>
      </c>
      <c r="I25" s="42">
        <f t="shared" si="0"/>
        <v>1320</v>
      </c>
      <c r="J25" s="39">
        <f t="shared" si="1"/>
        <v>18150</v>
      </c>
      <c r="K25" s="40">
        <f t="shared" si="2"/>
        <v>0.0727272727272727</v>
      </c>
      <c r="L25" s="1"/>
    </row>
    <row r="26" spans="1:12">
      <c r="A26" s="84" t="s">
        <v>356</v>
      </c>
      <c r="B26" s="75" t="s">
        <v>320</v>
      </c>
      <c r="C26" s="9" t="s">
        <v>19</v>
      </c>
      <c r="D26" s="9">
        <v>800</v>
      </c>
      <c r="E26" s="9">
        <v>1280</v>
      </c>
      <c r="F26" s="9">
        <v>38</v>
      </c>
      <c r="G26" s="9">
        <v>35.2</v>
      </c>
      <c r="H26" s="9">
        <v>42</v>
      </c>
      <c r="I26" s="42">
        <f t="shared" si="0"/>
        <v>3200</v>
      </c>
      <c r="J26" s="39">
        <f t="shared" si="1"/>
        <v>30400</v>
      </c>
      <c r="K26" s="40">
        <f t="shared" si="2"/>
        <v>0.105263157894737</v>
      </c>
      <c r="L26" s="1"/>
    </row>
    <row r="27" spans="1:12">
      <c r="A27" s="85" t="s">
        <v>356</v>
      </c>
      <c r="B27" s="76" t="s">
        <v>357</v>
      </c>
      <c r="C27" s="12" t="s">
        <v>19</v>
      </c>
      <c r="D27" s="12">
        <v>1200</v>
      </c>
      <c r="E27" s="12">
        <v>580</v>
      </c>
      <c r="F27" s="12">
        <v>18</v>
      </c>
      <c r="G27" s="12">
        <v>16.5</v>
      </c>
      <c r="H27" s="12">
        <v>16.5</v>
      </c>
      <c r="I27" s="43">
        <f t="shared" si="0"/>
        <v>-1800</v>
      </c>
      <c r="J27" s="39">
        <f t="shared" si="1"/>
        <v>21600</v>
      </c>
      <c r="K27" s="40">
        <f t="shared" si="2"/>
        <v>-0.0833333333333333</v>
      </c>
      <c r="L27" s="1"/>
    </row>
    <row r="28" spans="1:12">
      <c r="A28" s="84" t="s">
        <v>358</v>
      </c>
      <c r="B28" s="75" t="s">
        <v>359</v>
      </c>
      <c r="C28" s="9" t="s">
        <v>19</v>
      </c>
      <c r="D28" s="9">
        <v>1250</v>
      </c>
      <c r="E28" s="9">
        <v>590</v>
      </c>
      <c r="F28" s="9">
        <v>23</v>
      </c>
      <c r="G28" s="9">
        <v>21.5</v>
      </c>
      <c r="H28" s="9">
        <v>24</v>
      </c>
      <c r="I28" s="42">
        <f t="shared" si="0"/>
        <v>1250</v>
      </c>
      <c r="J28" s="39">
        <f t="shared" si="1"/>
        <v>28750</v>
      </c>
      <c r="K28" s="40">
        <f t="shared" si="2"/>
        <v>0.0434782608695652</v>
      </c>
      <c r="L28" s="1"/>
    </row>
    <row r="29" spans="1:12">
      <c r="A29" s="84" t="s">
        <v>360</v>
      </c>
      <c r="B29" s="75" t="s">
        <v>128</v>
      </c>
      <c r="C29" s="9" t="s">
        <v>19</v>
      </c>
      <c r="D29" s="9">
        <v>600</v>
      </c>
      <c r="E29" s="9">
        <v>1140</v>
      </c>
      <c r="F29" s="9">
        <v>41</v>
      </c>
      <c r="G29" s="9">
        <v>38.4</v>
      </c>
      <c r="H29" s="9">
        <v>43</v>
      </c>
      <c r="I29" s="42">
        <f t="shared" si="0"/>
        <v>1200</v>
      </c>
      <c r="J29" s="39">
        <f t="shared" si="1"/>
        <v>24600</v>
      </c>
      <c r="K29" s="40">
        <f t="shared" si="2"/>
        <v>0.0487804878048781</v>
      </c>
      <c r="L29" s="1"/>
    </row>
    <row r="30" spans="1:12">
      <c r="A30" s="84" t="s">
        <v>361</v>
      </c>
      <c r="B30" s="75" t="s">
        <v>362</v>
      </c>
      <c r="C30" s="9" t="s">
        <v>19</v>
      </c>
      <c r="D30" s="9">
        <v>1000</v>
      </c>
      <c r="E30" s="9">
        <v>710</v>
      </c>
      <c r="F30" s="9">
        <v>16</v>
      </c>
      <c r="G30" s="9">
        <v>15</v>
      </c>
      <c r="H30" s="9">
        <v>20</v>
      </c>
      <c r="I30" s="42">
        <f t="shared" si="0"/>
        <v>4000</v>
      </c>
      <c r="J30" s="39">
        <f t="shared" si="1"/>
        <v>16000</v>
      </c>
      <c r="K30" s="40">
        <f t="shared" si="2"/>
        <v>0.25</v>
      </c>
      <c r="L30" s="1"/>
    </row>
    <row r="31" spans="1:12">
      <c r="A31" s="84" t="s">
        <v>363</v>
      </c>
      <c r="B31" s="75" t="s">
        <v>59</v>
      </c>
      <c r="C31" s="9" t="s">
        <v>19</v>
      </c>
      <c r="D31" s="9">
        <v>1000</v>
      </c>
      <c r="E31" s="9">
        <v>500</v>
      </c>
      <c r="F31" s="9">
        <v>14</v>
      </c>
      <c r="G31" s="9">
        <v>12</v>
      </c>
      <c r="H31" s="9">
        <v>19</v>
      </c>
      <c r="I31" s="42">
        <f t="shared" si="0"/>
        <v>5000</v>
      </c>
      <c r="J31" s="39">
        <f t="shared" si="1"/>
        <v>14000</v>
      </c>
      <c r="K31" s="40">
        <f t="shared" si="2"/>
        <v>0.357142857142857</v>
      </c>
      <c r="L31" s="1"/>
    </row>
    <row r="32" spans="1:12">
      <c r="A32" s="84">
        <v>43494</v>
      </c>
      <c r="B32" s="75" t="s">
        <v>316</v>
      </c>
      <c r="C32" s="9" t="s">
        <v>19</v>
      </c>
      <c r="D32" s="9">
        <v>1500</v>
      </c>
      <c r="E32" s="9">
        <v>180</v>
      </c>
      <c r="F32" s="9">
        <v>14</v>
      </c>
      <c r="G32" s="9">
        <v>12.5</v>
      </c>
      <c r="H32" s="9">
        <v>15</v>
      </c>
      <c r="I32" s="42">
        <f t="shared" si="0"/>
        <v>1500</v>
      </c>
      <c r="J32" s="39">
        <f t="shared" si="1"/>
        <v>21000</v>
      </c>
      <c r="K32" s="40">
        <f t="shared" si="2"/>
        <v>0.0714285714285714</v>
      </c>
      <c r="L32" s="1"/>
    </row>
    <row r="33" spans="1:12">
      <c r="A33" s="84">
        <v>43494</v>
      </c>
      <c r="B33" s="75" t="s">
        <v>128</v>
      </c>
      <c r="C33" s="9" t="s">
        <v>19</v>
      </c>
      <c r="D33" s="9">
        <v>600</v>
      </c>
      <c r="E33" s="9">
        <v>1180</v>
      </c>
      <c r="F33" s="9">
        <v>22</v>
      </c>
      <c r="G33" s="9">
        <v>18</v>
      </c>
      <c r="H33" s="9">
        <v>28.5</v>
      </c>
      <c r="I33" s="42">
        <f t="shared" si="0"/>
        <v>3900</v>
      </c>
      <c r="J33" s="39">
        <f t="shared" si="1"/>
        <v>13200</v>
      </c>
      <c r="K33" s="40">
        <f t="shared" si="2"/>
        <v>0.295454545454545</v>
      </c>
      <c r="L33" s="1"/>
    </row>
    <row r="34" spans="1:12">
      <c r="A34" s="84" t="s">
        <v>364</v>
      </c>
      <c r="B34" s="75" t="s">
        <v>283</v>
      </c>
      <c r="C34" s="9" t="s">
        <v>19</v>
      </c>
      <c r="D34" s="9">
        <v>500</v>
      </c>
      <c r="E34" s="9">
        <v>700</v>
      </c>
      <c r="F34" s="9">
        <v>32</v>
      </c>
      <c r="G34" s="9">
        <v>27.5</v>
      </c>
      <c r="H34" s="9">
        <v>38</v>
      </c>
      <c r="I34" s="42">
        <f t="shared" si="0"/>
        <v>3000</v>
      </c>
      <c r="J34" s="39">
        <f t="shared" si="1"/>
        <v>16000</v>
      </c>
      <c r="K34" s="40">
        <f t="shared" si="2"/>
        <v>0.1875</v>
      </c>
      <c r="L34" s="1"/>
    </row>
    <row r="35" spans="1:12">
      <c r="A35" s="84" t="s">
        <v>365</v>
      </c>
      <c r="B35" s="75" t="s">
        <v>283</v>
      </c>
      <c r="C35" s="9" t="s">
        <v>19</v>
      </c>
      <c r="D35" s="9">
        <v>500</v>
      </c>
      <c r="E35" s="9">
        <v>680</v>
      </c>
      <c r="F35" s="9">
        <v>28</v>
      </c>
      <c r="G35" s="9">
        <v>23</v>
      </c>
      <c r="H35" s="9">
        <v>30.4</v>
      </c>
      <c r="I35" s="42">
        <f t="shared" si="0"/>
        <v>1200</v>
      </c>
      <c r="J35" s="39">
        <f t="shared" si="1"/>
        <v>14000</v>
      </c>
      <c r="K35" s="40">
        <f t="shared" si="2"/>
        <v>0.0857142857142857</v>
      </c>
      <c r="L35" s="1"/>
    </row>
    <row r="36" spans="1:12">
      <c r="A36" s="84" t="s">
        <v>365</v>
      </c>
      <c r="B36" s="75" t="s">
        <v>45</v>
      </c>
      <c r="C36" s="9" t="s">
        <v>19</v>
      </c>
      <c r="D36" s="9">
        <v>1200</v>
      </c>
      <c r="E36" s="9">
        <v>750</v>
      </c>
      <c r="F36" s="9">
        <v>2</v>
      </c>
      <c r="G36" s="9">
        <v>0.2</v>
      </c>
      <c r="H36" s="9">
        <v>3</v>
      </c>
      <c r="I36" s="42">
        <f t="shared" si="0"/>
        <v>1200</v>
      </c>
      <c r="J36" s="39">
        <f t="shared" si="1"/>
        <v>2400</v>
      </c>
      <c r="K36" s="40">
        <f t="shared" si="2"/>
        <v>0.5</v>
      </c>
      <c r="L36" s="1"/>
    </row>
    <row r="37" spans="1:12">
      <c r="A37" s="84"/>
      <c r="B37" s="75"/>
      <c r="C37" s="9"/>
      <c r="D37" s="9"/>
      <c r="E37" s="9"/>
      <c r="F37" s="9"/>
      <c r="G37" s="9"/>
      <c r="H37" s="9"/>
      <c r="I37" s="42"/>
      <c r="J37" s="39"/>
      <c r="K37" s="40"/>
      <c r="L37" s="1"/>
    </row>
    <row r="38" spans="1:12">
      <c r="A38" s="84"/>
      <c r="B38" s="75"/>
      <c r="C38" s="9"/>
      <c r="D38" s="9"/>
      <c r="E38" s="9"/>
      <c r="F38" s="9"/>
      <c r="G38" s="9"/>
      <c r="H38" s="9"/>
      <c r="I38" s="42"/>
      <c r="J38" s="39"/>
      <c r="K38" s="40"/>
      <c r="L38" s="1"/>
    </row>
    <row r="39" spans="1:12">
      <c r="A39" s="84"/>
      <c r="B39" s="9"/>
      <c r="C39" s="9"/>
      <c r="D39" s="9"/>
      <c r="E39" s="9"/>
      <c r="F39" s="9"/>
      <c r="G39" s="9"/>
      <c r="H39" s="9"/>
      <c r="I39" s="42"/>
      <c r="J39" s="39"/>
      <c r="K39" s="40">
        <f>SUM(K4:K38)</f>
        <v>3.23843452647259</v>
      </c>
      <c r="L39" s="1"/>
    </row>
    <row r="40" spans="1:12">
      <c r="A40" s="87"/>
      <c r="B40" s="45"/>
      <c r="C40" s="45"/>
      <c r="D40" s="45"/>
      <c r="E40" s="45"/>
      <c r="F40" s="45"/>
      <c r="G40" s="56"/>
      <c r="H40" s="56"/>
      <c r="I40" s="57"/>
      <c r="J40" s="58"/>
      <c r="K40" s="59"/>
      <c r="L40" s="1"/>
    </row>
    <row r="41" spans="1:12">
      <c r="A41" s="87"/>
      <c r="B41" s="45"/>
      <c r="C41" s="45"/>
      <c r="D41" s="45"/>
      <c r="E41" s="45"/>
      <c r="F41" s="45"/>
      <c r="G41" s="46" t="s">
        <v>42</v>
      </c>
      <c r="H41" s="46"/>
      <c r="I41" s="60">
        <f>SUM(I4:I39)</f>
        <v>53710</v>
      </c>
      <c r="J41" s="45"/>
      <c r="K41" s="1"/>
      <c r="L41" s="1"/>
    </row>
    <row r="42" spans="7:9">
      <c r="G42" s="45"/>
      <c r="H42" s="45"/>
      <c r="I42" s="45"/>
    </row>
    <row r="43" spans="7:9">
      <c r="G43" s="47" t="s">
        <v>43</v>
      </c>
      <c r="H43" s="47"/>
      <c r="I43" s="78">
        <v>3.24</v>
      </c>
    </row>
    <row r="44" spans="7:9">
      <c r="G44" s="48"/>
      <c r="H44" s="48"/>
      <c r="I44" s="45"/>
    </row>
    <row r="45" spans="7:9">
      <c r="G45" s="47" t="s">
        <v>2</v>
      </c>
      <c r="H45" s="47"/>
      <c r="I45" s="50">
        <f>29/33</f>
        <v>0.878787878787879</v>
      </c>
    </row>
    <row r="1048558" spans="10:16384">
      <c r="J1048558" s="65"/>
      <c r="K1048558" s="65"/>
      <c r="L1048558" s="65"/>
      <c r="XFD1048558" s="39"/>
    </row>
    <row r="1048559" spans="10:16384">
      <c r="J1048559" s="58"/>
      <c r="K1048559" s="65"/>
      <c r="L1048559" s="65"/>
      <c r="XFD1048559" s="39"/>
    </row>
  </sheetData>
  <mergeCells count="5">
    <mergeCell ref="A1:K1"/>
    <mergeCell ref="A2:K2"/>
    <mergeCell ref="G41:H41"/>
    <mergeCell ref="G43:H43"/>
    <mergeCell ref="G45:H45"/>
  </mergeCells>
  <pageMargins left="0.75" right="0.75" top="1" bottom="1" header="0.511805555555556" footer="0.511805555555556"/>
  <pageSetup paperSize="1" orientation="portrait" horizontalDpi="300" verticalDpi="300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1048570"/>
  <sheetViews>
    <sheetView topLeftCell="A37" workbookViewId="0">
      <selection activeCell="K4" sqref="K4"/>
    </sheetView>
  </sheetViews>
  <sheetFormatPr defaultColWidth="9" defaultRowHeight="15"/>
  <cols>
    <col min="1" max="1" width="10.1428571428571" style="67" customWidth="1"/>
    <col min="2" max="2" width="19" customWidth="1"/>
    <col min="5" max="5" width="12.8571428571429" customWidth="1"/>
    <col min="7" max="7" width="10.4285714285714" customWidth="1"/>
    <col min="8" max="8" width="11" customWidth="1"/>
    <col min="9" max="9" width="12.5714285714286" customWidth="1"/>
    <col min="10" max="10" width="19.1428571428571" customWidth="1"/>
    <col min="11" max="11" width="18.8571428571429" customWidth="1"/>
  </cols>
  <sheetData>
    <row r="1" ht="22.5" spans="1:12">
      <c r="A1" s="2" t="s">
        <v>4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1"/>
    </row>
    <row r="2" ht="15.75" spans="1:12">
      <c r="A2" s="69" t="s">
        <v>366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1"/>
    </row>
    <row r="3" spans="1:12">
      <c r="A3" s="71" t="s">
        <v>6</v>
      </c>
      <c r="B3" s="7" t="s">
        <v>7</v>
      </c>
      <c r="C3" s="7" t="s">
        <v>8</v>
      </c>
      <c r="D3" s="7" t="s">
        <v>9</v>
      </c>
      <c r="E3" s="7" t="s">
        <v>10</v>
      </c>
      <c r="F3" s="7" t="s">
        <v>11</v>
      </c>
      <c r="G3" s="7" t="s">
        <v>13</v>
      </c>
      <c r="H3" s="7" t="s">
        <v>14</v>
      </c>
      <c r="I3" s="36" t="s">
        <v>15</v>
      </c>
      <c r="J3" s="37" t="s">
        <v>16</v>
      </c>
      <c r="K3" s="37" t="s">
        <v>17</v>
      </c>
      <c r="L3" s="1"/>
    </row>
    <row r="4" spans="1:12">
      <c r="A4" s="72">
        <v>43437</v>
      </c>
      <c r="B4" s="18" t="s">
        <v>277</v>
      </c>
      <c r="C4" s="9" t="s">
        <v>19</v>
      </c>
      <c r="D4" s="9">
        <v>1000</v>
      </c>
      <c r="E4" s="9">
        <v>600</v>
      </c>
      <c r="F4" s="9">
        <v>26</v>
      </c>
      <c r="G4" s="9">
        <v>23.5</v>
      </c>
      <c r="H4" s="9">
        <v>27.5</v>
      </c>
      <c r="I4" s="42">
        <f t="shared" ref="I4:I49" si="0">(H4-F4)*D4</f>
        <v>1500</v>
      </c>
      <c r="J4" s="39">
        <f t="shared" ref="J4:J49" si="1">D4*F4</f>
        <v>26000</v>
      </c>
      <c r="K4" s="40">
        <f t="shared" ref="K4:K49" si="2">(I4/J4)</f>
        <v>0.0576923076923077</v>
      </c>
      <c r="L4" s="1"/>
    </row>
    <row r="5" spans="1:12">
      <c r="A5" s="73">
        <v>43437</v>
      </c>
      <c r="B5" s="76" t="s">
        <v>327</v>
      </c>
      <c r="C5" s="12" t="s">
        <v>19</v>
      </c>
      <c r="D5" s="12">
        <v>1750</v>
      </c>
      <c r="E5" s="12">
        <v>180</v>
      </c>
      <c r="F5" s="12">
        <v>14.7</v>
      </c>
      <c r="G5" s="12">
        <v>13.7</v>
      </c>
      <c r="H5" s="12">
        <v>13.7</v>
      </c>
      <c r="I5" s="43">
        <f t="shared" si="0"/>
        <v>-1750</v>
      </c>
      <c r="J5" s="39">
        <f t="shared" si="1"/>
        <v>25725</v>
      </c>
      <c r="K5" s="40">
        <f t="shared" si="2"/>
        <v>-0.0680272108843537</v>
      </c>
      <c r="L5" s="1"/>
    </row>
    <row r="6" spans="1:12">
      <c r="A6" s="72">
        <v>43438</v>
      </c>
      <c r="B6" s="75" t="s">
        <v>367</v>
      </c>
      <c r="C6" s="9" t="s">
        <v>19</v>
      </c>
      <c r="D6" s="9">
        <v>1500</v>
      </c>
      <c r="E6" s="9">
        <v>340</v>
      </c>
      <c r="F6" s="9">
        <v>15</v>
      </c>
      <c r="G6" s="9">
        <v>13.5</v>
      </c>
      <c r="H6" s="9">
        <v>16</v>
      </c>
      <c r="I6" s="42">
        <f t="shared" si="0"/>
        <v>1500</v>
      </c>
      <c r="J6" s="39">
        <f t="shared" si="1"/>
        <v>22500</v>
      </c>
      <c r="K6" s="40">
        <f t="shared" si="2"/>
        <v>0.0666666666666667</v>
      </c>
      <c r="L6" s="1"/>
    </row>
    <row r="7" spans="1:12">
      <c r="A7" s="72">
        <v>43438</v>
      </c>
      <c r="B7" s="75" t="s">
        <v>362</v>
      </c>
      <c r="C7" s="9" t="s">
        <v>19</v>
      </c>
      <c r="D7" s="9">
        <v>1000</v>
      </c>
      <c r="E7" s="9">
        <v>700</v>
      </c>
      <c r="F7" s="9">
        <v>22</v>
      </c>
      <c r="G7" s="9">
        <v>19.6</v>
      </c>
      <c r="H7" s="9">
        <v>23.5</v>
      </c>
      <c r="I7" s="42">
        <f t="shared" si="0"/>
        <v>1500</v>
      </c>
      <c r="J7" s="39">
        <f t="shared" si="1"/>
        <v>22000</v>
      </c>
      <c r="K7" s="40">
        <f t="shared" si="2"/>
        <v>0.0681818181818182</v>
      </c>
      <c r="L7" s="1"/>
    </row>
    <row r="8" spans="1:12">
      <c r="A8" s="73">
        <v>43438</v>
      </c>
      <c r="B8" s="76" t="s">
        <v>314</v>
      </c>
      <c r="C8" s="12" t="s">
        <v>19</v>
      </c>
      <c r="D8" s="12">
        <v>500</v>
      </c>
      <c r="E8" s="12">
        <v>1340</v>
      </c>
      <c r="F8" s="12">
        <v>50</v>
      </c>
      <c r="G8" s="12">
        <v>46</v>
      </c>
      <c r="H8" s="12">
        <v>48</v>
      </c>
      <c r="I8" s="43">
        <f t="shared" si="0"/>
        <v>-1000</v>
      </c>
      <c r="J8" s="39">
        <f t="shared" si="1"/>
        <v>25000</v>
      </c>
      <c r="K8" s="40">
        <f t="shared" si="2"/>
        <v>-0.04</v>
      </c>
      <c r="L8" s="1"/>
    </row>
    <row r="9" spans="1:12">
      <c r="A9" s="73">
        <v>43439</v>
      </c>
      <c r="B9" s="76" t="s">
        <v>368</v>
      </c>
      <c r="C9" s="12" t="s">
        <v>19</v>
      </c>
      <c r="D9" s="12">
        <v>2000</v>
      </c>
      <c r="E9" s="12">
        <v>110</v>
      </c>
      <c r="F9" s="12">
        <v>5.1</v>
      </c>
      <c r="G9" s="12">
        <v>3.9</v>
      </c>
      <c r="H9" s="12">
        <v>4.1</v>
      </c>
      <c r="I9" s="43">
        <f t="shared" si="0"/>
        <v>-2000</v>
      </c>
      <c r="J9" s="39">
        <f t="shared" si="1"/>
        <v>10200</v>
      </c>
      <c r="K9" s="40">
        <f t="shared" si="2"/>
        <v>-0.196078431372549</v>
      </c>
      <c r="L9" s="1"/>
    </row>
    <row r="10" spans="1:12">
      <c r="A10" s="72">
        <v>43439</v>
      </c>
      <c r="B10" s="75" t="s">
        <v>127</v>
      </c>
      <c r="C10" s="9" t="s">
        <v>348</v>
      </c>
      <c r="D10" s="9">
        <v>1000</v>
      </c>
      <c r="E10" s="9">
        <v>460</v>
      </c>
      <c r="F10" s="9">
        <v>19</v>
      </c>
      <c r="G10" s="9">
        <v>16.8</v>
      </c>
      <c r="H10" s="9">
        <v>19</v>
      </c>
      <c r="I10" s="42">
        <f t="shared" si="0"/>
        <v>0</v>
      </c>
      <c r="J10" s="39">
        <f t="shared" si="1"/>
        <v>19000</v>
      </c>
      <c r="K10" s="40">
        <f t="shared" si="2"/>
        <v>0</v>
      </c>
      <c r="L10" s="1"/>
    </row>
    <row r="11" spans="1:12">
      <c r="A11" s="73">
        <v>43440</v>
      </c>
      <c r="B11" s="76" t="s">
        <v>369</v>
      </c>
      <c r="C11" s="12" t="s">
        <v>19</v>
      </c>
      <c r="D11" s="12">
        <v>1500</v>
      </c>
      <c r="E11" s="12">
        <v>210</v>
      </c>
      <c r="F11" s="12">
        <v>15.5</v>
      </c>
      <c r="G11" s="12">
        <v>14</v>
      </c>
      <c r="H11" s="12">
        <v>14</v>
      </c>
      <c r="I11" s="43">
        <f t="shared" si="0"/>
        <v>-2250</v>
      </c>
      <c r="J11" s="39">
        <f t="shared" si="1"/>
        <v>23250</v>
      </c>
      <c r="K11" s="40">
        <f t="shared" si="2"/>
        <v>-0.0967741935483871</v>
      </c>
      <c r="L11" s="1"/>
    </row>
    <row r="12" spans="1:12">
      <c r="A12" s="72">
        <v>43440</v>
      </c>
      <c r="B12" s="75" t="s">
        <v>318</v>
      </c>
      <c r="C12" s="9" t="s">
        <v>348</v>
      </c>
      <c r="D12" s="9">
        <v>1300</v>
      </c>
      <c r="E12" s="9">
        <v>300</v>
      </c>
      <c r="F12" s="9">
        <v>20</v>
      </c>
      <c r="G12" s="9">
        <v>18</v>
      </c>
      <c r="H12" s="9">
        <v>21.1</v>
      </c>
      <c r="I12" s="42">
        <f t="shared" si="0"/>
        <v>1430</v>
      </c>
      <c r="J12" s="39">
        <f t="shared" si="1"/>
        <v>26000</v>
      </c>
      <c r="K12" s="40">
        <f t="shared" si="2"/>
        <v>0.0550000000000001</v>
      </c>
      <c r="L12" s="1"/>
    </row>
    <row r="13" spans="1:12">
      <c r="A13" s="73">
        <v>43440</v>
      </c>
      <c r="B13" s="76" t="s">
        <v>314</v>
      </c>
      <c r="C13" s="12" t="s">
        <v>19</v>
      </c>
      <c r="D13" s="12">
        <v>500</v>
      </c>
      <c r="E13" s="12">
        <v>1340</v>
      </c>
      <c r="F13" s="12">
        <v>50</v>
      </c>
      <c r="G13" s="12">
        <v>45</v>
      </c>
      <c r="H13" s="12">
        <v>45</v>
      </c>
      <c r="I13" s="43">
        <f t="shared" si="0"/>
        <v>-2500</v>
      </c>
      <c r="J13" s="39">
        <f t="shared" si="1"/>
        <v>25000</v>
      </c>
      <c r="K13" s="40">
        <f t="shared" si="2"/>
        <v>-0.1</v>
      </c>
      <c r="L13" s="1"/>
    </row>
    <row r="14" spans="1:12">
      <c r="A14" s="73">
        <v>43440</v>
      </c>
      <c r="B14" s="76" t="s">
        <v>316</v>
      </c>
      <c r="C14" s="12" t="s">
        <v>348</v>
      </c>
      <c r="D14" s="12">
        <v>1500</v>
      </c>
      <c r="E14" s="12">
        <v>200</v>
      </c>
      <c r="F14" s="12">
        <v>16</v>
      </c>
      <c r="G14" s="12">
        <v>14.5</v>
      </c>
      <c r="H14" s="12">
        <v>14.5</v>
      </c>
      <c r="I14" s="43">
        <f t="shared" si="0"/>
        <v>-2250</v>
      </c>
      <c r="J14" s="39">
        <f t="shared" si="1"/>
        <v>24000</v>
      </c>
      <c r="K14" s="40">
        <f t="shared" si="2"/>
        <v>-0.09375</v>
      </c>
      <c r="L14" s="1"/>
    </row>
    <row r="15" spans="1:12">
      <c r="A15" s="73">
        <v>43441</v>
      </c>
      <c r="B15" s="76" t="s">
        <v>370</v>
      </c>
      <c r="C15" s="12" t="s">
        <v>19</v>
      </c>
      <c r="D15" s="12">
        <v>250</v>
      </c>
      <c r="E15" s="12">
        <v>2700</v>
      </c>
      <c r="F15" s="12">
        <v>110</v>
      </c>
      <c r="G15" s="12">
        <v>100</v>
      </c>
      <c r="H15" s="12">
        <v>100</v>
      </c>
      <c r="I15" s="43">
        <f t="shared" si="0"/>
        <v>-2500</v>
      </c>
      <c r="J15" s="39">
        <f t="shared" si="1"/>
        <v>27500</v>
      </c>
      <c r="K15" s="40">
        <f t="shared" si="2"/>
        <v>-0.0909090909090909</v>
      </c>
      <c r="L15" s="1"/>
    </row>
    <row r="16" spans="1:12">
      <c r="A16" s="73">
        <v>43441</v>
      </c>
      <c r="B16" s="76" t="s">
        <v>294</v>
      </c>
      <c r="C16" s="12" t="s">
        <v>19</v>
      </c>
      <c r="D16" s="12">
        <v>1200</v>
      </c>
      <c r="E16" s="12">
        <v>700</v>
      </c>
      <c r="F16" s="12">
        <v>26</v>
      </c>
      <c r="G16" s="12">
        <v>24</v>
      </c>
      <c r="H16" s="12">
        <v>24</v>
      </c>
      <c r="I16" s="43">
        <f t="shared" si="0"/>
        <v>-2400</v>
      </c>
      <c r="J16" s="39">
        <f t="shared" si="1"/>
        <v>31200</v>
      </c>
      <c r="K16" s="40">
        <f t="shared" si="2"/>
        <v>-0.0769230769230769</v>
      </c>
      <c r="L16" s="1"/>
    </row>
    <row r="17" spans="1:12">
      <c r="A17" s="72">
        <v>43441</v>
      </c>
      <c r="B17" s="75" t="s">
        <v>371</v>
      </c>
      <c r="C17" s="9" t="s">
        <v>19</v>
      </c>
      <c r="D17" s="9">
        <v>800</v>
      </c>
      <c r="E17" s="9">
        <v>1240</v>
      </c>
      <c r="F17" s="9">
        <v>47</v>
      </c>
      <c r="G17" s="9">
        <v>43</v>
      </c>
      <c r="H17" s="9">
        <v>56</v>
      </c>
      <c r="I17" s="42">
        <f t="shared" si="0"/>
        <v>7200</v>
      </c>
      <c r="J17" s="39">
        <f t="shared" si="1"/>
        <v>37600</v>
      </c>
      <c r="K17" s="40">
        <f t="shared" si="2"/>
        <v>0.191489361702128</v>
      </c>
      <c r="L17" s="1"/>
    </row>
    <row r="18" spans="1:12">
      <c r="A18" s="73">
        <v>43444</v>
      </c>
      <c r="B18" s="76" t="s">
        <v>372</v>
      </c>
      <c r="C18" s="12" t="s">
        <v>19</v>
      </c>
      <c r="D18" s="12">
        <v>1500</v>
      </c>
      <c r="E18" s="12">
        <v>300</v>
      </c>
      <c r="F18" s="12">
        <v>14.5</v>
      </c>
      <c r="G18" s="12">
        <v>13</v>
      </c>
      <c r="H18" s="12">
        <v>13</v>
      </c>
      <c r="I18" s="43">
        <f t="shared" si="0"/>
        <v>-2250</v>
      </c>
      <c r="J18" s="39">
        <f t="shared" si="1"/>
        <v>21750</v>
      </c>
      <c r="K18" s="40">
        <f t="shared" si="2"/>
        <v>-0.103448275862069</v>
      </c>
      <c r="L18" s="1"/>
    </row>
    <row r="19" spans="1:12">
      <c r="A19" s="72">
        <v>43444</v>
      </c>
      <c r="B19" s="75" t="s">
        <v>324</v>
      </c>
      <c r="C19" s="9" t="s">
        <v>19</v>
      </c>
      <c r="D19" s="9">
        <v>700</v>
      </c>
      <c r="E19" s="9">
        <v>820</v>
      </c>
      <c r="F19" s="9">
        <v>27</v>
      </c>
      <c r="G19" s="9">
        <v>23</v>
      </c>
      <c r="H19" s="9">
        <v>32</v>
      </c>
      <c r="I19" s="42">
        <f t="shared" si="0"/>
        <v>3500</v>
      </c>
      <c r="J19" s="39">
        <f t="shared" si="1"/>
        <v>18900</v>
      </c>
      <c r="K19" s="40">
        <f t="shared" si="2"/>
        <v>0.185185185185185</v>
      </c>
      <c r="L19" s="1"/>
    </row>
    <row r="20" spans="1:12">
      <c r="A20" s="72">
        <v>43444</v>
      </c>
      <c r="B20" s="75" t="s">
        <v>62</v>
      </c>
      <c r="C20" s="9" t="s">
        <v>19</v>
      </c>
      <c r="D20" s="9">
        <v>1000</v>
      </c>
      <c r="E20" s="9">
        <v>740</v>
      </c>
      <c r="F20" s="9">
        <v>32.5</v>
      </c>
      <c r="G20" s="9">
        <v>30</v>
      </c>
      <c r="H20" s="9">
        <v>34</v>
      </c>
      <c r="I20" s="42">
        <f t="shared" si="0"/>
        <v>1500</v>
      </c>
      <c r="J20" s="39">
        <f t="shared" si="1"/>
        <v>32500</v>
      </c>
      <c r="K20" s="40">
        <f t="shared" si="2"/>
        <v>0.0461538461538462</v>
      </c>
      <c r="L20" s="1"/>
    </row>
    <row r="21" spans="1:12">
      <c r="A21" s="73">
        <v>43444</v>
      </c>
      <c r="B21" s="76" t="s">
        <v>371</v>
      </c>
      <c r="C21" s="12" t="s">
        <v>19</v>
      </c>
      <c r="D21" s="12">
        <v>800</v>
      </c>
      <c r="E21" s="12">
        <v>1200</v>
      </c>
      <c r="F21" s="12">
        <v>50</v>
      </c>
      <c r="G21" s="12">
        <v>47</v>
      </c>
      <c r="H21" s="12">
        <v>47</v>
      </c>
      <c r="I21" s="43">
        <f t="shared" si="0"/>
        <v>-2400</v>
      </c>
      <c r="J21" s="39">
        <f t="shared" si="1"/>
        <v>40000</v>
      </c>
      <c r="K21" s="40">
        <f t="shared" si="2"/>
        <v>-0.06</v>
      </c>
      <c r="L21" s="1"/>
    </row>
    <row r="22" spans="1:12">
      <c r="A22" s="72">
        <v>43444</v>
      </c>
      <c r="B22" s="75" t="s">
        <v>320</v>
      </c>
      <c r="C22" s="9" t="s">
        <v>19</v>
      </c>
      <c r="D22" s="9">
        <v>800</v>
      </c>
      <c r="E22" s="9">
        <v>1200</v>
      </c>
      <c r="F22" s="9">
        <v>60</v>
      </c>
      <c r="G22" s="9">
        <v>56.8</v>
      </c>
      <c r="H22" s="9">
        <v>62</v>
      </c>
      <c r="I22" s="42">
        <f t="shared" si="0"/>
        <v>1600</v>
      </c>
      <c r="J22" s="39">
        <f t="shared" si="1"/>
        <v>48000</v>
      </c>
      <c r="K22" s="40">
        <f t="shared" si="2"/>
        <v>0.0333333333333333</v>
      </c>
      <c r="L22" s="1"/>
    </row>
    <row r="23" spans="1:12">
      <c r="A23" s="72">
        <v>43445</v>
      </c>
      <c r="B23" s="75" t="s">
        <v>257</v>
      </c>
      <c r="C23" s="9" t="s">
        <v>19</v>
      </c>
      <c r="D23" s="9">
        <v>500</v>
      </c>
      <c r="E23" s="9">
        <v>700</v>
      </c>
      <c r="F23" s="9">
        <v>50</v>
      </c>
      <c r="G23" s="9">
        <v>45</v>
      </c>
      <c r="H23" s="9">
        <v>53</v>
      </c>
      <c r="I23" s="42">
        <f t="shared" si="0"/>
        <v>1500</v>
      </c>
      <c r="J23" s="39">
        <f t="shared" si="1"/>
        <v>25000</v>
      </c>
      <c r="K23" s="40">
        <f t="shared" si="2"/>
        <v>0.06</v>
      </c>
      <c r="L23" s="1"/>
    </row>
    <row r="24" spans="1:12">
      <c r="A24" s="73">
        <v>43446</v>
      </c>
      <c r="B24" s="76" t="s">
        <v>126</v>
      </c>
      <c r="C24" s="12" t="s">
        <v>19</v>
      </c>
      <c r="D24" s="12">
        <v>550</v>
      </c>
      <c r="E24" s="12">
        <v>1080</v>
      </c>
      <c r="F24" s="12">
        <v>31</v>
      </c>
      <c r="G24" s="12">
        <v>26</v>
      </c>
      <c r="H24" s="12">
        <v>26</v>
      </c>
      <c r="I24" s="43">
        <f t="shared" si="0"/>
        <v>-2750</v>
      </c>
      <c r="J24" s="39">
        <f t="shared" si="1"/>
        <v>17050</v>
      </c>
      <c r="K24" s="40">
        <f t="shared" si="2"/>
        <v>-0.161290322580645</v>
      </c>
      <c r="L24" s="1"/>
    </row>
    <row r="25" spans="1:12">
      <c r="A25" s="72">
        <v>43446</v>
      </c>
      <c r="B25" s="75" t="s">
        <v>373</v>
      </c>
      <c r="C25" s="9" t="s">
        <v>19</v>
      </c>
      <c r="D25" s="9">
        <v>2667</v>
      </c>
      <c r="E25" s="9">
        <v>340</v>
      </c>
      <c r="F25" s="9">
        <v>9</v>
      </c>
      <c r="G25" s="9">
        <v>7.8</v>
      </c>
      <c r="H25" s="9">
        <v>11</v>
      </c>
      <c r="I25" s="42">
        <f t="shared" si="0"/>
        <v>5334</v>
      </c>
      <c r="J25" s="39">
        <f t="shared" si="1"/>
        <v>24003</v>
      </c>
      <c r="K25" s="40">
        <f t="shared" si="2"/>
        <v>0.222222222222222</v>
      </c>
      <c r="L25" s="1"/>
    </row>
    <row r="26" spans="1:12">
      <c r="A26" s="72">
        <v>43446</v>
      </c>
      <c r="B26" s="75" t="s">
        <v>367</v>
      </c>
      <c r="C26" s="9" t="s">
        <v>19</v>
      </c>
      <c r="D26" s="9">
        <v>1500</v>
      </c>
      <c r="E26" s="9">
        <v>340</v>
      </c>
      <c r="F26" s="9">
        <v>11.5</v>
      </c>
      <c r="G26" s="9">
        <v>10</v>
      </c>
      <c r="H26" s="9">
        <v>12.5</v>
      </c>
      <c r="I26" s="42">
        <f t="shared" si="0"/>
        <v>1500</v>
      </c>
      <c r="J26" s="39">
        <f t="shared" si="1"/>
        <v>17250</v>
      </c>
      <c r="K26" s="40">
        <f t="shared" si="2"/>
        <v>0.0869565217391304</v>
      </c>
      <c r="L26" s="1"/>
    </row>
    <row r="27" spans="1:12">
      <c r="A27" s="72">
        <v>43447</v>
      </c>
      <c r="B27" s="75" t="s">
        <v>314</v>
      </c>
      <c r="C27" s="9" t="s">
        <v>19</v>
      </c>
      <c r="D27" s="9">
        <v>500</v>
      </c>
      <c r="E27" s="9">
        <v>1260</v>
      </c>
      <c r="F27" s="9">
        <v>50</v>
      </c>
      <c r="G27" s="9">
        <v>45</v>
      </c>
      <c r="H27" s="9">
        <v>55</v>
      </c>
      <c r="I27" s="42">
        <f t="shared" si="0"/>
        <v>2500</v>
      </c>
      <c r="J27" s="39">
        <f t="shared" si="1"/>
        <v>25000</v>
      </c>
      <c r="K27" s="40">
        <f t="shared" si="2"/>
        <v>0.1</v>
      </c>
      <c r="L27" s="1"/>
    </row>
    <row r="28" spans="1:12">
      <c r="A28" s="73">
        <v>43447</v>
      </c>
      <c r="B28" s="76" t="s">
        <v>132</v>
      </c>
      <c r="C28" s="12" t="s">
        <v>19</v>
      </c>
      <c r="D28" s="12">
        <v>1600</v>
      </c>
      <c r="E28" s="12">
        <v>250</v>
      </c>
      <c r="F28" s="12">
        <v>11</v>
      </c>
      <c r="G28" s="12">
        <v>9.4</v>
      </c>
      <c r="H28" s="12">
        <v>9.4</v>
      </c>
      <c r="I28" s="43">
        <f t="shared" si="0"/>
        <v>-2560</v>
      </c>
      <c r="J28" s="39">
        <f t="shared" si="1"/>
        <v>17600</v>
      </c>
      <c r="K28" s="40">
        <f t="shared" si="2"/>
        <v>-0.145454545454545</v>
      </c>
      <c r="L28" s="1"/>
    </row>
    <row r="29" spans="1:12">
      <c r="A29" s="73">
        <v>43448</v>
      </c>
      <c r="B29" s="76" t="s">
        <v>264</v>
      </c>
      <c r="C29" s="12" t="s">
        <v>19</v>
      </c>
      <c r="D29" s="12">
        <v>2000</v>
      </c>
      <c r="E29" s="12">
        <v>260</v>
      </c>
      <c r="F29" s="12">
        <v>12</v>
      </c>
      <c r="G29" s="12">
        <v>10.7</v>
      </c>
      <c r="H29" s="12">
        <v>10.7</v>
      </c>
      <c r="I29" s="43">
        <f t="shared" si="0"/>
        <v>-2600</v>
      </c>
      <c r="J29" s="39">
        <f t="shared" si="1"/>
        <v>24000</v>
      </c>
      <c r="K29" s="40">
        <f t="shared" si="2"/>
        <v>-0.108333333333333</v>
      </c>
      <c r="L29" s="1"/>
    </row>
    <row r="30" spans="1:12">
      <c r="A30" s="72">
        <v>43448</v>
      </c>
      <c r="B30" s="75" t="s">
        <v>374</v>
      </c>
      <c r="C30" s="9" t="s">
        <v>19</v>
      </c>
      <c r="D30" s="9">
        <v>1250</v>
      </c>
      <c r="E30" s="9">
        <v>440</v>
      </c>
      <c r="F30" s="9">
        <v>9.7</v>
      </c>
      <c r="G30" s="9">
        <v>8</v>
      </c>
      <c r="H30" s="9">
        <v>11</v>
      </c>
      <c r="I30" s="42">
        <f t="shared" si="0"/>
        <v>1625</v>
      </c>
      <c r="J30" s="39">
        <f t="shared" si="1"/>
        <v>12125</v>
      </c>
      <c r="K30" s="40">
        <f t="shared" si="2"/>
        <v>0.134020618556701</v>
      </c>
      <c r="L30" s="1"/>
    </row>
    <row r="31" spans="1:12">
      <c r="A31" s="72">
        <v>43451</v>
      </c>
      <c r="B31" s="75" t="s">
        <v>311</v>
      </c>
      <c r="C31" s="9" t="s">
        <v>19</v>
      </c>
      <c r="D31" s="9">
        <v>1500</v>
      </c>
      <c r="E31" s="9">
        <v>480</v>
      </c>
      <c r="F31" s="9">
        <v>13</v>
      </c>
      <c r="G31" s="9">
        <v>11.5</v>
      </c>
      <c r="H31" s="9">
        <v>14</v>
      </c>
      <c r="I31" s="42">
        <f t="shared" si="0"/>
        <v>1500</v>
      </c>
      <c r="J31" s="39">
        <f t="shared" si="1"/>
        <v>19500</v>
      </c>
      <c r="K31" s="40">
        <f t="shared" si="2"/>
        <v>0.0769230769230769</v>
      </c>
      <c r="L31" s="1"/>
    </row>
    <row r="32" spans="1:12">
      <c r="A32" s="73">
        <v>43451</v>
      </c>
      <c r="B32" s="76" t="s">
        <v>375</v>
      </c>
      <c r="C32" s="12" t="s">
        <v>19</v>
      </c>
      <c r="D32" s="12">
        <v>1100</v>
      </c>
      <c r="E32" s="12">
        <v>680</v>
      </c>
      <c r="F32" s="12">
        <v>17</v>
      </c>
      <c r="G32" s="12">
        <v>14.8</v>
      </c>
      <c r="H32" s="12">
        <v>14.8</v>
      </c>
      <c r="I32" s="43">
        <f t="shared" si="0"/>
        <v>-2420</v>
      </c>
      <c r="J32" s="39">
        <f t="shared" si="1"/>
        <v>18700</v>
      </c>
      <c r="K32" s="40">
        <f t="shared" si="2"/>
        <v>-0.129411764705882</v>
      </c>
      <c r="L32" s="1"/>
    </row>
    <row r="33" spans="1:12">
      <c r="A33" s="72">
        <v>43452</v>
      </c>
      <c r="B33" s="75" t="s">
        <v>367</v>
      </c>
      <c r="C33" s="9" t="s">
        <v>19</v>
      </c>
      <c r="D33" s="9">
        <v>1500</v>
      </c>
      <c r="E33" s="9">
        <v>340</v>
      </c>
      <c r="F33" s="9">
        <v>9.5</v>
      </c>
      <c r="G33" s="9">
        <v>7.9</v>
      </c>
      <c r="H33" s="9">
        <v>10.5</v>
      </c>
      <c r="I33" s="42">
        <f t="shared" si="0"/>
        <v>1500</v>
      </c>
      <c r="J33" s="39">
        <f t="shared" si="1"/>
        <v>14250</v>
      </c>
      <c r="K33" s="40">
        <f t="shared" si="2"/>
        <v>0.105263157894737</v>
      </c>
      <c r="L33" s="1"/>
    </row>
    <row r="34" spans="1:12">
      <c r="A34" s="73">
        <v>43453</v>
      </c>
      <c r="B34" s="76" t="s">
        <v>251</v>
      </c>
      <c r="C34" s="12" t="s">
        <v>19</v>
      </c>
      <c r="D34" s="12">
        <v>1100</v>
      </c>
      <c r="E34" s="12">
        <v>430</v>
      </c>
      <c r="F34" s="12">
        <v>11</v>
      </c>
      <c r="G34" s="12">
        <v>8.8</v>
      </c>
      <c r="H34" s="12">
        <v>8.8</v>
      </c>
      <c r="I34" s="43">
        <f t="shared" si="0"/>
        <v>-2420</v>
      </c>
      <c r="J34" s="39">
        <f t="shared" si="1"/>
        <v>12100</v>
      </c>
      <c r="K34" s="40">
        <f t="shared" si="2"/>
        <v>-0.2</v>
      </c>
      <c r="L34" s="1"/>
    </row>
    <row r="35" spans="1:12">
      <c r="A35" s="73">
        <v>43453</v>
      </c>
      <c r="B35" s="76" t="s">
        <v>376</v>
      </c>
      <c r="C35" s="12" t="s">
        <v>19</v>
      </c>
      <c r="D35" s="12">
        <v>302</v>
      </c>
      <c r="E35" s="12">
        <v>2250</v>
      </c>
      <c r="F35" s="12">
        <v>50</v>
      </c>
      <c r="G35" s="12">
        <v>42</v>
      </c>
      <c r="H35" s="12">
        <v>42</v>
      </c>
      <c r="I35" s="43">
        <f t="shared" si="0"/>
        <v>-2416</v>
      </c>
      <c r="J35" s="39">
        <f t="shared" si="1"/>
        <v>15100</v>
      </c>
      <c r="K35" s="40">
        <f t="shared" si="2"/>
        <v>-0.16</v>
      </c>
      <c r="L35" s="1"/>
    </row>
    <row r="36" spans="1:12">
      <c r="A36" s="72">
        <v>43453</v>
      </c>
      <c r="B36" s="75" t="s">
        <v>297</v>
      </c>
      <c r="C36" s="9" t="s">
        <v>19</v>
      </c>
      <c r="D36" s="9">
        <v>1250</v>
      </c>
      <c r="E36" s="9">
        <v>290</v>
      </c>
      <c r="F36" s="9">
        <v>8</v>
      </c>
      <c r="G36" s="9">
        <v>6.3</v>
      </c>
      <c r="H36" s="9">
        <v>8</v>
      </c>
      <c r="I36" s="42">
        <f t="shared" si="0"/>
        <v>0</v>
      </c>
      <c r="J36" s="39">
        <f t="shared" si="1"/>
        <v>10000</v>
      </c>
      <c r="K36" s="40">
        <f t="shared" si="2"/>
        <v>0</v>
      </c>
      <c r="L36" s="1"/>
    </row>
    <row r="37" spans="1:12">
      <c r="A37" s="72">
        <v>43454</v>
      </c>
      <c r="B37" s="75" t="s">
        <v>347</v>
      </c>
      <c r="C37" s="9" t="s">
        <v>19</v>
      </c>
      <c r="D37" s="9">
        <v>500</v>
      </c>
      <c r="E37" s="9">
        <v>860</v>
      </c>
      <c r="F37" s="9">
        <v>30</v>
      </c>
      <c r="G37" s="9">
        <v>25</v>
      </c>
      <c r="H37" s="9">
        <v>37</v>
      </c>
      <c r="I37" s="42">
        <f t="shared" si="0"/>
        <v>3500</v>
      </c>
      <c r="J37" s="39">
        <f t="shared" si="1"/>
        <v>15000</v>
      </c>
      <c r="K37" s="40">
        <f t="shared" si="2"/>
        <v>0.233333333333333</v>
      </c>
      <c r="L37" s="1"/>
    </row>
    <row r="38" spans="1:12">
      <c r="A38" s="11">
        <v>43455</v>
      </c>
      <c r="B38" s="79" t="s">
        <v>125</v>
      </c>
      <c r="C38" s="12" t="s">
        <v>19</v>
      </c>
      <c r="D38" s="12">
        <v>1000</v>
      </c>
      <c r="E38" s="12">
        <v>810</v>
      </c>
      <c r="F38" s="12">
        <v>14</v>
      </c>
      <c r="G38" s="12">
        <v>12</v>
      </c>
      <c r="H38" s="12">
        <v>12</v>
      </c>
      <c r="I38" s="43">
        <f t="shared" si="0"/>
        <v>-2000</v>
      </c>
      <c r="J38" s="39">
        <f t="shared" si="1"/>
        <v>14000</v>
      </c>
      <c r="K38" s="40">
        <f t="shared" si="2"/>
        <v>-0.142857142857143</v>
      </c>
      <c r="L38" s="1"/>
    </row>
    <row r="39" spans="1:12">
      <c r="A39" s="8">
        <v>43455</v>
      </c>
      <c r="B39" s="77" t="s">
        <v>101</v>
      </c>
      <c r="C39" s="9" t="s">
        <v>19</v>
      </c>
      <c r="D39" s="9">
        <v>600</v>
      </c>
      <c r="E39" s="9">
        <v>1420</v>
      </c>
      <c r="F39" s="9">
        <v>30</v>
      </c>
      <c r="G39" s="9">
        <v>26.8</v>
      </c>
      <c r="H39" s="9">
        <v>35</v>
      </c>
      <c r="I39" s="42">
        <f t="shared" si="0"/>
        <v>3000</v>
      </c>
      <c r="J39" s="39">
        <f t="shared" si="1"/>
        <v>18000</v>
      </c>
      <c r="K39" s="40">
        <f t="shared" si="2"/>
        <v>0.166666666666667</v>
      </c>
      <c r="L39" s="1"/>
    </row>
    <row r="40" spans="1:12">
      <c r="A40" s="11">
        <v>43455</v>
      </c>
      <c r="B40" s="79" t="s">
        <v>316</v>
      </c>
      <c r="C40" s="12" t="s">
        <v>19</v>
      </c>
      <c r="D40" s="12">
        <v>1500</v>
      </c>
      <c r="E40" s="12">
        <v>240</v>
      </c>
      <c r="F40" s="12">
        <v>10</v>
      </c>
      <c r="G40" s="12">
        <v>8.5</v>
      </c>
      <c r="H40" s="12">
        <v>8.5</v>
      </c>
      <c r="I40" s="43">
        <f t="shared" si="0"/>
        <v>-2250</v>
      </c>
      <c r="J40" s="39">
        <f t="shared" si="1"/>
        <v>15000</v>
      </c>
      <c r="K40" s="40">
        <f t="shared" si="2"/>
        <v>-0.15</v>
      </c>
      <c r="L40" s="1"/>
    </row>
    <row r="41" spans="1:12">
      <c r="A41" s="11">
        <v>43458</v>
      </c>
      <c r="B41" s="79" t="s">
        <v>251</v>
      </c>
      <c r="C41" s="12" t="s">
        <v>19</v>
      </c>
      <c r="D41" s="12">
        <v>1100</v>
      </c>
      <c r="E41" s="12">
        <v>430</v>
      </c>
      <c r="F41" s="12">
        <v>9</v>
      </c>
      <c r="G41" s="12">
        <v>7</v>
      </c>
      <c r="H41" s="12">
        <v>7</v>
      </c>
      <c r="I41" s="43">
        <f t="shared" si="0"/>
        <v>-2200</v>
      </c>
      <c r="J41" s="39">
        <f t="shared" si="1"/>
        <v>9900</v>
      </c>
      <c r="K41" s="40">
        <f t="shared" si="2"/>
        <v>-0.222222222222222</v>
      </c>
      <c r="L41" s="1"/>
    </row>
    <row r="42" spans="1:12">
      <c r="A42" s="8">
        <v>43458</v>
      </c>
      <c r="B42" s="77" t="s">
        <v>101</v>
      </c>
      <c r="C42" s="9" t="s">
        <v>19</v>
      </c>
      <c r="D42" s="9">
        <v>600</v>
      </c>
      <c r="E42" s="9">
        <v>1360</v>
      </c>
      <c r="F42" s="9">
        <v>11</v>
      </c>
      <c r="G42" s="9">
        <v>7.2</v>
      </c>
      <c r="H42" s="9">
        <v>13</v>
      </c>
      <c r="I42" s="42">
        <f t="shared" si="0"/>
        <v>1200</v>
      </c>
      <c r="J42" s="39">
        <f t="shared" si="1"/>
        <v>6600</v>
      </c>
      <c r="K42" s="40">
        <f t="shared" si="2"/>
        <v>0.181818181818182</v>
      </c>
      <c r="L42" s="1"/>
    </row>
    <row r="43" spans="1:12">
      <c r="A43" s="8">
        <v>43458</v>
      </c>
      <c r="B43" s="77" t="s">
        <v>316</v>
      </c>
      <c r="C43" s="9" t="s">
        <v>19</v>
      </c>
      <c r="D43" s="9">
        <v>1500</v>
      </c>
      <c r="E43" s="9">
        <v>240</v>
      </c>
      <c r="F43" s="9">
        <v>7</v>
      </c>
      <c r="G43" s="9">
        <v>5.5</v>
      </c>
      <c r="H43" s="9">
        <v>8</v>
      </c>
      <c r="I43" s="42">
        <f t="shared" si="0"/>
        <v>1500</v>
      </c>
      <c r="J43" s="39">
        <f t="shared" si="1"/>
        <v>10500</v>
      </c>
      <c r="K43" s="40">
        <f t="shared" si="2"/>
        <v>0.142857142857143</v>
      </c>
      <c r="L43" s="1"/>
    </row>
    <row r="44" spans="1:12">
      <c r="A44" s="8">
        <v>43460</v>
      </c>
      <c r="B44" s="77" t="s">
        <v>371</v>
      </c>
      <c r="C44" s="9" t="s">
        <v>19</v>
      </c>
      <c r="D44" s="9">
        <v>800</v>
      </c>
      <c r="E44" s="9">
        <v>1240</v>
      </c>
      <c r="F44" s="9">
        <v>26</v>
      </c>
      <c r="G44" s="9">
        <v>23</v>
      </c>
      <c r="H44" s="9">
        <v>27.5</v>
      </c>
      <c r="I44" s="42">
        <f t="shared" si="0"/>
        <v>1200</v>
      </c>
      <c r="J44" s="39">
        <f t="shared" si="1"/>
        <v>20800</v>
      </c>
      <c r="K44" s="40">
        <f t="shared" si="2"/>
        <v>0.0576923076923077</v>
      </c>
      <c r="L44" s="1"/>
    </row>
    <row r="45" spans="1:12">
      <c r="A45" s="11">
        <v>43461</v>
      </c>
      <c r="B45" s="79" t="s">
        <v>126</v>
      </c>
      <c r="C45" s="12" t="s">
        <v>19</v>
      </c>
      <c r="D45" s="12">
        <v>550</v>
      </c>
      <c r="E45" s="12">
        <v>1120</v>
      </c>
      <c r="F45" s="12">
        <v>8</v>
      </c>
      <c r="G45" s="12">
        <v>4.2</v>
      </c>
      <c r="H45" s="12">
        <v>4.2</v>
      </c>
      <c r="I45" s="43">
        <f t="shared" si="0"/>
        <v>-2090</v>
      </c>
      <c r="J45" s="39">
        <f t="shared" si="1"/>
        <v>4400</v>
      </c>
      <c r="K45" s="40">
        <f t="shared" si="2"/>
        <v>-0.475</v>
      </c>
      <c r="L45" s="1"/>
    </row>
    <row r="46" spans="1:12">
      <c r="A46" s="8">
        <v>43461</v>
      </c>
      <c r="B46" s="77" t="s">
        <v>343</v>
      </c>
      <c r="C46" s="9" t="s">
        <v>348</v>
      </c>
      <c r="D46" s="9">
        <v>2500</v>
      </c>
      <c r="E46" s="9">
        <v>370</v>
      </c>
      <c r="F46" s="9">
        <v>10</v>
      </c>
      <c r="G46" s="9">
        <v>8.9</v>
      </c>
      <c r="H46" s="9">
        <v>12</v>
      </c>
      <c r="I46" s="42">
        <f t="shared" si="0"/>
        <v>5000</v>
      </c>
      <c r="J46" s="39">
        <f t="shared" si="1"/>
        <v>25000</v>
      </c>
      <c r="K46" s="40">
        <f t="shared" si="2"/>
        <v>0.2</v>
      </c>
      <c r="L46" s="1"/>
    </row>
    <row r="47" spans="1:12">
      <c r="A47" s="8">
        <v>43462</v>
      </c>
      <c r="B47" s="77" t="s">
        <v>331</v>
      </c>
      <c r="C47" s="9" t="s">
        <v>19</v>
      </c>
      <c r="D47" s="9">
        <v>1300</v>
      </c>
      <c r="E47" s="9">
        <v>320</v>
      </c>
      <c r="F47" s="9">
        <v>13</v>
      </c>
      <c r="G47" s="9">
        <v>11.5</v>
      </c>
      <c r="H47" s="9">
        <v>15.5</v>
      </c>
      <c r="I47" s="42">
        <f t="shared" si="0"/>
        <v>3250</v>
      </c>
      <c r="J47" s="39">
        <f t="shared" si="1"/>
        <v>16900</v>
      </c>
      <c r="K47" s="40">
        <f t="shared" si="2"/>
        <v>0.192307692307692</v>
      </c>
      <c r="L47" s="1"/>
    </row>
    <row r="48" spans="1:12">
      <c r="A48" s="11">
        <v>43462</v>
      </c>
      <c r="B48" s="79" t="s">
        <v>125</v>
      </c>
      <c r="C48" s="12" t="s">
        <v>19</v>
      </c>
      <c r="D48" s="12">
        <v>1000</v>
      </c>
      <c r="E48" s="12">
        <v>810</v>
      </c>
      <c r="F48" s="12">
        <v>24.5</v>
      </c>
      <c r="G48" s="12">
        <v>22</v>
      </c>
      <c r="H48" s="12">
        <v>22</v>
      </c>
      <c r="I48" s="43">
        <f t="shared" si="0"/>
        <v>-2500</v>
      </c>
      <c r="J48" s="39">
        <f t="shared" si="1"/>
        <v>24500</v>
      </c>
      <c r="K48" s="40">
        <f t="shared" si="2"/>
        <v>-0.102040816326531</v>
      </c>
      <c r="L48" s="1"/>
    </row>
    <row r="49" spans="1:12">
      <c r="A49" s="8">
        <v>43465</v>
      </c>
      <c r="B49" s="77" t="s">
        <v>349</v>
      </c>
      <c r="C49" s="9" t="s">
        <v>19</v>
      </c>
      <c r="D49" s="9">
        <v>302</v>
      </c>
      <c r="E49" s="9">
        <v>2400</v>
      </c>
      <c r="F49" s="9">
        <v>104</v>
      </c>
      <c r="G49" s="9">
        <v>95</v>
      </c>
      <c r="H49" s="9">
        <v>114.5</v>
      </c>
      <c r="I49" s="42">
        <f t="shared" si="0"/>
        <v>3171</v>
      </c>
      <c r="J49" s="39">
        <f t="shared" si="1"/>
        <v>31408</v>
      </c>
      <c r="K49" s="40">
        <f t="shared" si="2"/>
        <v>0.100961538461538</v>
      </c>
      <c r="L49" s="1"/>
    </row>
    <row r="50" spans="1:12">
      <c r="A50" s="72"/>
      <c r="B50" s="9"/>
      <c r="C50" s="9"/>
      <c r="D50" s="9"/>
      <c r="E50" s="9"/>
      <c r="F50" s="9"/>
      <c r="G50" s="9"/>
      <c r="H50" s="9"/>
      <c r="I50" s="42"/>
      <c r="J50" s="39"/>
      <c r="K50" s="40">
        <f>SUM(K4:K49)</f>
        <v>-0.157795447591813</v>
      </c>
      <c r="L50" s="1"/>
    </row>
    <row r="51" spans="1:12">
      <c r="A51" s="74"/>
      <c r="B51" s="45"/>
      <c r="C51" s="45"/>
      <c r="D51" s="45"/>
      <c r="E51" s="45"/>
      <c r="F51" s="45"/>
      <c r="G51" s="56"/>
      <c r="H51" s="56"/>
      <c r="I51" s="57"/>
      <c r="J51" s="58"/>
      <c r="K51" s="59"/>
      <c r="L51" s="1"/>
    </row>
    <row r="52" spans="1:12">
      <c r="A52" s="74"/>
      <c r="B52" s="45"/>
      <c r="C52" s="45"/>
      <c r="D52" s="45"/>
      <c r="E52" s="45"/>
      <c r="F52" s="45"/>
      <c r="G52" s="46" t="s">
        <v>42</v>
      </c>
      <c r="H52" s="46"/>
      <c r="I52" s="60">
        <f>SUM(I4:I50)</f>
        <v>9504</v>
      </c>
      <c r="J52" s="45"/>
      <c r="K52" s="1"/>
      <c r="L52" s="1"/>
    </row>
    <row r="53" spans="7:9">
      <c r="G53" s="45"/>
      <c r="H53" s="45"/>
      <c r="I53" s="45"/>
    </row>
    <row r="54" spans="7:9">
      <c r="G54" s="47" t="s">
        <v>43</v>
      </c>
      <c r="H54" s="47"/>
      <c r="I54" s="78">
        <v>-0.16</v>
      </c>
    </row>
    <row r="55" spans="7:9">
      <c r="G55" s="48"/>
      <c r="H55" s="48"/>
      <c r="I55" s="45"/>
    </row>
    <row r="56" spans="7:9">
      <c r="G56" s="47" t="s">
        <v>2</v>
      </c>
      <c r="H56" s="47"/>
      <c r="I56" s="50">
        <f>25/46</f>
        <v>0.543478260869565</v>
      </c>
    </row>
    <row r="1048569" spans="10:16384">
      <c r="J1048569" s="65"/>
      <c r="K1048569" s="65"/>
      <c r="L1048569" s="65"/>
      <c r="XFD1048569" s="39"/>
    </row>
    <row r="1048570" spans="10:16384">
      <c r="J1048570" s="58"/>
      <c r="K1048570" s="65"/>
      <c r="L1048570" s="65"/>
      <c r="XFD1048570" s="39"/>
    </row>
  </sheetData>
  <mergeCells count="5">
    <mergeCell ref="A1:K1"/>
    <mergeCell ref="A2:K2"/>
    <mergeCell ref="G52:H52"/>
    <mergeCell ref="G54:H54"/>
    <mergeCell ref="G56:H56"/>
  </mergeCells>
  <pageMargins left="0.75" right="0.75" top="1" bottom="1" header="0.511805555555556" footer="0.511805555555556"/>
  <pageSetup paperSize="1" orientation="portrait" horizontalDpi="300" verticalDpi="300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1048563"/>
  <sheetViews>
    <sheetView topLeftCell="A28" workbookViewId="0">
      <selection activeCell="K39" sqref="K39"/>
    </sheetView>
  </sheetViews>
  <sheetFormatPr defaultColWidth="9" defaultRowHeight="15"/>
  <cols>
    <col min="1" max="1" width="11.1428571428571" style="67"/>
    <col min="2" max="2" width="19" customWidth="1"/>
    <col min="5" max="5" width="12.8571428571429" customWidth="1"/>
    <col min="7" max="7" width="10.4285714285714" customWidth="1"/>
    <col min="8" max="8" width="11" customWidth="1"/>
    <col min="9" max="9" width="12.5714285714286" customWidth="1"/>
    <col min="10" max="10" width="19.1428571428571" customWidth="1"/>
    <col min="11" max="11" width="18.8571428571429" customWidth="1"/>
  </cols>
  <sheetData>
    <row r="1" ht="22.5" spans="1:12">
      <c r="A1" s="2" t="s">
        <v>4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1"/>
    </row>
    <row r="2" ht="15.75" spans="1:12">
      <c r="A2" s="69" t="s">
        <v>377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1"/>
    </row>
    <row r="3" spans="1:12">
      <c r="A3" s="71" t="s">
        <v>6</v>
      </c>
      <c r="B3" s="7" t="s">
        <v>7</v>
      </c>
      <c r="C3" s="7" t="s">
        <v>8</v>
      </c>
      <c r="D3" s="7" t="s">
        <v>9</v>
      </c>
      <c r="E3" s="7" t="s">
        <v>10</v>
      </c>
      <c r="F3" s="7" t="s">
        <v>11</v>
      </c>
      <c r="G3" s="7" t="s">
        <v>13</v>
      </c>
      <c r="H3" s="7" t="s">
        <v>14</v>
      </c>
      <c r="I3" s="36" t="s">
        <v>15</v>
      </c>
      <c r="J3" s="37" t="s">
        <v>16</v>
      </c>
      <c r="K3" s="37" t="s">
        <v>17</v>
      </c>
      <c r="L3" s="1"/>
    </row>
    <row r="4" spans="1:12">
      <c r="A4" s="72">
        <v>43405</v>
      </c>
      <c r="B4" s="18" t="s">
        <v>47</v>
      </c>
      <c r="C4" s="9" t="s">
        <v>19</v>
      </c>
      <c r="D4" s="9">
        <v>1400</v>
      </c>
      <c r="E4" s="9">
        <v>500</v>
      </c>
      <c r="F4" s="9">
        <v>26.6</v>
      </c>
      <c r="G4" s="9">
        <v>25.3</v>
      </c>
      <c r="H4" s="9">
        <v>27.7</v>
      </c>
      <c r="I4" s="42">
        <f t="shared" ref="I4:I39" si="0">(H4-F4)*D4</f>
        <v>1540</v>
      </c>
      <c r="J4" s="39">
        <f t="shared" ref="J4:J39" si="1">D4*F4</f>
        <v>37240</v>
      </c>
      <c r="K4" s="40">
        <f t="shared" ref="K4:K39" si="2">(I4/J4)</f>
        <v>0.0413533834586465</v>
      </c>
      <c r="L4" s="1"/>
    </row>
    <row r="5" spans="1:12">
      <c r="A5" s="72">
        <v>43405</v>
      </c>
      <c r="B5" s="75" t="s">
        <v>346</v>
      </c>
      <c r="C5" s="9" t="s">
        <v>19</v>
      </c>
      <c r="D5" s="9">
        <v>900</v>
      </c>
      <c r="E5" s="9">
        <v>500</v>
      </c>
      <c r="F5" s="9">
        <v>36.5</v>
      </c>
      <c r="G5" s="9">
        <v>34.9</v>
      </c>
      <c r="H5" s="9">
        <v>37.6</v>
      </c>
      <c r="I5" s="42">
        <f t="shared" si="0"/>
        <v>990.000000000001</v>
      </c>
      <c r="J5" s="39">
        <f t="shared" si="1"/>
        <v>32850</v>
      </c>
      <c r="K5" s="40">
        <f t="shared" si="2"/>
        <v>0.0301369863013699</v>
      </c>
      <c r="L5" s="1"/>
    </row>
    <row r="6" spans="1:12">
      <c r="A6" s="73">
        <v>43406</v>
      </c>
      <c r="B6" s="76" t="s">
        <v>378</v>
      </c>
      <c r="C6" s="12" t="s">
        <v>19</v>
      </c>
      <c r="D6" s="12">
        <v>1500</v>
      </c>
      <c r="E6" s="12">
        <v>350</v>
      </c>
      <c r="F6" s="12">
        <v>18</v>
      </c>
      <c r="G6" s="12">
        <v>16.9</v>
      </c>
      <c r="H6" s="12">
        <v>16.9</v>
      </c>
      <c r="I6" s="43">
        <f t="shared" si="0"/>
        <v>-1650</v>
      </c>
      <c r="J6" s="39">
        <f t="shared" si="1"/>
        <v>27000</v>
      </c>
      <c r="K6" s="40">
        <f t="shared" si="2"/>
        <v>-0.0611111111111112</v>
      </c>
      <c r="L6" s="1"/>
    </row>
    <row r="7" spans="1:12">
      <c r="A7" s="72">
        <v>43406</v>
      </c>
      <c r="B7" s="75" t="s">
        <v>375</v>
      </c>
      <c r="C7" s="9" t="s">
        <v>19</v>
      </c>
      <c r="D7" s="9">
        <v>1100</v>
      </c>
      <c r="E7" s="9">
        <v>680</v>
      </c>
      <c r="F7" s="9">
        <v>32.1</v>
      </c>
      <c r="G7" s="9">
        <v>30.6</v>
      </c>
      <c r="H7" s="9">
        <v>33.5</v>
      </c>
      <c r="I7" s="42">
        <f t="shared" si="0"/>
        <v>1540</v>
      </c>
      <c r="J7" s="39">
        <f t="shared" si="1"/>
        <v>35310</v>
      </c>
      <c r="K7" s="40">
        <f t="shared" si="2"/>
        <v>0.043613707165109</v>
      </c>
      <c r="L7" s="1"/>
    </row>
    <row r="8" spans="1:12">
      <c r="A8" s="72">
        <v>43409</v>
      </c>
      <c r="B8" s="75" t="s">
        <v>379</v>
      </c>
      <c r="C8" s="9" t="s">
        <v>19</v>
      </c>
      <c r="D8" s="9">
        <v>1200</v>
      </c>
      <c r="E8" s="9">
        <v>620</v>
      </c>
      <c r="F8" s="9">
        <v>26</v>
      </c>
      <c r="G8" s="9">
        <v>24.4</v>
      </c>
      <c r="H8" s="9">
        <v>29.2</v>
      </c>
      <c r="I8" s="42">
        <f t="shared" si="0"/>
        <v>3840</v>
      </c>
      <c r="J8" s="39">
        <f t="shared" si="1"/>
        <v>31200</v>
      </c>
      <c r="K8" s="40">
        <f t="shared" si="2"/>
        <v>0.123076923076923</v>
      </c>
      <c r="L8" s="1"/>
    </row>
    <row r="9" spans="1:12">
      <c r="A9" s="72">
        <v>43410</v>
      </c>
      <c r="B9" s="75" t="s">
        <v>123</v>
      </c>
      <c r="C9" s="9" t="s">
        <v>19</v>
      </c>
      <c r="D9" s="9">
        <v>1200</v>
      </c>
      <c r="E9" s="9">
        <v>720</v>
      </c>
      <c r="F9" s="9">
        <v>30</v>
      </c>
      <c r="G9" s="9">
        <v>28.4</v>
      </c>
      <c r="H9" s="9">
        <v>31.2</v>
      </c>
      <c r="I9" s="42">
        <f t="shared" si="0"/>
        <v>1440</v>
      </c>
      <c r="J9" s="39">
        <f t="shared" si="1"/>
        <v>36000</v>
      </c>
      <c r="K9" s="40">
        <f t="shared" si="2"/>
        <v>0.04</v>
      </c>
      <c r="L9" s="1"/>
    </row>
    <row r="10" spans="1:12">
      <c r="A10" s="72">
        <v>43413</v>
      </c>
      <c r="B10" s="75" t="s">
        <v>380</v>
      </c>
      <c r="C10" s="9" t="s">
        <v>19</v>
      </c>
      <c r="D10" s="9">
        <v>600</v>
      </c>
      <c r="E10" s="9">
        <v>840</v>
      </c>
      <c r="F10" s="9">
        <v>45</v>
      </c>
      <c r="G10" s="9">
        <v>41.9</v>
      </c>
      <c r="H10" s="9">
        <v>48.4</v>
      </c>
      <c r="I10" s="42">
        <f t="shared" si="0"/>
        <v>2040</v>
      </c>
      <c r="J10" s="39">
        <f t="shared" si="1"/>
        <v>27000</v>
      </c>
      <c r="K10" s="40">
        <f t="shared" si="2"/>
        <v>0.0755555555555555</v>
      </c>
      <c r="L10" s="1"/>
    </row>
    <row r="11" spans="1:12">
      <c r="A11" s="73">
        <v>43416</v>
      </c>
      <c r="B11" s="76" t="s">
        <v>350</v>
      </c>
      <c r="C11" s="12" t="s">
        <v>19</v>
      </c>
      <c r="D11" s="12">
        <v>1200</v>
      </c>
      <c r="E11" s="12">
        <v>240</v>
      </c>
      <c r="F11" s="12">
        <v>20</v>
      </c>
      <c r="G11" s="12">
        <v>17.8</v>
      </c>
      <c r="H11" s="12">
        <v>17.8</v>
      </c>
      <c r="I11" s="43">
        <f t="shared" si="0"/>
        <v>-2640</v>
      </c>
      <c r="J11" s="39">
        <f t="shared" si="1"/>
        <v>24000</v>
      </c>
      <c r="K11" s="40">
        <f t="shared" si="2"/>
        <v>-0.11</v>
      </c>
      <c r="L11" s="1"/>
    </row>
    <row r="12" spans="1:12">
      <c r="A12" s="73">
        <v>43416</v>
      </c>
      <c r="B12" s="76" t="s">
        <v>353</v>
      </c>
      <c r="C12" s="12" t="s">
        <v>19</v>
      </c>
      <c r="D12" s="12">
        <v>400</v>
      </c>
      <c r="E12" s="12">
        <v>1540</v>
      </c>
      <c r="F12" s="12">
        <v>60</v>
      </c>
      <c r="G12" s="12">
        <v>52.2</v>
      </c>
      <c r="H12" s="12">
        <v>52.2</v>
      </c>
      <c r="I12" s="43">
        <f t="shared" si="0"/>
        <v>-3120</v>
      </c>
      <c r="J12" s="39">
        <f t="shared" si="1"/>
        <v>24000</v>
      </c>
      <c r="K12" s="40">
        <f t="shared" si="2"/>
        <v>-0.13</v>
      </c>
      <c r="L12" s="1"/>
    </row>
    <row r="13" spans="1:12">
      <c r="A13" s="72">
        <v>43417</v>
      </c>
      <c r="B13" s="75" t="s">
        <v>381</v>
      </c>
      <c r="C13" s="9" t="s">
        <v>19</v>
      </c>
      <c r="D13" s="9">
        <v>1575</v>
      </c>
      <c r="E13" s="9">
        <v>230</v>
      </c>
      <c r="F13" s="9">
        <v>12.5</v>
      </c>
      <c r="G13" s="9">
        <v>10.5</v>
      </c>
      <c r="H13" s="9">
        <v>13.5</v>
      </c>
      <c r="I13" s="42">
        <f t="shared" si="0"/>
        <v>1575</v>
      </c>
      <c r="J13" s="39">
        <f t="shared" si="1"/>
        <v>19687.5</v>
      </c>
      <c r="K13" s="40">
        <f t="shared" si="2"/>
        <v>0.08</v>
      </c>
      <c r="L13" s="1"/>
    </row>
    <row r="14" spans="1:12">
      <c r="A14" s="73">
        <v>43417</v>
      </c>
      <c r="B14" s="76" t="s">
        <v>59</v>
      </c>
      <c r="C14" s="12" t="s">
        <v>19</v>
      </c>
      <c r="D14" s="12">
        <v>1000</v>
      </c>
      <c r="E14" s="12">
        <v>600</v>
      </c>
      <c r="F14" s="12">
        <v>22</v>
      </c>
      <c r="G14" s="12">
        <v>19.8</v>
      </c>
      <c r="H14" s="12">
        <v>19.8</v>
      </c>
      <c r="I14" s="43">
        <f t="shared" si="0"/>
        <v>-2200</v>
      </c>
      <c r="J14" s="39">
        <f t="shared" si="1"/>
        <v>22000</v>
      </c>
      <c r="K14" s="40">
        <f t="shared" si="2"/>
        <v>-0.1</v>
      </c>
      <c r="L14" s="1"/>
    </row>
    <row r="15" spans="1:12">
      <c r="A15" s="72">
        <v>43417</v>
      </c>
      <c r="B15" s="75" t="s">
        <v>68</v>
      </c>
      <c r="C15" s="9" t="s">
        <v>19</v>
      </c>
      <c r="D15" s="9">
        <v>1000</v>
      </c>
      <c r="E15" s="9">
        <v>760</v>
      </c>
      <c r="F15" s="9">
        <v>32</v>
      </c>
      <c r="G15" s="9">
        <v>29.2</v>
      </c>
      <c r="H15" s="9">
        <v>35</v>
      </c>
      <c r="I15" s="42">
        <f t="shared" si="0"/>
        <v>3000</v>
      </c>
      <c r="J15" s="39">
        <f t="shared" si="1"/>
        <v>32000</v>
      </c>
      <c r="K15" s="40">
        <f t="shared" si="2"/>
        <v>0.09375</v>
      </c>
      <c r="L15" s="1"/>
    </row>
    <row r="16" spans="1:12">
      <c r="A16" s="73">
        <v>43418</v>
      </c>
      <c r="B16" s="76" t="s">
        <v>245</v>
      </c>
      <c r="C16" s="12" t="s">
        <v>19</v>
      </c>
      <c r="D16" s="12">
        <v>1100</v>
      </c>
      <c r="E16" s="12">
        <v>550</v>
      </c>
      <c r="F16" s="12">
        <v>22.5</v>
      </c>
      <c r="G16" s="12">
        <v>19.7</v>
      </c>
      <c r="H16" s="12">
        <v>19.7</v>
      </c>
      <c r="I16" s="43">
        <f t="shared" si="0"/>
        <v>-3080</v>
      </c>
      <c r="J16" s="39">
        <f t="shared" si="1"/>
        <v>24750</v>
      </c>
      <c r="K16" s="40">
        <f t="shared" si="2"/>
        <v>-0.124444444444444</v>
      </c>
      <c r="L16" s="1"/>
    </row>
    <row r="17" spans="1:12">
      <c r="A17" s="72">
        <v>43418</v>
      </c>
      <c r="B17" s="75" t="s">
        <v>382</v>
      </c>
      <c r="C17" s="9" t="s">
        <v>19</v>
      </c>
      <c r="D17" s="9">
        <v>2400</v>
      </c>
      <c r="E17" s="9">
        <v>160</v>
      </c>
      <c r="F17" s="9">
        <v>10</v>
      </c>
      <c r="G17" s="9">
        <v>8.6</v>
      </c>
      <c r="H17" s="9">
        <v>11</v>
      </c>
      <c r="I17" s="42">
        <f t="shared" si="0"/>
        <v>2400</v>
      </c>
      <c r="J17" s="39">
        <f t="shared" si="1"/>
        <v>24000</v>
      </c>
      <c r="K17" s="40">
        <f t="shared" si="2"/>
        <v>0.1</v>
      </c>
      <c r="L17" s="1"/>
    </row>
    <row r="18" spans="1:12">
      <c r="A18" s="72">
        <v>43418</v>
      </c>
      <c r="B18" s="75" t="s">
        <v>338</v>
      </c>
      <c r="C18" s="9" t="s">
        <v>19</v>
      </c>
      <c r="D18" s="9">
        <v>1800</v>
      </c>
      <c r="E18" s="9">
        <v>310</v>
      </c>
      <c r="F18" s="9">
        <v>16</v>
      </c>
      <c r="G18" s="9">
        <v>14.2</v>
      </c>
      <c r="H18" s="9">
        <v>17</v>
      </c>
      <c r="I18" s="42">
        <f t="shared" si="0"/>
        <v>1800</v>
      </c>
      <c r="J18" s="39">
        <f t="shared" si="1"/>
        <v>28800</v>
      </c>
      <c r="K18" s="40">
        <f t="shared" si="2"/>
        <v>0.0625</v>
      </c>
      <c r="L18" s="1"/>
    </row>
    <row r="19" spans="1:12">
      <c r="A19" s="72">
        <v>43419</v>
      </c>
      <c r="B19" s="75" t="s">
        <v>316</v>
      </c>
      <c r="C19" s="9" t="s">
        <v>19</v>
      </c>
      <c r="D19" s="9">
        <v>1500</v>
      </c>
      <c r="E19" s="9">
        <v>240</v>
      </c>
      <c r="F19" s="9">
        <v>22</v>
      </c>
      <c r="G19" s="9">
        <v>20</v>
      </c>
      <c r="H19" s="9">
        <v>23</v>
      </c>
      <c r="I19" s="42">
        <f t="shared" si="0"/>
        <v>1500</v>
      </c>
      <c r="J19" s="39">
        <f t="shared" si="1"/>
        <v>33000</v>
      </c>
      <c r="K19" s="40">
        <f t="shared" si="2"/>
        <v>0.0454545454545455</v>
      </c>
      <c r="L19" s="1"/>
    </row>
    <row r="20" spans="1:12">
      <c r="A20" s="72">
        <v>43419</v>
      </c>
      <c r="B20" s="75" t="s">
        <v>343</v>
      </c>
      <c r="C20" s="9" t="s">
        <v>19</v>
      </c>
      <c r="D20" s="9">
        <v>2500</v>
      </c>
      <c r="E20" s="9">
        <v>330</v>
      </c>
      <c r="F20" s="9">
        <v>14.5</v>
      </c>
      <c r="G20" s="9">
        <v>13</v>
      </c>
      <c r="H20" s="9">
        <v>17.5</v>
      </c>
      <c r="I20" s="42">
        <f t="shared" si="0"/>
        <v>7500</v>
      </c>
      <c r="J20" s="39">
        <f t="shared" si="1"/>
        <v>36250</v>
      </c>
      <c r="K20" s="40">
        <f t="shared" si="2"/>
        <v>0.206896551724138</v>
      </c>
      <c r="L20" s="1"/>
    </row>
    <row r="21" spans="1:12">
      <c r="A21" s="73">
        <v>43420</v>
      </c>
      <c r="B21" s="76" t="s">
        <v>248</v>
      </c>
      <c r="C21" s="12" t="s">
        <v>19</v>
      </c>
      <c r="D21" s="12">
        <v>1200</v>
      </c>
      <c r="E21" s="12">
        <v>630</v>
      </c>
      <c r="F21" s="12">
        <v>19</v>
      </c>
      <c r="G21" s="12">
        <v>16.5</v>
      </c>
      <c r="H21" s="12">
        <v>16.5</v>
      </c>
      <c r="I21" s="43">
        <f t="shared" si="0"/>
        <v>-3000</v>
      </c>
      <c r="J21" s="39">
        <f t="shared" si="1"/>
        <v>22800</v>
      </c>
      <c r="K21" s="40">
        <f t="shared" si="2"/>
        <v>-0.131578947368421</v>
      </c>
      <c r="L21" s="1"/>
    </row>
    <row r="22" spans="1:12">
      <c r="A22" s="72">
        <v>43420</v>
      </c>
      <c r="B22" s="75" t="s">
        <v>353</v>
      </c>
      <c r="C22" s="9" t="s">
        <v>19</v>
      </c>
      <c r="D22" s="9">
        <v>400</v>
      </c>
      <c r="E22" s="9">
        <v>1540</v>
      </c>
      <c r="F22" s="9">
        <v>56</v>
      </c>
      <c r="G22" s="9">
        <v>48</v>
      </c>
      <c r="H22" s="9">
        <v>59.8</v>
      </c>
      <c r="I22" s="42">
        <f t="shared" si="0"/>
        <v>1520</v>
      </c>
      <c r="J22" s="39">
        <f t="shared" si="1"/>
        <v>22400</v>
      </c>
      <c r="K22" s="40">
        <f t="shared" si="2"/>
        <v>0.0678571428571428</v>
      </c>
      <c r="L22" s="1"/>
    </row>
    <row r="23" spans="1:12">
      <c r="A23" s="72">
        <v>43420</v>
      </c>
      <c r="B23" s="75" t="s">
        <v>383</v>
      </c>
      <c r="C23" s="9" t="s">
        <v>19</v>
      </c>
      <c r="D23" s="9">
        <v>1250</v>
      </c>
      <c r="E23" s="9">
        <v>650</v>
      </c>
      <c r="F23" s="9">
        <v>17</v>
      </c>
      <c r="G23" s="9">
        <v>14.8</v>
      </c>
      <c r="H23" s="9">
        <v>18.2</v>
      </c>
      <c r="I23" s="42">
        <f t="shared" si="0"/>
        <v>1500</v>
      </c>
      <c r="J23" s="39">
        <f t="shared" si="1"/>
        <v>21250</v>
      </c>
      <c r="K23" s="40">
        <f t="shared" si="2"/>
        <v>0.0705882352941176</v>
      </c>
      <c r="L23" s="1"/>
    </row>
    <row r="24" spans="1:12">
      <c r="A24" s="72">
        <v>43423</v>
      </c>
      <c r="B24" s="75" t="s">
        <v>331</v>
      </c>
      <c r="C24" s="9" t="s">
        <v>19</v>
      </c>
      <c r="D24" s="9">
        <v>1300</v>
      </c>
      <c r="E24" s="9">
        <v>330</v>
      </c>
      <c r="F24" s="9">
        <v>17</v>
      </c>
      <c r="G24" s="9">
        <v>15</v>
      </c>
      <c r="H24" s="9">
        <v>19.5</v>
      </c>
      <c r="I24" s="42">
        <f t="shared" si="0"/>
        <v>3250</v>
      </c>
      <c r="J24" s="39">
        <f t="shared" si="1"/>
        <v>22100</v>
      </c>
      <c r="K24" s="40">
        <f t="shared" si="2"/>
        <v>0.147058823529412</v>
      </c>
      <c r="L24" s="1"/>
    </row>
    <row r="25" spans="1:12">
      <c r="A25" s="72">
        <v>43423</v>
      </c>
      <c r="B25" s="75" t="s">
        <v>384</v>
      </c>
      <c r="C25" s="9" t="s">
        <v>19</v>
      </c>
      <c r="D25" s="9">
        <v>1700</v>
      </c>
      <c r="E25" s="9">
        <v>330</v>
      </c>
      <c r="F25" s="9">
        <v>11</v>
      </c>
      <c r="G25" s="9">
        <v>9.3</v>
      </c>
      <c r="H25" s="9">
        <v>12</v>
      </c>
      <c r="I25" s="42">
        <f t="shared" si="0"/>
        <v>1700</v>
      </c>
      <c r="J25" s="39">
        <f t="shared" si="1"/>
        <v>18700</v>
      </c>
      <c r="K25" s="40">
        <f t="shared" si="2"/>
        <v>0.0909090909090909</v>
      </c>
      <c r="L25" s="1"/>
    </row>
    <row r="26" spans="1:12">
      <c r="A26" s="72">
        <v>43424</v>
      </c>
      <c r="B26" s="75" t="s">
        <v>29</v>
      </c>
      <c r="C26" s="9" t="s">
        <v>19</v>
      </c>
      <c r="D26" s="9">
        <v>1400</v>
      </c>
      <c r="E26" s="9">
        <v>500</v>
      </c>
      <c r="F26" s="9">
        <v>21</v>
      </c>
      <c r="G26" s="9">
        <v>19.5</v>
      </c>
      <c r="H26" s="9">
        <v>22</v>
      </c>
      <c r="I26" s="42">
        <f t="shared" si="0"/>
        <v>1400</v>
      </c>
      <c r="J26" s="39">
        <f t="shared" si="1"/>
        <v>29400</v>
      </c>
      <c r="K26" s="40">
        <f t="shared" si="2"/>
        <v>0.0476190476190476</v>
      </c>
      <c r="L26" s="1"/>
    </row>
    <row r="27" spans="1:12">
      <c r="A27" s="73">
        <v>43424</v>
      </c>
      <c r="B27" s="76" t="s">
        <v>384</v>
      </c>
      <c r="C27" s="12" t="s">
        <v>19</v>
      </c>
      <c r="D27" s="12">
        <v>1700</v>
      </c>
      <c r="E27" s="12">
        <v>330</v>
      </c>
      <c r="F27" s="12">
        <v>15</v>
      </c>
      <c r="G27" s="12">
        <v>13.3</v>
      </c>
      <c r="H27" s="12">
        <v>13.3</v>
      </c>
      <c r="I27" s="43">
        <f t="shared" si="0"/>
        <v>-2890</v>
      </c>
      <c r="J27" s="39">
        <f t="shared" si="1"/>
        <v>25500</v>
      </c>
      <c r="K27" s="40">
        <f t="shared" si="2"/>
        <v>-0.113333333333333</v>
      </c>
      <c r="L27" s="1"/>
    </row>
    <row r="28" spans="1:12">
      <c r="A28" s="72">
        <v>43425</v>
      </c>
      <c r="B28" s="75" t="s">
        <v>331</v>
      </c>
      <c r="C28" s="9" t="s">
        <v>19</v>
      </c>
      <c r="D28" s="9">
        <v>1300</v>
      </c>
      <c r="E28" s="9">
        <v>350</v>
      </c>
      <c r="F28" s="9">
        <v>19.5</v>
      </c>
      <c r="G28" s="9">
        <v>17.2</v>
      </c>
      <c r="H28" s="9">
        <v>23</v>
      </c>
      <c r="I28" s="42">
        <f t="shared" si="0"/>
        <v>4550</v>
      </c>
      <c r="J28" s="39">
        <f t="shared" si="1"/>
        <v>25350</v>
      </c>
      <c r="K28" s="40">
        <f t="shared" si="2"/>
        <v>0.179487179487179</v>
      </c>
      <c r="L28" s="1"/>
    </row>
    <row r="29" spans="1:12">
      <c r="A29" s="73">
        <v>43426</v>
      </c>
      <c r="B29" s="76" t="s">
        <v>380</v>
      </c>
      <c r="C29" s="12" t="s">
        <v>19</v>
      </c>
      <c r="D29" s="12">
        <v>600</v>
      </c>
      <c r="E29" s="12">
        <v>840</v>
      </c>
      <c r="F29" s="12">
        <v>27</v>
      </c>
      <c r="G29" s="12">
        <v>22</v>
      </c>
      <c r="H29" s="12">
        <v>22</v>
      </c>
      <c r="I29" s="43">
        <f t="shared" si="0"/>
        <v>-3000</v>
      </c>
      <c r="J29" s="39">
        <f t="shared" si="1"/>
        <v>16200</v>
      </c>
      <c r="K29" s="40">
        <f t="shared" si="2"/>
        <v>-0.185185185185185</v>
      </c>
      <c r="L29" s="1"/>
    </row>
    <row r="30" spans="1:12">
      <c r="A30" s="73">
        <v>43430</v>
      </c>
      <c r="B30" s="76" t="s">
        <v>27</v>
      </c>
      <c r="C30" s="12" t="s">
        <v>19</v>
      </c>
      <c r="D30" s="12">
        <v>1300</v>
      </c>
      <c r="E30" s="12">
        <v>460</v>
      </c>
      <c r="F30" s="12">
        <v>13</v>
      </c>
      <c r="G30" s="12">
        <v>11.4</v>
      </c>
      <c r="H30" s="12">
        <v>11.4</v>
      </c>
      <c r="I30" s="43">
        <f t="shared" si="0"/>
        <v>-2080</v>
      </c>
      <c r="J30" s="39">
        <f t="shared" si="1"/>
        <v>16900</v>
      </c>
      <c r="K30" s="40">
        <f t="shared" si="2"/>
        <v>-0.123076923076923</v>
      </c>
      <c r="L30" s="1"/>
    </row>
    <row r="31" spans="1:12">
      <c r="A31" s="72">
        <v>43430</v>
      </c>
      <c r="B31" s="75" t="s">
        <v>369</v>
      </c>
      <c r="C31" s="9" t="s">
        <v>19</v>
      </c>
      <c r="D31" s="9">
        <v>1500</v>
      </c>
      <c r="E31" s="9">
        <v>240</v>
      </c>
      <c r="F31" s="9">
        <v>15</v>
      </c>
      <c r="G31" s="9">
        <v>13.2</v>
      </c>
      <c r="H31" s="9">
        <v>16</v>
      </c>
      <c r="I31" s="42">
        <f t="shared" si="0"/>
        <v>1500</v>
      </c>
      <c r="J31" s="39">
        <f t="shared" si="1"/>
        <v>22500</v>
      </c>
      <c r="K31" s="40">
        <f t="shared" si="2"/>
        <v>0.0666666666666667</v>
      </c>
      <c r="L31" s="1"/>
    </row>
    <row r="32" spans="1:12">
      <c r="A32" s="73">
        <v>43430</v>
      </c>
      <c r="B32" s="76" t="s">
        <v>318</v>
      </c>
      <c r="C32" s="12" t="s">
        <v>19</v>
      </c>
      <c r="D32" s="12">
        <v>1300</v>
      </c>
      <c r="E32" s="12">
        <v>350</v>
      </c>
      <c r="F32" s="12">
        <v>8</v>
      </c>
      <c r="G32" s="12">
        <v>6.3</v>
      </c>
      <c r="H32" s="12">
        <v>6.3</v>
      </c>
      <c r="I32" s="43">
        <f t="shared" si="0"/>
        <v>-2210</v>
      </c>
      <c r="J32" s="39">
        <f t="shared" si="1"/>
        <v>10400</v>
      </c>
      <c r="K32" s="40">
        <f t="shared" si="2"/>
        <v>-0.2125</v>
      </c>
      <c r="L32" s="1"/>
    </row>
    <row r="33" spans="1:12">
      <c r="A33" s="73">
        <v>43431</v>
      </c>
      <c r="B33" s="76" t="s">
        <v>319</v>
      </c>
      <c r="C33" s="12" t="s">
        <v>19</v>
      </c>
      <c r="D33" s="12">
        <v>1750</v>
      </c>
      <c r="E33" s="12">
        <v>200</v>
      </c>
      <c r="F33" s="12">
        <v>10</v>
      </c>
      <c r="G33" s="12">
        <v>8.4</v>
      </c>
      <c r="H33" s="12">
        <v>8.4</v>
      </c>
      <c r="I33" s="43">
        <f t="shared" si="0"/>
        <v>-2800</v>
      </c>
      <c r="J33" s="39">
        <f t="shared" si="1"/>
        <v>17500</v>
      </c>
      <c r="K33" s="40">
        <f t="shared" si="2"/>
        <v>-0.16</v>
      </c>
      <c r="L33" s="1"/>
    </row>
    <row r="34" spans="1:12">
      <c r="A34" s="72">
        <v>43431</v>
      </c>
      <c r="B34" s="75" t="s">
        <v>351</v>
      </c>
      <c r="C34" s="9" t="s">
        <v>19</v>
      </c>
      <c r="D34" s="9">
        <v>1200</v>
      </c>
      <c r="E34" s="9">
        <v>760</v>
      </c>
      <c r="F34" s="9">
        <v>10</v>
      </c>
      <c r="G34" s="9">
        <v>8</v>
      </c>
      <c r="H34" s="9">
        <v>11.2</v>
      </c>
      <c r="I34" s="42">
        <f t="shared" si="0"/>
        <v>1440</v>
      </c>
      <c r="J34" s="39">
        <f t="shared" si="1"/>
        <v>12000</v>
      </c>
      <c r="K34" s="40">
        <f t="shared" si="2"/>
        <v>0.12</v>
      </c>
      <c r="L34" s="1"/>
    </row>
    <row r="35" spans="1:12">
      <c r="A35" s="72">
        <v>43431</v>
      </c>
      <c r="B35" s="75" t="s">
        <v>251</v>
      </c>
      <c r="C35" s="9" t="s">
        <v>19</v>
      </c>
      <c r="D35" s="9">
        <v>1100</v>
      </c>
      <c r="E35" s="9">
        <v>480</v>
      </c>
      <c r="F35" s="9">
        <v>15</v>
      </c>
      <c r="G35" s="9">
        <v>13</v>
      </c>
      <c r="H35" s="9">
        <v>18</v>
      </c>
      <c r="I35" s="42">
        <f t="shared" si="0"/>
        <v>3300</v>
      </c>
      <c r="J35" s="39">
        <f t="shared" si="1"/>
        <v>16500</v>
      </c>
      <c r="K35" s="40">
        <f t="shared" si="2"/>
        <v>0.2</v>
      </c>
      <c r="L35" s="1"/>
    </row>
    <row r="36" spans="1:12">
      <c r="A36" s="73">
        <v>43432</v>
      </c>
      <c r="B36" s="76" t="s">
        <v>385</v>
      </c>
      <c r="C36" s="12" t="s">
        <v>19</v>
      </c>
      <c r="D36" s="12">
        <v>1061</v>
      </c>
      <c r="E36" s="12">
        <v>510</v>
      </c>
      <c r="F36" s="12">
        <v>17</v>
      </c>
      <c r="G36" s="12">
        <v>15</v>
      </c>
      <c r="H36" s="12">
        <v>15</v>
      </c>
      <c r="I36" s="43">
        <f t="shared" si="0"/>
        <v>-2122</v>
      </c>
      <c r="J36" s="39">
        <f t="shared" si="1"/>
        <v>18037</v>
      </c>
      <c r="K36" s="40">
        <f t="shared" si="2"/>
        <v>-0.117647058823529</v>
      </c>
      <c r="L36" s="1"/>
    </row>
    <row r="37" spans="1:12">
      <c r="A37" s="72">
        <v>43433</v>
      </c>
      <c r="B37" s="75" t="s">
        <v>268</v>
      </c>
      <c r="C37" s="9" t="s">
        <v>19</v>
      </c>
      <c r="D37" s="9">
        <v>1100</v>
      </c>
      <c r="E37" s="9">
        <v>460</v>
      </c>
      <c r="F37" s="9">
        <v>12</v>
      </c>
      <c r="G37" s="9">
        <v>9.6</v>
      </c>
      <c r="H37" s="9">
        <v>15</v>
      </c>
      <c r="I37" s="42">
        <f t="shared" si="0"/>
        <v>3300</v>
      </c>
      <c r="J37" s="39">
        <f t="shared" si="1"/>
        <v>13200</v>
      </c>
      <c r="K37" s="40">
        <f t="shared" si="2"/>
        <v>0.25</v>
      </c>
      <c r="L37" s="1"/>
    </row>
    <row r="38" spans="1:12">
      <c r="A38" s="8">
        <v>43434</v>
      </c>
      <c r="B38" s="77" t="s">
        <v>332</v>
      </c>
      <c r="C38" s="9" t="s">
        <v>19</v>
      </c>
      <c r="D38" s="9">
        <v>1500</v>
      </c>
      <c r="E38" s="9">
        <v>210</v>
      </c>
      <c r="F38" s="9">
        <v>20</v>
      </c>
      <c r="G38" s="9">
        <v>19.1</v>
      </c>
      <c r="H38" s="9">
        <v>21</v>
      </c>
      <c r="I38" s="42">
        <f t="shared" si="0"/>
        <v>1500</v>
      </c>
      <c r="J38" s="39">
        <f t="shared" si="1"/>
        <v>30000</v>
      </c>
      <c r="K38" s="40">
        <f t="shared" si="2"/>
        <v>0.05</v>
      </c>
      <c r="L38" s="1"/>
    </row>
    <row r="39" spans="1:12">
      <c r="A39" s="8">
        <v>43434</v>
      </c>
      <c r="B39" s="77" t="s">
        <v>68</v>
      </c>
      <c r="C39" s="9" t="s">
        <v>19</v>
      </c>
      <c r="D39" s="9">
        <v>1000</v>
      </c>
      <c r="E39" s="9">
        <v>800</v>
      </c>
      <c r="F39" s="9">
        <v>32</v>
      </c>
      <c r="G39" s="9">
        <v>29.2</v>
      </c>
      <c r="H39" s="9">
        <v>33.5</v>
      </c>
      <c r="I39" s="42">
        <f t="shared" si="0"/>
        <v>1500</v>
      </c>
      <c r="J39" s="39">
        <f t="shared" si="1"/>
        <v>32000</v>
      </c>
      <c r="K39" s="40">
        <f t="shared" si="2"/>
        <v>0.046875</v>
      </c>
      <c r="L39" s="1"/>
    </row>
    <row r="40" spans="1:12">
      <c r="A40" s="11"/>
      <c r="B40" s="12"/>
      <c r="C40" s="12"/>
      <c r="D40" s="12"/>
      <c r="E40" s="12"/>
      <c r="F40" s="12"/>
      <c r="G40" s="12"/>
      <c r="H40" s="12"/>
      <c r="I40" s="43"/>
      <c r="J40" s="39"/>
      <c r="K40" s="40"/>
      <c r="L40" s="1"/>
    </row>
    <row r="41" spans="1:12">
      <c r="A41" s="8"/>
      <c r="B41" s="9"/>
      <c r="C41" s="9"/>
      <c r="D41" s="9"/>
      <c r="E41" s="9"/>
      <c r="F41" s="9"/>
      <c r="G41" s="9"/>
      <c r="H41" s="9"/>
      <c r="I41" s="42"/>
      <c r="J41" s="39"/>
      <c r="K41" s="40"/>
      <c r="L41" s="1"/>
    </row>
    <row r="42" spans="1:12">
      <c r="A42" s="8"/>
      <c r="B42" s="9"/>
      <c r="C42" s="9"/>
      <c r="D42" s="9"/>
      <c r="E42" s="9"/>
      <c r="F42" s="9"/>
      <c r="G42" s="9"/>
      <c r="H42" s="9"/>
      <c r="I42" s="42"/>
      <c r="J42" s="39"/>
      <c r="K42" s="40"/>
      <c r="L42" s="1"/>
    </row>
    <row r="43" spans="1:12">
      <c r="A43" s="72"/>
      <c r="B43" s="9"/>
      <c r="C43" s="9"/>
      <c r="D43" s="9"/>
      <c r="E43" s="9"/>
      <c r="F43" s="9"/>
      <c r="G43" s="9"/>
      <c r="H43" s="9"/>
      <c r="I43" s="42"/>
      <c r="J43" s="39"/>
      <c r="K43" s="40">
        <f>SUM(K4:K41)</f>
        <v>0.710521835755997</v>
      </c>
      <c r="L43" s="1"/>
    </row>
    <row r="44" spans="1:12">
      <c r="A44" s="74"/>
      <c r="B44" s="45"/>
      <c r="C44" s="45"/>
      <c r="D44" s="45"/>
      <c r="E44" s="45"/>
      <c r="F44" s="45"/>
      <c r="G44" s="56"/>
      <c r="H44" s="56"/>
      <c r="I44" s="57"/>
      <c r="J44" s="58"/>
      <c r="K44" s="59"/>
      <c r="L44" s="1"/>
    </row>
    <row r="45" spans="1:12">
      <c r="A45" s="74"/>
      <c r="B45" s="45"/>
      <c r="C45" s="45"/>
      <c r="D45" s="45"/>
      <c r="E45" s="45"/>
      <c r="F45" s="45"/>
      <c r="G45" s="46" t="s">
        <v>42</v>
      </c>
      <c r="H45" s="46"/>
      <c r="I45" s="60">
        <f>SUM(I4:I43)</f>
        <v>24833</v>
      </c>
      <c r="J45" s="45"/>
      <c r="K45" s="1"/>
      <c r="L45" s="1"/>
    </row>
    <row r="46" spans="7:9">
      <c r="G46" s="45"/>
      <c r="H46" s="45"/>
      <c r="I46" s="45"/>
    </row>
    <row r="47" spans="7:9">
      <c r="G47" s="47" t="s">
        <v>43</v>
      </c>
      <c r="H47" s="47"/>
      <c r="I47" s="78">
        <v>0.71</v>
      </c>
    </row>
    <row r="48" spans="7:9">
      <c r="G48" s="48"/>
      <c r="H48" s="48"/>
      <c r="I48" s="45"/>
    </row>
    <row r="49" spans="7:9">
      <c r="G49" s="47" t="s">
        <v>2</v>
      </c>
      <c r="H49" s="47"/>
      <c r="I49" s="50">
        <f>24/36</f>
        <v>0.666666666666667</v>
      </c>
    </row>
    <row r="1048562" spans="10:16384">
      <c r="J1048562" s="65"/>
      <c r="K1048562" s="65"/>
      <c r="L1048562" s="65"/>
      <c r="XFD1048562" s="39"/>
    </row>
    <row r="1048563" spans="10:16384">
      <c r="J1048563" s="58"/>
      <c r="K1048563" s="65"/>
      <c r="L1048563" s="65"/>
      <c r="XFD1048563" s="39"/>
    </row>
  </sheetData>
  <mergeCells count="5">
    <mergeCell ref="A1:K1"/>
    <mergeCell ref="A2:K2"/>
    <mergeCell ref="G45:H45"/>
    <mergeCell ref="G47:H47"/>
    <mergeCell ref="G49:H49"/>
  </mergeCells>
  <pageMargins left="0.75" right="0.75" top="1" bottom="1" header="0.511805555555556" footer="0.511805555555556"/>
  <pageSetup paperSize="1" orientation="portrait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1048563"/>
  <sheetViews>
    <sheetView topLeftCell="A34" workbookViewId="0">
      <selection activeCell="K4" sqref="K4"/>
    </sheetView>
  </sheetViews>
  <sheetFormatPr defaultColWidth="9" defaultRowHeight="15"/>
  <cols>
    <col min="1" max="1" width="11.1428571428571" style="67"/>
    <col min="2" max="2" width="19" customWidth="1"/>
    <col min="5" max="5" width="12.8571428571429" customWidth="1"/>
    <col min="7" max="7" width="10.4285714285714" customWidth="1"/>
    <col min="8" max="8" width="11" customWidth="1"/>
    <col min="9" max="9" width="12.5714285714286" customWidth="1"/>
    <col min="10" max="10" width="19.1428571428571" customWidth="1"/>
    <col min="11" max="11" width="18.8571428571429" customWidth="1"/>
  </cols>
  <sheetData>
    <row r="1" ht="22.5" spans="1:12">
      <c r="A1" s="2" t="s">
        <v>4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1"/>
    </row>
    <row r="2" ht="15.75" spans="1:12">
      <c r="A2" s="69" t="s">
        <v>386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1"/>
    </row>
    <row r="3" spans="1:12">
      <c r="A3" s="71" t="s">
        <v>6</v>
      </c>
      <c r="B3" s="7" t="s">
        <v>7</v>
      </c>
      <c r="C3" s="7" t="s">
        <v>8</v>
      </c>
      <c r="D3" s="7" t="s">
        <v>9</v>
      </c>
      <c r="E3" s="7" t="s">
        <v>10</v>
      </c>
      <c r="F3" s="7" t="s">
        <v>11</v>
      </c>
      <c r="G3" s="7" t="s">
        <v>13</v>
      </c>
      <c r="H3" s="7" t="s">
        <v>14</v>
      </c>
      <c r="I3" s="36" t="s">
        <v>15</v>
      </c>
      <c r="J3" s="37" t="s">
        <v>16</v>
      </c>
      <c r="K3" s="37" t="s">
        <v>17</v>
      </c>
      <c r="L3" s="1"/>
    </row>
    <row r="4" spans="1:12">
      <c r="A4" s="72">
        <v>43374</v>
      </c>
      <c r="B4" s="20" t="s">
        <v>329</v>
      </c>
      <c r="C4" s="9" t="s">
        <v>19</v>
      </c>
      <c r="D4" s="9">
        <v>250</v>
      </c>
      <c r="E4" s="9">
        <v>2500</v>
      </c>
      <c r="F4" s="9">
        <v>110</v>
      </c>
      <c r="G4" s="9">
        <v>96</v>
      </c>
      <c r="H4" s="9">
        <v>125</v>
      </c>
      <c r="I4" s="42">
        <f t="shared" ref="I4:I41" si="0">(H4-F4)*D4</f>
        <v>3750</v>
      </c>
      <c r="J4" s="39">
        <f t="shared" ref="J4:J41" si="1">D4*F4</f>
        <v>27500</v>
      </c>
      <c r="K4" s="40">
        <f t="shared" ref="K4:K41" si="2">(I4/J4)</f>
        <v>0.136363636363636</v>
      </c>
      <c r="L4" s="1"/>
    </row>
    <row r="5" spans="1:12">
      <c r="A5" s="72">
        <v>43377</v>
      </c>
      <c r="B5" s="64" t="s">
        <v>387</v>
      </c>
      <c r="C5" s="9" t="s">
        <v>19</v>
      </c>
      <c r="D5" s="9">
        <v>600</v>
      </c>
      <c r="E5" s="9">
        <v>1580</v>
      </c>
      <c r="F5" s="9">
        <v>52.5</v>
      </c>
      <c r="G5" s="9">
        <v>49.4</v>
      </c>
      <c r="H5" s="9">
        <v>55.4</v>
      </c>
      <c r="I5" s="42">
        <v>1740</v>
      </c>
      <c r="J5" s="39">
        <f t="shared" si="1"/>
        <v>31500</v>
      </c>
      <c r="K5" s="40">
        <f t="shared" si="2"/>
        <v>0.0552380952380952</v>
      </c>
      <c r="L5" s="1"/>
    </row>
    <row r="6" spans="1:12">
      <c r="A6" s="72">
        <v>43377</v>
      </c>
      <c r="B6" s="64" t="s">
        <v>388</v>
      </c>
      <c r="C6" s="9" t="s">
        <v>19</v>
      </c>
      <c r="D6" s="9">
        <v>500</v>
      </c>
      <c r="E6" s="9">
        <v>2100</v>
      </c>
      <c r="F6" s="9">
        <v>81.5</v>
      </c>
      <c r="G6" s="9">
        <v>78.1</v>
      </c>
      <c r="H6" s="9">
        <v>84.5</v>
      </c>
      <c r="I6" s="42">
        <f t="shared" si="0"/>
        <v>1500</v>
      </c>
      <c r="J6" s="39">
        <f t="shared" si="1"/>
        <v>40750</v>
      </c>
      <c r="K6" s="40">
        <f t="shared" si="2"/>
        <v>0.0368098159509202</v>
      </c>
      <c r="L6" s="1"/>
    </row>
    <row r="7" spans="1:12">
      <c r="A7" s="72">
        <v>43378</v>
      </c>
      <c r="B7" s="64" t="s">
        <v>387</v>
      </c>
      <c r="C7" s="9" t="s">
        <v>19</v>
      </c>
      <c r="D7" s="9">
        <v>600</v>
      </c>
      <c r="E7" s="9">
        <v>1540</v>
      </c>
      <c r="F7" s="9">
        <v>49.6</v>
      </c>
      <c r="G7" s="9">
        <v>46.2</v>
      </c>
      <c r="H7" s="9">
        <v>56.6</v>
      </c>
      <c r="I7" s="42">
        <f t="shared" si="0"/>
        <v>4200</v>
      </c>
      <c r="J7" s="39">
        <f t="shared" si="1"/>
        <v>29760</v>
      </c>
      <c r="K7" s="40">
        <f t="shared" si="2"/>
        <v>0.141129032258065</v>
      </c>
      <c r="L7" s="1"/>
    </row>
    <row r="8" spans="1:12">
      <c r="A8" s="72">
        <v>43378</v>
      </c>
      <c r="B8" s="64" t="s">
        <v>100</v>
      </c>
      <c r="C8" s="9" t="s">
        <v>19</v>
      </c>
      <c r="D8" s="9">
        <v>500</v>
      </c>
      <c r="E8" s="9">
        <v>2100</v>
      </c>
      <c r="F8" s="9">
        <v>80.4</v>
      </c>
      <c r="G8" s="9">
        <v>76.9</v>
      </c>
      <c r="H8" s="9">
        <v>88.4</v>
      </c>
      <c r="I8" s="42">
        <f t="shared" si="0"/>
        <v>4000</v>
      </c>
      <c r="J8" s="39">
        <f t="shared" si="1"/>
        <v>40200</v>
      </c>
      <c r="K8" s="40">
        <f t="shared" si="2"/>
        <v>0.0995024875621891</v>
      </c>
      <c r="L8" s="1"/>
    </row>
    <row r="9" spans="1:12">
      <c r="A9" s="72">
        <v>43381</v>
      </c>
      <c r="B9" s="64" t="s">
        <v>239</v>
      </c>
      <c r="C9" s="9" t="s">
        <v>19</v>
      </c>
      <c r="D9" s="9">
        <v>500</v>
      </c>
      <c r="E9" s="9">
        <v>2050</v>
      </c>
      <c r="F9" s="9">
        <v>123.3</v>
      </c>
      <c r="G9" s="9">
        <v>119.8</v>
      </c>
      <c r="H9" s="9">
        <v>133.8</v>
      </c>
      <c r="I9" s="42">
        <f t="shared" si="0"/>
        <v>5250.00000000001</v>
      </c>
      <c r="J9" s="39">
        <f t="shared" si="1"/>
        <v>61650</v>
      </c>
      <c r="K9" s="40">
        <f t="shared" si="2"/>
        <v>0.0851581508515816</v>
      </c>
      <c r="L9" s="1"/>
    </row>
    <row r="10" spans="1:12">
      <c r="A10" s="73">
        <v>43381</v>
      </c>
      <c r="B10" s="66" t="s">
        <v>387</v>
      </c>
      <c r="C10" s="12" t="s">
        <v>19</v>
      </c>
      <c r="D10" s="12">
        <v>600</v>
      </c>
      <c r="E10" s="12">
        <v>1540</v>
      </c>
      <c r="F10" s="12">
        <v>48.7</v>
      </c>
      <c r="G10" s="12">
        <v>45.2</v>
      </c>
      <c r="H10" s="12">
        <v>45.2</v>
      </c>
      <c r="I10" s="43">
        <f t="shared" si="0"/>
        <v>-2100</v>
      </c>
      <c r="J10" s="39">
        <f t="shared" si="1"/>
        <v>29220</v>
      </c>
      <c r="K10" s="40">
        <f t="shared" si="2"/>
        <v>-0.0718685831622177</v>
      </c>
      <c r="L10" s="1"/>
    </row>
    <row r="11" spans="1:12">
      <c r="A11" s="72">
        <v>43382</v>
      </c>
      <c r="B11" s="64" t="s">
        <v>387</v>
      </c>
      <c r="C11" s="9" t="s">
        <v>19</v>
      </c>
      <c r="D11" s="9">
        <v>600</v>
      </c>
      <c r="E11" s="9">
        <v>1540</v>
      </c>
      <c r="F11" s="9">
        <v>53</v>
      </c>
      <c r="G11" s="9">
        <v>49.8</v>
      </c>
      <c r="H11" s="9">
        <v>55.9</v>
      </c>
      <c r="I11" s="42">
        <f t="shared" si="0"/>
        <v>1740</v>
      </c>
      <c r="J11" s="39">
        <f t="shared" si="1"/>
        <v>31800</v>
      </c>
      <c r="K11" s="40">
        <f t="shared" si="2"/>
        <v>0.0547169811320754</v>
      </c>
      <c r="L11" s="1"/>
    </row>
    <row r="12" spans="1:12">
      <c r="A12" s="73">
        <v>43382</v>
      </c>
      <c r="B12" s="66" t="s">
        <v>243</v>
      </c>
      <c r="C12" s="12" t="s">
        <v>19</v>
      </c>
      <c r="D12" s="12">
        <v>500</v>
      </c>
      <c r="E12" s="12">
        <v>1140</v>
      </c>
      <c r="F12" s="12">
        <v>56.7</v>
      </c>
      <c r="G12" s="12">
        <v>53.4</v>
      </c>
      <c r="H12" s="12">
        <v>53.4</v>
      </c>
      <c r="I12" s="43">
        <f t="shared" si="0"/>
        <v>-1650</v>
      </c>
      <c r="J12" s="39">
        <f t="shared" si="1"/>
        <v>28350</v>
      </c>
      <c r="K12" s="40">
        <f t="shared" si="2"/>
        <v>-0.0582010582010583</v>
      </c>
      <c r="L12" s="1"/>
    </row>
    <row r="13" spans="1:12">
      <c r="A13" s="72">
        <v>43382</v>
      </c>
      <c r="B13" s="64" t="s">
        <v>239</v>
      </c>
      <c r="C13" s="9" t="s">
        <v>19</v>
      </c>
      <c r="D13" s="9">
        <v>500</v>
      </c>
      <c r="E13" s="9">
        <v>2000</v>
      </c>
      <c r="F13" s="9">
        <v>146</v>
      </c>
      <c r="G13" s="9">
        <v>142.8</v>
      </c>
      <c r="H13" s="9">
        <v>154</v>
      </c>
      <c r="I13" s="42">
        <f t="shared" si="0"/>
        <v>4000</v>
      </c>
      <c r="J13" s="39">
        <f t="shared" si="1"/>
        <v>73000</v>
      </c>
      <c r="K13" s="40">
        <f t="shared" si="2"/>
        <v>0.0547945205479452</v>
      </c>
      <c r="L13" s="1"/>
    </row>
    <row r="14" spans="1:12">
      <c r="A14" s="72">
        <v>43383</v>
      </c>
      <c r="B14" s="64" t="s">
        <v>239</v>
      </c>
      <c r="C14" s="9" t="s">
        <v>19</v>
      </c>
      <c r="D14" s="9">
        <v>500</v>
      </c>
      <c r="E14" s="9">
        <v>2200</v>
      </c>
      <c r="F14" s="9">
        <v>150</v>
      </c>
      <c r="G14" s="9">
        <v>146.8</v>
      </c>
      <c r="H14" s="9">
        <v>153</v>
      </c>
      <c r="I14" s="42">
        <f t="shared" si="0"/>
        <v>1500</v>
      </c>
      <c r="J14" s="39">
        <f t="shared" si="1"/>
        <v>75000</v>
      </c>
      <c r="K14" s="40">
        <f t="shared" si="2"/>
        <v>0.02</v>
      </c>
      <c r="L14" s="1"/>
    </row>
    <row r="15" spans="1:12">
      <c r="A15" s="72">
        <v>43383</v>
      </c>
      <c r="B15" s="64" t="s">
        <v>123</v>
      </c>
      <c r="C15" s="9" t="s">
        <v>19</v>
      </c>
      <c r="D15" s="9">
        <v>1200</v>
      </c>
      <c r="E15" s="9">
        <v>600</v>
      </c>
      <c r="F15" s="9">
        <v>36.8</v>
      </c>
      <c r="G15" s="9">
        <v>34.9</v>
      </c>
      <c r="H15" s="9">
        <v>40.3</v>
      </c>
      <c r="I15" s="42">
        <f t="shared" si="0"/>
        <v>4200</v>
      </c>
      <c r="J15" s="39">
        <f t="shared" si="1"/>
        <v>44160</v>
      </c>
      <c r="K15" s="40">
        <f t="shared" si="2"/>
        <v>0.0951086956521739</v>
      </c>
      <c r="L15" s="1"/>
    </row>
    <row r="16" spans="1:12">
      <c r="A16" s="72">
        <v>43384</v>
      </c>
      <c r="B16" s="64" t="s">
        <v>389</v>
      </c>
      <c r="C16" s="9" t="s">
        <v>19</v>
      </c>
      <c r="D16" s="9">
        <v>600</v>
      </c>
      <c r="E16" s="9">
        <v>1500</v>
      </c>
      <c r="F16" s="9">
        <v>44</v>
      </c>
      <c r="G16" s="9">
        <v>40.9</v>
      </c>
      <c r="H16" s="9">
        <v>46.8</v>
      </c>
      <c r="I16" s="42">
        <f t="shared" si="0"/>
        <v>1680</v>
      </c>
      <c r="J16" s="39">
        <f t="shared" si="1"/>
        <v>26400</v>
      </c>
      <c r="K16" s="40">
        <f t="shared" si="2"/>
        <v>0.0636363636363636</v>
      </c>
      <c r="L16" s="1"/>
    </row>
    <row r="17" spans="1:12">
      <c r="A17" s="72">
        <v>43385</v>
      </c>
      <c r="B17" s="64" t="s">
        <v>62</v>
      </c>
      <c r="C17" s="9" t="s">
        <v>19</v>
      </c>
      <c r="D17" s="9">
        <v>1000</v>
      </c>
      <c r="E17" s="9">
        <v>740</v>
      </c>
      <c r="F17" s="9">
        <v>31.4</v>
      </c>
      <c r="G17" s="9">
        <v>29.4</v>
      </c>
      <c r="H17" s="9">
        <v>33.2</v>
      </c>
      <c r="I17" s="42">
        <f t="shared" si="0"/>
        <v>1800</v>
      </c>
      <c r="J17" s="39">
        <f t="shared" si="1"/>
        <v>31400</v>
      </c>
      <c r="K17" s="40">
        <f t="shared" si="2"/>
        <v>0.0573248407643314</v>
      </c>
      <c r="L17" s="1"/>
    </row>
    <row r="18" spans="1:12">
      <c r="A18" s="73">
        <v>43385</v>
      </c>
      <c r="B18" s="66" t="s">
        <v>375</v>
      </c>
      <c r="C18" s="12" t="s">
        <v>19</v>
      </c>
      <c r="D18" s="12">
        <v>1100</v>
      </c>
      <c r="E18" s="12">
        <v>580</v>
      </c>
      <c r="F18" s="12">
        <v>35</v>
      </c>
      <c r="G18" s="12">
        <v>32.9</v>
      </c>
      <c r="H18" s="12">
        <v>32.9</v>
      </c>
      <c r="I18" s="43">
        <f t="shared" si="0"/>
        <v>-2310</v>
      </c>
      <c r="J18" s="39">
        <f t="shared" si="1"/>
        <v>38500</v>
      </c>
      <c r="K18" s="40">
        <f t="shared" si="2"/>
        <v>-0.06</v>
      </c>
      <c r="L18" s="1"/>
    </row>
    <row r="19" spans="1:12">
      <c r="A19" s="73">
        <v>43385</v>
      </c>
      <c r="B19" s="66" t="s">
        <v>390</v>
      </c>
      <c r="C19" s="12" t="s">
        <v>19</v>
      </c>
      <c r="D19" s="12">
        <v>750</v>
      </c>
      <c r="E19" s="12">
        <v>900</v>
      </c>
      <c r="F19" s="12">
        <v>27.8</v>
      </c>
      <c r="G19" s="12">
        <v>25.8</v>
      </c>
      <c r="H19" s="12">
        <v>25.8</v>
      </c>
      <c r="I19" s="43">
        <f t="shared" si="0"/>
        <v>-1500</v>
      </c>
      <c r="J19" s="39">
        <f t="shared" si="1"/>
        <v>20850</v>
      </c>
      <c r="K19" s="40">
        <f t="shared" si="2"/>
        <v>-0.0719424460431655</v>
      </c>
      <c r="L19" s="1"/>
    </row>
    <row r="20" spans="1:12">
      <c r="A20" s="72">
        <v>43388</v>
      </c>
      <c r="B20" s="64" t="s">
        <v>387</v>
      </c>
      <c r="C20" s="9" t="s">
        <v>19</v>
      </c>
      <c r="D20" s="9">
        <v>600</v>
      </c>
      <c r="E20" s="9">
        <v>1520</v>
      </c>
      <c r="F20" s="9">
        <v>45</v>
      </c>
      <c r="G20" s="9">
        <v>41.8</v>
      </c>
      <c r="H20" s="9">
        <v>47.9</v>
      </c>
      <c r="I20" s="42">
        <f t="shared" si="0"/>
        <v>1740</v>
      </c>
      <c r="J20" s="39">
        <f t="shared" si="1"/>
        <v>27000</v>
      </c>
      <c r="K20" s="40">
        <f t="shared" si="2"/>
        <v>0.0644444444444444</v>
      </c>
      <c r="L20" s="1"/>
    </row>
    <row r="21" spans="1:12">
      <c r="A21" s="73">
        <v>43388</v>
      </c>
      <c r="B21" s="66" t="s">
        <v>56</v>
      </c>
      <c r="C21" s="12" t="s">
        <v>19</v>
      </c>
      <c r="D21" s="12">
        <v>750</v>
      </c>
      <c r="E21" s="12">
        <v>800</v>
      </c>
      <c r="F21" s="12">
        <v>32</v>
      </c>
      <c r="G21" s="12">
        <v>29.8</v>
      </c>
      <c r="H21" s="12">
        <v>29.8</v>
      </c>
      <c r="I21" s="43">
        <f t="shared" si="0"/>
        <v>-1650</v>
      </c>
      <c r="J21" s="39">
        <f t="shared" si="1"/>
        <v>24000</v>
      </c>
      <c r="K21" s="40">
        <f t="shared" si="2"/>
        <v>-0.06875</v>
      </c>
      <c r="L21" s="1"/>
    </row>
    <row r="22" spans="1:12">
      <c r="A22" s="72">
        <v>43388</v>
      </c>
      <c r="B22" s="64" t="s">
        <v>391</v>
      </c>
      <c r="C22" s="9" t="s">
        <v>19</v>
      </c>
      <c r="D22" s="9">
        <v>750</v>
      </c>
      <c r="E22" s="9">
        <v>1100</v>
      </c>
      <c r="F22" s="9">
        <v>55</v>
      </c>
      <c r="G22" s="9">
        <v>52.8</v>
      </c>
      <c r="H22" s="9">
        <v>55</v>
      </c>
      <c r="I22" s="42">
        <f t="shared" si="0"/>
        <v>0</v>
      </c>
      <c r="J22" s="39">
        <f t="shared" si="1"/>
        <v>41250</v>
      </c>
      <c r="K22" s="40">
        <f t="shared" si="2"/>
        <v>0</v>
      </c>
      <c r="L22" s="1"/>
    </row>
    <row r="23" spans="1:12">
      <c r="A23" s="72">
        <v>43389</v>
      </c>
      <c r="B23" s="64" t="s">
        <v>283</v>
      </c>
      <c r="C23" s="9" t="s">
        <v>19</v>
      </c>
      <c r="D23" s="9">
        <v>500</v>
      </c>
      <c r="E23" s="9">
        <v>940</v>
      </c>
      <c r="F23" s="9">
        <v>60</v>
      </c>
      <c r="G23" s="9">
        <v>56.8</v>
      </c>
      <c r="H23" s="9">
        <v>68</v>
      </c>
      <c r="I23" s="42">
        <f t="shared" si="0"/>
        <v>4000</v>
      </c>
      <c r="J23" s="39">
        <f t="shared" si="1"/>
        <v>30000</v>
      </c>
      <c r="K23" s="40">
        <f t="shared" si="2"/>
        <v>0.133333333333333</v>
      </c>
      <c r="L23" s="1"/>
    </row>
    <row r="24" spans="1:12">
      <c r="A24" s="73">
        <v>43389</v>
      </c>
      <c r="B24" s="66" t="s">
        <v>283</v>
      </c>
      <c r="C24" s="12" t="s">
        <v>19</v>
      </c>
      <c r="D24" s="12">
        <v>500</v>
      </c>
      <c r="E24" s="12">
        <v>940</v>
      </c>
      <c r="F24" s="12">
        <v>71</v>
      </c>
      <c r="G24" s="12">
        <v>68.8</v>
      </c>
      <c r="H24" s="12">
        <v>68.8</v>
      </c>
      <c r="I24" s="43">
        <f t="shared" si="0"/>
        <v>-1100</v>
      </c>
      <c r="J24" s="39">
        <f t="shared" si="1"/>
        <v>35500</v>
      </c>
      <c r="K24" s="40">
        <f t="shared" si="2"/>
        <v>-0.0309859154929578</v>
      </c>
      <c r="L24" s="1"/>
    </row>
    <row r="25" spans="1:12">
      <c r="A25" s="72">
        <v>43389</v>
      </c>
      <c r="B25" s="64" t="s">
        <v>353</v>
      </c>
      <c r="C25" s="9" t="s">
        <v>19</v>
      </c>
      <c r="D25" s="9">
        <v>800</v>
      </c>
      <c r="E25" s="9">
        <v>1300</v>
      </c>
      <c r="F25" s="9">
        <v>42</v>
      </c>
      <c r="G25" s="9">
        <v>39.7</v>
      </c>
      <c r="H25" s="9">
        <v>47</v>
      </c>
      <c r="I25" s="42">
        <f t="shared" si="0"/>
        <v>4000</v>
      </c>
      <c r="J25" s="39">
        <f t="shared" si="1"/>
        <v>33600</v>
      </c>
      <c r="K25" s="40">
        <f t="shared" si="2"/>
        <v>0.119047619047619</v>
      </c>
      <c r="L25" s="1"/>
    </row>
    <row r="26" spans="1:12">
      <c r="A26" s="72">
        <v>43390</v>
      </c>
      <c r="B26" s="64" t="s">
        <v>391</v>
      </c>
      <c r="C26" s="9" t="s">
        <v>19</v>
      </c>
      <c r="D26" s="9">
        <v>750</v>
      </c>
      <c r="E26" s="9">
        <v>1180</v>
      </c>
      <c r="F26" s="9">
        <v>50</v>
      </c>
      <c r="G26" s="9">
        <v>47.4</v>
      </c>
      <c r="H26" s="9">
        <v>57</v>
      </c>
      <c r="I26" s="42">
        <f t="shared" si="0"/>
        <v>5250</v>
      </c>
      <c r="J26" s="39">
        <f t="shared" si="1"/>
        <v>37500</v>
      </c>
      <c r="K26" s="40">
        <f t="shared" si="2"/>
        <v>0.14</v>
      </c>
      <c r="L26" s="1"/>
    </row>
    <row r="27" spans="1:12">
      <c r="A27" s="73">
        <v>43390</v>
      </c>
      <c r="B27" s="66" t="s">
        <v>389</v>
      </c>
      <c r="C27" s="12" t="s">
        <v>19</v>
      </c>
      <c r="D27" s="12">
        <v>600</v>
      </c>
      <c r="E27" s="12">
        <v>1540</v>
      </c>
      <c r="F27" s="12">
        <v>38</v>
      </c>
      <c r="G27" s="12">
        <v>35.7</v>
      </c>
      <c r="H27" s="12">
        <v>35.7</v>
      </c>
      <c r="I27" s="43">
        <f t="shared" si="0"/>
        <v>-1380</v>
      </c>
      <c r="J27" s="39">
        <f t="shared" si="1"/>
        <v>22800</v>
      </c>
      <c r="K27" s="40">
        <f t="shared" si="2"/>
        <v>-0.0605263157894736</v>
      </c>
      <c r="L27" s="1"/>
    </row>
    <row r="28" spans="1:12">
      <c r="A28" s="72">
        <v>43392</v>
      </c>
      <c r="B28" s="64" t="s">
        <v>391</v>
      </c>
      <c r="C28" s="9" t="s">
        <v>19</v>
      </c>
      <c r="D28" s="9">
        <v>750</v>
      </c>
      <c r="E28" s="9">
        <v>1200</v>
      </c>
      <c r="F28" s="9">
        <v>46.8</v>
      </c>
      <c r="G28" s="9">
        <v>44.7</v>
      </c>
      <c r="H28" s="9">
        <v>54</v>
      </c>
      <c r="I28" s="42">
        <f t="shared" si="0"/>
        <v>5400</v>
      </c>
      <c r="J28" s="39">
        <f t="shared" si="1"/>
        <v>35100</v>
      </c>
      <c r="K28" s="40">
        <f t="shared" si="2"/>
        <v>0.153846153846154</v>
      </c>
      <c r="L28" s="1"/>
    </row>
    <row r="29" spans="1:12">
      <c r="A29" s="73">
        <v>43395</v>
      </c>
      <c r="B29" s="66" t="s">
        <v>392</v>
      </c>
      <c r="C29" s="12" t="s">
        <v>19</v>
      </c>
      <c r="D29" s="12">
        <v>700</v>
      </c>
      <c r="E29" s="12">
        <v>880</v>
      </c>
      <c r="F29" s="12">
        <v>24.4</v>
      </c>
      <c r="G29" s="12">
        <v>21.9</v>
      </c>
      <c r="H29" s="12">
        <v>21.9</v>
      </c>
      <c r="I29" s="43">
        <f t="shared" si="0"/>
        <v>-1750</v>
      </c>
      <c r="J29" s="39">
        <f t="shared" si="1"/>
        <v>17080</v>
      </c>
      <c r="K29" s="40">
        <f t="shared" si="2"/>
        <v>-0.102459016393443</v>
      </c>
      <c r="L29" s="1"/>
    </row>
    <row r="30" spans="1:12">
      <c r="A30" s="8">
        <v>43395</v>
      </c>
      <c r="B30" s="9" t="s">
        <v>59</v>
      </c>
      <c r="C30" s="9" t="s">
        <v>19</v>
      </c>
      <c r="D30" s="9">
        <v>1000</v>
      </c>
      <c r="E30" s="9">
        <v>640</v>
      </c>
      <c r="F30" s="9">
        <v>16.1</v>
      </c>
      <c r="G30" s="9">
        <v>13.9</v>
      </c>
      <c r="H30" s="9">
        <v>17.6</v>
      </c>
      <c r="I30" s="42">
        <f t="shared" si="0"/>
        <v>1500</v>
      </c>
      <c r="J30" s="39">
        <f t="shared" si="1"/>
        <v>16100</v>
      </c>
      <c r="K30" s="40">
        <f t="shared" si="2"/>
        <v>0.093167701863354</v>
      </c>
      <c r="L30" s="1"/>
    </row>
    <row r="31" spans="1:12">
      <c r="A31" s="11">
        <v>43396</v>
      </c>
      <c r="B31" s="12" t="s">
        <v>387</v>
      </c>
      <c r="C31" s="12" t="s">
        <v>19</v>
      </c>
      <c r="D31" s="12">
        <v>600</v>
      </c>
      <c r="E31" s="12">
        <v>1560</v>
      </c>
      <c r="F31" s="12">
        <v>24</v>
      </c>
      <c r="G31" s="12">
        <v>20.9</v>
      </c>
      <c r="H31" s="12">
        <v>20.9</v>
      </c>
      <c r="I31" s="43">
        <f t="shared" si="0"/>
        <v>-1860</v>
      </c>
      <c r="J31" s="39">
        <f t="shared" si="1"/>
        <v>14400</v>
      </c>
      <c r="K31" s="40">
        <f t="shared" si="2"/>
        <v>-0.129166666666667</v>
      </c>
      <c r="L31" s="1"/>
    </row>
    <row r="32" spans="1:12">
      <c r="A32" s="11">
        <v>43396</v>
      </c>
      <c r="B32" s="12" t="s">
        <v>248</v>
      </c>
      <c r="C32" s="12" t="s">
        <v>19</v>
      </c>
      <c r="D32" s="12">
        <v>1200</v>
      </c>
      <c r="E32" s="12">
        <v>560</v>
      </c>
      <c r="F32" s="12">
        <v>15.3</v>
      </c>
      <c r="G32" s="12">
        <v>12.4</v>
      </c>
      <c r="H32" s="12">
        <v>12.4</v>
      </c>
      <c r="I32" s="43">
        <f t="shared" si="0"/>
        <v>-3480</v>
      </c>
      <c r="J32" s="39">
        <f t="shared" si="1"/>
        <v>18360</v>
      </c>
      <c r="K32" s="40">
        <f t="shared" si="2"/>
        <v>-0.189542483660131</v>
      </c>
      <c r="L32" s="1"/>
    </row>
    <row r="33" spans="1:12">
      <c r="A33" s="11">
        <v>43397</v>
      </c>
      <c r="B33" s="12" t="s">
        <v>393</v>
      </c>
      <c r="C33" s="12" t="s">
        <v>19</v>
      </c>
      <c r="D33" s="12">
        <v>1500</v>
      </c>
      <c r="E33" s="12">
        <v>175</v>
      </c>
      <c r="F33" s="12">
        <v>6.5</v>
      </c>
      <c r="G33" s="12">
        <v>5.2</v>
      </c>
      <c r="H33" s="12">
        <v>5.2</v>
      </c>
      <c r="I33" s="43">
        <f t="shared" si="0"/>
        <v>-1950</v>
      </c>
      <c r="J33" s="39">
        <f t="shared" si="1"/>
        <v>9750</v>
      </c>
      <c r="K33" s="40">
        <f t="shared" si="2"/>
        <v>-0.2</v>
      </c>
      <c r="L33" s="1"/>
    </row>
    <row r="34" spans="1:12">
      <c r="A34" s="8">
        <v>43397</v>
      </c>
      <c r="B34" s="9" t="s">
        <v>239</v>
      </c>
      <c r="C34" s="9" t="s">
        <v>19</v>
      </c>
      <c r="D34" s="9">
        <v>500</v>
      </c>
      <c r="E34" s="9">
        <v>2150</v>
      </c>
      <c r="F34" s="9">
        <v>78.5</v>
      </c>
      <c r="G34" s="9">
        <v>74.9</v>
      </c>
      <c r="H34" s="9">
        <v>90</v>
      </c>
      <c r="I34" s="42">
        <f t="shared" si="0"/>
        <v>5750</v>
      </c>
      <c r="J34" s="39">
        <f t="shared" si="1"/>
        <v>39250</v>
      </c>
      <c r="K34" s="40">
        <f t="shared" si="2"/>
        <v>0.146496815286624</v>
      </c>
      <c r="L34" s="1"/>
    </row>
    <row r="35" spans="1:12">
      <c r="A35" s="11">
        <v>43398</v>
      </c>
      <c r="B35" s="12" t="s">
        <v>394</v>
      </c>
      <c r="C35" s="12" t="s">
        <v>19</v>
      </c>
      <c r="D35" s="12">
        <v>75</v>
      </c>
      <c r="E35" s="12">
        <v>6800</v>
      </c>
      <c r="F35" s="12">
        <v>200</v>
      </c>
      <c r="G35" s="12">
        <v>168</v>
      </c>
      <c r="H35" s="12">
        <v>168</v>
      </c>
      <c r="I35" s="43">
        <f t="shared" si="0"/>
        <v>-2400</v>
      </c>
      <c r="J35" s="39">
        <f t="shared" si="1"/>
        <v>15000</v>
      </c>
      <c r="K35" s="40">
        <f t="shared" si="2"/>
        <v>-0.16</v>
      </c>
      <c r="L35" s="1"/>
    </row>
    <row r="36" spans="1:12">
      <c r="A36" s="8">
        <v>43399</v>
      </c>
      <c r="B36" s="9" t="s">
        <v>137</v>
      </c>
      <c r="C36" s="9" t="s">
        <v>19</v>
      </c>
      <c r="D36" s="9">
        <v>700</v>
      </c>
      <c r="E36" s="9">
        <v>980</v>
      </c>
      <c r="F36" s="9">
        <v>37</v>
      </c>
      <c r="G36" s="9">
        <v>34.9</v>
      </c>
      <c r="H36" s="9">
        <v>38.7</v>
      </c>
      <c r="I36" s="42">
        <f t="shared" si="0"/>
        <v>1190</v>
      </c>
      <c r="J36" s="39">
        <f t="shared" si="1"/>
        <v>25900</v>
      </c>
      <c r="K36" s="40">
        <f t="shared" si="2"/>
        <v>0.045945945945946</v>
      </c>
      <c r="L36" s="1"/>
    </row>
    <row r="37" spans="1:12">
      <c r="A37" s="11">
        <v>43399</v>
      </c>
      <c r="B37" s="12" t="s">
        <v>239</v>
      </c>
      <c r="C37" s="12" t="s">
        <v>19</v>
      </c>
      <c r="D37" s="12">
        <v>250</v>
      </c>
      <c r="E37" s="12">
        <v>2400</v>
      </c>
      <c r="F37" s="12">
        <v>118</v>
      </c>
      <c r="G37" s="12">
        <v>109</v>
      </c>
      <c r="H37" s="12">
        <v>109</v>
      </c>
      <c r="I37" s="43">
        <f t="shared" si="0"/>
        <v>-2250</v>
      </c>
      <c r="J37" s="39">
        <f t="shared" si="1"/>
        <v>29500</v>
      </c>
      <c r="K37" s="40">
        <f t="shared" si="2"/>
        <v>-0.076271186440678</v>
      </c>
      <c r="L37" s="1"/>
    </row>
    <row r="38" spans="1:12">
      <c r="A38" s="8">
        <v>43402</v>
      </c>
      <c r="B38" s="9" t="s">
        <v>277</v>
      </c>
      <c r="C38" s="9" t="s">
        <v>19</v>
      </c>
      <c r="D38" s="9">
        <v>1000</v>
      </c>
      <c r="E38" s="9">
        <v>620</v>
      </c>
      <c r="F38" s="9">
        <v>36.6</v>
      </c>
      <c r="G38" s="9">
        <v>34.9</v>
      </c>
      <c r="H38" s="9">
        <v>40.5</v>
      </c>
      <c r="I38" s="42">
        <f t="shared" si="0"/>
        <v>3900</v>
      </c>
      <c r="J38" s="39">
        <f t="shared" si="1"/>
        <v>36600</v>
      </c>
      <c r="K38" s="40">
        <f t="shared" si="2"/>
        <v>0.10655737704918</v>
      </c>
      <c r="L38" s="1"/>
    </row>
    <row r="39" spans="1:12">
      <c r="A39" s="8">
        <v>43402</v>
      </c>
      <c r="B39" s="9" t="s">
        <v>277</v>
      </c>
      <c r="C39" s="9" t="s">
        <v>19</v>
      </c>
      <c r="D39" s="9">
        <v>1000</v>
      </c>
      <c r="E39" s="9">
        <v>640</v>
      </c>
      <c r="F39" s="9">
        <v>33.5</v>
      </c>
      <c r="G39" s="9">
        <v>31.2</v>
      </c>
      <c r="H39" s="9">
        <v>35</v>
      </c>
      <c r="I39" s="42">
        <f t="shared" si="0"/>
        <v>1500</v>
      </c>
      <c r="J39" s="39">
        <f t="shared" si="1"/>
        <v>33500</v>
      </c>
      <c r="K39" s="40">
        <f t="shared" si="2"/>
        <v>0.0447761194029851</v>
      </c>
      <c r="L39" s="1"/>
    </row>
    <row r="40" spans="1:12">
      <c r="A40" s="11">
        <v>43403</v>
      </c>
      <c r="B40" s="12" t="s">
        <v>395</v>
      </c>
      <c r="C40" s="12" t="s">
        <v>19</v>
      </c>
      <c r="D40" s="12">
        <v>800</v>
      </c>
      <c r="E40" s="12">
        <v>1100</v>
      </c>
      <c r="F40" s="12">
        <v>61</v>
      </c>
      <c r="G40" s="12">
        <v>58.8</v>
      </c>
      <c r="H40" s="12">
        <v>58.8</v>
      </c>
      <c r="I40" s="43">
        <f t="shared" si="0"/>
        <v>-1760</v>
      </c>
      <c r="J40" s="39">
        <f t="shared" si="1"/>
        <v>48800</v>
      </c>
      <c r="K40" s="40">
        <f t="shared" si="2"/>
        <v>-0.0360655737704918</v>
      </c>
      <c r="L40" s="1"/>
    </row>
    <row r="41" spans="1:12">
      <c r="A41" s="8">
        <v>43404</v>
      </c>
      <c r="B41" s="9" t="s">
        <v>45</v>
      </c>
      <c r="C41" s="9" t="s">
        <v>19</v>
      </c>
      <c r="D41" s="9">
        <v>1200</v>
      </c>
      <c r="E41" s="9">
        <v>680</v>
      </c>
      <c r="F41" s="9">
        <v>23</v>
      </c>
      <c r="G41" s="9">
        <v>21.6</v>
      </c>
      <c r="H41" s="9">
        <v>24.4</v>
      </c>
      <c r="I41" s="42">
        <f t="shared" si="0"/>
        <v>1680</v>
      </c>
      <c r="J41" s="39">
        <f t="shared" si="1"/>
        <v>27600</v>
      </c>
      <c r="K41" s="40">
        <f t="shared" si="2"/>
        <v>0.0608695652173912</v>
      </c>
      <c r="L41" s="1"/>
    </row>
    <row r="42" spans="1:12">
      <c r="A42" s="8"/>
      <c r="B42" s="9"/>
      <c r="C42" s="9"/>
      <c r="D42" s="9"/>
      <c r="E42" s="9"/>
      <c r="F42" s="9"/>
      <c r="G42" s="9"/>
      <c r="H42" s="9"/>
      <c r="I42" s="42"/>
      <c r="J42" s="39"/>
      <c r="K42" s="40"/>
      <c r="L42" s="1"/>
    </row>
    <row r="43" spans="1:12">
      <c r="A43" s="72"/>
      <c r="B43" s="9"/>
      <c r="C43" s="9"/>
      <c r="D43" s="9"/>
      <c r="E43" s="9"/>
      <c r="F43" s="9"/>
      <c r="G43" s="9"/>
      <c r="H43" s="9"/>
      <c r="I43" s="42"/>
      <c r="J43" s="39"/>
      <c r="K43" s="40">
        <f>SUM(K4:K41)</f>
        <v>0.692488449774126</v>
      </c>
      <c r="L43" s="1"/>
    </row>
    <row r="44" spans="1:12">
      <c r="A44" s="74"/>
      <c r="B44" s="45"/>
      <c r="C44" s="45"/>
      <c r="D44" s="45"/>
      <c r="E44" s="45"/>
      <c r="F44" s="45"/>
      <c r="G44" s="56"/>
      <c r="H44" s="56"/>
      <c r="I44" s="57"/>
      <c r="J44" s="58"/>
      <c r="K44" s="59"/>
      <c r="L44" s="1"/>
    </row>
    <row r="45" spans="1:12">
      <c r="A45" s="74"/>
      <c r="B45" s="45"/>
      <c r="C45" s="45"/>
      <c r="D45" s="45"/>
      <c r="E45" s="45"/>
      <c r="F45" s="45"/>
      <c r="G45" s="46" t="s">
        <v>42</v>
      </c>
      <c r="H45" s="46"/>
      <c r="I45" s="60">
        <f>SUM(I4:I43)</f>
        <v>44130</v>
      </c>
      <c r="J45" s="45"/>
      <c r="K45" s="1"/>
      <c r="L45" s="1"/>
    </row>
    <row r="46" spans="7:9">
      <c r="G46" s="45"/>
      <c r="H46" s="45"/>
      <c r="I46" s="45"/>
    </row>
    <row r="47" spans="7:9">
      <c r="G47" s="47" t="s">
        <v>43</v>
      </c>
      <c r="H47" s="47"/>
      <c r="I47" s="50">
        <v>0.65</v>
      </c>
    </row>
    <row r="48" spans="7:9">
      <c r="G48" s="48"/>
      <c r="H48" s="48"/>
      <c r="I48" s="45"/>
    </row>
    <row r="49" spans="7:9">
      <c r="G49" s="47" t="s">
        <v>2</v>
      </c>
      <c r="H49" s="47"/>
      <c r="I49" s="50">
        <f>24/38</f>
        <v>0.631578947368421</v>
      </c>
    </row>
    <row r="1048562" spans="10:16384">
      <c r="J1048562" s="65"/>
      <c r="K1048562" s="65"/>
      <c r="L1048562" s="65"/>
      <c r="XFD1048562" s="39"/>
    </row>
    <row r="1048563" spans="10:16384">
      <c r="J1048563" s="58"/>
      <c r="K1048563" s="65"/>
      <c r="L1048563" s="65"/>
      <c r="XFD1048563" s="39"/>
    </row>
  </sheetData>
  <mergeCells count="5">
    <mergeCell ref="A1:K1"/>
    <mergeCell ref="A2:K2"/>
    <mergeCell ref="G45:H45"/>
    <mergeCell ref="G47:H47"/>
    <mergeCell ref="G49:H49"/>
  </mergeCells>
  <pageMargins left="0.75" right="0.75" top="1" bottom="1" header="0.511805555555556" footer="0.511805555555556"/>
  <pageSetup paperSize="1" orientation="portrait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1048567"/>
  <sheetViews>
    <sheetView topLeftCell="A31" workbookViewId="0">
      <selection activeCell="K4" sqref="K4"/>
    </sheetView>
  </sheetViews>
  <sheetFormatPr defaultColWidth="9" defaultRowHeight="15"/>
  <cols>
    <col min="1" max="1" width="11.1428571428571"/>
    <col min="2" max="2" width="19" customWidth="1"/>
    <col min="5" max="5" width="12.8571428571429" customWidth="1"/>
    <col min="7" max="7" width="10.4285714285714" customWidth="1"/>
    <col min="8" max="8" width="11" customWidth="1"/>
    <col min="9" max="9" width="12.5714285714286" customWidth="1"/>
    <col min="10" max="10" width="19.1428571428571" customWidth="1"/>
    <col min="11" max="11" width="18.8571428571429" customWidth="1"/>
  </cols>
  <sheetData>
    <row r="1" ht="22.5" spans="1:12">
      <c r="A1" s="27" t="s">
        <v>4</v>
      </c>
      <c r="B1" s="28"/>
      <c r="C1" s="28"/>
      <c r="D1" s="28"/>
      <c r="E1" s="28"/>
      <c r="F1" s="28"/>
      <c r="G1" s="28"/>
      <c r="H1" s="28"/>
      <c r="I1" s="28"/>
      <c r="J1" s="34"/>
      <c r="K1" s="1"/>
      <c r="L1" s="1"/>
    </row>
    <row r="2" ht="15.75" spans="1:12">
      <c r="A2" s="29" t="s">
        <v>396</v>
      </c>
      <c r="B2" s="30"/>
      <c r="C2" s="30"/>
      <c r="D2" s="30"/>
      <c r="E2" s="30"/>
      <c r="F2" s="30"/>
      <c r="G2" s="30"/>
      <c r="H2" s="30"/>
      <c r="I2" s="30"/>
      <c r="J2" s="35"/>
      <c r="K2" s="1"/>
      <c r="L2" s="1"/>
    </row>
    <row r="3" spans="1:12">
      <c r="A3" s="6" t="s">
        <v>6</v>
      </c>
      <c r="B3" s="7" t="s">
        <v>7</v>
      </c>
      <c r="C3" s="7" t="s">
        <v>8</v>
      </c>
      <c r="D3" s="7" t="s">
        <v>9</v>
      </c>
      <c r="E3" s="7" t="s">
        <v>10</v>
      </c>
      <c r="F3" s="7" t="s">
        <v>11</v>
      </c>
      <c r="G3" s="7" t="s">
        <v>13</v>
      </c>
      <c r="H3" s="7" t="s">
        <v>14</v>
      </c>
      <c r="I3" s="36" t="s">
        <v>15</v>
      </c>
      <c r="J3" s="37" t="s">
        <v>16</v>
      </c>
      <c r="K3" s="37" t="s">
        <v>17</v>
      </c>
      <c r="L3" s="1"/>
    </row>
    <row r="4" spans="1:12">
      <c r="A4" s="8">
        <v>43346</v>
      </c>
      <c r="B4" s="64" t="s">
        <v>380</v>
      </c>
      <c r="C4" s="9" t="s">
        <v>19</v>
      </c>
      <c r="D4" s="9">
        <v>1200</v>
      </c>
      <c r="E4" s="9">
        <v>1140</v>
      </c>
      <c r="F4" s="9">
        <v>55</v>
      </c>
      <c r="G4" s="9">
        <v>52.5</v>
      </c>
      <c r="H4" s="9">
        <v>56.2</v>
      </c>
      <c r="I4" s="42">
        <f t="shared" ref="I4:I46" si="0">(H4-F4)*D4</f>
        <v>1440</v>
      </c>
      <c r="J4" s="39">
        <f t="shared" ref="J4:J46" si="1">D4*F4</f>
        <v>66000</v>
      </c>
      <c r="K4" s="40">
        <f t="shared" ref="K4:K46" si="2">(I4/J4)</f>
        <v>0.0218181818181819</v>
      </c>
      <c r="L4" s="1"/>
    </row>
    <row r="5" spans="1:12">
      <c r="A5" s="11">
        <v>43346</v>
      </c>
      <c r="B5" s="66" t="s">
        <v>397</v>
      </c>
      <c r="C5" s="12" t="s">
        <v>19</v>
      </c>
      <c r="D5" s="12">
        <v>500</v>
      </c>
      <c r="E5" s="12">
        <v>1300</v>
      </c>
      <c r="F5" s="12">
        <v>43</v>
      </c>
      <c r="G5" s="12">
        <v>37</v>
      </c>
      <c r="H5" s="12">
        <v>37</v>
      </c>
      <c r="I5" s="43">
        <f t="shared" si="0"/>
        <v>-3000</v>
      </c>
      <c r="J5" s="39">
        <f t="shared" si="1"/>
        <v>21500</v>
      </c>
      <c r="K5" s="40">
        <f t="shared" si="2"/>
        <v>-0.13953488372093</v>
      </c>
      <c r="L5" s="1"/>
    </row>
    <row r="6" spans="1:12">
      <c r="A6" s="8">
        <v>43346</v>
      </c>
      <c r="B6" s="64" t="s">
        <v>240</v>
      </c>
      <c r="C6" s="9" t="s">
        <v>19</v>
      </c>
      <c r="D6" s="9">
        <v>2500</v>
      </c>
      <c r="E6" s="9">
        <v>480</v>
      </c>
      <c r="F6" s="9">
        <v>14</v>
      </c>
      <c r="G6" s="9">
        <v>12.7</v>
      </c>
      <c r="H6" s="9">
        <v>16.5</v>
      </c>
      <c r="I6" s="42">
        <f t="shared" si="0"/>
        <v>6250</v>
      </c>
      <c r="J6" s="39">
        <f t="shared" si="1"/>
        <v>35000</v>
      </c>
      <c r="K6" s="40">
        <f t="shared" si="2"/>
        <v>0.178571428571429</v>
      </c>
      <c r="L6" s="1"/>
    </row>
    <row r="7" spans="1:12">
      <c r="A7" s="11">
        <v>43347</v>
      </c>
      <c r="B7" s="66" t="s">
        <v>285</v>
      </c>
      <c r="C7" s="12" t="s">
        <v>19</v>
      </c>
      <c r="D7" s="12">
        <v>1750</v>
      </c>
      <c r="E7" s="12">
        <v>340</v>
      </c>
      <c r="F7" s="12">
        <v>16</v>
      </c>
      <c r="G7" s="12">
        <v>14</v>
      </c>
      <c r="H7" s="12">
        <v>14</v>
      </c>
      <c r="I7" s="43">
        <f t="shared" si="0"/>
        <v>-3500</v>
      </c>
      <c r="J7" s="39">
        <f t="shared" si="1"/>
        <v>28000</v>
      </c>
      <c r="K7" s="40">
        <f t="shared" si="2"/>
        <v>-0.125</v>
      </c>
      <c r="L7" s="1"/>
    </row>
    <row r="8" spans="1:12">
      <c r="A8" s="8">
        <v>43347</v>
      </c>
      <c r="B8" s="64" t="s">
        <v>243</v>
      </c>
      <c r="C8" s="9" t="s">
        <v>19</v>
      </c>
      <c r="D8" s="9">
        <v>500</v>
      </c>
      <c r="E8" s="9">
        <v>1500</v>
      </c>
      <c r="F8" s="9">
        <v>64</v>
      </c>
      <c r="G8" s="9">
        <v>58</v>
      </c>
      <c r="H8" s="9">
        <v>71</v>
      </c>
      <c r="I8" s="42">
        <f t="shared" si="0"/>
        <v>3500</v>
      </c>
      <c r="J8" s="39">
        <f t="shared" si="1"/>
        <v>32000</v>
      </c>
      <c r="K8" s="40">
        <f t="shared" si="2"/>
        <v>0.109375</v>
      </c>
      <c r="L8" s="1"/>
    </row>
    <row r="9" spans="1:12">
      <c r="A9" s="8">
        <v>43347</v>
      </c>
      <c r="B9" s="64" t="s">
        <v>113</v>
      </c>
      <c r="C9" s="9" t="s">
        <v>19</v>
      </c>
      <c r="D9" s="9">
        <v>1000</v>
      </c>
      <c r="E9" s="9">
        <v>1240</v>
      </c>
      <c r="F9" s="9">
        <v>40</v>
      </c>
      <c r="G9" s="9">
        <v>37.5</v>
      </c>
      <c r="H9" s="9">
        <v>41.2</v>
      </c>
      <c r="I9" s="42">
        <f t="shared" si="0"/>
        <v>1200</v>
      </c>
      <c r="J9" s="39">
        <f t="shared" si="1"/>
        <v>40000</v>
      </c>
      <c r="K9" s="40">
        <f t="shared" si="2"/>
        <v>0.0300000000000001</v>
      </c>
      <c r="L9" s="1"/>
    </row>
    <row r="10" spans="1:12">
      <c r="A10" s="8">
        <v>43348</v>
      </c>
      <c r="B10" s="64" t="s">
        <v>31</v>
      </c>
      <c r="C10" s="9" t="s">
        <v>19</v>
      </c>
      <c r="D10" s="9">
        <v>1300</v>
      </c>
      <c r="E10" s="9">
        <v>490</v>
      </c>
      <c r="F10" s="9">
        <v>13</v>
      </c>
      <c r="G10" s="9">
        <v>10.9</v>
      </c>
      <c r="H10" s="9">
        <v>15</v>
      </c>
      <c r="I10" s="42">
        <f t="shared" si="0"/>
        <v>2600</v>
      </c>
      <c r="J10" s="39">
        <f t="shared" si="1"/>
        <v>16900</v>
      </c>
      <c r="K10" s="40">
        <f t="shared" si="2"/>
        <v>0.153846153846154</v>
      </c>
      <c r="L10" s="1"/>
    </row>
    <row r="11" spans="1:12">
      <c r="A11" s="8">
        <v>43348</v>
      </c>
      <c r="B11" s="64" t="s">
        <v>311</v>
      </c>
      <c r="C11" s="9" t="s">
        <v>19</v>
      </c>
      <c r="D11" s="9">
        <v>1500</v>
      </c>
      <c r="E11" s="9">
        <v>420</v>
      </c>
      <c r="F11" s="9">
        <v>25</v>
      </c>
      <c r="G11" s="9">
        <v>23</v>
      </c>
      <c r="H11" s="9">
        <v>28</v>
      </c>
      <c r="I11" s="42">
        <f t="shared" si="0"/>
        <v>4500</v>
      </c>
      <c r="J11" s="39">
        <f t="shared" si="1"/>
        <v>37500</v>
      </c>
      <c r="K11" s="40">
        <f t="shared" si="2"/>
        <v>0.12</v>
      </c>
      <c r="L11" s="1"/>
    </row>
    <row r="12" spans="1:12">
      <c r="A12" s="11">
        <v>43348</v>
      </c>
      <c r="B12" s="66" t="s">
        <v>380</v>
      </c>
      <c r="C12" s="12" t="s">
        <v>19</v>
      </c>
      <c r="D12" s="12">
        <v>1200</v>
      </c>
      <c r="E12" s="12">
        <v>1160</v>
      </c>
      <c r="F12" s="12">
        <v>46</v>
      </c>
      <c r="G12" s="12">
        <v>43.5</v>
      </c>
      <c r="H12" s="12">
        <v>44</v>
      </c>
      <c r="I12" s="43">
        <f t="shared" si="0"/>
        <v>-2400</v>
      </c>
      <c r="J12" s="39">
        <f t="shared" si="1"/>
        <v>55200</v>
      </c>
      <c r="K12" s="40">
        <f t="shared" si="2"/>
        <v>-0.0434782608695652</v>
      </c>
      <c r="L12" s="1"/>
    </row>
    <row r="13" spans="1:12">
      <c r="A13" s="11">
        <v>43349</v>
      </c>
      <c r="B13" s="66" t="s">
        <v>322</v>
      </c>
      <c r="C13" s="12" t="s">
        <v>19</v>
      </c>
      <c r="D13" s="12">
        <v>1200</v>
      </c>
      <c r="E13" s="12">
        <v>640</v>
      </c>
      <c r="F13" s="12">
        <v>25</v>
      </c>
      <c r="G13" s="12">
        <v>23</v>
      </c>
      <c r="H13" s="12">
        <v>23</v>
      </c>
      <c r="I13" s="43">
        <f t="shared" si="0"/>
        <v>-2400</v>
      </c>
      <c r="J13" s="39">
        <f t="shared" si="1"/>
        <v>30000</v>
      </c>
      <c r="K13" s="40">
        <f t="shared" si="2"/>
        <v>-0.08</v>
      </c>
      <c r="L13" s="1"/>
    </row>
    <row r="14" spans="1:12">
      <c r="A14" s="8">
        <v>43349</v>
      </c>
      <c r="B14" s="64" t="s">
        <v>251</v>
      </c>
      <c r="C14" s="9" t="s">
        <v>19</v>
      </c>
      <c r="D14" s="9">
        <v>1100</v>
      </c>
      <c r="E14" s="9">
        <v>660</v>
      </c>
      <c r="F14" s="9">
        <v>27</v>
      </c>
      <c r="G14" s="9">
        <v>24.3</v>
      </c>
      <c r="H14" s="9">
        <v>28.3</v>
      </c>
      <c r="I14" s="42">
        <f t="shared" si="0"/>
        <v>1430</v>
      </c>
      <c r="J14" s="39">
        <f t="shared" si="1"/>
        <v>29700</v>
      </c>
      <c r="K14" s="40">
        <f t="shared" si="2"/>
        <v>0.0481481481481482</v>
      </c>
      <c r="L14" s="1"/>
    </row>
    <row r="15" spans="1:12">
      <c r="A15" s="8">
        <v>43349</v>
      </c>
      <c r="B15" s="64" t="s">
        <v>311</v>
      </c>
      <c r="C15" s="9" t="s">
        <v>19</v>
      </c>
      <c r="D15" s="9">
        <v>1500</v>
      </c>
      <c r="E15" s="9">
        <v>450</v>
      </c>
      <c r="F15" s="9">
        <v>20</v>
      </c>
      <c r="G15" s="9">
        <v>18</v>
      </c>
      <c r="H15" s="9">
        <v>21</v>
      </c>
      <c r="I15" s="42">
        <f t="shared" si="0"/>
        <v>1500</v>
      </c>
      <c r="J15" s="39">
        <f t="shared" si="1"/>
        <v>30000</v>
      </c>
      <c r="K15" s="40">
        <f t="shared" si="2"/>
        <v>0.05</v>
      </c>
      <c r="L15" s="1"/>
    </row>
    <row r="16" spans="1:12">
      <c r="A16" s="11">
        <v>43349</v>
      </c>
      <c r="B16" s="66" t="s">
        <v>98</v>
      </c>
      <c r="C16" s="12" t="s">
        <v>19</v>
      </c>
      <c r="D16" s="12">
        <v>1200</v>
      </c>
      <c r="E16" s="12">
        <v>590</v>
      </c>
      <c r="F16" s="12">
        <v>17</v>
      </c>
      <c r="G16" s="12">
        <v>15</v>
      </c>
      <c r="H16" s="12">
        <v>15</v>
      </c>
      <c r="I16" s="43">
        <f t="shared" si="0"/>
        <v>-2400</v>
      </c>
      <c r="J16" s="39">
        <f t="shared" si="1"/>
        <v>20400</v>
      </c>
      <c r="K16" s="40">
        <f t="shared" si="2"/>
        <v>-0.117647058823529</v>
      </c>
      <c r="L16" s="1"/>
    </row>
    <row r="17" spans="1:12">
      <c r="A17" s="8">
        <v>43350</v>
      </c>
      <c r="B17" s="64" t="s">
        <v>398</v>
      </c>
      <c r="C17" s="9" t="s">
        <v>19</v>
      </c>
      <c r="D17" s="9">
        <v>1500</v>
      </c>
      <c r="E17" s="9">
        <v>270</v>
      </c>
      <c r="F17" s="9">
        <v>12</v>
      </c>
      <c r="G17" s="9">
        <v>10</v>
      </c>
      <c r="H17" s="9">
        <v>14.5</v>
      </c>
      <c r="I17" s="42">
        <f t="shared" si="0"/>
        <v>3750</v>
      </c>
      <c r="J17" s="39">
        <f t="shared" si="1"/>
        <v>18000</v>
      </c>
      <c r="K17" s="40">
        <f t="shared" si="2"/>
        <v>0.208333333333333</v>
      </c>
      <c r="L17" s="1"/>
    </row>
    <row r="18" spans="1:12">
      <c r="A18" s="11">
        <v>43350</v>
      </c>
      <c r="B18" s="66" t="s">
        <v>395</v>
      </c>
      <c r="C18" s="12" t="s">
        <v>19</v>
      </c>
      <c r="D18" s="12">
        <v>800</v>
      </c>
      <c r="E18" s="12">
        <v>1200</v>
      </c>
      <c r="F18" s="12">
        <v>53</v>
      </c>
      <c r="G18" s="12">
        <v>50.8</v>
      </c>
      <c r="H18" s="12">
        <v>50.8</v>
      </c>
      <c r="I18" s="43">
        <f t="shared" si="0"/>
        <v>-1760</v>
      </c>
      <c r="J18" s="39">
        <f t="shared" si="1"/>
        <v>42400</v>
      </c>
      <c r="K18" s="40">
        <f t="shared" si="2"/>
        <v>-0.0415094339622642</v>
      </c>
      <c r="L18" s="1"/>
    </row>
    <row r="19" spans="1:12">
      <c r="A19" s="8">
        <v>43350</v>
      </c>
      <c r="B19" s="64" t="s">
        <v>251</v>
      </c>
      <c r="C19" s="9" t="s">
        <v>19</v>
      </c>
      <c r="D19" s="9">
        <v>1100</v>
      </c>
      <c r="E19" s="9">
        <v>640</v>
      </c>
      <c r="F19" s="9">
        <v>30</v>
      </c>
      <c r="G19" s="9">
        <v>27.5</v>
      </c>
      <c r="H19" s="9">
        <v>31.2</v>
      </c>
      <c r="I19" s="42">
        <f t="shared" si="0"/>
        <v>1320</v>
      </c>
      <c r="J19" s="39">
        <f t="shared" si="1"/>
        <v>33000</v>
      </c>
      <c r="K19" s="40">
        <f t="shared" si="2"/>
        <v>0.04</v>
      </c>
      <c r="L19" s="1"/>
    </row>
    <row r="20" spans="1:12">
      <c r="A20" s="8">
        <v>43350</v>
      </c>
      <c r="B20" s="9" t="s">
        <v>273</v>
      </c>
      <c r="C20" s="9" t="s">
        <v>19</v>
      </c>
      <c r="D20" s="9">
        <v>600</v>
      </c>
      <c r="E20" s="9">
        <v>1200</v>
      </c>
      <c r="F20" s="9">
        <v>52</v>
      </c>
      <c r="G20" s="9">
        <v>48</v>
      </c>
      <c r="H20" s="9">
        <v>54</v>
      </c>
      <c r="I20" s="42">
        <f t="shared" si="0"/>
        <v>1200</v>
      </c>
      <c r="J20" s="39">
        <f t="shared" si="1"/>
        <v>31200</v>
      </c>
      <c r="K20" s="40">
        <f t="shared" si="2"/>
        <v>0.0384615384615385</v>
      </c>
      <c r="L20" s="1"/>
    </row>
    <row r="21" spans="1:12">
      <c r="A21" s="11">
        <v>43353</v>
      </c>
      <c r="B21" s="12" t="s">
        <v>321</v>
      </c>
      <c r="C21" s="12" t="s">
        <v>19</v>
      </c>
      <c r="D21" s="12">
        <v>1000</v>
      </c>
      <c r="E21" s="12">
        <v>660</v>
      </c>
      <c r="F21" s="12">
        <v>31</v>
      </c>
      <c r="G21" s="12">
        <v>28.3</v>
      </c>
      <c r="H21" s="12">
        <v>28.3</v>
      </c>
      <c r="I21" s="43">
        <f t="shared" si="0"/>
        <v>-2700</v>
      </c>
      <c r="J21" s="39">
        <f t="shared" si="1"/>
        <v>31000</v>
      </c>
      <c r="K21" s="40">
        <f t="shared" si="2"/>
        <v>-0.0870967741935484</v>
      </c>
      <c r="L21" s="1"/>
    </row>
    <row r="22" spans="1:12">
      <c r="A22" s="8">
        <v>43353</v>
      </c>
      <c r="B22" s="9" t="s">
        <v>367</v>
      </c>
      <c r="C22" s="9" t="s">
        <v>19</v>
      </c>
      <c r="D22" s="9">
        <v>1500</v>
      </c>
      <c r="E22" s="9">
        <v>460</v>
      </c>
      <c r="F22" s="9">
        <v>14</v>
      </c>
      <c r="G22" s="9">
        <v>12</v>
      </c>
      <c r="H22" s="9">
        <v>17</v>
      </c>
      <c r="I22" s="42">
        <f t="shared" si="0"/>
        <v>4500</v>
      </c>
      <c r="J22" s="39">
        <f t="shared" si="1"/>
        <v>21000</v>
      </c>
      <c r="K22" s="40">
        <f t="shared" si="2"/>
        <v>0.214285714285714</v>
      </c>
      <c r="L22" s="1"/>
    </row>
    <row r="23" spans="1:12">
      <c r="A23" s="11">
        <v>43353</v>
      </c>
      <c r="B23" s="12" t="s">
        <v>331</v>
      </c>
      <c r="C23" s="12" t="s">
        <v>19</v>
      </c>
      <c r="D23" s="12">
        <v>1300</v>
      </c>
      <c r="E23" s="12">
        <v>470</v>
      </c>
      <c r="F23" s="12">
        <v>24</v>
      </c>
      <c r="G23" s="12">
        <v>22</v>
      </c>
      <c r="H23" s="12">
        <v>22</v>
      </c>
      <c r="I23" s="43">
        <f t="shared" si="0"/>
        <v>-2600</v>
      </c>
      <c r="J23" s="39">
        <f t="shared" si="1"/>
        <v>31200</v>
      </c>
      <c r="K23" s="40">
        <f t="shared" si="2"/>
        <v>-0.0833333333333333</v>
      </c>
      <c r="L23" s="1"/>
    </row>
    <row r="24" spans="1:12">
      <c r="A24" s="11">
        <v>43354</v>
      </c>
      <c r="B24" s="12" t="s">
        <v>399</v>
      </c>
      <c r="C24" s="12" t="s">
        <v>19</v>
      </c>
      <c r="D24" s="12">
        <v>1200</v>
      </c>
      <c r="E24" s="12">
        <v>280</v>
      </c>
      <c r="F24" s="12">
        <v>18</v>
      </c>
      <c r="G24" s="12">
        <v>15.8</v>
      </c>
      <c r="H24" s="12">
        <v>15.8</v>
      </c>
      <c r="I24" s="43">
        <f t="shared" si="0"/>
        <v>-2640</v>
      </c>
      <c r="J24" s="39">
        <f t="shared" si="1"/>
        <v>21600</v>
      </c>
      <c r="K24" s="40">
        <f t="shared" si="2"/>
        <v>-0.122222222222222</v>
      </c>
      <c r="L24" s="1"/>
    </row>
    <row r="25" spans="1:12">
      <c r="A25" s="8">
        <v>43354</v>
      </c>
      <c r="B25" s="9" t="s">
        <v>380</v>
      </c>
      <c r="C25" s="9" t="s">
        <v>19</v>
      </c>
      <c r="D25" s="9">
        <v>1200</v>
      </c>
      <c r="E25" s="9">
        <v>1160</v>
      </c>
      <c r="F25" s="9">
        <v>48</v>
      </c>
      <c r="G25" s="9">
        <v>45.9</v>
      </c>
      <c r="H25" s="9">
        <v>49</v>
      </c>
      <c r="I25" s="42">
        <f t="shared" si="0"/>
        <v>1200</v>
      </c>
      <c r="J25" s="39">
        <f t="shared" si="1"/>
        <v>57600</v>
      </c>
      <c r="K25" s="40">
        <f t="shared" si="2"/>
        <v>0.0208333333333333</v>
      </c>
      <c r="L25" s="1"/>
    </row>
    <row r="26" spans="1:12">
      <c r="A26" s="8">
        <v>43354</v>
      </c>
      <c r="B26" s="9" t="s">
        <v>400</v>
      </c>
      <c r="C26" s="9" t="s">
        <v>19</v>
      </c>
      <c r="D26" s="9">
        <v>4950</v>
      </c>
      <c r="E26" s="9">
        <v>95</v>
      </c>
      <c r="F26" s="9">
        <v>7</v>
      </c>
      <c r="G26" s="9">
        <v>5.85</v>
      </c>
      <c r="H26" s="9">
        <v>8</v>
      </c>
      <c r="I26" s="42">
        <f t="shared" si="0"/>
        <v>4950</v>
      </c>
      <c r="J26" s="39">
        <f t="shared" si="1"/>
        <v>34650</v>
      </c>
      <c r="K26" s="40">
        <f t="shared" si="2"/>
        <v>0.142857142857143</v>
      </c>
      <c r="L26" s="1"/>
    </row>
    <row r="27" spans="1:12">
      <c r="A27" s="8">
        <v>43357</v>
      </c>
      <c r="B27" s="9" t="s">
        <v>401</v>
      </c>
      <c r="C27" s="9" t="s">
        <v>19</v>
      </c>
      <c r="D27" s="9">
        <v>3500</v>
      </c>
      <c r="E27" s="9">
        <v>240</v>
      </c>
      <c r="F27" s="9">
        <v>9.95</v>
      </c>
      <c r="G27" s="9">
        <v>8.85</v>
      </c>
      <c r="H27" s="9">
        <v>11.95</v>
      </c>
      <c r="I27" s="42">
        <f t="shared" si="0"/>
        <v>7000</v>
      </c>
      <c r="J27" s="39">
        <f t="shared" si="1"/>
        <v>34825</v>
      </c>
      <c r="K27" s="40">
        <f t="shared" si="2"/>
        <v>0.201005025125628</v>
      </c>
      <c r="L27" s="1"/>
    </row>
    <row r="28" spans="1:12">
      <c r="A28" s="11">
        <v>43357</v>
      </c>
      <c r="B28" s="12" t="s">
        <v>402</v>
      </c>
      <c r="C28" s="12" t="s">
        <v>19</v>
      </c>
      <c r="D28" s="12">
        <v>2500</v>
      </c>
      <c r="E28" s="12">
        <v>230</v>
      </c>
      <c r="F28" s="12">
        <v>6.95</v>
      </c>
      <c r="G28" s="12">
        <v>5.9</v>
      </c>
      <c r="H28" s="12">
        <v>5.9</v>
      </c>
      <c r="I28" s="43">
        <f t="shared" si="0"/>
        <v>-2625</v>
      </c>
      <c r="J28" s="39">
        <f t="shared" si="1"/>
        <v>17375</v>
      </c>
      <c r="K28" s="40">
        <f t="shared" si="2"/>
        <v>-0.151079136690647</v>
      </c>
      <c r="L28" s="1"/>
    </row>
    <row r="29" spans="1:12">
      <c r="A29" s="11">
        <v>43360</v>
      </c>
      <c r="B29" s="12" t="s">
        <v>403</v>
      </c>
      <c r="C29" s="12" t="s">
        <v>19</v>
      </c>
      <c r="D29" s="12">
        <v>3000</v>
      </c>
      <c r="E29" s="12">
        <v>290</v>
      </c>
      <c r="F29" s="12">
        <v>9</v>
      </c>
      <c r="G29" s="12">
        <v>8.2</v>
      </c>
      <c r="H29" s="12">
        <v>8.2</v>
      </c>
      <c r="I29" s="43">
        <f t="shared" si="0"/>
        <v>-2400</v>
      </c>
      <c r="J29" s="39">
        <f t="shared" si="1"/>
        <v>27000</v>
      </c>
      <c r="K29" s="40">
        <f t="shared" si="2"/>
        <v>-0.088888888888889</v>
      </c>
      <c r="L29" s="1"/>
    </row>
    <row r="30" spans="1:12">
      <c r="A30" s="11">
        <v>43360</v>
      </c>
      <c r="B30" s="12" t="s">
        <v>404</v>
      </c>
      <c r="C30" s="12" t="s">
        <v>19</v>
      </c>
      <c r="D30" s="12">
        <v>2250</v>
      </c>
      <c r="E30" s="12">
        <v>240</v>
      </c>
      <c r="F30" s="12">
        <v>8.5</v>
      </c>
      <c r="G30" s="12">
        <v>7.3</v>
      </c>
      <c r="H30" s="12">
        <v>7.3</v>
      </c>
      <c r="I30" s="43">
        <f t="shared" si="0"/>
        <v>-2700</v>
      </c>
      <c r="J30" s="39">
        <f t="shared" si="1"/>
        <v>19125</v>
      </c>
      <c r="K30" s="40">
        <f t="shared" si="2"/>
        <v>-0.141176470588235</v>
      </c>
      <c r="L30" s="1"/>
    </row>
    <row r="31" spans="1:12">
      <c r="A31" s="8">
        <v>43361</v>
      </c>
      <c r="B31" s="9" t="s">
        <v>405</v>
      </c>
      <c r="C31" s="9" t="s">
        <v>19</v>
      </c>
      <c r="D31" s="9">
        <v>3500</v>
      </c>
      <c r="E31" s="9">
        <v>240</v>
      </c>
      <c r="F31" s="9">
        <v>8.3</v>
      </c>
      <c r="G31" s="9">
        <v>7.6</v>
      </c>
      <c r="H31" s="9">
        <v>8.95</v>
      </c>
      <c r="I31" s="42">
        <f t="shared" si="0"/>
        <v>2274.99999999999</v>
      </c>
      <c r="J31" s="39">
        <f t="shared" si="1"/>
        <v>29050</v>
      </c>
      <c r="K31" s="40">
        <f t="shared" si="2"/>
        <v>0.078313253012048</v>
      </c>
      <c r="L31" s="1"/>
    </row>
    <row r="32" spans="1:12">
      <c r="A32" s="8">
        <v>43362</v>
      </c>
      <c r="B32" s="9" t="s">
        <v>304</v>
      </c>
      <c r="C32" s="9" t="s">
        <v>19</v>
      </c>
      <c r="D32" s="9">
        <v>1200</v>
      </c>
      <c r="E32" s="9">
        <v>1140</v>
      </c>
      <c r="F32" s="9">
        <v>25.2</v>
      </c>
      <c r="G32" s="9">
        <v>23.2</v>
      </c>
      <c r="H32" s="9">
        <v>28.6</v>
      </c>
      <c r="I32" s="42">
        <f t="shared" si="0"/>
        <v>4080</v>
      </c>
      <c r="J32" s="39">
        <f t="shared" si="1"/>
        <v>30240</v>
      </c>
      <c r="K32" s="40">
        <f t="shared" si="2"/>
        <v>0.134920634920635</v>
      </c>
      <c r="L32" s="1"/>
    </row>
    <row r="33" spans="1:12">
      <c r="A33" s="8">
        <v>43362</v>
      </c>
      <c r="B33" s="9" t="s">
        <v>406</v>
      </c>
      <c r="C33" s="9" t="s">
        <v>19</v>
      </c>
      <c r="D33" s="9">
        <v>1100</v>
      </c>
      <c r="E33" s="9">
        <v>740</v>
      </c>
      <c r="F33" s="9">
        <v>13.2</v>
      </c>
      <c r="G33" s="9">
        <v>11.2</v>
      </c>
      <c r="H33" s="9">
        <v>16.7</v>
      </c>
      <c r="I33" s="42">
        <f t="shared" si="0"/>
        <v>3850</v>
      </c>
      <c r="J33" s="39">
        <f t="shared" si="1"/>
        <v>14520</v>
      </c>
      <c r="K33" s="40">
        <f t="shared" si="2"/>
        <v>0.265151515151515</v>
      </c>
      <c r="L33" s="1"/>
    </row>
    <row r="34" spans="1:12">
      <c r="A34" s="8">
        <v>43364</v>
      </c>
      <c r="B34" s="9" t="s">
        <v>240</v>
      </c>
      <c r="C34" s="9" t="s">
        <v>19</v>
      </c>
      <c r="D34" s="9">
        <v>2500</v>
      </c>
      <c r="E34" s="9">
        <v>450</v>
      </c>
      <c r="F34" s="9">
        <v>4.9</v>
      </c>
      <c r="G34" s="9">
        <v>3.9</v>
      </c>
      <c r="H34" s="9">
        <v>6.7</v>
      </c>
      <c r="I34" s="42">
        <f t="shared" si="0"/>
        <v>4500</v>
      </c>
      <c r="J34" s="39">
        <f t="shared" si="1"/>
        <v>12250</v>
      </c>
      <c r="K34" s="40">
        <f t="shared" si="2"/>
        <v>0.36734693877551</v>
      </c>
      <c r="L34" s="1"/>
    </row>
    <row r="35" spans="1:12">
      <c r="A35" s="8">
        <v>43364</v>
      </c>
      <c r="B35" s="9" t="s">
        <v>283</v>
      </c>
      <c r="C35" s="9" t="s">
        <v>19</v>
      </c>
      <c r="D35" s="9">
        <v>500</v>
      </c>
      <c r="E35" s="9">
        <v>1160</v>
      </c>
      <c r="F35" s="9">
        <v>37</v>
      </c>
      <c r="G35" s="9">
        <v>33</v>
      </c>
      <c r="H35" s="9">
        <v>45</v>
      </c>
      <c r="I35" s="42">
        <f t="shared" si="0"/>
        <v>4000</v>
      </c>
      <c r="J35" s="39">
        <f t="shared" si="1"/>
        <v>18500</v>
      </c>
      <c r="K35" s="40">
        <f t="shared" si="2"/>
        <v>0.216216216216216</v>
      </c>
      <c r="L35" s="1"/>
    </row>
    <row r="36" spans="1:12">
      <c r="A36" s="8">
        <v>43367</v>
      </c>
      <c r="B36" s="9" t="s">
        <v>283</v>
      </c>
      <c r="C36" s="9" t="s">
        <v>19</v>
      </c>
      <c r="D36" s="9">
        <v>500</v>
      </c>
      <c r="E36" s="9">
        <v>1000</v>
      </c>
      <c r="F36" s="9">
        <v>52</v>
      </c>
      <c r="G36" s="9">
        <v>48</v>
      </c>
      <c r="H36" s="9">
        <v>55</v>
      </c>
      <c r="I36" s="42">
        <f t="shared" si="0"/>
        <v>1500</v>
      </c>
      <c r="J36" s="39">
        <f t="shared" si="1"/>
        <v>26000</v>
      </c>
      <c r="K36" s="40">
        <f t="shared" si="2"/>
        <v>0.0576923076923077</v>
      </c>
      <c r="L36" s="1"/>
    </row>
    <row r="37" spans="1:12">
      <c r="A37" s="11">
        <v>43367</v>
      </c>
      <c r="B37" s="12" t="s">
        <v>338</v>
      </c>
      <c r="C37" s="12" t="s">
        <v>19</v>
      </c>
      <c r="D37" s="12">
        <v>1800</v>
      </c>
      <c r="E37" s="12">
        <v>380</v>
      </c>
      <c r="F37" s="12">
        <v>8.4</v>
      </c>
      <c r="G37" s="12">
        <v>7.1</v>
      </c>
      <c r="H37" s="12">
        <v>7.1</v>
      </c>
      <c r="I37" s="43">
        <f t="shared" si="0"/>
        <v>-2340</v>
      </c>
      <c r="J37" s="39">
        <f t="shared" si="1"/>
        <v>15120</v>
      </c>
      <c r="K37" s="40">
        <f t="shared" si="2"/>
        <v>-0.154761904761905</v>
      </c>
      <c r="L37" s="1"/>
    </row>
    <row r="38" spans="1:12">
      <c r="A38" s="8">
        <v>43367</v>
      </c>
      <c r="B38" s="9" t="s">
        <v>100</v>
      </c>
      <c r="C38" s="9" t="s">
        <v>19</v>
      </c>
      <c r="D38" s="9">
        <v>500</v>
      </c>
      <c r="E38" s="9">
        <v>2200</v>
      </c>
      <c r="F38" s="9">
        <v>26</v>
      </c>
      <c r="G38" s="9">
        <v>21.9</v>
      </c>
      <c r="H38" s="9">
        <v>29</v>
      </c>
      <c r="I38" s="42">
        <f t="shared" si="0"/>
        <v>1500</v>
      </c>
      <c r="J38" s="39">
        <f t="shared" si="1"/>
        <v>13000</v>
      </c>
      <c r="K38" s="40">
        <f t="shared" si="2"/>
        <v>0.115384615384615</v>
      </c>
      <c r="L38" s="1"/>
    </row>
    <row r="39" spans="1:12">
      <c r="A39" s="8">
        <v>43368</v>
      </c>
      <c r="B39" s="9" t="s">
        <v>389</v>
      </c>
      <c r="C39" s="9" t="s">
        <v>19</v>
      </c>
      <c r="D39" s="9">
        <v>600</v>
      </c>
      <c r="E39" s="9">
        <v>1600</v>
      </c>
      <c r="F39" s="9">
        <v>25.7</v>
      </c>
      <c r="G39" s="9">
        <v>23.1</v>
      </c>
      <c r="H39" s="9">
        <v>31.5</v>
      </c>
      <c r="I39" s="42">
        <f t="shared" si="0"/>
        <v>3480</v>
      </c>
      <c r="J39" s="39">
        <f t="shared" si="1"/>
        <v>15420</v>
      </c>
      <c r="K39" s="40">
        <f t="shared" si="2"/>
        <v>0.22568093385214</v>
      </c>
      <c r="L39" s="1"/>
    </row>
    <row r="40" spans="1:12">
      <c r="A40" s="8">
        <v>43369</v>
      </c>
      <c r="B40" s="9" t="s">
        <v>239</v>
      </c>
      <c r="C40" s="9" t="s">
        <v>19</v>
      </c>
      <c r="D40" s="9">
        <v>500</v>
      </c>
      <c r="E40" s="9">
        <v>2300</v>
      </c>
      <c r="F40" s="9">
        <v>69</v>
      </c>
      <c r="G40" s="9">
        <v>65.8</v>
      </c>
      <c r="H40" s="9">
        <v>72</v>
      </c>
      <c r="I40" s="42">
        <f t="shared" si="0"/>
        <v>1500</v>
      </c>
      <c r="J40" s="39">
        <f t="shared" si="1"/>
        <v>34500</v>
      </c>
      <c r="K40" s="40">
        <f t="shared" si="2"/>
        <v>0.0434782608695652</v>
      </c>
      <c r="L40" s="1"/>
    </row>
    <row r="41" spans="1:12">
      <c r="A41" s="8">
        <v>43369</v>
      </c>
      <c r="B41" s="9" t="s">
        <v>387</v>
      </c>
      <c r="C41" s="9" t="s">
        <v>19</v>
      </c>
      <c r="D41" s="9">
        <v>600</v>
      </c>
      <c r="E41" s="9">
        <v>1600</v>
      </c>
      <c r="F41" s="9">
        <v>13</v>
      </c>
      <c r="G41" s="9">
        <v>9.9</v>
      </c>
      <c r="H41" s="9">
        <v>15.8</v>
      </c>
      <c r="I41" s="42">
        <f t="shared" si="0"/>
        <v>1680</v>
      </c>
      <c r="J41" s="39">
        <f t="shared" si="1"/>
        <v>7800</v>
      </c>
      <c r="K41" s="40">
        <f t="shared" si="2"/>
        <v>0.215384615384615</v>
      </c>
      <c r="L41" s="1"/>
    </row>
    <row r="42" spans="1:12">
      <c r="A42" s="8">
        <v>43370</v>
      </c>
      <c r="B42" s="9" t="s">
        <v>283</v>
      </c>
      <c r="C42" s="9" t="s">
        <v>19</v>
      </c>
      <c r="D42" s="9">
        <v>500</v>
      </c>
      <c r="E42" s="9">
        <v>980</v>
      </c>
      <c r="F42" s="9">
        <v>27</v>
      </c>
      <c r="G42" s="9">
        <v>23.8</v>
      </c>
      <c r="H42" s="9">
        <v>33</v>
      </c>
      <c r="I42" s="42">
        <f t="shared" si="0"/>
        <v>3000</v>
      </c>
      <c r="J42" s="39">
        <f t="shared" si="1"/>
        <v>13500</v>
      </c>
      <c r="K42" s="40">
        <f t="shared" si="2"/>
        <v>0.222222222222222</v>
      </c>
      <c r="L42" s="1"/>
    </row>
    <row r="43" spans="1:12">
      <c r="A43" s="8">
        <v>43370</v>
      </c>
      <c r="B43" s="9" t="s">
        <v>283</v>
      </c>
      <c r="C43" s="9" t="s">
        <v>19</v>
      </c>
      <c r="D43" s="9">
        <v>500</v>
      </c>
      <c r="E43" s="9">
        <v>980</v>
      </c>
      <c r="F43" s="9">
        <v>42</v>
      </c>
      <c r="G43" s="9">
        <v>38.8</v>
      </c>
      <c r="H43" s="9">
        <v>45</v>
      </c>
      <c r="I43" s="42">
        <f t="shared" si="0"/>
        <v>1500</v>
      </c>
      <c r="J43" s="39">
        <f t="shared" si="1"/>
        <v>21000</v>
      </c>
      <c r="K43" s="40">
        <f t="shared" si="2"/>
        <v>0.0714285714285714</v>
      </c>
      <c r="L43" s="1"/>
    </row>
    <row r="44" spans="1:12">
      <c r="A44" s="11">
        <v>43370</v>
      </c>
      <c r="B44" s="12" t="s">
        <v>407</v>
      </c>
      <c r="C44" s="12" t="s">
        <v>19</v>
      </c>
      <c r="D44" s="12">
        <v>1575</v>
      </c>
      <c r="E44" s="12">
        <v>250</v>
      </c>
      <c r="F44" s="12">
        <v>6</v>
      </c>
      <c r="G44" s="12">
        <v>4.85</v>
      </c>
      <c r="H44" s="12">
        <v>4.85</v>
      </c>
      <c r="I44" s="43">
        <f t="shared" si="0"/>
        <v>-1811.25</v>
      </c>
      <c r="J44" s="39">
        <f t="shared" si="1"/>
        <v>9450</v>
      </c>
      <c r="K44" s="40">
        <f t="shared" si="2"/>
        <v>-0.191666666666667</v>
      </c>
      <c r="L44" s="1"/>
    </row>
    <row r="45" spans="1:12">
      <c r="A45" s="8">
        <v>43371</v>
      </c>
      <c r="B45" s="9" t="s">
        <v>283</v>
      </c>
      <c r="C45" s="9" t="s">
        <v>19</v>
      </c>
      <c r="D45" s="9">
        <v>500</v>
      </c>
      <c r="E45" s="9">
        <v>880</v>
      </c>
      <c r="F45" s="9">
        <v>79</v>
      </c>
      <c r="G45" s="9">
        <v>75.8</v>
      </c>
      <c r="H45" s="9">
        <v>88</v>
      </c>
      <c r="I45" s="42">
        <f t="shared" si="0"/>
        <v>4500</v>
      </c>
      <c r="J45" s="39">
        <f t="shared" si="1"/>
        <v>39500</v>
      </c>
      <c r="K45" s="40">
        <f t="shared" si="2"/>
        <v>0.113924050632911</v>
      </c>
      <c r="L45" s="1"/>
    </row>
    <row r="46" spans="1:12">
      <c r="A46" s="8">
        <v>43371</v>
      </c>
      <c r="B46" s="9" t="s">
        <v>289</v>
      </c>
      <c r="C46" s="9" t="s">
        <v>19</v>
      </c>
      <c r="D46" s="9">
        <v>1061</v>
      </c>
      <c r="E46" s="9">
        <v>600</v>
      </c>
      <c r="F46" s="9">
        <v>34</v>
      </c>
      <c r="G46" s="9">
        <v>31.9</v>
      </c>
      <c r="H46" s="9">
        <v>35.8</v>
      </c>
      <c r="I46" s="42">
        <f t="shared" si="0"/>
        <v>1909.8</v>
      </c>
      <c r="J46" s="39">
        <f t="shared" si="1"/>
        <v>36074</v>
      </c>
      <c r="K46" s="40">
        <f t="shared" si="2"/>
        <v>0.0529411764705882</v>
      </c>
      <c r="L46" s="1"/>
    </row>
    <row r="47" spans="1:12">
      <c r="A47" s="8"/>
      <c r="B47" s="9"/>
      <c r="C47" s="9"/>
      <c r="D47" s="9"/>
      <c r="E47" s="9"/>
      <c r="F47" s="9"/>
      <c r="G47" s="9"/>
      <c r="H47" s="9"/>
      <c r="I47" s="42"/>
      <c r="J47" s="39"/>
      <c r="K47" s="40">
        <f>SUM(K4:K46)</f>
        <v>2.19022527707233</v>
      </c>
      <c r="L47" s="1"/>
    </row>
    <row r="48" spans="1:12">
      <c r="A48" s="44"/>
      <c r="B48" s="45"/>
      <c r="C48" s="45"/>
      <c r="D48" s="45"/>
      <c r="E48" s="45"/>
      <c r="F48" s="45"/>
      <c r="G48" s="56"/>
      <c r="H48" s="56"/>
      <c r="I48" s="57"/>
      <c r="J48" s="58"/>
      <c r="K48" s="59"/>
      <c r="L48" s="1"/>
    </row>
    <row r="49" spans="1:12">
      <c r="A49" s="44"/>
      <c r="B49" s="45"/>
      <c r="C49" s="45"/>
      <c r="D49" s="45"/>
      <c r="E49" s="45"/>
      <c r="F49" s="45"/>
      <c r="G49" s="46" t="s">
        <v>42</v>
      </c>
      <c r="H49" s="46"/>
      <c r="I49" s="60">
        <f>SUM(I4:I47)</f>
        <v>50338.55</v>
      </c>
      <c r="J49" s="45"/>
      <c r="K49" s="1"/>
      <c r="L49" s="1"/>
    </row>
    <row r="50" spans="7:9">
      <c r="G50" s="45"/>
      <c r="H50" s="45"/>
      <c r="I50" s="45"/>
    </row>
    <row r="51" spans="7:9">
      <c r="G51" s="47" t="s">
        <v>43</v>
      </c>
      <c r="H51" s="47"/>
      <c r="I51" s="50">
        <v>2.19</v>
      </c>
    </row>
    <row r="52" spans="7:9">
      <c r="G52" s="48"/>
      <c r="H52" s="48"/>
      <c r="I52" s="45"/>
    </row>
    <row r="53" spans="7:9">
      <c r="G53" s="47" t="s">
        <v>2</v>
      </c>
      <c r="H53" s="47"/>
      <c r="I53" s="50">
        <f>29/43</f>
        <v>0.674418604651163</v>
      </c>
    </row>
    <row r="1048566" spans="10:16384">
      <c r="J1048566" s="65"/>
      <c r="K1048566" s="65"/>
      <c r="L1048566" s="65"/>
      <c r="XFD1048566" s="39"/>
    </row>
    <row r="1048567" spans="10:16384">
      <c r="J1048567" s="58"/>
      <c r="K1048567" s="65"/>
      <c r="L1048567" s="65"/>
      <c r="XFD1048567" s="39"/>
    </row>
  </sheetData>
  <mergeCells count="5">
    <mergeCell ref="A1:J1"/>
    <mergeCell ref="A2:J2"/>
    <mergeCell ref="G49:H49"/>
    <mergeCell ref="G51:H51"/>
    <mergeCell ref="G53:H53"/>
  </mergeCells>
  <pageMargins left="0.75" right="0.75" top="1" bottom="1" header="0.511805555555556" footer="0.511805555555556"/>
  <pageSetup paperSize="1" orientation="portrait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1048572"/>
  <sheetViews>
    <sheetView topLeftCell="A43" workbookViewId="0">
      <selection activeCell="K4" sqref="K4"/>
    </sheetView>
  </sheetViews>
  <sheetFormatPr defaultColWidth="9" defaultRowHeight="15"/>
  <cols>
    <col min="1" max="1" width="10.8571428571429"/>
    <col min="2" max="2" width="19" customWidth="1"/>
    <col min="5" max="5" width="12.8571428571429" customWidth="1"/>
    <col min="7" max="7" width="10.4285714285714" customWidth="1"/>
    <col min="8" max="8" width="11" customWidth="1"/>
    <col min="9" max="9" width="12.5714285714286" customWidth="1"/>
    <col min="10" max="10" width="19.1428571428571" customWidth="1"/>
    <col min="11" max="11" width="18.8571428571429" customWidth="1"/>
  </cols>
  <sheetData>
    <row r="1" ht="22.5" spans="1:12">
      <c r="A1" s="27" t="s">
        <v>4</v>
      </c>
      <c r="B1" s="28"/>
      <c r="C1" s="28"/>
      <c r="D1" s="28"/>
      <c r="E1" s="28"/>
      <c r="F1" s="28"/>
      <c r="G1" s="28"/>
      <c r="H1" s="28"/>
      <c r="I1" s="28"/>
      <c r="J1" s="34"/>
      <c r="K1" s="1"/>
      <c r="L1" s="1"/>
    </row>
    <row r="2" ht="15.75" spans="1:12">
      <c r="A2" s="29" t="s">
        <v>408</v>
      </c>
      <c r="B2" s="30"/>
      <c r="C2" s="30"/>
      <c r="D2" s="30"/>
      <c r="E2" s="30"/>
      <c r="F2" s="30"/>
      <c r="G2" s="30"/>
      <c r="H2" s="30"/>
      <c r="I2" s="30"/>
      <c r="J2" s="35"/>
      <c r="K2" s="1"/>
      <c r="L2" s="1"/>
    </row>
    <row r="3" spans="1:12">
      <c r="A3" s="6" t="s">
        <v>6</v>
      </c>
      <c r="B3" s="7" t="s">
        <v>7</v>
      </c>
      <c r="C3" s="7" t="s">
        <v>8</v>
      </c>
      <c r="D3" s="7" t="s">
        <v>9</v>
      </c>
      <c r="E3" s="7" t="s">
        <v>10</v>
      </c>
      <c r="F3" s="7" t="s">
        <v>11</v>
      </c>
      <c r="G3" s="7" t="s">
        <v>13</v>
      </c>
      <c r="H3" s="7" t="s">
        <v>14</v>
      </c>
      <c r="I3" s="36" t="s">
        <v>15</v>
      </c>
      <c r="J3" s="37" t="s">
        <v>16</v>
      </c>
      <c r="K3" s="37" t="s">
        <v>17</v>
      </c>
      <c r="L3" s="1"/>
    </row>
    <row r="4" spans="1:12">
      <c r="A4" s="8">
        <v>43313</v>
      </c>
      <c r="B4" s="64" t="s">
        <v>274</v>
      </c>
      <c r="C4" s="9" t="s">
        <v>19</v>
      </c>
      <c r="D4" s="9">
        <v>1200</v>
      </c>
      <c r="E4" s="9">
        <v>660</v>
      </c>
      <c r="F4" s="9">
        <v>28</v>
      </c>
      <c r="G4" s="9">
        <v>25.5</v>
      </c>
      <c r="H4" s="9">
        <v>29.2</v>
      </c>
      <c r="I4" s="42">
        <f t="shared" ref="I4:I37" si="0">(H4-F4)*D4</f>
        <v>1440</v>
      </c>
      <c r="J4" s="39">
        <f t="shared" ref="J4:J37" si="1">D4*F4</f>
        <v>33600</v>
      </c>
      <c r="K4" s="40">
        <f t="shared" ref="K4:K23" si="2">(I4/J4)</f>
        <v>0.0428571428571428</v>
      </c>
      <c r="L4" s="1"/>
    </row>
    <row r="5" spans="1:12">
      <c r="A5" s="8">
        <v>43314</v>
      </c>
      <c r="B5" s="64" t="s">
        <v>88</v>
      </c>
      <c r="C5" s="9" t="s">
        <v>19</v>
      </c>
      <c r="D5" s="9">
        <v>900</v>
      </c>
      <c r="E5" s="9">
        <v>580</v>
      </c>
      <c r="F5" s="9">
        <v>29</v>
      </c>
      <c r="G5" s="9">
        <v>25.8</v>
      </c>
      <c r="H5" s="9">
        <v>29</v>
      </c>
      <c r="I5" s="42">
        <f t="shared" si="0"/>
        <v>0</v>
      </c>
      <c r="J5" s="39">
        <f t="shared" si="1"/>
        <v>26100</v>
      </c>
      <c r="K5" s="40">
        <f t="shared" si="2"/>
        <v>0</v>
      </c>
      <c r="L5" s="1"/>
    </row>
    <row r="6" spans="1:12">
      <c r="A6" s="8">
        <v>43314</v>
      </c>
      <c r="B6" s="64" t="s">
        <v>367</v>
      </c>
      <c r="C6" s="9" t="s">
        <v>19</v>
      </c>
      <c r="D6" s="9">
        <v>1500</v>
      </c>
      <c r="E6" s="9">
        <v>460</v>
      </c>
      <c r="F6" s="9">
        <v>30</v>
      </c>
      <c r="G6" s="9">
        <v>28</v>
      </c>
      <c r="H6" s="9">
        <v>30</v>
      </c>
      <c r="I6" s="42">
        <f t="shared" si="0"/>
        <v>0</v>
      </c>
      <c r="J6" s="39">
        <f t="shared" si="1"/>
        <v>45000</v>
      </c>
      <c r="K6" s="40">
        <f t="shared" si="2"/>
        <v>0</v>
      </c>
      <c r="L6" s="1"/>
    </row>
    <row r="7" spans="1:12">
      <c r="A7" s="8">
        <v>43315</v>
      </c>
      <c r="B7" s="9" t="s">
        <v>314</v>
      </c>
      <c r="C7" s="9" t="s">
        <v>19</v>
      </c>
      <c r="D7" s="9">
        <v>500</v>
      </c>
      <c r="E7" s="9">
        <v>1450</v>
      </c>
      <c r="F7" s="9">
        <v>56</v>
      </c>
      <c r="G7" s="9">
        <v>49</v>
      </c>
      <c r="H7" s="9">
        <v>56</v>
      </c>
      <c r="I7" s="42">
        <f t="shared" si="0"/>
        <v>0</v>
      </c>
      <c r="J7" s="39">
        <f t="shared" si="1"/>
        <v>28000</v>
      </c>
      <c r="K7" s="40">
        <f t="shared" si="2"/>
        <v>0</v>
      </c>
      <c r="L7" s="1"/>
    </row>
    <row r="8" spans="1:12">
      <c r="A8" s="8">
        <v>43318</v>
      </c>
      <c r="B8" s="9" t="s">
        <v>409</v>
      </c>
      <c r="C8" s="9" t="s">
        <v>19</v>
      </c>
      <c r="D8" s="9">
        <v>600</v>
      </c>
      <c r="E8" s="9">
        <v>1450</v>
      </c>
      <c r="F8" s="9">
        <v>65</v>
      </c>
      <c r="G8" s="9">
        <v>60</v>
      </c>
      <c r="H8" s="9">
        <v>67.2</v>
      </c>
      <c r="I8" s="42">
        <f t="shared" si="0"/>
        <v>1320</v>
      </c>
      <c r="J8" s="39">
        <f t="shared" si="1"/>
        <v>39000</v>
      </c>
      <c r="K8" s="40">
        <f t="shared" si="2"/>
        <v>0.0338461538461539</v>
      </c>
      <c r="L8" s="1"/>
    </row>
    <row r="9" spans="1:12">
      <c r="A9" s="11">
        <v>43318</v>
      </c>
      <c r="B9" s="12" t="s">
        <v>368</v>
      </c>
      <c r="C9" s="12" t="s">
        <v>19</v>
      </c>
      <c r="D9" s="12">
        <v>2000</v>
      </c>
      <c r="E9" s="12">
        <v>430</v>
      </c>
      <c r="F9" s="12">
        <v>19</v>
      </c>
      <c r="G9" s="12">
        <v>17.5</v>
      </c>
      <c r="H9" s="12">
        <v>17.5</v>
      </c>
      <c r="I9" s="43">
        <f t="shared" si="0"/>
        <v>-3000</v>
      </c>
      <c r="J9" s="39">
        <f t="shared" si="1"/>
        <v>38000</v>
      </c>
      <c r="K9" s="40">
        <f t="shared" si="2"/>
        <v>-0.0789473684210526</v>
      </c>
      <c r="L9" s="1"/>
    </row>
    <row r="10" spans="1:12">
      <c r="A10" s="8">
        <v>43319</v>
      </c>
      <c r="B10" s="9" t="s">
        <v>322</v>
      </c>
      <c r="C10" s="9" t="s">
        <v>19</v>
      </c>
      <c r="D10" s="9">
        <v>1200</v>
      </c>
      <c r="E10" s="9">
        <v>590</v>
      </c>
      <c r="F10" s="9">
        <v>18.5</v>
      </c>
      <c r="G10" s="9">
        <v>16</v>
      </c>
      <c r="H10" s="9">
        <v>19.8</v>
      </c>
      <c r="I10" s="42">
        <f t="shared" si="0"/>
        <v>1560</v>
      </c>
      <c r="J10" s="39">
        <f t="shared" si="1"/>
        <v>22200</v>
      </c>
      <c r="K10" s="40">
        <f t="shared" si="2"/>
        <v>0.0702702702702703</v>
      </c>
      <c r="L10" s="1"/>
    </row>
    <row r="11" spans="1:12">
      <c r="A11" s="8">
        <v>43319</v>
      </c>
      <c r="B11" s="9" t="s">
        <v>239</v>
      </c>
      <c r="C11" s="9" t="s">
        <v>19</v>
      </c>
      <c r="D11" s="9">
        <v>500</v>
      </c>
      <c r="E11" s="9">
        <v>2700</v>
      </c>
      <c r="F11" s="9">
        <v>92</v>
      </c>
      <c r="G11" s="9">
        <v>86</v>
      </c>
      <c r="H11" s="9">
        <v>92</v>
      </c>
      <c r="I11" s="42">
        <f t="shared" si="0"/>
        <v>0</v>
      </c>
      <c r="J11" s="39">
        <f t="shared" si="1"/>
        <v>46000</v>
      </c>
      <c r="K11" s="40">
        <f t="shared" si="2"/>
        <v>0</v>
      </c>
      <c r="L11" s="1"/>
    </row>
    <row r="12" spans="1:12">
      <c r="A12" s="8">
        <v>43319</v>
      </c>
      <c r="B12" s="9" t="s">
        <v>410</v>
      </c>
      <c r="C12" s="9" t="s">
        <v>19</v>
      </c>
      <c r="D12" s="9">
        <v>1000</v>
      </c>
      <c r="E12" s="9">
        <v>540</v>
      </c>
      <c r="F12" s="9">
        <v>22</v>
      </c>
      <c r="G12" s="9">
        <v>19</v>
      </c>
      <c r="H12" s="9">
        <v>23.5</v>
      </c>
      <c r="I12" s="42">
        <f t="shared" si="0"/>
        <v>1500</v>
      </c>
      <c r="J12" s="39">
        <f t="shared" si="1"/>
        <v>22000</v>
      </c>
      <c r="K12" s="40">
        <f t="shared" si="2"/>
        <v>0.0681818181818182</v>
      </c>
      <c r="L12" s="1"/>
    </row>
    <row r="13" spans="1:12">
      <c r="A13" s="11">
        <v>43320</v>
      </c>
      <c r="B13" s="12" t="s">
        <v>239</v>
      </c>
      <c r="C13" s="12" t="s">
        <v>19</v>
      </c>
      <c r="D13" s="12">
        <v>500</v>
      </c>
      <c r="E13" s="12">
        <v>2800</v>
      </c>
      <c r="F13" s="12">
        <v>84</v>
      </c>
      <c r="G13" s="12">
        <v>78</v>
      </c>
      <c r="H13" s="12">
        <v>78</v>
      </c>
      <c r="I13" s="43">
        <f t="shared" si="0"/>
        <v>-3000</v>
      </c>
      <c r="J13" s="39">
        <f t="shared" si="1"/>
        <v>42000</v>
      </c>
      <c r="K13" s="40">
        <f t="shared" si="2"/>
        <v>-0.0714285714285714</v>
      </c>
      <c r="L13" s="1"/>
    </row>
    <row r="14" spans="1:12">
      <c r="A14" s="8">
        <v>43320</v>
      </c>
      <c r="B14" s="9" t="s">
        <v>411</v>
      </c>
      <c r="C14" s="9" t="s">
        <v>19</v>
      </c>
      <c r="D14" s="9">
        <v>800</v>
      </c>
      <c r="E14" s="9">
        <v>1450</v>
      </c>
      <c r="F14" s="9">
        <v>38</v>
      </c>
      <c r="G14" s="9">
        <v>34.5</v>
      </c>
      <c r="H14" s="9">
        <v>40</v>
      </c>
      <c r="I14" s="42">
        <f t="shared" si="0"/>
        <v>1600</v>
      </c>
      <c r="J14" s="39">
        <f t="shared" si="1"/>
        <v>30400</v>
      </c>
      <c r="K14" s="40">
        <f t="shared" si="2"/>
        <v>0.0526315789473684</v>
      </c>
      <c r="L14" s="1"/>
    </row>
    <row r="15" spans="1:12">
      <c r="A15" s="8">
        <v>43320</v>
      </c>
      <c r="B15" s="9" t="s">
        <v>99</v>
      </c>
      <c r="C15" s="9" t="s">
        <v>19</v>
      </c>
      <c r="D15" s="9">
        <v>600</v>
      </c>
      <c r="E15" s="9">
        <v>1050</v>
      </c>
      <c r="F15" s="9">
        <v>45</v>
      </c>
      <c r="G15" s="9">
        <v>40</v>
      </c>
      <c r="H15" s="9">
        <v>45</v>
      </c>
      <c r="I15" s="42">
        <f t="shared" si="0"/>
        <v>0</v>
      </c>
      <c r="J15" s="39">
        <f t="shared" si="1"/>
        <v>27000</v>
      </c>
      <c r="K15" s="40">
        <f t="shared" si="2"/>
        <v>0</v>
      </c>
      <c r="L15" s="1"/>
    </row>
    <row r="16" spans="1:12">
      <c r="A16" s="8">
        <v>43321</v>
      </c>
      <c r="B16" s="9" t="s">
        <v>371</v>
      </c>
      <c r="C16" s="9" t="s">
        <v>19</v>
      </c>
      <c r="D16" s="9">
        <v>800</v>
      </c>
      <c r="E16" s="9">
        <v>1280</v>
      </c>
      <c r="F16" s="9">
        <v>27</v>
      </c>
      <c r="G16" s="9">
        <v>23.5</v>
      </c>
      <c r="H16" s="9">
        <v>29</v>
      </c>
      <c r="I16" s="42">
        <f t="shared" si="0"/>
        <v>1600</v>
      </c>
      <c r="J16" s="39">
        <f t="shared" si="1"/>
        <v>21600</v>
      </c>
      <c r="K16" s="40">
        <f t="shared" si="2"/>
        <v>0.0740740740740741</v>
      </c>
      <c r="L16" s="1"/>
    </row>
    <row r="17" spans="1:12">
      <c r="A17" s="8">
        <v>43321</v>
      </c>
      <c r="B17" s="9" t="s">
        <v>412</v>
      </c>
      <c r="C17" s="9" t="s">
        <v>19</v>
      </c>
      <c r="D17" s="9">
        <v>1000</v>
      </c>
      <c r="E17" s="9">
        <v>1120</v>
      </c>
      <c r="F17" s="9">
        <v>37</v>
      </c>
      <c r="G17" s="9">
        <v>34</v>
      </c>
      <c r="H17" s="9">
        <v>37</v>
      </c>
      <c r="I17" s="42">
        <f t="shared" si="0"/>
        <v>0</v>
      </c>
      <c r="J17" s="39">
        <f t="shared" si="1"/>
        <v>37000</v>
      </c>
      <c r="K17" s="40">
        <f t="shared" si="2"/>
        <v>0</v>
      </c>
      <c r="L17" s="1"/>
    </row>
    <row r="18" spans="1:12">
      <c r="A18" s="8">
        <v>43321</v>
      </c>
      <c r="B18" s="9" t="s">
        <v>239</v>
      </c>
      <c r="C18" s="9" t="s">
        <v>19</v>
      </c>
      <c r="D18" s="9">
        <v>500</v>
      </c>
      <c r="E18" s="9">
        <v>2800</v>
      </c>
      <c r="F18" s="9">
        <v>97</v>
      </c>
      <c r="G18" s="9">
        <v>91</v>
      </c>
      <c r="H18" s="9">
        <v>100</v>
      </c>
      <c r="I18" s="42">
        <f t="shared" si="0"/>
        <v>1500</v>
      </c>
      <c r="J18" s="39">
        <f t="shared" si="1"/>
        <v>48500</v>
      </c>
      <c r="K18" s="40">
        <f t="shared" si="2"/>
        <v>0.0309278350515464</v>
      </c>
      <c r="L18" s="1"/>
    </row>
    <row r="19" spans="1:12">
      <c r="A19" s="8">
        <v>43322</v>
      </c>
      <c r="B19" s="9" t="s">
        <v>126</v>
      </c>
      <c r="C19" s="9" t="s">
        <v>19</v>
      </c>
      <c r="D19" s="9">
        <v>1100</v>
      </c>
      <c r="E19" s="9">
        <v>960</v>
      </c>
      <c r="F19" s="9">
        <v>30</v>
      </c>
      <c r="G19" s="9">
        <v>27.5</v>
      </c>
      <c r="H19" s="9">
        <v>31.3</v>
      </c>
      <c r="I19" s="42">
        <f t="shared" si="0"/>
        <v>1430</v>
      </c>
      <c r="J19" s="39">
        <f t="shared" si="1"/>
        <v>33000</v>
      </c>
      <c r="K19" s="40">
        <f t="shared" si="2"/>
        <v>0.0433333333333334</v>
      </c>
      <c r="L19" s="1"/>
    </row>
    <row r="20" spans="1:12">
      <c r="A20" s="8">
        <v>43322</v>
      </c>
      <c r="B20" s="9" t="s">
        <v>413</v>
      </c>
      <c r="C20" s="9" t="s">
        <v>19</v>
      </c>
      <c r="D20" s="9">
        <v>1000</v>
      </c>
      <c r="E20" s="9">
        <v>680</v>
      </c>
      <c r="F20" s="9">
        <v>22.5</v>
      </c>
      <c r="G20" s="9">
        <v>19.5</v>
      </c>
      <c r="H20" s="9">
        <v>22.5</v>
      </c>
      <c r="I20" s="42">
        <f t="shared" si="0"/>
        <v>0</v>
      </c>
      <c r="J20" s="39">
        <f t="shared" si="1"/>
        <v>22500</v>
      </c>
      <c r="K20" s="40">
        <f t="shared" si="2"/>
        <v>0</v>
      </c>
      <c r="L20" s="1"/>
    </row>
    <row r="21" spans="1:12">
      <c r="A21" s="11">
        <v>43325</v>
      </c>
      <c r="B21" s="12" t="s">
        <v>383</v>
      </c>
      <c r="C21" s="12" t="s">
        <v>19</v>
      </c>
      <c r="D21" s="12">
        <v>1250</v>
      </c>
      <c r="E21" s="12">
        <v>620</v>
      </c>
      <c r="F21" s="12">
        <v>18</v>
      </c>
      <c r="G21" s="12">
        <v>15.5</v>
      </c>
      <c r="H21" s="12">
        <v>15.5</v>
      </c>
      <c r="I21" s="43">
        <f t="shared" si="0"/>
        <v>-3125</v>
      </c>
      <c r="J21" s="39">
        <f t="shared" si="1"/>
        <v>22500</v>
      </c>
      <c r="K21" s="40">
        <f t="shared" si="2"/>
        <v>-0.138888888888889</v>
      </c>
      <c r="L21" s="1"/>
    </row>
    <row r="22" spans="1:12">
      <c r="A22" s="8">
        <v>43325</v>
      </c>
      <c r="B22" s="9" t="s">
        <v>383</v>
      </c>
      <c r="C22" s="9" t="s">
        <v>19</v>
      </c>
      <c r="D22" s="9">
        <v>1250</v>
      </c>
      <c r="E22" s="9">
        <v>620</v>
      </c>
      <c r="F22" s="9">
        <v>17</v>
      </c>
      <c r="G22" s="9">
        <v>14.5</v>
      </c>
      <c r="H22" s="9">
        <v>17</v>
      </c>
      <c r="I22" s="42">
        <f t="shared" si="0"/>
        <v>0</v>
      </c>
      <c r="J22" s="39">
        <f t="shared" si="1"/>
        <v>21250</v>
      </c>
      <c r="K22" s="40">
        <f t="shared" si="2"/>
        <v>0</v>
      </c>
      <c r="L22" s="1"/>
    </row>
    <row r="23" spans="1:12">
      <c r="A23" s="8">
        <v>43325</v>
      </c>
      <c r="B23" s="9" t="s">
        <v>29</v>
      </c>
      <c r="C23" s="9" t="s">
        <v>19</v>
      </c>
      <c r="D23" s="9">
        <v>1400</v>
      </c>
      <c r="E23" s="9">
        <v>580</v>
      </c>
      <c r="F23" s="9">
        <v>27</v>
      </c>
      <c r="G23" s="9">
        <v>25</v>
      </c>
      <c r="H23" s="9">
        <v>27</v>
      </c>
      <c r="I23" s="42">
        <f t="shared" si="0"/>
        <v>0</v>
      </c>
      <c r="J23" s="39">
        <f t="shared" si="1"/>
        <v>37800</v>
      </c>
      <c r="K23" s="40">
        <f t="shared" si="2"/>
        <v>0</v>
      </c>
      <c r="L23" s="1"/>
    </row>
    <row r="24" spans="1:12">
      <c r="A24" s="8">
        <v>43326</v>
      </c>
      <c r="B24" s="9" t="s">
        <v>414</v>
      </c>
      <c r="C24" s="9" t="s">
        <v>19</v>
      </c>
      <c r="D24" s="9">
        <v>1600</v>
      </c>
      <c r="E24" s="9">
        <v>350</v>
      </c>
      <c r="F24" s="9">
        <v>18</v>
      </c>
      <c r="G24" s="9">
        <v>16.5</v>
      </c>
      <c r="H24" s="9">
        <v>19</v>
      </c>
      <c r="I24" s="42">
        <f t="shared" si="0"/>
        <v>1600</v>
      </c>
      <c r="J24" s="39">
        <f t="shared" si="1"/>
        <v>28800</v>
      </c>
      <c r="K24" s="40">
        <f t="shared" ref="K24:K37" si="3">(I24/J24)</f>
        <v>0.0555555555555556</v>
      </c>
      <c r="L24" s="1"/>
    </row>
    <row r="25" spans="1:12">
      <c r="A25" s="8">
        <v>43326</v>
      </c>
      <c r="B25" s="9" t="s">
        <v>415</v>
      </c>
      <c r="C25" s="9" t="s">
        <v>19</v>
      </c>
      <c r="D25" s="9">
        <v>750</v>
      </c>
      <c r="E25" s="9">
        <v>660</v>
      </c>
      <c r="F25" s="9">
        <v>23</v>
      </c>
      <c r="G25" s="9">
        <v>19</v>
      </c>
      <c r="H25" s="9">
        <v>23</v>
      </c>
      <c r="I25" s="42">
        <f t="shared" si="0"/>
        <v>0</v>
      </c>
      <c r="J25" s="39">
        <f t="shared" si="1"/>
        <v>17250</v>
      </c>
      <c r="K25" s="40">
        <f t="shared" si="3"/>
        <v>0</v>
      </c>
      <c r="L25" s="1"/>
    </row>
    <row r="26" spans="1:12">
      <c r="A26" s="8">
        <v>43326</v>
      </c>
      <c r="B26" s="9" t="s">
        <v>416</v>
      </c>
      <c r="C26" s="9" t="s">
        <v>19</v>
      </c>
      <c r="D26" s="9">
        <v>1250</v>
      </c>
      <c r="E26" s="9">
        <v>620</v>
      </c>
      <c r="F26" s="9">
        <v>21</v>
      </c>
      <c r="G26" s="9">
        <v>18.8</v>
      </c>
      <c r="H26" s="9">
        <v>22.2</v>
      </c>
      <c r="I26" s="42">
        <f t="shared" si="0"/>
        <v>1500</v>
      </c>
      <c r="J26" s="39">
        <f t="shared" si="1"/>
        <v>26250</v>
      </c>
      <c r="K26" s="40">
        <f t="shared" si="3"/>
        <v>0.0571428571428571</v>
      </c>
      <c r="L26" s="1"/>
    </row>
    <row r="27" spans="1:12">
      <c r="A27" s="8">
        <v>43328</v>
      </c>
      <c r="B27" s="9" t="s">
        <v>248</v>
      </c>
      <c r="C27" s="9" t="s">
        <v>19</v>
      </c>
      <c r="D27" s="9">
        <v>1200</v>
      </c>
      <c r="E27" s="9">
        <v>620</v>
      </c>
      <c r="F27" s="9">
        <v>22</v>
      </c>
      <c r="G27" s="9">
        <v>19.5</v>
      </c>
      <c r="H27" s="9">
        <v>27</v>
      </c>
      <c r="I27" s="42">
        <f t="shared" si="0"/>
        <v>6000</v>
      </c>
      <c r="J27" s="39">
        <f t="shared" si="1"/>
        <v>26400</v>
      </c>
      <c r="K27" s="40">
        <f t="shared" si="3"/>
        <v>0.227272727272727</v>
      </c>
      <c r="L27" s="1"/>
    </row>
    <row r="28" spans="1:12">
      <c r="A28" s="8">
        <v>43328</v>
      </c>
      <c r="B28" s="9" t="s">
        <v>239</v>
      </c>
      <c r="C28" s="9" t="s">
        <v>19</v>
      </c>
      <c r="D28" s="9">
        <v>500</v>
      </c>
      <c r="E28" s="9">
        <v>2850</v>
      </c>
      <c r="F28" s="9">
        <v>92</v>
      </c>
      <c r="G28" s="9">
        <v>86</v>
      </c>
      <c r="H28" s="9">
        <v>99</v>
      </c>
      <c r="I28" s="42">
        <f t="shared" si="0"/>
        <v>3500</v>
      </c>
      <c r="J28" s="39">
        <f t="shared" si="1"/>
        <v>46000</v>
      </c>
      <c r="K28" s="40">
        <f t="shared" si="3"/>
        <v>0.0760869565217391</v>
      </c>
      <c r="L28" s="1"/>
    </row>
    <row r="29" spans="1:12">
      <c r="A29" s="8">
        <v>43329</v>
      </c>
      <c r="B29" s="9" t="s">
        <v>417</v>
      </c>
      <c r="C29" s="9" t="s">
        <v>19</v>
      </c>
      <c r="D29" s="9">
        <v>800</v>
      </c>
      <c r="E29" s="9">
        <v>420</v>
      </c>
      <c r="F29" s="9">
        <v>29</v>
      </c>
      <c r="G29" s="9">
        <v>25.6</v>
      </c>
      <c r="H29" s="9">
        <v>35</v>
      </c>
      <c r="I29" s="42">
        <f t="shared" si="0"/>
        <v>4800</v>
      </c>
      <c r="J29" s="39">
        <f t="shared" si="1"/>
        <v>23200</v>
      </c>
      <c r="K29" s="40">
        <f t="shared" si="3"/>
        <v>0.206896551724138</v>
      </c>
      <c r="L29" s="1"/>
    </row>
    <row r="30" spans="1:12">
      <c r="A30" s="8">
        <v>43329</v>
      </c>
      <c r="B30" s="9" t="s">
        <v>370</v>
      </c>
      <c r="C30" s="9" t="s">
        <v>19</v>
      </c>
      <c r="D30" s="9">
        <v>250</v>
      </c>
      <c r="E30" s="9">
        <v>2300</v>
      </c>
      <c r="F30" s="9">
        <v>131</v>
      </c>
      <c r="G30" s="9">
        <v>119.5</v>
      </c>
      <c r="H30" s="9">
        <v>137</v>
      </c>
      <c r="I30" s="42">
        <f t="shared" si="0"/>
        <v>1500</v>
      </c>
      <c r="J30" s="39">
        <f t="shared" si="1"/>
        <v>32750</v>
      </c>
      <c r="K30" s="40">
        <f t="shared" si="3"/>
        <v>0.0458015267175573</v>
      </c>
      <c r="L30" s="1"/>
    </row>
    <row r="31" spans="1:12">
      <c r="A31" s="11">
        <v>43332</v>
      </c>
      <c r="B31" s="12" t="s">
        <v>29</v>
      </c>
      <c r="C31" s="12" t="s">
        <v>19</v>
      </c>
      <c r="D31" s="12">
        <v>1400</v>
      </c>
      <c r="E31" s="12">
        <v>580</v>
      </c>
      <c r="F31" s="12">
        <v>27</v>
      </c>
      <c r="G31" s="12">
        <v>25.3</v>
      </c>
      <c r="H31" s="12">
        <v>25.3</v>
      </c>
      <c r="I31" s="43">
        <f t="shared" si="0"/>
        <v>-2380</v>
      </c>
      <c r="J31" s="39">
        <f t="shared" si="1"/>
        <v>37800</v>
      </c>
      <c r="K31" s="40">
        <f t="shared" si="3"/>
        <v>-0.0629629629629629</v>
      </c>
      <c r="L31" s="1"/>
    </row>
    <row r="32" spans="1:12">
      <c r="A32" s="8">
        <v>43332</v>
      </c>
      <c r="B32" s="9" t="s">
        <v>398</v>
      </c>
      <c r="C32" s="9" t="s">
        <v>19</v>
      </c>
      <c r="D32" s="9">
        <v>1500</v>
      </c>
      <c r="E32" s="9">
        <v>250</v>
      </c>
      <c r="F32" s="9">
        <v>18</v>
      </c>
      <c r="G32" s="9">
        <v>16</v>
      </c>
      <c r="H32" s="9">
        <v>20.5</v>
      </c>
      <c r="I32" s="42">
        <f t="shared" si="0"/>
        <v>3750</v>
      </c>
      <c r="J32" s="39">
        <f t="shared" si="1"/>
        <v>27000</v>
      </c>
      <c r="K32" s="40">
        <f t="shared" si="3"/>
        <v>0.138888888888889</v>
      </c>
      <c r="L32" s="1"/>
    </row>
    <row r="33" spans="1:12">
      <c r="A33" s="8">
        <v>43332</v>
      </c>
      <c r="B33" s="9" t="s">
        <v>418</v>
      </c>
      <c r="C33" s="9" t="s">
        <v>19</v>
      </c>
      <c r="D33" s="9">
        <v>750</v>
      </c>
      <c r="E33" s="9">
        <v>1300</v>
      </c>
      <c r="F33" s="9">
        <v>36</v>
      </c>
      <c r="G33" s="9">
        <v>32</v>
      </c>
      <c r="H33" s="9">
        <v>38</v>
      </c>
      <c r="I33" s="42">
        <f t="shared" si="0"/>
        <v>1500</v>
      </c>
      <c r="J33" s="39">
        <f t="shared" si="1"/>
        <v>27000</v>
      </c>
      <c r="K33" s="40">
        <f t="shared" si="3"/>
        <v>0.0555555555555556</v>
      </c>
      <c r="L33" s="1"/>
    </row>
    <row r="34" spans="1:12">
      <c r="A34" s="8">
        <v>43333</v>
      </c>
      <c r="B34" s="9" t="s">
        <v>380</v>
      </c>
      <c r="C34" s="9" t="s">
        <v>19</v>
      </c>
      <c r="D34" s="9">
        <v>1200</v>
      </c>
      <c r="E34" s="9">
        <v>1040</v>
      </c>
      <c r="F34" s="9">
        <v>34</v>
      </c>
      <c r="G34" s="9">
        <v>31.8</v>
      </c>
      <c r="H34" s="9">
        <v>35.2</v>
      </c>
      <c r="I34" s="42">
        <f t="shared" si="0"/>
        <v>1440</v>
      </c>
      <c r="J34" s="39">
        <f t="shared" si="1"/>
        <v>40800</v>
      </c>
      <c r="K34" s="40">
        <f t="shared" si="3"/>
        <v>0.0352941176470589</v>
      </c>
      <c r="L34" s="1"/>
    </row>
    <row r="35" spans="1:12">
      <c r="A35" s="11">
        <v>43333</v>
      </c>
      <c r="B35" s="12" t="s">
        <v>417</v>
      </c>
      <c r="C35" s="12" t="s">
        <v>19</v>
      </c>
      <c r="D35" s="12">
        <v>800</v>
      </c>
      <c r="E35" s="12">
        <v>460</v>
      </c>
      <c r="F35" s="12">
        <v>14.5</v>
      </c>
      <c r="G35" s="12">
        <v>10.9</v>
      </c>
      <c r="H35" s="12">
        <v>10.9</v>
      </c>
      <c r="I35" s="43">
        <f t="shared" si="0"/>
        <v>-2880</v>
      </c>
      <c r="J35" s="39">
        <f t="shared" si="1"/>
        <v>11600</v>
      </c>
      <c r="K35" s="40">
        <f t="shared" si="3"/>
        <v>-0.248275862068965</v>
      </c>
      <c r="L35" s="1"/>
    </row>
    <row r="36" spans="1:12">
      <c r="A36" s="8">
        <v>43333</v>
      </c>
      <c r="B36" s="9" t="s">
        <v>113</v>
      </c>
      <c r="C36" s="9" t="s">
        <v>19</v>
      </c>
      <c r="D36" s="9">
        <v>1000</v>
      </c>
      <c r="E36" s="9">
        <v>1220</v>
      </c>
      <c r="F36" s="9">
        <v>36</v>
      </c>
      <c r="G36" s="9">
        <v>33</v>
      </c>
      <c r="H36" s="9">
        <v>37.5</v>
      </c>
      <c r="I36" s="42">
        <f t="shared" si="0"/>
        <v>1500</v>
      </c>
      <c r="J36" s="39">
        <f t="shared" si="1"/>
        <v>36000</v>
      </c>
      <c r="K36" s="40">
        <f t="shared" si="3"/>
        <v>0.0416666666666667</v>
      </c>
      <c r="L36" s="1"/>
    </row>
    <row r="37" spans="1:12">
      <c r="A37" s="8">
        <v>43335</v>
      </c>
      <c r="B37" s="9" t="s">
        <v>100</v>
      </c>
      <c r="C37" s="9" t="s">
        <v>19</v>
      </c>
      <c r="D37" s="9">
        <v>500</v>
      </c>
      <c r="E37" s="9">
        <v>2000</v>
      </c>
      <c r="F37" s="9">
        <v>40</v>
      </c>
      <c r="G37" s="9">
        <v>34</v>
      </c>
      <c r="H37" s="9">
        <v>43</v>
      </c>
      <c r="I37" s="42">
        <f t="shared" si="0"/>
        <v>1500</v>
      </c>
      <c r="J37" s="39">
        <f t="shared" si="1"/>
        <v>20000</v>
      </c>
      <c r="K37" s="40">
        <f t="shared" si="3"/>
        <v>0.075</v>
      </c>
      <c r="L37" s="1"/>
    </row>
    <row r="38" spans="1:12">
      <c r="A38" s="8">
        <v>43335</v>
      </c>
      <c r="B38" s="9" t="s">
        <v>266</v>
      </c>
      <c r="C38" s="9" t="s">
        <v>19</v>
      </c>
      <c r="D38" s="9">
        <v>700</v>
      </c>
      <c r="E38" s="9">
        <v>1000</v>
      </c>
      <c r="F38" s="9">
        <v>21</v>
      </c>
      <c r="G38" s="9">
        <v>17</v>
      </c>
      <c r="H38" s="9">
        <v>22.8</v>
      </c>
      <c r="I38" s="42">
        <f t="shared" ref="I38:I50" si="4">(H38-F38)*D38</f>
        <v>1260</v>
      </c>
      <c r="J38" s="39">
        <f t="shared" ref="J38:J50" si="5">D38*F38</f>
        <v>14700</v>
      </c>
      <c r="K38" s="40">
        <f t="shared" ref="K38:K50" si="6">(I38/J38)</f>
        <v>0.0857142857142857</v>
      </c>
      <c r="L38" s="1"/>
    </row>
    <row r="39" spans="1:12">
      <c r="A39" s="8">
        <v>43336</v>
      </c>
      <c r="B39" s="9" t="s">
        <v>239</v>
      </c>
      <c r="C39" s="9" t="s">
        <v>19</v>
      </c>
      <c r="D39" s="9">
        <v>500</v>
      </c>
      <c r="E39" s="9">
        <v>2900</v>
      </c>
      <c r="F39" s="9">
        <v>53</v>
      </c>
      <c r="G39" s="9">
        <v>47</v>
      </c>
      <c r="H39" s="9">
        <v>60</v>
      </c>
      <c r="I39" s="42">
        <f t="shared" si="4"/>
        <v>3500</v>
      </c>
      <c r="J39" s="39">
        <f t="shared" si="5"/>
        <v>26500</v>
      </c>
      <c r="K39" s="40">
        <f t="shared" si="6"/>
        <v>0.132075471698113</v>
      </c>
      <c r="L39" s="1"/>
    </row>
    <row r="40" spans="1:12">
      <c r="A40" s="8">
        <v>43336</v>
      </c>
      <c r="B40" s="9" t="s">
        <v>367</v>
      </c>
      <c r="C40" s="9" t="s">
        <v>19</v>
      </c>
      <c r="D40" s="9">
        <v>1500</v>
      </c>
      <c r="E40" s="9">
        <v>420</v>
      </c>
      <c r="F40" s="9">
        <v>18</v>
      </c>
      <c r="G40" s="9">
        <v>16</v>
      </c>
      <c r="H40" s="9">
        <v>20.5</v>
      </c>
      <c r="I40" s="42">
        <f t="shared" si="4"/>
        <v>3750</v>
      </c>
      <c r="J40" s="39">
        <f t="shared" si="5"/>
        <v>27000</v>
      </c>
      <c r="K40" s="40">
        <f t="shared" si="6"/>
        <v>0.138888888888889</v>
      </c>
      <c r="L40" s="1"/>
    </row>
    <row r="41" spans="1:12">
      <c r="A41" s="8">
        <v>43339</v>
      </c>
      <c r="B41" s="9" t="s">
        <v>341</v>
      </c>
      <c r="C41" s="9" t="s">
        <v>19</v>
      </c>
      <c r="D41" s="9">
        <v>1600</v>
      </c>
      <c r="E41" s="9">
        <v>300</v>
      </c>
      <c r="F41" s="9">
        <v>9</v>
      </c>
      <c r="G41" s="9">
        <v>7.2</v>
      </c>
      <c r="H41" s="9">
        <v>10</v>
      </c>
      <c r="I41" s="42">
        <f t="shared" si="4"/>
        <v>1600</v>
      </c>
      <c r="J41" s="39">
        <f t="shared" si="5"/>
        <v>14400</v>
      </c>
      <c r="K41" s="40">
        <f t="shared" si="6"/>
        <v>0.111111111111111</v>
      </c>
      <c r="L41" s="1"/>
    </row>
    <row r="42" spans="1:12">
      <c r="A42" s="8">
        <v>43339</v>
      </c>
      <c r="B42" s="9" t="s">
        <v>25</v>
      </c>
      <c r="C42" s="9" t="s">
        <v>19</v>
      </c>
      <c r="D42" s="9">
        <v>1200</v>
      </c>
      <c r="E42" s="9">
        <v>620</v>
      </c>
      <c r="F42" s="9">
        <v>11.5</v>
      </c>
      <c r="G42" s="9">
        <v>9.2</v>
      </c>
      <c r="H42" s="9">
        <v>12.5</v>
      </c>
      <c r="I42" s="42">
        <f t="shared" si="4"/>
        <v>1200</v>
      </c>
      <c r="J42" s="39">
        <f t="shared" si="5"/>
        <v>13800</v>
      </c>
      <c r="K42" s="40">
        <f t="shared" si="6"/>
        <v>0.0869565217391304</v>
      </c>
      <c r="L42" s="1"/>
    </row>
    <row r="43" spans="1:12">
      <c r="A43" s="11">
        <v>43340</v>
      </c>
      <c r="B43" s="12" t="s">
        <v>419</v>
      </c>
      <c r="C43" s="12" t="s">
        <v>19</v>
      </c>
      <c r="D43" s="12">
        <v>1100</v>
      </c>
      <c r="E43" s="12">
        <v>530</v>
      </c>
      <c r="F43" s="12">
        <v>13</v>
      </c>
      <c r="G43" s="12">
        <v>10.3</v>
      </c>
      <c r="H43" s="12">
        <v>10.3</v>
      </c>
      <c r="I43" s="43">
        <f t="shared" si="4"/>
        <v>-2970</v>
      </c>
      <c r="J43" s="39">
        <f t="shared" si="5"/>
        <v>14300</v>
      </c>
      <c r="K43" s="40">
        <f t="shared" si="6"/>
        <v>-0.207692307692308</v>
      </c>
      <c r="L43" s="1"/>
    </row>
    <row r="44" spans="1:12">
      <c r="A44" s="11">
        <v>43340</v>
      </c>
      <c r="B44" s="12" t="s">
        <v>420</v>
      </c>
      <c r="C44" s="12" t="s">
        <v>19</v>
      </c>
      <c r="D44" s="12">
        <v>800</v>
      </c>
      <c r="E44" s="12">
        <v>1280</v>
      </c>
      <c r="F44" s="12">
        <v>16</v>
      </c>
      <c r="G44" s="12">
        <v>12.4</v>
      </c>
      <c r="H44" s="12">
        <v>12.4</v>
      </c>
      <c r="I44" s="43">
        <f t="shared" si="4"/>
        <v>-2880</v>
      </c>
      <c r="J44" s="39">
        <f t="shared" si="5"/>
        <v>12800</v>
      </c>
      <c r="K44" s="40">
        <f t="shared" si="6"/>
        <v>-0.225</v>
      </c>
      <c r="L44" s="1"/>
    </row>
    <row r="45" spans="1:12">
      <c r="A45" s="8">
        <v>43340</v>
      </c>
      <c r="B45" s="9" t="s">
        <v>421</v>
      </c>
      <c r="C45" s="9" t="s">
        <v>19</v>
      </c>
      <c r="D45" s="9">
        <v>75</v>
      </c>
      <c r="E45" s="9">
        <v>9300</v>
      </c>
      <c r="F45" s="9">
        <v>140</v>
      </c>
      <c r="G45" s="9">
        <v>100</v>
      </c>
      <c r="H45" s="9">
        <v>145</v>
      </c>
      <c r="I45" s="42">
        <f t="shared" si="4"/>
        <v>375</v>
      </c>
      <c r="J45" s="39">
        <f t="shared" si="5"/>
        <v>10500</v>
      </c>
      <c r="K45" s="40">
        <f t="shared" si="6"/>
        <v>0.0357142857142857</v>
      </c>
      <c r="L45" s="1"/>
    </row>
    <row r="46" spans="1:12">
      <c r="A46" s="8">
        <v>43341</v>
      </c>
      <c r="B46" s="9" t="s">
        <v>422</v>
      </c>
      <c r="C46" s="9" t="s">
        <v>19</v>
      </c>
      <c r="D46" s="9">
        <v>1200</v>
      </c>
      <c r="E46" s="9">
        <v>660</v>
      </c>
      <c r="F46" s="9">
        <v>13</v>
      </c>
      <c r="G46" s="9">
        <v>10.5</v>
      </c>
      <c r="H46" s="9">
        <v>17</v>
      </c>
      <c r="I46" s="42">
        <f t="shared" si="4"/>
        <v>4800</v>
      </c>
      <c r="J46" s="39">
        <f t="shared" si="5"/>
        <v>15600</v>
      </c>
      <c r="K46" s="40">
        <f t="shared" si="6"/>
        <v>0.307692307692308</v>
      </c>
      <c r="L46" s="1"/>
    </row>
    <row r="47" spans="1:12">
      <c r="A47" s="8">
        <v>43341</v>
      </c>
      <c r="B47" s="9" t="s">
        <v>395</v>
      </c>
      <c r="C47" s="9" t="s">
        <v>19</v>
      </c>
      <c r="D47" s="9">
        <v>800</v>
      </c>
      <c r="E47" s="9">
        <v>1440</v>
      </c>
      <c r="F47" s="9">
        <v>24</v>
      </c>
      <c r="G47" s="9">
        <v>20.4</v>
      </c>
      <c r="H47" s="9">
        <v>25.8</v>
      </c>
      <c r="I47" s="42">
        <f t="shared" si="4"/>
        <v>1440</v>
      </c>
      <c r="J47" s="39">
        <f t="shared" si="5"/>
        <v>19200</v>
      </c>
      <c r="K47" s="40">
        <f t="shared" si="6"/>
        <v>0.075</v>
      </c>
      <c r="L47" s="1"/>
    </row>
    <row r="48" spans="1:12">
      <c r="A48" s="11">
        <v>43342</v>
      </c>
      <c r="B48" s="12" t="s">
        <v>350</v>
      </c>
      <c r="C48" s="12" t="s">
        <v>19</v>
      </c>
      <c r="D48" s="12">
        <v>1200</v>
      </c>
      <c r="E48" s="12">
        <v>300</v>
      </c>
      <c r="F48" s="12">
        <v>18.5</v>
      </c>
      <c r="G48" s="12">
        <v>16.2</v>
      </c>
      <c r="H48" s="12">
        <v>16.2</v>
      </c>
      <c r="I48" s="43">
        <f t="shared" si="4"/>
        <v>-2760</v>
      </c>
      <c r="J48" s="39">
        <f t="shared" si="5"/>
        <v>22200</v>
      </c>
      <c r="K48" s="40">
        <f t="shared" si="6"/>
        <v>-0.124324324324324</v>
      </c>
      <c r="L48" s="1"/>
    </row>
    <row r="49" spans="1:12">
      <c r="A49" s="11">
        <v>43342</v>
      </c>
      <c r="B49" s="12" t="s">
        <v>285</v>
      </c>
      <c r="C49" s="12" t="s">
        <v>19</v>
      </c>
      <c r="D49" s="12">
        <v>1750</v>
      </c>
      <c r="E49" s="12">
        <v>370</v>
      </c>
      <c r="F49" s="12">
        <v>12</v>
      </c>
      <c r="G49" s="12">
        <v>10.4</v>
      </c>
      <c r="H49" s="12">
        <v>10.4</v>
      </c>
      <c r="I49" s="43">
        <f t="shared" si="4"/>
        <v>-2800</v>
      </c>
      <c r="J49" s="39">
        <f t="shared" si="5"/>
        <v>21000</v>
      </c>
      <c r="K49" s="40">
        <f t="shared" si="6"/>
        <v>-0.133333333333333</v>
      </c>
      <c r="L49" s="1"/>
    </row>
    <row r="50" spans="1:12">
      <c r="A50" s="8">
        <v>43343</v>
      </c>
      <c r="B50" s="9" t="s">
        <v>251</v>
      </c>
      <c r="C50" s="9" t="s">
        <v>19</v>
      </c>
      <c r="D50" s="9">
        <v>1100</v>
      </c>
      <c r="E50" s="9">
        <v>640</v>
      </c>
      <c r="F50" s="9">
        <v>28</v>
      </c>
      <c r="G50" s="9">
        <v>25.4</v>
      </c>
      <c r="H50" s="9">
        <v>31.5</v>
      </c>
      <c r="I50" s="42">
        <f t="shared" si="4"/>
        <v>3850</v>
      </c>
      <c r="J50" s="39">
        <f t="shared" si="5"/>
        <v>30800</v>
      </c>
      <c r="K50" s="40">
        <f t="shared" si="6"/>
        <v>0.125</v>
      </c>
      <c r="L50" s="1"/>
    </row>
    <row r="51" spans="1:12">
      <c r="A51" s="8"/>
      <c r="B51" s="9"/>
      <c r="C51" s="9"/>
      <c r="D51" s="9"/>
      <c r="E51" s="9"/>
      <c r="F51" s="9"/>
      <c r="G51" s="9"/>
      <c r="H51" s="9"/>
      <c r="I51" s="42"/>
      <c r="J51" s="39"/>
      <c r="K51" s="40"/>
      <c r="L51" s="1"/>
    </row>
    <row r="52" spans="1:12">
      <c r="A52" s="8"/>
      <c r="B52" s="9"/>
      <c r="C52" s="9"/>
      <c r="D52" s="9"/>
      <c r="E52" s="9"/>
      <c r="F52" s="9"/>
      <c r="G52" s="9"/>
      <c r="H52" s="9"/>
      <c r="I52" s="42"/>
      <c r="J52" s="39"/>
      <c r="K52" s="40">
        <f>SUM(K4:K51)</f>
        <v>1.23858286369217</v>
      </c>
      <c r="L52" s="1"/>
    </row>
    <row r="53" spans="1:12">
      <c r="A53" s="44"/>
      <c r="B53" s="45"/>
      <c r="C53" s="45"/>
      <c r="D53" s="45"/>
      <c r="E53" s="45"/>
      <c r="F53" s="45"/>
      <c r="G53" s="56"/>
      <c r="H53" s="56"/>
      <c r="I53" s="57"/>
      <c r="J53" s="58"/>
      <c r="K53" s="59"/>
      <c r="L53" s="1"/>
    </row>
    <row r="54" spans="1:12">
      <c r="A54" s="44"/>
      <c r="B54" s="45"/>
      <c r="C54" s="45"/>
      <c r="D54" s="45"/>
      <c r="E54" s="45"/>
      <c r="F54" s="45"/>
      <c r="G54" s="46" t="s">
        <v>42</v>
      </c>
      <c r="H54" s="46"/>
      <c r="I54" s="60">
        <f>SUM(I4:I52)</f>
        <v>36520</v>
      </c>
      <c r="J54" s="45"/>
      <c r="K54" s="1"/>
      <c r="L54" s="1"/>
    </row>
    <row r="55" spans="7:9">
      <c r="G55" s="45"/>
      <c r="H55" s="45"/>
      <c r="I55" s="45"/>
    </row>
    <row r="56" spans="7:9">
      <c r="G56" s="47" t="s">
        <v>43</v>
      </c>
      <c r="H56" s="47"/>
      <c r="I56" s="50">
        <v>1.24</v>
      </c>
    </row>
    <row r="57" spans="7:9">
      <c r="G57" s="48"/>
      <c r="H57" s="48"/>
      <c r="I57" s="45"/>
    </row>
    <row r="58" spans="7:9">
      <c r="G58" s="47" t="s">
        <v>2</v>
      </c>
      <c r="H58" s="47"/>
      <c r="I58" s="50">
        <f>38/47</f>
        <v>0.808510638297872</v>
      </c>
    </row>
    <row r="1048571" spans="10:16384">
      <c r="J1048571" s="65"/>
      <c r="K1048571" s="65"/>
      <c r="L1048571" s="65"/>
      <c r="XFD1048571" s="39"/>
    </row>
    <row r="1048572" spans="10:16384">
      <c r="J1048572" s="58"/>
      <c r="K1048572" s="65"/>
      <c r="L1048572" s="65"/>
      <c r="XFD1048572" s="39"/>
    </row>
  </sheetData>
  <mergeCells count="5">
    <mergeCell ref="A1:J1"/>
    <mergeCell ref="A2:J2"/>
    <mergeCell ref="G54:H54"/>
    <mergeCell ref="G56:H56"/>
    <mergeCell ref="G58:H58"/>
  </mergeCells>
  <pageMargins left="0.75" right="0.75" top="1" bottom="1" header="0.511805555555556" footer="0.511805555555556"/>
  <pageSetup paperSize="1" orientation="portrait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1048573"/>
  <sheetViews>
    <sheetView topLeftCell="A40" workbookViewId="0">
      <selection activeCell="K4" sqref="K4"/>
    </sheetView>
  </sheetViews>
  <sheetFormatPr defaultColWidth="9" defaultRowHeight="15"/>
  <cols>
    <col min="1" max="1" width="9.42857142857143"/>
    <col min="2" max="2" width="19" customWidth="1"/>
    <col min="5" max="5" width="12.8571428571429" customWidth="1"/>
    <col min="7" max="7" width="10.4285714285714" customWidth="1"/>
    <col min="8" max="8" width="11" customWidth="1"/>
    <col min="9" max="9" width="12.5714285714286" customWidth="1"/>
    <col min="10" max="10" width="19.1428571428571" customWidth="1"/>
    <col min="11" max="11" width="18.8571428571429" customWidth="1"/>
  </cols>
  <sheetData>
    <row r="1" ht="22.5" spans="1:12">
      <c r="A1" s="27" t="s">
        <v>4</v>
      </c>
      <c r="B1" s="28"/>
      <c r="C1" s="28"/>
      <c r="D1" s="28"/>
      <c r="E1" s="28"/>
      <c r="F1" s="28"/>
      <c r="G1" s="28"/>
      <c r="H1" s="28"/>
      <c r="I1" s="28"/>
      <c r="J1" s="34"/>
      <c r="K1" s="1"/>
      <c r="L1" s="1"/>
    </row>
    <row r="2" ht="15.75" spans="1:12">
      <c r="A2" s="29" t="s">
        <v>423</v>
      </c>
      <c r="B2" s="30"/>
      <c r="C2" s="30"/>
      <c r="D2" s="30"/>
      <c r="E2" s="30"/>
      <c r="F2" s="30"/>
      <c r="G2" s="30"/>
      <c r="H2" s="30"/>
      <c r="I2" s="30"/>
      <c r="J2" s="35"/>
      <c r="K2" s="1"/>
      <c r="L2" s="1"/>
    </row>
    <row r="3" spans="1:12">
      <c r="A3" s="6" t="s">
        <v>6</v>
      </c>
      <c r="B3" s="7" t="s">
        <v>7</v>
      </c>
      <c r="C3" s="7" t="s">
        <v>8</v>
      </c>
      <c r="D3" s="7" t="s">
        <v>9</v>
      </c>
      <c r="E3" s="7" t="s">
        <v>10</v>
      </c>
      <c r="F3" s="7" t="s">
        <v>11</v>
      </c>
      <c r="G3" s="7" t="s">
        <v>13</v>
      </c>
      <c r="H3" s="7" t="s">
        <v>14</v>
      </c>
      <c r="I3" s="36" t="s">
        <v>15</v>
      </c>
      <c r="J3" s="37" t="s">
        <v>16</v>
      </c>
      <c r="K3" s="37" t="s">
        <v>17</v>
      </c>
      <c r="L3" s="1"/>
    </row>
    <row r="4" spans="1:12">
      <c r="A4" s="8">
        <v>43283</v>
      </c>
      <c r="B4" s="64" t="s">
        <v>393</v>
      </c>
      <c r="C4" s="9" t="s">
        <v>19</v>
      </c>
      <c r="D4" s="9">
        <v>2800</v>
      </c>
      <c r="E4" s="9">
        <v>270</v>
      </c>
      <c r="F4" s="9">
        <v>11</v>
      </c>
      <c r="G4" s="9">
        <v>9</v>
      </c>
      <c r="H4" s="9">
        <v>11.7</v>
      </c>
      <c r="I4" s="42">
        <f t="shared" ref="I4:I51" si="0">(H4-F4)*D4</f>
        <v>1960</v>
      </c>
      <c r="J4" s="39">
        <f t="shared" ref="J4:J51" si="1">D4*F4</f>
        <v>30800</v>
      </c>
      <c r="K4" s="40">
        <f t="shared" ref="K4:K51" si="2">(I4/J4)</f>
        <v>0.0636363636363636</v>
      </c>
      <c r="L4" s="1"/>
    </row>
    <row r="5" spans="1:12">
      <c r="A5" s="8">
        <v>43283</v>
      </c>
      <c r="B5" s="64" t="s">
        <v>424</v>
      </c>
      <c r="C5" s="9" t="s">
        <v>19</v>
      </c>
      <c r="D5" s="9">
        <v>1250</v>
      </c>
      <c r="E5" s="9">
        <v>450</v>
      </c>
      <c r="F5" s="9">
        <v>15.1</v>
      </c>
      <c r="G5" s="9">
        <v>12.5</v>
      </c>
      <c r="H5" s="9">
        <v>20</v>
      </c>
      <c r="I5" s="42">
        <f t="shared" si="0"/>
        <v>6125</v>
      </c>
      <c r="J5" s="39">
        <f t="shared" si="1"/>
        <v>18875</v>
      </c>
      <c r="K5" s="40">
        <f t="shared" si="2"/>
        <v>0.324503311258278</v>
      </c>
      <c r="L5" s="1"/>
    </row>
    <row r="6" spans="1:12">
      <c r="A6" s="11">
        <v>43284</v>
      </c>
      <c r="B6" s="12" t="s">
        <v>407</v>
      </c>
      <c r="C6" s="12" t="s">
        <v>19</v>
      </c>
      <c r="D6" s="12">
        <v>1575</v>
      </c>
      <c r="E6" s="12">
        <v>260</v>
      </c>
      <c r="F6" s="12">
        <v>13</v>
      </c>
      <c r="G6" s="12">
        <v>11</v>
      </c>
      <c r="H6" s="12">
        <v>11</v>
      </c>
      <c r="I6" s="43">
        <f t="shared" si="0"/>
        <v>-3150</v>
      </c>
      <c r="J6" s="39">
        <f t="shared" si="1"/>
        <v>20475</v>
      </c>
      <c r="K6" s="40">
        <f t="shared" si="2"/>
        <v>-0.153846153846154</v>
      </c>
      <c r="L6" s="1"/>
    </row>
    <row r="7" spans="1:12">
      <c r="A7" s="8">
        <v>43284</v>
      </c>
      <c r="B7" s="9" t="s">
        <v>372</v>
      </c>
      <c r="C7" s="9" t="s">
        <v>19</v>
      </c>
      <c r="D7" s="9">
        <v>3000</v>
      </c>
      <c r="E7" s="9">
        <v>310</v>
      </c>
      <c r="F7" s="9">
        <v>13</v>
      </c>
      <c r="G7" s="9">
        <v>11.5</v>
      </c>
      <c r="H7" s="9">
        <v>14</v>
      </c>
      <c r="I7" s="42">
        <f t="shared" si="0"/>
        <v>3000</v>
      </c>
      <c r="J7" s="39">
        <f t="shared" si="1"/>
        <v>39000</v>
      </c>
      <c r="K7" s="40">
        <f t="shared" si="2"/>
        <v>0.0769230769230769</v>
      </c>
      <c r="L7" s="1"/>
    </row>
    <row r="8" spans="1:12">
      <c r="A8" s="8">
        <v>43284</v>
      </c>
      <c r="B8" s="9" t="s">
        <v>321</v>
      </c>
      <c r="C8" s="9" t="s">
        <v>19</v>
      </c>
      <c r="D8" s="9">
        <v>1000</v>
      </c>
      <c r="E8" s="9">
        <v>630</v>
      </c>
      <c r="F8" s="9">
        <v>20</v>
      </c>
      <c r="G8" s="9">
        <v>17</v>
      </c>
      <c r="H8" s="9">
        <v>26</v>
      </c>
      <c r="I8" s="42">
        <f t="shared" si="0"/>
        <v>6000</v>
      </c>
      <c r="J8" s="39">
        <f t="shared" si="1"/>
        <v>20000</v>
      </c>
      <c r="K8" s="40">
        <f t="shared" si="2"/>
        <v>0.3</v>
      </c>
      <c r="L8" s="1"/>
    </row>
    <row r="9" spans="1:12">
      <c r="A9" s="8">
        <v>43285</v>
      </c>
      <c r="B9" s="9" t="s">
        <v>370</v>
      </c>
      <c r="C9" s="9" t="s">
        <v>19</v>
      </c>
      <c r="D9" s="9">
        <v>250</v>
      </c>
      <c r="E9" s="9">
        <v>2250</v>
      </c>
      <c r="F9" s="9">
        <v>110</v>
      </c>
      <c r="G9" s="9">
        <v>98</v>
      </c>
      <c r="H9" s="9">
        <v>122</v>
      </c>
      <c r="I9" s="42">
        <f t="shared" si="0"/>
        <v>3000</v>
      </c>
      <c r="J9" s="39">
        <f t="shared" si="1"/>
        <v>27500</v>
      </c>
      <c r="K9" s="40">
        <f t="shared" si="2"/>
        <v>0.109090909090909</v>
      </c>
      <c r="L9" s="1"/>
    </row>
    <row r="10" spans="1:12">
      <c r="A10" s="8">
        <v>43285</v>
      </c>
      <c r="B10" s="9" t="s">
        <v>273</v>
      </c>
      <c r="C10" s="9" t="s">
        <v>19</v>
      </c>
      <c r="D10" s="9">
        <v>600</v>
      </c>
      <c r="E10" s="9">
        <v>1150</v>
      </c>
      <c r="F10" s="9">
        <v>70</v>
      </c>
      <c r="G10" s="9">
        <v>65</v>
      </c>
      <c r="H10" s="9">
        <v>85</v>
      </c>
      <c r="I10" s="42">
        <f t="shared" si="0"/>
        <v>9000</v>
      </c>
      <c r="J10" s="39">
        <f t="shared" si="1"/>
        <v>42000</v>
      </c>
      <c r="K10" s="40">
        <f t="shared" si="2"/>
        <v>0.214285714285714</v>
      </c>
      <c r="L10" s="1"/>
    </row>
    <row r="11" spans="1:12">
      <c r="A11" s="8">
        <v>43286</v>
      </c>
      <c r="B11" s="9" t="s">
        <v>287</v>
      </c>
      <c r="C11" s="9" t="s">
        <v>19</v>
      </c>
      <c r="D11" s="9">
        <v>1700</v>
      </c>
      <c r="E11" s="9">
        <v>360</v>
      </c>
      <c r="F11" s="9">
        <v>13</v>
      </c>
      <c r="G11" s="9">
        <v>11</v>
      </c>
      <c r="H11" s="9">
        <v>14</v>
      </c>
      <c r="I11" s="42">
        <f t="shared" si="0"/>
        <v>1700</v>
      </c>
      <c r="J11" s="39">
        <f t="shared" si="1"/>
        <v>22100</v>
      </c>
      <c r="K11" s="40">
        <f t="shared" si="2"/>
        <v>0.0769230769230769</v>
      </c>
      <c r="L11" s="1"/>
    </row>
    <row r="12" spans="1:12">
      <c r="A12" s="8">
        <v>43286</v>
      </c>
      <c r="B12" s="9" t="s">
        <v>324</v>
      </c>
      <c r="C12" s="9" t="s">
        <v>19</v>
      </c>
      <c r="D12" s="9">
        <v>700</v>
      </c>
      <c r="E12" s="9">
        <v>940</v>
      </c>
      <c r="F12" s="9">
        <v>37</v>
      </c>
      <c r="G12" s="9">
        <v>33</v>
      </c>
      <c r="H12" s="9">
        <v>39</v>
      </c>
      <c r="I12" s="42">
        <f t="shared" si="0"/>
        <v>1400</v>
      </c>
      <c r="J12" s="39">
        <f t="shared" si="1"/>
        <v>25900</v>
      </c>
      <c r="K12" s="40">
        <f t="shared" si="2"/>
        <v>0.0540540540540541</v>
      </c>
      <c r="L12" s="1"/>
    </row>
    <row r="13" spans="1:12">
      <c r="A13" s="8">
        <v>43287</v>
      </c>
      <c r="B13" s="9" t="s">
        <v>243</v>
      </c>
      <c r="C13" s="9" t="s">
        <v>19</v>
      </c>
      <c r="D13" s="9">
        <v>500</v>
      </c>
      <c r="E13" s="9">
        <v>1400</v>
      </c>
      <c r="F13" s="9">
        <v>50</v>
      </c>
      <c r="G13" s="9">
        <v>45</v>
      </c>
      <c r="H13" s="9">
        <v>60</v>
      </c>
      <c r="I13" s="42">
        <f t="shared" si="0"/>
        <v>5000</v>
      </c>
      <c r="J13" s="39">
        <f t="shared" si="1"/>
        <v>25000</v>
      </c>
      <c r="K13" s="40">
        <f t="shared" si="2"/>
        <v>0.2</v>
      </c>
      <c r="L13" s="1"/>
    </row>
    <row r="14" spans="1:12">
      <c r="A14" s="8">
        <v>43290</v>
      </c>
      <c r="B14" s="9" t="s">
        <v>248</v>
      </c>
      <c r="C14" s="9" t="s">
        <v>19</v>
      </c>
      <c r="D14" s="9">
        <v>1200</v>
      </c>
      <c r="E14" s="9">
        <v>520</v>
      </c>
      <c r="F14" s="9">
        <v>19</v>
      </c>
      <c r="G14" s="9">
        <v>16</v>
      </c>
      <c r="H14" s="9">
        <v>20</v>
      </c>
      <c r="I14" s="42">
        <f t="shared" si="0"/>
        <v>1200</v>
      </c>
      <c r="J14" s="39">
        <f t="shared" si="1"/>
        <v>22800</v>
      </c>
      <c r="K14" s="40">
        <f t="shared" si="2"/>
        <v>0.0526315789473684</v>
      </c>
      <c r="L14" s="1"/>
    </row>
    <row r="15" spans="1:12">
      <c r="A15" s="11">
        <v>43290</v>
      </c>
      <c r="B15" s="12" t="s">
        <v>331</v>
      </c>
      <c r="C15" s="12" t="s">
        <v>19</v>
      </c>
      <c r="D15" s="12">
        <v>1300</v>
      </c>
      <c r="E15" s="12">
        <v>400</v>
      </c>
      <c r="F15" s="12">
        <v>16.5</v>
      </c>
      <c r="G15" s="12">
        <v>14.5</v>
      </c>
      <c r="H15" s="12">
        <v>14.5</v>
      </c>
      <c r="I15" s="43">
        <f t="shared" si="0"/>
        <v>-2600</v>
      </c>
      <c r="J15" s="39">
        <f t="shared" si="1"/>
        <v>21450</v>
      </c>
      <c r="K15" s="40">
        <f t="shared" si="2"/>
        <v>-0.121212121212121</v>
      </c>
      <c r="L15" s="1"/>
    </row>
    <row r="16" spans="1:12">
      <c r="A16" s="8">
        <v>43291</v>
      </c>
      <c r="B16" s="9" t="s">
        <v>29</v>
      </c>
      <c r="C16" s="9" t="s">
        <v>19</v>
      </c>
      <c r="D16" s="9">
        <v>1400</v>
      </c>
      <c r="E16" s="9">
        <v>600</v>
      </c>
      <c r="F16" s="9">
        <v>32</v>
      </c>
      <c r="G16" s="9">
        <v>29.8</v>
      </c>
      <c r="H16" s="9">
        <v>33</v>
      </c>
      <c r="I16" s="42">
        <f t="shared" si="0"/>
        <v>1400</v>
      </c>
      <c r="J16" s="39">
        <f t="shared" si="1"/>
        <v>44800</v>
      </c>
      <c r="K16" s="40">
        <f t="shared" si="2"/>
        <v>0.03125</v>
      </c>
      <c r="L16" s="1"/>
    </row>
    <row r="17" spans="1:12">
      <c r="A17" s="8">
        <v>43291</v>
      </c>
      <c r="B17" s="9" t="s">
        <v>425</v>
      </c>
      <c r="C17" s="9" t="s">
        <v>19</v>
      </c>
      <c r="D17" s="9">
        <v>600</v>
      </c>
      <c r="E17" s="9">
        <v>1150</v>
      </c>
      <c r="F17" s="9">
        <v>55</v>
      </c>
      <c r="G17" s="9">
        <v>50</v>
      </c>
      <c r="H17" s="9">
        <v>65</v>
      </c>
      <c r="I17" s="42">
        <f t="shared" si="0"/>
        <v>6000</v>
      </c>
      <c r="J17" s="39">
        <f t="shared" si="1"/>
        <v>33000</v>
      </c>
      <c r="K17" s="40">
        <f t="shared" si="2"/>
        <v>0.181818181818182</v>
      </c>
      <c r="L17" s="1"/>
    </row>
    <row r="18" spans="1:12">
      <c r="A18" s="8">
        <v>43292</v>
      </c>
      <c r="B18" s="9" t="s">
        <v>393</v>
      </c>
      <c r="C18" s="9" t="s">
        <v>19</v>
      </c>
      <c r="D18" s="9">
        <v>1500</v>
      </c>
      <c r="E18" s="9">
        <v>280</v>
      </c>
      <c r="F18" s="9">
        <v>12.5</v>
      </c>
      <c r="G18" s="9">
        <v>10.5</v>
      </c>
      <c r="H18" s="9">
        <v>15</v>
      </c>
      <c r="I18" s="42">
        <f t="shared" si="0"/>
        <v>3750</v>
      </c>
      <c r="J18" s="39">
        <f t="shared" si="1"/>
        <v>18750</v>
      </c>
      <c r="K18" s="40">
        <f t="shared" si="2"/>
        <v>0.2</v>
      </c>
      <c r="L18" s="1"/>
    </row>
    <row r="19" spans="1:12">
      <c r="A19" s="8">
        <v>43293</v>
      </c>
      <c r="B19" s="9" t="s">
        <v>114</v>
      </c>
      <c r="C19" s="9" t="s">
        <v>19</v>
      </c>
      <c r="D19" s="9">
        <v>600</v>
      </c>
      <c r="E19" s="9">
        <v>1300</v>
      </c>
      <c r="F19" s="9">
        <v>42</v>
      </c>
      <c r="G19" s="9">
        <v>37</v>
      </c>
      <c r="H19" s="9">
        <v>47</v>
      </c>
      <c r="I19" s="42">
        <f t="shared" si="0"/>
        <v>3000</v>
      </c>
      <c r="J19" s="39">
        <f t="shared" si="1"/>
        <v>25200</v>
      </c>
      <c r="K19" s="40">
        <f t="shared" si="2"/>
        <v>0.119047619047619</v>
      </c>
      <c r="L19" s="1"/>
    </row>
    <row r="20" spans="1:12">
      <c r="A20" s="8">
        <v>43293</v>
      </c>
      <c r="B20" s="9" t="s">
        <v>426</v>
      </c>
      <c r="C20" s="9" t="s">
        <v>19</v>
      </c>
      <c r="D20" s="9">
        <v>125</v>
      </c>
      <c r="E20" s="9">
        <v>6300</v>
      </c>
      <c r="F20" s="9">
        <v>150</v>
      </c>
      <c r="G20" s="9">
        <v>130</v>
      </c>
      <c r="H20" s="9">
        <v>150</v>
      </c>
      <c r="I20" s="42">
        <f t="shared" si="0"/>
        <v>0</v>
      </c>
      <c r="J20" s="39">
        <f t="shared" si="1"/>
        <v>18750</v>
      </c>
      <c r="K20" s="40">
        <f t="shared" si="2"/>
        <v>0</v>
      </c>
      <c r="L20" s="1"/>
    </row>
    <row r="21" spans="1:12">
      <c r="A21" s="8">
        <v>43294</v>
      </c>
      <c r="B21" s="9" t="s">
        <v>31</v>
      </c>
      <c r="C21" s="9" t="s">
        <v>19</v>
      </c>
      <c r="D21" s="9">
        <v>1300</v>
      </c>
      <c r="E21" s="9">
        <v>530</v>
      </c>
      <c r="F21" s="9">
        <v>15</v>
      </c>
      <c r="G21" s="9">
        <v>12.8</v>
      </c>
      <c r="H21" s="9">
        <v>16.1</v>
      </c>
      <c r="I21" s="42">
        <f t="shared" si="0"/>
        <v>1430</v>
      </c>
      <c r="J21" s="39">
        <f t="shared" si="1"/>
        <v>19500</v>
      </c>
      <c r="K21" s="40">
        <f t="shared" si="2"/>
        <v>0.0733333333333334</v>
      </c>
      <c r="L21" s="1"/>
    </row>
    <row r="22" spans="1:12">
      <c r="A22" s="8">
        <v>43294</v>
      </c>
      <c r="B22" s="9" t="s">
        <v>427</v>
      </c>
      <c r="C22" s="9" t="s">
        <v>19</v>
      </c>
      <c r="D22" s="9">
        <v>1100</v>
      </c>
      <c r="E22" s="9">
        <v>840</v>
      </c>
      <c r="F22" s="9">
        <v>36</v>
      </c>
      <c r="G22" s="9">
        <v>33.5</v>
      </c>
      <c r="H22" s="9">
        <v>36</v>
      </c>
      <c r="I22" s="42">
        <f t="shared" si="0"/>
        <v>0</v>
      </c>
      <c r="J22" s="39">
        <f t="shared" si="1"/>
        <v>39600</v>
      </c>
      <c r="K22" s="40">
        <f t="shared" si="2"/>
        <v>0</v>
      </c>
      <c r="L22" s="1"/>
    </row>
    <row r="23" spans="1:12">
      <c r="A23" s="8">
        <v>43294</v>
      </c>
      <c r="B23" s="9" t="s">
        <v>409</v>
      </c>
      <c r="C23" s="9" t="s">
        <v>19</v>
      </c>
      <c r="D23" s="9">
        <v>600</v>
      </c>
      <c r="E23" s="9">
        <v>1200</v>
      </c>
      <c r="F23" s="9">
        <v>70</v>
      </c>
      <c r="G23" s="9">
        <v>65</v>
      </c>
      <c r="H23" s="9">
        <v>72</v>
      </c>
      <c r="I23" s="42">
        <f t="shared" si="0"/>
        <v>1200</v>
      </c>
      <c r="J23" s="39">
        <f t="shared" si="1"/>
        <v>42000</v>
      </c>
      <c r="K23" s="40">
        <f t="shared" si="2"/>
        <v>0.0285714285714286</v>
      </c>
      <c r="L23" s="1"/>
    </row>
    <row r="24" spans="1:12">
      <c r="A24" s="11">
        <v>43294</v>
      </c>
      <c r="B24" s="12" t="s">
        <v>380</v>
      </c>
      <c r="C24" s="12" t="s">
        <v>19</v>
      </c>
      <c r="D24" s="12">
        <v>1200</v>
      </c>
      <c r="E24" s="12">
        <v>1100</v>
      </c>
      <c r="F24" s="12">
        <v>40</v>
      </c>
      <c r="G24" s="12">
        <v>37.5</v>
      </c>
      <c r="H24" s="12">
        <v>37.5</v>
      </c>
      <c r="I24" s="43">
        <f t="shared" si="0"/>
        <v>-3000</v>
      </c>
      <c r="J24" s="39">
        <f t="shared" si="1"/>
        <v>48000</v>
      </c>
      <c r="K24" s="40">
        <f t="shared" si="2"/>
        <v>-0.0625</v>
      </c>
      <c r="L24" s="1"/>
    </row>
    <row r="25" spans="1:12">
      <c r="A25" s="8">
        <v>43297</v>
      </c>
      <c r="B25" s="9" t="s">
        <v>428</v>
      </c>
      <c r="C25" s="9" t="s">
        <v>19</v>
      </c>
      <c r="D25" s="9">
        <v>2250</v>
      </c>
      <c r="E25" s="9">
        <v>210</v>
      </c>
      <c r="F25" s="9">
        <v>15</v>
      </c>
      <c r="G25" s="9">
        <v>13.5</v>
      </c>
      <c r="H25" s="9">
        <v>18</v>
      </c>
      <c r="I25" s="42">
        <f t="shared" si="0"/>
        <v>6750</v>
      </c>
      <c r="J25" s="39">
        <f t="shared" si="1"/>
        <v>33750</v>
      </c>
      <c r="K25" s="40">
        <f t="shared" si="2"/>
        <v>0.2</v>
      </c>
      <c r="L25" s="1"/>
    </row>
    <row r="26" spans="1:12">
      <c r="A26" s="8">
        <v>43297</v>
      </c>
      <c r="B26" s="9" t="s">
        <v>369</v>
      </c>
      <c r="C26" s="9" t="s">
        <v>19</v>
      </c>
      <c r="D26" s="9">
        <v>1500</v>
      </c>
      <c r="E26" s="9">
        <v>370</v>
      </c>
      <c r="F26" s="9">
        <v>17.5</v>
      </c>
      <c r="G26" s="9">
        <v>15.5</v>
      </c>
      <c r="H26" s="9">
        <v>21</v>
      </c>
      <c r="I26" s="42">
        <f t="shared" si="0"/>
        <v>5250</v>
      </c>
      <c r="J26" s="39">
        <f t="shared" si="1"/>
        <v>26250</v>
      </c>
      <c r="K26" s="40">
        <f t="shared" si="2"/>
        <v>0.2</v>
      </c>
      <c r="L26" s="1"/>
    </row>
    <row r="27" spans="1:12">
      <c r="A27" s="8">
        <v>43298</v>
      </c>
      <c r="B27" s="9" t="s">
        <v>381</v>
      </c>
      <c r="C27" s="9" t="s">
        <v>19</v>
      </c>
      <c r="D27" s="9">
        <v>1575</v>
      </c>
      <c r="E27" s="9">
        <v>270</v>
      </c>
      <c r="F27" s="9">
        <v>10.5</v>
      </c>
      <c r="G27" s="9">
        <v>8.5</v>
      </c>
      <c r="H27" s="9">
        <v>11.5</v>
      </c>
      <c r="I27" s="42">
        <f t="shared" si="0"/>
        <v>1575</v>
      </c>
      <c r="J27" s="39">
        <f t="shared" si="1"/>
        <v>16537.5</v>
      </c>
      <c r="K27" s="40">
        <f t="shared" si="2"/>
        <v>0.0952380952380952</v>
      </c>
      <c r="L27" s="1"/>
    </row>
    <row r="28" spans="1:12">
      <c r="A28" s="8">
        <v>43298</v>
      </c>
      <c r="B28" s="9" t="s">
        <v>373</v>
      </c>
      <c r="C28" s="9" t="s">
        <v>19</v>
      </c>
      <c r="D28" s="9">
        <v>2667</v>
      </c>
      <c r="E28" s="9">
        <v>360</v>
      </c>
      <c r="F28" s="9">
        <v>12</v>
      </c>
      <c r="G28" s="9">
        <v>10.6</v>
      </c>
      <c r="H28" s="9">
        <v>12</v>
      </c>
      <c r="I28" s="42">
        <f t="shared" si="0"/>
        <v>0</v>
      </c>
      <c r="J28" s="39">
        <f t="shared" si="1"/>
        <v>32004</v>
      </c>
      <c r="K28" s="40">
        <f t="shared" si="2"/>
        <v>0</v>
      </c>
      <c r="L28" s="1"/>
    </row>
    <row r="29" spans="1:12">
      <c r="A29" s="8">
        <v>43298</v>
      </c>
      <c r="B29" s="9" t="s">
        <v>251</v>
      </c>
      <c r="C29" s="9" t="s">
        <v>19</v>
      </c>
      <c r="D29" s="9">
        <v>1100</v>
      </c>
      <c r="E29" s="9">
        <v>540</v>
      </c>
      <c r="F29" s="9">
        <v>16</v>
      </c>
      <c r="G29" s="9">
        <v>13.5</v>
      </c>
      <c r="H29" s="9">
        <v>16</v>
      </c>
      <c r="I29" s="42">
        <f t="shared" si="0"/>
        <v>0</v>
      </c>
      <c r="J29" s="39">
        <f t="shared" si="1"/>
        <v>17600</v>
      </c>
      <c r="K29" s="40">
        <f t="shared" si="2"/>
        <v>0</v>
      </c>
      <c r="L29" s="1"/>
    </row>
    <row r="30" spans="1:12">
      <c r="A30" s="8">
        <v>43298</v>
      </c>
      <c r="B30" s="9" t="s">
        <v>321</v>
      </c>
      <c r="C30" s="9" t="s">
        <v>19</v>
      </c>
      <c r="D30" s="9">
        <v>1000</v>
      </c>
      <c r="E30" s="9">
        <v>630</v>
      </c>
      <c r="F30" s="9">
        <v>16</v>
      </c>
      <c r="G30" s="9">
        <v>13.2</v>
      </c>
      <c r="H30" s="9">
        <v>17.5</v>
      </c>
      <c r="I30" s="42">
        <f t="shared" si="0"/>
        <v>1500</v>
      </c>
      <c r="J30" s="39">
        <f t="shared" si="1"/>
        <v>16000</v>
      </c>
      <c r="K30" s="40">
        <f t="shared" si="2"/>
        <v>0.09375</v>
      </c>
      <c r="L30" s="1"/>
    </row>
    <row r="31" spans="1:12">
      <c r="A31" s="8">
        <v>43299</v>
      </c>
      <c r="B31" s="9" t="s">
        <v>318</v>
      </c>
      <c r="C31" s="9" t="s">
        <v>19</v>
      </c>
      <c r="D31" s="9">
        <v>1300</v>
      </c>
      <c r="E31" s="9">
        <v>380</v>
      </c>
      <c r="F31" s="9">
        <v>11.5</v>
      </c>
      <c r="G31" s="9">
        <v>9.5</v>
      </c>
      <c r="H31" s="9">
        <v>12.7</v>
      </c>
      <c r="I31" s="42">
        <f t="shared" si="0"/>
        <v>1560</v>
      </c>
      <c r="J31" s="39">
        <f t="shared" si="1"/>
        <v>14950</v>
      </c>
      <c r="K31" s="40">
        <f t="shared" si="2"/>
        <v>0.104347826086956</v>
      </c>
      <c r="L31" s="1"/>
    </row>
    <row r="32" spans="1:12">
      <c r="A32" s="11">
        <v>43299</v>
      </c>
      <c r="B32" s="12" t="s">
        <v>429</v>
      </c>
      <c r="C32" s="12" t="s">
        <v>19</v>
      </c>
      <c r="D32" s="12">
        <v>2750</v>
      </c>
      <c r="E32" s="12">
        <v>270</v>
      </c>
      <c r="F32" s="12">
        <v>8.5</v>
      </c>
      <c r="G32" s="12">
        <v>7</v>
      </c>
      <c r="H32" s="12">
        <v>7</v>
      </c>
      <c r="I32" s="43">
        <f t="shared" si="0"/>
        <v>-4125</v>
      </c>
      <c r="J32" s="39">
        <f t="shared" si="1"/>
        <v>23375</v>
      </c>
      <c r="K32" s="40">
        <f t="shared" si="2"/>
        <v>-0.176470588235294</v>
      </c>
      <c r="L32" s="1"/>
    </row>
    <row r="33" spans="1:12">
      <c r="A33" s="8">
        <v>43299</v>
      </c>
      <c r="B33" s="9" t="s">
        <v>277</v>
      </c>
      <c r="C33" s="9" t="s">
        <v>19</v>
      </c>
      <c r="D33" s="9">
        <v>1000</v>
      </c>
      <c r="E33" s="9">
        <v>760</v>
      </c>
      <c r="F33" s="9">
        <v>29</v>
      </c>
      <c r="G33" s="9">
        <v>26.4</v>
      </c>
      <c r="H33" s="9">
        <v>34.5</v>
      </c>
      <c r="I33" s="42">
        <f t="shared" si="0"/>
        <v>5500</v>
      </c>
      <c r="J33" s="39">
        <f t="shared" si="1"/>
        <v>29000</v>
      </c>
      <c r="K33" s="40">
        <f t="shared" si="2"/>
        <v>0.189655172413793</v>
      </c>
      <c r="L33" s="1"/>
    </row>
    <row r="34" spans="1:12">
      <c r="A34" s="8">
        <v>43331</v>
      </c>
      <c r="B34" s="9" t="s">
        <v>81</v>
      </c>
      <c r="C34" s="9" t="s">
        <v>19</v>
      </c>
      <c r="D34" s="9">
        <v>750</v>
      </c>
      <c r="E34" s="9">
        <v>860</v>
      </c>
      <c r="F34" s="9">
        <v>15</v>
      </c>
      <c r="G34" s="9">
        <v>10</v>
      </c>
      <c r="H34" s="9">
        <v>15</v>
      </c>
      <c r="I34" s="42">
        <f t="shared" si="0"/>
        <v>0</v>
      </c>
      <c r="J34" s="39">
        <f t="shared" si="1"/>
        <v>11250</v>
      </c>
      <c r="K34" s="40">
        <f t="shared" si="2"/>
        <v>0</v>
      </c>
      <c r="L34" s="1"/>
    </row>
    <row r="35" spans="1:12">
      <c r="A35" s="8">
        <v>43331</v>
      </c>
      <c r="B35" s="9" t="s">
        <v>419</v>
      </c>
      <c r="C35" s="9" t="s">
        <v>19</v>
      </c>
      <c r="D35" s="9">
        <v>1100</v>
      </c>
      <c r="E35" s="9">
        <v>520</v>
      </c>
      <c r="F35" s="9">
        <v>16</v>
      </c>
      <c r="G35" s="9">
        <v>13.3</v>
      </c>
      <c r="H35" s="9">
        <v>17.4</v>
      </c>
      <c r="I35" s="42">
        <f t="shared" si="0"/>
        <v>1540</v>
      </c>
      <c r="J35" s="39">
        <f t="shared" si="1"/>
        <v>17600</v>
      </c>
      <c r="K35" s="40">
        <f t="shared" si="2"/>
        <v>0.0874999999999999</v>
      </c>
      <c r="L35" s="1"/>
    </row>
    <row r="36" spans="1:12">
      <c r="A36" s="8">
        <v>43331</v>
      </c>
      <c r="B36" s="9" t="s">
        <v>362</v>
      </c>
      <c r="C36" s="9" t="s">
        <v>19</v>
      </c>
      <c r="D36" s="9">
        <v>1000</v>
      </c>
      <c r="E36" s="9">
        <v>570</v>
      </c>
      <c r="F36" s="9">
        <v>18</v>
      </c>
      <c r="G36" s="9">
        <v>15.4</v>
      </c>
      <c r="H36" s="9">
        <v>18</v>
      </c>
      <c r="I36" s="42">
        <f t="shared" si="0"/>
        <v>0</v>
      </c>
      <c r="J36" s="39">
        <f t="shared" si="1"/>
        <v>18000</v>
      </c>
      <c r="K36" s="40">
        <f t="shared" si="2"/>
        <v>0</v>
      </c>
      <c r="L36" s="1"/>
    </row>
    <row r="37" spans="1:12">
      <c r="A37" s="8">
        <v>43331</v>
      </c>
      <c r="B37" s="9" t="s">
        <v>250</v>
      </c>
      <c r="C37" s="9" t="s">
        <v>19</v>
      </c>
      <c r="D37" s="9">
        <v>500</v>
      </c>
      <c r="E37" s="9">
        <v>2500</v>
      </c>
      <c r="F37" s="9">
        <v>102</v>
      </c>
      <c r="G37" s="9">
        <v>97</v>
      </c>
      <c r="H37" s="9">
        <v>119</v>
      </c>
      <c r="I37" s="42">
        <f t="shared" si="0"/>
        <v>8500</v>
      </c>
      <c r="J37" s="39">
        <f t="shared" si="1"/>
        <v>51000</v>
      </c>
      <c r="K37" s="40">
        <f t="shared" si="2"/>
        <v>0.166666666666667</v>
      </c>
      <c r="L37" s="1"/>
    </row>
    <row r="38" spans="1:12">
      <c r="A38" s="11">
        <v>43332</v>
      </c>
      <c r="B38" s="12" t="s">
        <v>319</v>
      </c>
      <c r="C38" s="12" t="s">
        <v>19</v>
      </c>
      <c r="D38" s="12">
        <v>1750</v>
      </c>
      <c r="E38" s="12">
        <v>210</v>
      </c>
      <c r="F38" s="12">
        <v>10</v>
      </c>
      <c r="G38" s="12">
        <v>8.3</v>
      </c>
      <c r="H38" s="12">
        <v>8.3</v>
      </c>
      <c r="I38" s="43">
        <f t="shared" si="0"/>
        <v>-2975</v>
      </c>
      <c r="J38" s="39">
        <f t="shared" si="1"/>
        <v>17500</v>
      </c>
      <c r="K38" s="40">
        <f t="shared" si="2"/>
        <v>-0.17</v>
      </c>
      <c r="L38" s="1"/>
    </row>
    <row r="39" spans="1:12">
      <c r="A39" s="8">
        <v>43304</v>
      </c>
      <c r="B39" s="9" t="s">
        <v>126</v>
      </c>
      <c r="C39" s="9" t="s">
        <v>19</v>
      </c>
      <c r="D39" s="9">
        <v>1100</v>
      </c>
      <c r="E39" s="9">
        <v>860</v>
      </c>
      <c r="F39" s="9">
        <v>22</v>
      </c>
      <c r="G39" s="9">
        <v>19.3</v>
      </c>
      <c r="H39" s="9">
        <v>23.4</v>
      </c>
      <c r="I39" s="42">
        <f t="shared" si="0"/>
        <v>1540</v>
      </c>
      <c r="J39" s="39">
        <f t="shared" si="1"/>
        <v>24200</v>
      </c>
      <c r="K39" s="40">
        <f t="shared" si="2"/>
        <v>0.0636363636363636</v>
      </c>
      <c r="L39" s="1"/>
    </row>
    <row r="40" spans="1:12">
      <c r="A40" s="8">
        <v>43304</v>
      </c>
      <c r="B40" s="9" t="s">
        <v>239</v>
      </c>
      <c r="C40" s="9" t="s">
        <v>19</v>
      </c>
      <c r="D40" s="9">
        <v>500</v>
      </c>
      <c r="E40" s="9">
        <v>2750</v>
      </c>
      <c r="F40" s="9">
        <v>62</v>
      </c>
      <c r="G40" s="9">
        <v>56</v>
      </c>
      <c r="H40" s="9">
        <v>65</v>
      </c>
      <c r="I40" s="42">
        <f t="shared" si="0"/>
        <v>1500</v>
      </c>
      <c r="J40" s="39">
        <f t="shared" si="1"/>
        <v>31000</v>
      </c>
      <c r="K40" s="40">
        <f t="shared" si="2"/>
        <v>0.0483870967741935</v>
      </c>
      <c r="L40" s="1"/>
    </row>
    <row r="41" spans="1:12">
      <c r="A41" s="8">
        <v>43305</v>
      </c>
      <c r="B41" s="9" t="s">
        <v>402</v>
      </c>
      <c r="C41" s="9" t="s">
        <v>19</v>
      </c>
      <c r="D41" s="9">
        <v>2500</v>
      </c>
      <c r="E41" s="9">
        <v>210</v>
      </c>
      <c r="F41" s="9">
        <v>6.5</v>
      </c>
      <c r="G41" s="9">
        <v>5</v>
      </c>
      <c r="H41" s="9">
        <v>6.5</v>
      </c>
      <c r="I41" s="42">
        <f t="shared" si="0"/>
        <v>0</v>
      </c>
      <c r="J41" s="39">
        <f t="shared" si="1"/>
        <v>16250</v>
      </c>
      <c r="K41" s="40">
        <f t="shared" si="2"/>
        <v>0</v>
      </c>
      <c r="L41" s="1"/>
    </row>
    <row r="42" spans="1:12">
      <c r="A42" s="8">
        <v>43305</v>
      </c>
      <c r="B42" s="9" t="s">
        <v>124</v>
      </c>
      <c r="C42" s="9" t="s">
        <v>19</v>
      </c>
      <c r="D42" s="9">
        <v>1300</v>
      </c>
      <c r="E42" s="9">
        <v>380</v>
      </c>
      <c r="F42" s="9">
        <v>13</v>
      </c>
      <c r="G42" s="9">
        <v>11</v>
      </c>
      <c r="H42" s="9">
        <v>13</v>
      </c>
      <c r="I42" s="42">
        <f t="shared" si="0"/>
        <v>0</v>
      </c>
      <c r="J42" s="39">
        <f t="shared" si="1"/>
        <v>16900</v>
      </c>
      <c r="K42" s="40">
        <f t="shared" si="2"/>
        <v>0</v>
      </c>
      <c r="L42" s="1"/>
    </row>
    <row r="43" spans="1:12">
      <c r="A43" s="8">
        <v>43305</v>
      </c>
      <c r="B43" s="9" t="s">
        <v>368</v>
      </c>
      <c r="C43" s="9" t="s">
        <v>19</v>
      </c>
      <c r="D43" s="9">
        <v>2000</v>
      </c>
      <c r="E43" s="9">
        <v>420</v>
      </c>
      <c r="F43" s="9">
        <v>8.5</v>
      </c>
      <c r="G43" s="9">
        <v>6.9</v>
      </c>
      <c r="H43" s="9">
        <v>8.7</v>
      </c>
      <c r="I43" s="42">
        <f t="shared" si="0"/>
        <v>399.999999999999</v>
      </c>
      <c r="J43" s="39">
        <f t="shared" si="1"/>
        <v>17000</v>
      </c>
      <c r="K43" s="40">
        <f t="shared" si="2"/>
        <v>0.0235294117647058</v>
      </c>
      <c r="L43" s="1"/>
    </row>
    <row r="44" spans="1:12">
      <c r="A44" s="8">
        <v>43306</v>
      </c>
      <c r="B44" s="9" t="s">
        <v>430</v>
      </c>
      <c r="C44" s="9" t="s">
        <v>19</v>
      </c>
      <c r="D44" s="9">
        <v>1500</v>
      </c>
      <c r="E44" s="9">
        <v>470</v>
      </c>
      <c r="F44" s="9">
        <v>13</v>
      </c>
      <c r="G44" s="9">
        <v>11</v>
      </c>
      <c r="H44" s="9">
        <v>18</v>
      </c>
      <c r="I44" s="42">
        <f t="shared" si="0"/>
        <v>7500</v>
      </c>
      <c r="J44" s="39">
        <f t="shared" si="1"/>
        <v>19500</v>
      </c>
      <c r="K44" s="40">
        <f t="shared" si="2"/>
        <v>0.384615384615385</v>
      </c>
      <c r="L44" s="1"/>
    </row>
    <row r="45" spans="1:12">
      <c r="A45" s="8">
        <v>43307</v>
      </c>
      <c r="B45" s="9" t="s">
        <v>431</v>
      </c>
      <c r="C45" s="9" t="s">
        <v>19</v>
      </c>
      <c r="D45" s="9">
        <v>2750</v>
      </c>
      <c r="E45" s="9">
        <v>270</v>
      </c>
      <c r="F45" s="9">
        <v>8</v>
      </c>
      <c r="G45" s="9">
        <v>6.5</v>
      </c>
      <c r="H45" s="9">
        <v>10.5</v>
      </c>
      <c r="I45" s="42">
        <f t="shared" si="0"/>
        <v>6875</v>
      </c>
      <c r="J45" s="39">
        <f t="shared" si="1"/>
        <v>22000</v>
      </c>
      <c r="K45" s="40">
        <f t="shared" si="2"/>
        <v>0.3125</v>
      </c>
      <c r="L45" s="1"/>
    </row>
    <row r="46" spans="1:12">
      <c r="A46" s="8">
        <v>43308</v>
      </c>
      <c r="B46" s="9" t="s">
        <v>432</v>
      </c>
      <c r="C46" s="9" t="s">
        <v>19</v>
      </c>
      <c r="D46" s="9">
        <v>1800</v>
      </c>
      <c r="E46" s="9">
        <v>390</v>
      </c>
      <c r="F46" s="9">
        <v>20</v>
      </c>
      <c r="G46" s="9">
        <v>18.2</v>
      </c>
      <c r="H46" s="9">
        <v>23</v>
      </c>
      <c r="I46" s="42">
        <f t="shared" si="0"/>
        <v>5400</v>
      </c>
      <c r="J46" s="39">
        <f t="shared" si="1"/>
        <v>36000</v>
      </c>
      <c r="K46" s="40">
        <f t="shared" si="2"/>
        <v>0.15</v>
      </c>
      <c r="L46" s="1"/>
    </row>
    <row r="47" spans="1:12">
      <c r="A47" s="8">
        <v>43308</v>
      </c>
      <c r="B47" s="9" t="s">
        <v>433</v>
      </c>
      <c r="C47" s="9" t="s">
        <v>19</v>
      </c>
      <c r="D47" s="9">
        <v>1500</v>
      </c>
      <c r="E47" s="9">
        <v>620</v>
      </c>
      <c r="F47" s="9">
        <v>29</v>
      </c>
      <c r="G47" s="9">
        <v>27</v>
      </c>
      <c r="H47" s="9">
        <v>30</v>
      </c>
      <c r="I47" s="42">
        <f t="shared" si="0"/>
        <v>1500</v>
      </c>
      <c r="J47" s="39">
        <f t="shared" si="1"/>
        <v>43500</v>
      </c>
      <c r="K47" s="40">
        <f t="shared" si="2"/>
        <v>0.0344827586206897</v>
      </c>
      <c r="L47" s="1"/>
    </row>
    <row r="48" spans="1:12">
      <c r="A48" s="11">
        <v>43311</v>
      </c>
      <c r="B48" s="12" t="s">
        <v>304</v>
      </c>
      <c r="C48" s="12" t="s">
        <v>19</v>
      </c>
      <c r="D48" s="12">
        <v>1200</v>
      </c>
      <c r="E48" s="12">
        <v>920</v>
      </c>
      <c r="F48" s="12">
        <v>38</v>
      </c>
      <c r="G48" s="12">
        <v>35.5</v>
      </c>
      <c r="H48" s="12">
        <v>35.5</v>
      </c>
      <c r="I48" s="43">
        <f t="shared" si="0"/>
        <v>-3000</v>
      </c>
      <c r="J48" s="39">
        <f t="shared" si="1"/>
        <v>45600</v>
      </c>
      <c r="K48" s="40">
        <f t="shared" si="2"/>
        <v>-0.0657894736842105</v>
      </c>
      <c r="L48" s="1"/>
    </row>
    <row r="49" spans="1:12">
      <c r="A49" s="8">
        <v>43311</v>
      </c>
      <c r="B49" s="9" t="s">
        <v>410</v>
      </c>
      <c r="C49" s="9" t="s">
        <v>19</v>
      </c>
      <c r="D49" s="9">
        <v>1000</v>
      </c>
      <c r="E49" s="9">
        <v>520</v>
      </c>
      <c r="F49" s="9">
        <v>32</v>
      </c>
      <c r="G49" s="9">
        <v>29</v>
      </c>
      <c r="H49" s="9">
        <v>32</v>
      </c>
      <c r="I49" s="42">
        <f t="shared" si="0"/>
        <v>0</v>
      </c>
      <c r="J49" s="39">
        <f t="shared" si="1"/>
        <v>32000</v>
      </c>
      <c r="K49" s="40">
        <f t="shared" si="2"/>
        <v>0</v>
      </c>
      <c r="L49" s="1"/>
    </row>
    <row r="50" spans="1:12">
      <c r="A50" s="11">
        <v>43311</v>
      </c>
      <c r="B50" s="12" t="s">
        <v>251</v>
      </c>
      <c r="C50" s="12" t="s">
        <v>19</v>
      </c>
      <c r="D50" s="12">
        <v>1100</v>
      </c>
      <c r="E50" s="12">
        <v>560</v>
      </c>
      <c r="F50" s="12">
        <v>27</v>
      </c>
      <c r="G50" s="12">
        <v>23.4</v>
      </c>
      <c r="H50" s="12">
        <v>24</v>
      </c>
      <c r="I50" s="43">
        <f t="shared" si="0"/>
        <v>-3300</v>
      </c>
      <c r="J50" s="39">
        <f t="shared" si="1"/>
        <v>29700</v>
      </c>
      <c r="K50" s="40">
        <f t="shared" si="2"/>
        <v>-0.111111111111111</v>
      </c>
      <c r="L50" s="1"/>
    </row>
    <row r="51" spans="1:12">
      <c r="A51" s="8">
        <v>43312</v>
      </c>
      <c r="B51" s="9" t="s">
        <v>434</v>
      </c>
      <c r="C51" s="9" t="s">
        <v>19</v>
      </c>
      <c r="D51" s="9">
        <v>1500</v>
      </c>
      <c r="E51" s="9">
        <v>80</v>
      </c>
      <c r="F51" s="9">
        <v>21.5</v>
      </c>
      <c r="G51" s="9">
        <v>19.4</v>
      </c>
      <c r="H51" s="9">
        <v>22.5</v>
      </c>
      <c r="I51" s="42">
        <f t="shared" si="0"/>
        <v>1500</v>
      </c>
      <c r="J51" s="39">
        <f t="shared" si="1"/>
        <v>32250</v>
      </c>
      <c r="K51" s="40">
        <f t="shared" si="2"/>
        <v>0.0465116279069767</v>
      </c>
      <c r="L51" s="1"/>
    </row>
    <row r="52" spans="1:12">
      <c r="A52" s="8"/>
      <c r="B52" s="9"/>
      <c r="C52" s="9"/>
      <c r="D52" s="9"/>
      <c r="E52" s="9"/>
      <c r="F52" s="9"/>
      <c r="G52" s="9"/>
      <c r="H52" s="9"/>
      <c r="I52" s="42"/>
      <c r="J52" s="39"/>
      <c r="K52" s="40"/>
      <c r="L52" s="1"/>
    </row>
    <row r="53" spans="1:12">
      <c r="A53" s="8"/>
      <c r="B53" s="9"/>
      <c r="C53" s="9"/>
      <c r="D53" s="9"/>
      <c r="E53" s="9"/>
      <c r="F53" s="9"/>
      <c r="G53" s="9"/>
      <c r="H53" s="9"/>
      <c r="I53" s="42"/>
      <c r="J53" s="39"/>
      <c r="K53" s="40">
        <f>SUM(K4:K52)</f>
        <v>3.44595960352434</v>
      </c>
      <c r="L53" s="1"/>
    </row>
    <row r="54" spans="1:12">
      <c r="A54" s="44"/>
      <c r="B54" s="45"/>
      <c r="C54" s="45"/>
      <c r="D54" s="45"/>
      <c r="E54" s="45"/>
      <c r="F54" s="45"/>
      <c r="G54" s="56"/>
      <c r="H54" s="56"/>
      <c r="I54" s="57"/>
      <c r="J54" s="58"/>
      <c r="K54" s="59"/>
      <c r="L54" s="1"/>
    </row>
    <row r="55" spans="1:12">
      <c r="A55" s="44"/>
      <c r="B55" s="45"/>
      <c r="C55" s="45"/>
      <c r="D55" s="45"/>
      <c r="E55" s="45"/>
      <c r="F55" s="45"/>
      <c r="G55" s="46" t="s">
        <v>42</v>
      </c>
      <c r="H55" s="46"/>
      <c r="I55" s="60">
        <f>SUM(I4:I53)</f>
        <v>91405</v>
      </c>
      <c r="J55" s="45"/>
      <c r="K55" s="1"/>
      <c r="L55" s="1"/>
    </row>
    <row r="56" spans="7:9">
      <c r="G56" s="45"/>
      <c r="H56" s="45"/>
      <c r="I56" s="45"/>
    </row>
    <row r="57" spans="7:9">
      <c r="G57" s="47" t="s">
        <v>43</v>
      </c>
      <c r="H57" s="47"/>
      <c r="I57" s="50">
        <v>3.45</v>
      </c>
    </row>
    <row r="58" spans="7:9">
      <c r="G58" s="48"/>
      <c r="H58" s="48"/>
      <c r="I58" s="45"/>
    </row>
    <row r="59" spans="7:9">
      <c r="G59" s="47" t="s">
        <v>2</v>
      </c>
      <c r="H59" s="47"/>
      <c r="I59" s="50">
        <f>41/48</f>
        <v>0.854166666666667</v>
      </c>
    </row>
    <row r="1048572" spans="10:16384">
      <c r="J1048572" s="65"/>
      <c r="K1048572" s="65"/>
      <c r="L1048572" s="65"/>
      <c r="XFD1048572" s="39"/>
    </row>
    <row r="1048573" spans="10:16384">
      <c r="J1048573" s="58"/>
      <c r="K1048573" s="65"/>
      <c r="L1048573" s="65"/>
      <c r="XFD1048573" s="39"/>
    </row>
  </sheetData>
  <mergeCells count="5">
    <mergeCell ref="A1:J1"/>
    <mergeCell ref="A2:J2"/>
    <mergeCell ref="G55:H55"/>
    <mergeCell ref="G57:H57"/>
    <mergeCell ref="G59:H59"/>
  </mergeCells>
  <pageMargins left="0.75" right="0.75" top="1" bottom="1" header="0.511805555555556" footer="0.511805555555556"/>
  <pageSetup paperSize="1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048540"/>
  <sheetViews>
    <sheetView tabSelected="1" workbookViewId="0">
      <selection activeCell="G32" sqref="G32"/>
    </sheetView>
  </sheetViews>
  <sheetFormatPr defaultColWidth="9" defaultRowHeight="15"/>
  <cols>
    <col min="1" max="1" width="10.1428571428571" style="80" customWidth="1"/>
    <col min="2" max="2" width="19" customWidth="1"/>
    <col min="5" max="5" width="12.8571428571429" customWidth="1"/>
    <col min="8" max="8" width="10.4285714285714" customWidth="1"/>
    <col min="9" max="9" width="11" customWidth="1"/>
    <col min="10" max="10" width="12.5714285714286" customWidth="1"/>
    <col min="11" max="11" width="19.1428571428571" customWidth="1"/>
    <col min="12" max="12" width="18.8571428571429" customWidth="1"/>
  </cols>
  <sheetData>
    <row r="1" ht="22.5" spans="1:13">
      <c r="A1" s="81" t="s">
        <v>4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1"/>
    </row>
    <row r="2" ht="15.75" spans="1:13">
      <c r="A2" s="82" t="s">
        <v>5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1"/>
    </row>
    <row r="3" spans="1:13">
      <c r="A3" s="83" t="s">
        <v>6</v>
      </c>
      <c r="B3" s="7" t="s">
        <v>7</v>
      </c>
      <c r="C3" s="7" t="s">
        <v>8</v>
      </c>
      <c r="D3" s="7" t="s">
        <v>9</v>
      </c>
      <c r="E3" s="7" t="s">
        <v>10</v>
      </c>
      <c r="F3" s="7" t="s">
        <v>11</v>
      </c>
      <c r="G3" s="7" t="s">
        <v>12</v>
      </c>
      <c r="H3" s="7" t="s">
        <v>13</v>
      </c>
      <c r="I3" s="7" t="s">
        <v>14</v>
      </c>
      <c r="J3" s="36" t="s">
        <v>15</v>
      </c>
      <c r="K3" s="37" t="s">
        <v>16</v>
      </c>
      <c r="L3" s="37" t="s">
        <v>17</v>
      </c>
      <c r="M3" s="1"/>
    </row>
    <row r="4" spans="1:13">
      <c r="A4" s="84">
        <v>43508</v>
      </c>
      <c r="B4" s="18" t="s">
        <v>18</v>
      </c>
      <c r="C4" s="9" t="s">
        <v>19</v>
      </c>
      <c r="D4" s="9">
        <v>800</v>
      </c>
      <c r="E4" s="9">
        <v>280</v>
      </c>
      <c r="F4" s="9">
        <v>37</v>
      </c>
      <c r="G4" s="9" t="s">
        <v>20</v>
      </c>
      <c r="H4" s="9">
        <v>33.9</v>
      </c>
      <c r="I4" s="9">
        <v>42.5</v>
      </c>
      <c r="J4" s="42">
        <f t="shared" ref="J4:J17" si="0">(I4-F4)*D4</f>
        <v>4400</v>
      </c>
      <c r="K4" s="39">
        <f t="shared" ref="K4:K17" si="1">D4*F4</f>
        <v>29600</v>
      </c>
      <c r="L4" s="40">
        <f t="shared" ref="L4:L17" si="2">(J4/K4)</f>
        <v>0.148648648648649</v>
      </c>
      <c r="M4" s="1"/>
    </row>
    <row r="5" spans="1:13">
      <c r="A5" s="84">
        <v>43536</v>
      </c>
      <c r="B5" s="18" t="s">
        <v>21</v>
      </c>
      <c r="C5" s="9" t="s">
        <v>19</v>
      </c>
      <c r="D5" s="9">
        <v>1800</v>
      </c>
      <c r="E5" s="9">
        <v>295</v>
      </c>
      <c r="F5" s="9">
        <v>15.3</v>
      </c>
      <c r="G5" s="9" t="s">
        <v>22</v>
      </c>
      <c r="H5" s="9">
        <v>14.4</v>
      </c>
      <c r="I5" s="9">
        <v>16.2</v>
      </c>
      <c r="J5" s="42">
        <f t="shared" si="0"/>
        <v>1620</v>
      </c>
      <c r="K5" s="39">
        <f t="shared" si="1"/>
        <v>27540</v>
      </c>
      <c r="L5" s="40">
        <f t="shared" si="2"/>
        <v>0.0588235294117646</v>
      </c>
      <c r="M5" s="1"/>
    </row>
    <row r="6" spans="1:13">
      <c r="A6" s="85">
        <v>43567</v>
      </c>
      <c r="B6" s="90" t="s">
        <v>23</v>
      </c>
      <c r="C6" s="12" t="s">
        <v>19</v>
      </c>
      <c r="D6" s="91">
        <v>800</v>
      </c>
      <c r="E6" s="91">
        <v>290</v>
      </c>
      <c r="F6" s="12">
        <v>34.5</v>
      </c>
      <c r="G6" s="12" t="s">
        <v>24</v>
      </c>
      <c r="H6" s="91">
        <v>32.9</v>
      </c>
      <c r="I6" s="12">
        <v>32.9</v>
      </c>
      <c r="J6" s="43">
        <f t="shared" si="0"/>
        <v>-1280</v>
      </c>
      <c r="K6" s="39">
        <f t="shared" si="1"/>
        <v>27600</v>
      </c>
      <c r="L6" s="40">
        <f t="shared" si="2"/>
        <v>-0.0463768115942029</v>
      </c>
      <c r="M6" s="1"/>
    </row>
    <row r="7" spans="1:13">
      <c r="A7" s="85">
        <v>43567</v>
      </c>
      <c r="B7" s="86" t="s">
        <v>25</v>
      </c>
      <c r="C7" s="12" t="s">
        <v>19</v>
      </c>
      <c r="D7" s="12">
        <v>1200</v>
      </c>
      <c r="E7" s="12">
        <v>360</v>
      </c>
      <c r="F7" s="12">
        <v>24.5</v>
      </c>
      <c r="G7" s="12" t="s">
        <v>26</v>
      </c>
      <c r="H7" s="12">
        <v>23.4</v>
      </c>
      <c r="I7" s="12">
        <v>23.4</v>
      </c>
      <c r="J7" s="43">
        <f t="shared" si="0"/>
        <v>-1320</v>
      </c>
      <c r="K7" s="39">
        <f t="shared" si="1"/>
        <v>29400</v>
      </c>
      <c r="L7" s="40">
        <f t="shared" si="2"/>
        <v>-0.0448979591836735</v>
      </c>
      <c r="M7" s="1"/>
    </row>
    <row r="8" spans="1:13">
      <c r="A8" s="84">
        <v>43597</v>
      </c>
      <c r="B8" s="95" t="s">
        <v>27</v>
      </c>
      <c r="C8" s="9" t="s">
        <v>19</v>
      </c>
      <c r="D8" s="9">
        <v>1300</v>
      </c>
      <c r="E8" s="9">
        <v>280</v>
      </c>
      <c r="F8" s="9">
        <v>23.5</v>
      </c>
      <c r="G8" s="9" t="s">
        <v>28</v>
      </c>
      <c r="H8" s="9">
        <v>22.4</v>
      </c>
      <c r="I8" s="9">
        <v>27</v>
      </c>
      <c r="J8" s="42">
        <f t="shared" si="0"/>
        <v>4550</v>
      </c>
      <c r="K8" s="39">
        <f t="shared" si="1"/>
        <v>30550</v>
      </c>
      <c r="L8" s="40">
        <f t="shared" si="2"/>
        <v>0.148936170212766</v>
      </c>
      <c r="M8" s="1"/>
    </row>
    <row r="9" spans="1:13">
      <c r="A9" s="84">
        <v>43597</v>
      </c>
      <c r="B9" s="18" t="s">
        <v>29</v>
      </c>
      <c r="C9" s="9" t="s">
        <v>19</v>
      </c>
      <c r="D9" s="9">
        <v>1400</v>
      </c>
      <c r="E9" s="9">
        <v>560</v>
      </c>
      <c r="F9" s="9">
        <v>31</v>
      </c>
      <c r="G9" s="9" t="s">
        <v>30</v>
      </c>
      <c r="H9" s="9">
        <v>29.9</v>
      </c>
      <c r="I9" s="9">
        <v>31.45</v>
      </c>
      <c r="J9" s="42">
        <f t="shared" si="0"/>
        <v>629.999999999999</v>
      </c>
      <c r="K9" s="39">
        <f t="shared" si="1"/>
        <v>43400</v>
      </c>
      <c r="L9" s="40">
        <f t="shared" si="2"/>
        <v>0.014516129032258</v>
      </c>
      <c r="M9" s="1"/>
    </row>
    <row r="10" spans="1:13">
      <c r="A10" s="85">
        <v>43628</v>
      </c>
      <c r="B10" s="86" t="s">
        <v>31</v>
      </c>
      <c r="C10" s="12" t="s">
        <v>19</v>
      </c>
      <c r="D10" s="12">
        <v>1300</v>
      </c>
      <c r="E10" s="12">
        <v>300</v>
      </c>
      <c r="F10" s="12">
        <v>20</v>
      </c>
      <c r="G10" s="12" t="s">
        <v>32</v>
      </c>
      <c r="H10" s="12">
        <v>18.9</v>
      </c>
      <c r="I10" s="12">
        <v>18.9</v>
      </c>
      <c r="J10" s="43">
        <f t="shared" si="0"/>
        <v>-1430</v>
      </c>
      <c r="K10" s="39">
        <f t="shared" si="1"/>
        <v>26000</v>
      </c>
      <c r="L10" s="40">
        <f t="shared" si="2"/>
        <v>-0.0550000000000001</v>
      </c>
      <c r="M10" s="1"/>
    </row>
    <row r="11" spans="1:13">
      <c r="A11" s="84">
        <v>43628</v>
      </c>
      <c r="B11" s="18" t="s">
        <v>33</v>
      </c>
      <c r="C11" s="9" t="s">
        <v>19</v>
      </c>
      <c r="D11" s="9">
        <v>500</v>
      </c>
      <c r="E11" s="9">
        <v>1500</v>
      </c>
      <c r="F11" s="9">
        <v>44</v>
      </c>
      <c r="G11" s="9" t="s">
        <v>34</v>
      </c>
      <c r="H11" s="9">
        <v>41.4</v>
      </c>
      <c r="I11" s="9">
        <v>49</v>
      </c>
      <c r="J11" s="42">
        <f t="shared" si="0"/>
        <v>2500</v>
      </c>
      <c r="K11" s="39">
        <f t="shared" si="1"/>
        <v>22000</v>
      </c>
      <c r="L11" s="40">
        <f t="shared" si="2"/>
        <v>0.113636363636364</v>
      </c>
      <c r="M11" s="1"/>
    </row>
    <row r="12" spans="1:13">
      <c r="A12" s="85">
        <v>43628</v>
      </c>
      <c r="B12" s="86" t="s">
        <v>23</v>
      </c>
      <c r="C12" s="12" t="s">
        <v>19</v>
      </c>
      <c r="D12" s="12">
        <v>800</v>
      </c>
      <c r="E12" s="12">
        <v>280</v>
      </c>
      <c r="F12" s="12">
        <v>31</v>
      </c>
      <c r="G12" s="12" t="s">
        <v>35</v>
      </c>
      <c r="H12" s="12">
        <v>28.9</v>
      </c>
      <c r="I12" s="12">
        <v>28.9</v>
      </c>
      <c r="J12" s="43">
        <f t="shared" si="0"/>
        <v>-1680</v>
      </c>
      <c r="K12" s="39">
        <f t="shared" si="1"/>
        <v>24800</v>
      </c>
      <c r="L12" s="40">
        <f t="shared" si="2"/>
        <v>-0.067741935483871</v>
      </c>
      <c r="M12" s="1"/>
    </row>
    <row r="13" spans="1:13">
      <c r="A13" s="85">
        <v>43720</v>
      </c>
      <c r="B13" s="86" t="s">
        <v>31</v>
      </c>
      <c r="C13" s="12" t="s">
        <v>19</v>
      </c>
      <c r="D13" s="12">
        <v>1300</v>
      </c>
      <c r="E13" s="12">
        <v>300</v>
      </c>
      <c r="F13" s="12">
        <v>22</v>
      </c>
      <c r="G13" s="12" t="s">
        <v>36</v>
      </c>
      <c r="H13" s="12">
        <v>20.7</v>
      </c>
      <c r="I13" s="12">
        <v>20.7</v>
      </c>
      <c r="J13" s="43">
        <f t="shared" si="0"/>
        <v>-1690</v>
      </c>
      <c r="K13" s="39">
        <f t="shared" si="1"/>
        <v>28600</v>
      </c>
      <c r="L13" s="40">
        <f t="shared" si="2"/>
        <v>-0.0590909090909091</v>
      </c>
      <c r="M13" s="1"/>
    </row>
    <row r="14" spans="1:13">
      <c r="A14" s="84">
        <v>43720</v>
      </c>
      <c r="B14" s="18" t="s">
        <v>18</v>
      </c>
      <c r="C14" s="9" t="s">
        <v>19</v>
      </c>
      <c r="D14" s="9">
        <v>800</v>
      </c>
      <c r="E14" s="9">
        <v>260</v>
      </c>
      <c r="F14" s="9">
        <v>29</v>
      </c>
      <c r="G14" s="9" t="s">
        <v>37</v>
      </c>
      <c r="H14" s="9">
        <v>27.9</v>
      </c>
      <c r="I14" s="9">
        <v>33.5</v>
      </c>
      <c r="J14" s="42">
        <f t="shared" si="0"/>
        <v>3600</v>
      </c>
      <c r="K14" s="39">
        <f t="shared" si="1"/>
        <v>23200</v>
      </c>
      <c r="L14" s="40">
        <f t="shared" si="2"/>
        <v>0.155172413793103</v>
      </c>
      <c r="M14" s="1"/>
    </row>
    <row r="15" spans="1:13">
      <c r="A15" s="84">
        <v>43750</v>
      </c>
      <c r="B15" s="18" t="s">
        <v>25</v>
      </c>
      <c r="C15" s="9" t="s">
        <v>19</v>
      </c>
      <c r="D15" s="9">
        <v>1200</v>
      </c>
      <c r="E15" s="9">
        <v>320</v>
      </c>
      <c r="F15" s="9">
        <v>23.3</v>
      </c>
      <c r="G15" s="9" t="s">
        <v>38</v>
      </c>
      <c r="H15" s="9">
        <v>22.2</v>
      </c>
      <c r="I15" s="9">
        <v>24.4</v>
      </c>
      <c r="J15" s="42">
        <f t="shared" si="0"/>
        <v>1320</v>
      </c>
      <c r="K15" s="39">
        <f t="shared" si="1"/>
        <v>27960</v>
      </c>
      <c r="L15" s="40">
        <f t="shared" si="2"/>
        <v>0.0472103004291845</v>
      </c>
      <c r="M15" s="1"/>
    </row>
    <row r="16" spans="1:13">
      <c r="A16" s="84">
        <v>43781</v>
      </c>
      <c r="B16" s="18" t="s">
        <v>23</v>
      </c>
      <c r="C16" s="9" t="s">
        <v>19</v>
      </c>
      <c r="D16" s="9">
        <v>800</v>
      </c>
      <c r="E16" s="9">
        <v>270</v>
      </c>
      <c r="F16" s="9">
        <v>22.5</v>
      </c>
      <c r="G16" s="9" t="s">
        <v>39</v>
      </c>
      <c r="H16" s="9">
        <v>20.9</v>
      </c>
      <c r="I16" s="9">
        <v>25.5</v>
      </c>
      <c r="J16" s="42">
        <f t="shared" si="0"/>
        <v>2400</v>
      </c>
      <c r="K16" s="39">
        <f t="shared" si="1"/>
        <v>18000</v>
      </c>
      <c r="L16" s="40">
        <f t="shared" si="2"/>
        <v>0.133333333333333</v>
      </c>
      <c r="M16" s="1"/>
    </row>
    <row r="17" spans="1:13">
      <c r="A17" s="84" t="s">
        <v>40</v>
      </c>
      <c r="B17" s="18" t="s">
        <v>25</v>
      </c>
      <c r="C17" s="9" t="s">
        <v>19</v>
      </c>
      <c r="D17" s="9">
        <v>1200</v>
      </c>
      <c r="E17" s="9">
        <v>320</v>
      </c>
      <c r="F17" s="9">
        <v>24.5</v>
      </c>
      <c r="G17" s="9" t="s">
        <v>41</v>
      </c>
      <c r="H17" s="9">
        <v>23.4</v>
      </c>
      <c r="I17" s="9">
        <v>25.5</v>
      </c>
      <c r="J17" s="42">
        <f t="shared" si="0"/>
        <v>1200</v>
      </c>
      <c r="K17" s="39">
        <f t="shared" si="1"/>
        <v>29400</v>
      </c>
      <c r="L17" s="40">
        <f t="shared" si="2"/>
        <v>0.0408163265306122</v>
      </c>
      <c r="M17" s="1"/>
    </row>
    <row r="18" spans="1:13">
      <c r="A18" s="84"/>
      <c r="B18" s="18"/>
      <c r="C18" s="9"/>
      <c r="D18" s="9"/>
      <c r="E18" s="9"/>
      <c r="F18" s="9"/>
      <c r="G18" s="9"/>
      <c r="H18" s="9"/>
      <c r="I18" s="9"/>
      <c r="J18" s="42"/>
      <c r="K18" s="39"/>
      <c r="L18" s="40"/>
      <c r="M18" s="1"/>
    </row>
    <row r="19" spans="1:13">
      <c r="A19" s="84"/>
      <c r="B19" s="18"/>
      <c r="C19" s="9"/>
      <c r="D19" s="9"/>
      <c r="E19" s="9"/>
      <c r="F19" s="9"/>
      <c r="G19" s="9"/>
      <c r="H19" s="9"/>
      <c r="I19" s="9"/>
      <c r="J19" s="42"/>
      <c r="K19" s="39"/>
      <c r="L19" s="40"/>
      <c r="M19" s="1"/>
    </row>
    <row r="20" spans="1:13">
      <c r="A20" s="84"/>
      <c r="B20" s="18"/>
      <c r="C20" s="9"/>
      <c r="D20" s="9"/>
      <c r="E20" s="9"/>
      <c r="F20" s="9"/>
      <c r="G20" s="9"/>
      <c r="H20" s="9"/>
      <c r="I20" s="9"/>
      <c r="J20" s="42"/>
      <c r="K20" s="39"/>
      <c r="L20" s="40"/>
      <c r="M20" s="1"/>
    </row>
    <row r="21" spans="1:13">
      <c r="A21" s="84"/>
      <c r="B21" s="18"/>
      <c r="C21" s="9"/>
      <c r="D21" s="9"/>
      <c r="E21" s="9"/>
      <c r="F21" s="9"/>
      <c r="G21" s="9"/>
      <c r="H21" s="9"/>
      <c r="I21" s="9"/>
      <c r="J21" s="42"/>
      <c r="K21" s="39"/>
      <c r="L21" s="40"/>
      <c r="M21" s="1"/>
    </row>
    <row r="22" spans="1:13">
      <c r="A22" s="84"/>
      <c r="B22" s="18"/>
      <c r="C22" s="9"/>
      <c r="D22" s="9"/>
      <c r="E22" s="9"/>
      <c r="F22" s="9"/>
      <c r="G22" s="9"/>
      <c r="H22" s="9"/>
      <c r="I22" s="9"/>
      <c r="J22" s="42"/>
      <c r="K22" s="39"/>
      <c r="L22" s="40"/>
      <c r="M22" s="1"/>
    </row>
    <row r="23" spans="1:13">
      <c r="A23" s="84"/>
      <c r="B23" s="18"/>
      <c r="C23" s="9"/>
      <c r="D23" s="9"/>
      <c r="E23" s="9"/>
      <c r="F23" s="9"/>
      <c r="G23" s="9"/>
      <c r="H23" s="9"/>
      <c r="I23" s="9"/>
      <c r="J23" s="42"/>
      <c r="K23" s="39"/>
      <c r="L23" s="40"/>
      <c r="M23" s="1"/>
    </row>
    <row r="24" spans="1:13">
      <c r="A24" s="84"/>
      <c r="B24" s="18"/>
      <c r="C24" s="9"/>
      <c r="D24" s="9"/>
      <c r="E24" s="9"/>
      <c r="F24" s="9"/>
      <c r="G24" s="9"/>
      <c r="H24" s="9"/>
      <c r="I24" s="9"/>
      <c r="J24" s="42"/>
      <c r="K24" s="39"/>
      <c r="L24" s="40"/>
      <c r="M24" s="1"/>
    </row>
    <row r="25" spans="1:13">
      <c r="A25" s="84"/>
      <c r="B25" s="18"/>
      <c r="C25" s="9"/>
      <c r="D25" s="9"/>
      <c r="E25" s="9"/>
      <c r="F25" s="9"/>
      <c r="G25" s="9"/>
      <c r="H25" s="9"/>
      <c r="I25" s="9"/>
      <c r="J25" s="42"/>
      <c r="K25" s="39"/>
      <c r="L25" s="40"/>
      <c r="M25" s="1"/>
    </row>
    <row r="26" spans="1:13">
      <c r="A26" s="84"/>
      <c r="B26" s="18"/>
      <c r="C26" s="9"/>
      <c r="D26" s="9"/>
      <c r="E26" s="9"/>
      <c r="F26" s="9"/>
      <c r="G26" s="9"/>
      <c r="H26" s="9"/>
      <c r="I26" s="9"/>
      <c r="J26" s="42"/>
      <c r="K26" s="39"/>
      <c r="L26" s="40"/>
      <c r="M26" s="1"/>
    </row>
    <row r="27" spans="1:13">
      <c r="A27" s="84"/>
      <c r="B27" s="18"/>
      <c r="C27" s="9"/>
      <c r="D27" s="9"/>
      <c r="E27" s="9"/>
      <c r="F27" s="9"/>
      <c r="G27" s="9"/>
      <c r="H27" s="9"/>
      <c r="I27" s="9"/>
      <c r="J27" s="42"/>
      <c r="K27" s="39"/>
      <c r="L27" s="40"/>
      <c r="M27" s="1"/>
    </row>
    <row r="28" spans="1:13">
      <c r="A28" s="84"/>
      <c r="B28" s="18"/>
      <c r="C28" s="9"/>
      <c r="D28" s="9"/>
      <c r="E28" s="9"/>
      <c r="F28" s="9"/>
      <c r="G28" s="9"/>
      <c r="H28" s="9"/>
      <c r="I28" s="9"/>
      <c r="J28" s="42"/>
      <c r="K28" s="39"/>
      <c r="L28" s="40"/>
      <c r="M28" s="1"/>
    </row>
    <row r="29" spans="1:13">
      <c r="A29" s="84"/>
      <c r="B29" s="18"/>
      <c r="C29" s="9"/>
      <c r="D29" s="9"/>
      <c r="E29" s="9"/>
      <c r="F29" s="9"/>
      <c r="G29" s="9"/>
      <c r="H29" s="9"/>
      <c r="I29" s="9"/>
      <c r="J29" s="42"/>
      <c r="K29" s="39"/>
      <c r="L29" s="40"/>
      <c r="M29" s="1"/>
    </row>
    <row r="30" spans="1:13">
      <c r="A30" s="84"/>
      <c r="B30" s="18"/>
      <c r="C30" s="9"/>
      <c r="D30" s="9"/>
      <c r="E30" s="9"/>
      <c r="F30" s="9"/>
      <c r="G30" s="9"/>
      <c r="H30" s="9"/>
      <c r="I30" s="9"/>
      <c r="J30" s="42"/>
      <c r="K30" s="39"/>
      <c r="L30" s="40"/>
      <c r="M30" s="1"/>
    </row>
    <row r="31" spans="1:13">
      <c r="A31" s="84"/>
      <c r="B31" s="18"/>
      <c r="C31" s="9"/>
      <c r="D31" s="9"/>
      <c r="E31" s="9"/>
      <c r="F31" s="9"/>
      <c r="G31" s="9"/>
      <c r="H31" s="9"/>
      <c r="I31" s="9"/>
      <c r="J31" s="42"/>
      <c r="K31" s="39"/>
      <c r="L31" s="40"/>
      <c r="M31" s="1"/>
    </row>
    <row r="32" spans="1:13">
      <c r="A32" s="84"/>
      <c r="B32" s="18"/>
      <c r="C32" s="9"/>
      <c r="D32" s="9"/>
      <c r="E32" s="9"/>
      <c r="F32" s="9"/>
      <c r="G32" s="9"/>
      <c r="H32" s="9"/>
      <c r="I32" s="9"/>
      <c r="J32" s="42"/>
      <c r="K32" s="39"/>
      <c r="L32" s="40"/>
      <c r="M32" s="1"/>
    </row>
    <row r="33" spans="1:12">
      <c r="A33" s="84"/>
      <c r="B33" s="9"/>
      <c r="C33" s="9"/>
      <c r="D33" s="9"/>
      <c r="E33" s="9"/>
      <c r="F33" s="9"/>
      <c r="G33" s="9"/>
      <c r="H33" s="9"/>
      <c r="I33" s="9"/>
      <c r="J33" s="42"/>
      <c r="K33" s="39"/>
      <c r="L33" s="40">
        <f>SUM(L4:L32)</f>
        <v>0.587985599675378</v>
      </c>
    </row>
    <row r="34" spans="1:12">
      <c r="A34" s="87"/>
      <c r="B34" s="45"/>
      <c r="C34" s="45"/>
      <c r="D34" s="45"/>
      <c r="E34" s="45"/>
      <c r="F34" s="45"/>
      <c r="G34" s="45"/>
      <c r="H34" s="56"/>
      <c r="I34" s="56"/>
      <c r="J34" s="57"/>
      <c r="K34" s="58"/>
      <c r="L34" s="59"/>
    </row>
    <row r="35" spans="1:12">
      <c r="A35" s="87"/>
      <c r="B35" s="45"/>
      <c r="C35" s="45"/>
      <c r="D35" s="45"/>
      <c r="E35" s="45"/>
      <c r="F35" s="45"/>
      <c r="G35" s="45"/>
      <c r="H35" s="46" t="s">
        <v>42</v>
      </c>
      <c r="I35" s="46"/>
      <c r="J35" s="60">
        <f>SUM(J4:J33)</f>
        <v>14820</v>
      </c>
      <c r="K35" s="45"/>
      <c r="L35" s="1"/>
    </row>
    <row r="36" spans="8:10">
      <c r="H36" s="45"/>
      <c r="I36" s="45"/>
      <c r="J36" s="45"/>
    </row>
    <row r="37" spans="8:10">
      <c r="H37" s="47" t="s">
        <v>43</v>
      </c>
      <c r="I37" s="47"/>
      <c r="J37" s="78">
        <v>0.59</v>
      </c>
    </row>
    <row r="38" spans="8:10">
      <c r="H38" s="48"/>
      <c r="I38" s="48"/>
      <c r="J38" s="45"/>
    </row>
    <row r="39" spans="8:10">
      <c r="H39" s="47" t="s">
        <v>2</v>
      </c>
      <c r="I39" s="47"/>
      <c r="J39" s="50">
        <f>9/14</f>
        <v>0.642857142857143</v>
      </c>
    </row>
    <row r="1048539" spans="13:13">
      <c r="M1048539" s="65"/>
    </row>
    <row r="1048540" spans="13:13">
      <c r="M1048540" s="65"/>
    </row>
  </sheetData>
  <mergeCells count="5">
    <mergeCell ref="A1:L1"/>
    <mergeCell ref="A2:L2"/>
    <mergeCell ref="H35:I35"/>
    <mergeCell ref="H37:I37"/>
    <mergeCell ref="H39:I39"/>
  </mergeCells>
  <pageMargins left="0.75" right="0.75" top="1" bottom="1" header="0.511805555555556" footer="0.511805555555556"/>
  <pageSetup paperSize="1" orientation="portrait" horizontalDpi="300" verticalDpi="300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1048569"/>
  <sheetViews>
    <sheetView topLeftCell="A37" workbookViewId="0">
      <selection activeCell="K4" sqref="K4"/>
    </sheetView>
  </sheetViews>
  <sheetFormatPr defaultColWidth="9" defaultRowHeight="15"/>
  <cols>
    <col min="1" max="1" width="9.42857142857143"/>
    <col min="2" max="2" width="19" customWidth="1"/>
    <col min="5" max="5" width="12.8571428571429" customWidth="1"/>
    <col min="7" max="7" width="10.4285714285714" customWidth="1"/>
    <col min="8" max="8" width="11" customWidth="1"/>
    <col min="9" max="9" width="12.5714285714286" customWidth="1"/>
    <col min="10" max="10" width="19.1428571428571" customWidth="1"/>
    <col min="11" max="11" width="18.8571428571429" customWidth="1"/>
  </cols>
  <sheetData>
    <row r="1" ht="22.5" spans="1:12">
      <c r="A1" s="27" t="s">
        <v>4</v>
      </c>
      <c r="B1" s="28"/>
      <c r="C1" s="28"/>
      <c r="D1" s="28"/>
      <c r="E1" s="28"/>
      <c r="F1" s="28"/>
      <c r="G1" s="28"/>
      <c r="H1" s="28"/>
      <c r="I1" s="28"/>
      <c r="J1" s="34"/>
      <c r="K1" s="1"/>
      <c r="L1" s="1"/>
    </row>
    <row r="2" ht="15.75" spans="1:12">
      <c r="A2" s="29" t="s">
        <v>435</v>
      </c>
      <c r="B2" s="30"/>
      <c r="C2" s="30"/>
      <c r="D2" s="30"/>
      <c r="E2" s="30"/>
      <c r="F2" s="30"/>
      <c r="G2" s="30"/>
      <c r="H2" s="30"/>
      <c r="I2" s="30"/>
      <c r="J2" s="35"/>
      <c r="K2" s="1"/>
      <c r="L2" s="1"/>
    </row>
    <row r="3" spans="1:12">
      <c r="A3" s="6" t="s">
        <v>6</v>
      </c>
      <c r="B3" s="7" t="s">
        <v>7</v>
      </c>
      <c r="C3" s="7" t="s">
        <v>8</v>
      </c>
      <c r="D3" s="7" t="s">
        <v>9</v>
      </c>
      <c r="E3" s="7" t="s">
        <v>10</v>
      </c>
      <c r="F3" s="7" t="s">
        <v>11</v>
      </c>
      <c r="G3" s="7" t="s">
        <v>13</v>
      </c>
      <c r="H3" s="7" t="s">
        <v>14</v>
      </c>
      <c r="I3" s="36" t="s">
        <v>15</v>
      </c>
      <c r="J3" s="37" t="s">
        <v>16</v>
      </c>
      <c r="K3" s="37" t="s">
        <v>17</v>
      </c>
      <c r="L3" s="1"/>
    </row>
    <row r="4" spans="1:12">
      <c r="A4" s="8">
        <v>43252</v>
      </c>
      <c r="B4" s="9" t="s">
        <v>315</v>
      </c>
      <c r="C4" s="9" t="s">
        <v>19</v>
      </c>
      <c r="D4" s="9">
        <v>1750</v>
      </c>
      <c r="E4" s="9">
        <v>260</v>
      </c>
      <c r="F4" s="9">
        <v>10</v>
      </c>
      <c r="G4" s="9">
        <v>8</v>
      </c>
      <c r="H4" s="9">
        <v>11</v>
      </c>
      <c r="I4" s="42">
        <f t="shared" ref="I4:I45" si="0">(H4-F4)*D4</f>
        <v>1750</v>
      </c>
      <c r="J4" s="39">
        <f t="shared" ref="J4:J45" si="1">D4*F4</f>
        <v>17500</v>
      </c>
      <c r="K4" s="40">
        <f t="shared" ref="K4:K45" si="2">(I4/J4)</f>
        <v>0.1</v>
      </c>
      <c r="L4" s="1"/>
    </row>
    <row r="5" spans="1:12">
      <c r="A5" s="8">
        <v>43252</v>
      </c>
      <c r="B5" s="9" t="s">
        <v>260</v>
      </c>
      <c r="C5" s="9" t="s">
        <v>19</v>
      </c>
      <c r="D5" s="9">
        <v>500</v>
      </c>
      <c r="E5" s="9">
        <v>1850</v>
      </c>
      <c r="F5" s="9">
        <v>38.1</v>
      </c>
      <c r="G5" s="9">
        <v>33</v>
      </c>
      <c r="H5" s="9">
        <v>40.5</v>
      </c>
      <c r="I5" s="42">
        <f t="shared" si="0"/>
        <v>1200</v>
      </c>
      <c r="J5" s="39">
        <f t="shared" si="1"/>
        <v>19050</v>
      </c>
      <c r="K5" s="40">
        <f t="shared" si="2"/>
        <v>0.0629921259842519</v>
      </c>
      <c r="L5" s="1"/>
    </row>
    <row r="6" spans="1:12">
      <c r="A6" s="8">
        <v>43253</v>
      </c>
      <c r="B6" s="9" t="s">
        <v>419</v>
      </c>
      <c r="C6" s="9" t="s">
        <v>19</v>
      </c>
      <c r="D6" s="9">
        <v>1100</v>
      </c>
      <c r="E6" s="9">
        <v>470</v>
      </c>
      <c r="F6" s="9">
        <v>15</v>
      </c>
      <c r="G6" s="9">
        <v>12</v>
      </c>
      <c r="H6" s="9">
        <v>16.3</v>
      </c>
      <c r="I6" s="42">
        <f t="shared" si="0"/>
        <v>1430</v>
      </c>
      <c r="J6" s="39">
        <f t="shared" si="1"/>
        <v>16500</v>
      </c>
      <c r="K6" s="40">
        <f t="shared" si="2"/>
        <v>0.0866666666666667</v>
      </c>
      <c r="L6" s="1"/>
    </row>
    <row r="7" spans="1:12">
      <c r="A7" s="8">
        <v>43253</v>
      </c>
      <c r="B7" s="9" t="s">
        <v>327</v>
      </c>
      <c r="C7" s="9" t="s">
        <v>19</v>
      </c>
      <c r="D7" s="9">
        <v>1750</v>
      </c>
      <c r="E7" s="9">
        <v>350</v>
      </c>
      <c r="F7" s="9">
        <v>10.5</v>
      </c>
      <c r="G7" s="9">
        <v>8.8</v>
      </c>
      <c r="H7" s="9">
        <v>11.2</v>
      </c>
      <c r="I7" s="42">
        <f t="shared" si="0"/>
        <v>1225</v>
      </c>
      <c r="J7" s="39">
        <f t="shared" si="1"/>
        <v>18375</v>
      </c>
      <c r="K7" s="40">
        <f t="shared" si="2"/>
        <v>0.0666666666666666</v>
      </c>
      <c r="L7" s="1"/>
    </row>
    <row r="8" spans="1:12">
      <c r="A8" s="8">
        <v>43256</v>
      </c>
      <c r="B8" s="9" t="s">
        <v>413</v>
      </c>
      <c r="C8" s="9" t="s">
        <v>19</v>
      </c>
      <c r="D8" s="9">
        <v>1000</v>
      </c>
      <c r="E8" s="9">
        <v>530</v>
      </c>
      <c r="F8" s="9">
        <v>17</v>
      </c>
      <c r="G8" s="9">
        <v>14.5</v>
      </c>
      <c r="H8" s="9">
        <v>19.5</v>
      </c>
      <c r="I8" s="42">
        <f t="shared" si="0"/>
        <v>2500</v>
      </c>
      <c r="J8" s="39">
        <f t="shared" si="1"/>
        <v>17000</v>
      </c>
      <c r="K8" s="40">
        <f t="shared" si="2"/>
        <v>0.147058823529412</v>
      </c>
      <c r="L8" s="1"/>
    </row>
    <row r="9" spans="1:12">
      <c r="A9" s="11">
        <v>43256</v>
      </c>
      <c r="B9" s="12" t="s">
        <v>319</v>
      </c>
      <c r="C9" s="12" t="s">
        <v>19</v>
      </c>
      <c r="D9" s="12">
        <v>1750</v>
      </c>
      <c r="E9" s="12">
        <v>250</v>
      </c>
      <c r="F9" s="12">
        <v>14</v>
      </c>
      <c r="G9" s="12">
        <v>12</v>
      </c>
      <c r="H9" s="12">
        <v>12</v>
      </c>
      <c r="I9" s="43">
        <f t="shared" si="0"/>
        <v>-3500</v>
      </c>
      <c r="J9" s="39">
        <f t="shared" si="1"/>
        <v>24500</v>
      </c>
      <c r="K9" s="40">
        <f t="shared" si="2"/>
        <v>-0.142857142857143</v>
      </c>
      <c r="L9" s="1"/>
    </row>
    <row r="10" spans="1:12">
      <c r="A10" s="8">
        <v>43256</v>
      </c>
      <c r="B10" s="9" t="s">
        <v>137</v>
      </c>
      <c r="C10" s="9" t="s">
        <v>19</v>
      </c>
      <c r="D10" s="9">
        <v>700</v>
      </c>
      <c r="E10" s="9">
        <v>900</v>
      </c>
      <c r="F10" s="9">
        <v>26</v>
      </c>
      <c r="G10" s="9">
        <v>22</v>
      </c>
      <c r="H10" s="9">
        <v>27.5</v>
      </c>
      <c r="I10" s="42">
        <f t="shared" si="0"/>
        <v>1050</v>
      </c>
      <c r="J10" s="39">
        <f t="shared" si="1"/>
        <v>18200</v>
      </c>
      <c r="K10" s="40">
        <f t="shared" si="2"/>
        <v>0.0576923076923077</v>
      </c>
      <c r="L10" s="1"/>
    </row>
    <row r="11" spans="1:12">
      <c r="A11" s="8">
        <v>43257</v>
      </c>
      <c r="B11" s="9" t="s">
        <v>294</v>
      </c>
      <c r="C11" s="9" t="s">
        <v>19</v>
      </c>
      <c r="D11" s="9">
        <v>1200</v>
      </c>
      <c r="E11" s="9">
        <v>700</v>
      </c>
      <c r="F11" s="9">
        <v>20</v>
      </c>
      <c r="G11" s="9">
        <v>18</v>
      </c>
      <c r="H11" s="9">
        <v>21</v>
      </c>
      <c r="I11" s="42">
        <f t="shared" si="0"/>
        <v>1200</v>
      </c>
      <c r="J11" s="39">
        <f t="shared" si="1"/>
        <v>24000</v>
      </c>
      <c r="K11" s="40">
        <f t="shared" si="2"/>
        <v>0.05</v>
      </c>
      <c r="L11" s="1"/>
    </row>
    <row r="12" spans="1:12">
      <c r="A12" s="8">
        <v>43257</v>
      </c>
      <c r="B12" s="9" t="s">
        <v>27</v>
      </c>
      <c r="C12" s="9" t="s">
        <v>19</v>
      </c>
      <c r="D12" s="9">
        <v>1300</v>
      </c>
      <c r="E12" s="9">
        <v>550</v>
      </c>
      <c r="F12" s="9">
        <v>14</v>
      </c>
      <c r="G12" s="9">
        <v>12</v>
      </c>
      <c r="H12" s="9">
        <v>14.7</v>
      </c>
      <c r="I12" s="42">
        <f t="shared" si="0"/>
        <v>909.999999999999</v>
      </c>
      <c r="J12" s="39">
        <f t="shared" si="1"/>
        <v>18200</v>
      </c>
      <c r="K12" s="40">
        <f t="shared" si="2"/>
        <v>0.0499999999999999</v>
      </c>
      <c r="L12" s="1"/>
    </row>
    <row r="13" spans="1:12">
      <c r="A13" s="8">
        <v>43258</v>
      </c>
      <c r="B13" s="9" t="s">
        <v>373</v>
      </c>
      <c r="C13" s="9" t="s">
        <v>19</v>
      </c>
      <c r="D13" s="9">
        <v>2667</v>
      </c>
      <c r="E13" s="9">
        <v>340</v>
      </c>
      <c r="F13" s="9">
        <v>9.5</v>
      </c>
      <c r="G13" s="9">
        <v>8.2</v>
      </c>
      <c r="H13" s="9">
        <v>9.5</v>
      </c>
      <c r="I13" s="42">
        <f t="shared" si="0"/>
        <v>0</v>
      </c>
      <c r="J13" s="39">
        <f t="shared" si="1"/>
        <v>25336.5</v>
      </c>
      <c r="K13" s="40">
        <f t="shared" si="2"/>
        <v>0</v>
      </c>
      <c r="L13" s="1"/>
    </row>
    <row r="14" spans="1:12">
      <c r="A14" s="8">
        <v>43259</v>
      </c>
      <c r="B14" s="9" t="s">
        <v>277</v>
      </c>
      <c r="C14" s="9" t="s">
        <v>19</v>
      </c>
      <c r="D14" s="9">
        <v>1000</v>
      </c>
      <c r="E14" s="9">
        <v>940</v>
      </c>
      <c r="F14" s="9">
        <v>29</v>
      </c>
      <c r="G14" s="9">
        <v>26</v>
      </c>
      <c r="H14" s="9">
        <v>32.5</v>
      </c>
      <c r="I14" s="42">
        <f t="shared" si="0"/>
        <v>3500</v>
      </c>
      <c r="J14" s="39">
        <f t="shared" si="1"/>
        <v>29000</v>
      </c>
      <c r="K14" s="40">
        <f t="shared" si="2"/>
        <v>0.120689655172414</v>
      </c>
      <c r="L14" s="1"/>
    </row>
    <row r="15" spans="1:12">
      <c r="A15" s="8">
        <v>43259</v>
      </c>
      <c r="B15" s="9" t="s">
        <v>384</v>
      </c>
      <c r="C15" s="9" t="s">
        <v>19</v>
      </c>
      <c r="D15" s="9">
        <v>1700</v>
      </c>
      <c r="E15" s="9">
        <v>380</v>
      </c>
      <c r="F15" s="9">
        <v>13</v>
      </c>
      <c r="G15" s="9">
        <v>11</v>
      </c>
      <c r="H15" s="9">
        <v>13.95</v>
      </c>
      <c r="I15" s="42">
        <f t="shared" si="0"/>
        <v>1615</v>
      </c>
      <c r="J15" s="39">
        <f t="shared" si="1"/>
        <v>22100</v>
      </c>
      <c r="K15" s="40">
        <f t="shared" si="2"/>
        <v>0.073076923076923</v>
      </c>
      <c r="L15" s="1"/>
    </row>
    <row r="16" spans="1:12">
      <c r="A16" s="8">
        <v>43262</v>
      </c>
      <c r="B16" s="9" t="s">
        <v>384</v>
      </c>
      <c r="C16" s="9" t="s">
        <v>19</v>
      </c>
      <c r="D16" s="9">
        <v>1700</v>
      </c>
      <c r="E16" s="9">
        <v>380</v>
      </c>
      <c r="F16" s="9">
        <v>15</v>
      </c>
      <c r="G16" s="9">
        <v>13.2</v>
      </c>
      <c r="H16" s="9">
        <v>17.5</v>
      </c>
      <c r="I16" s="42">
        <f t="shared" si="0"/>
        <v>4250</v>
      </c>
      <c r="J16" s="39">
        <f t="shared" si="1"/>
        <v>25500</v>
      </c>
      <c r="K16" s="40">
        <f t="shared" si="2"/>
        <v>0.166666666666667</v>
      </c>
      <c r="L16" s="1"/>
    </row>
    <row r="17" spans="1:12">
      <c r="A17" s="8">
        <v>43262</v>
      </c>
      <c r="B17" s="9" t="s">
        <v>392</v>
      </c>
      <c r="C17" s="9" t="s">
        <v>19</v>
      </c>
      <c r="D17" s="9">
        <v>600</v>
      </c>
      <c r="E17" s="9">
        <v>820</v>
      </c>
      <c r="F17" s="9">
        <v>27</v>
      </c>
      <c r="G17" s="9">
        <v>23.5</v>
      </c>
      <c r="H17" s="9">
        <v>29.3</v>
      </c>
      <c r="I17" s="42">
        <f t="shared" si="0"/>
        <v>1380</v>
      </c>
      <c r="J17" s="39">
        <f t="shared" si="1"/>
        <v>16200</v>
      </c>
      <c r="K17" s="40">
        <f t="shared" si="2"/>
        <v>0.0851851851851852</v>
      </c>
      <c r="L17" s="1"/>
    </row>
    <row r="18" spans="1:12">
      <c r="A18" s="8">
        <v>43263</v>
      </c>
      <c r="B18" s="9" t="s">
        <v>436</v>
      </c>
      <c r="C18" s="9" t="s">
        <v>19</v>
      </c>
      <c r="D18" s="9">
        <v>800</v>
      </c>
      <c r="E18" s="9">
        <v>1260</v>
      </c>
      <c r="F18" s="9">
        <v>40</v>
      </c>
      <c r="G18" s="9">
        <v>36</v>
      </c>
      <c r="H18" s="9">
        <v>47</v>
      </c>
      <c r="I18" s="42">
        <f t="shared" si="0"/>
        <v>5600</v>
      </c>
      <c r="J18" s="39">
        <f t="shared" si="1"/>
        <v>32000</v>
      </c>
      <c r="K18" s="40">
        <f t="shared" si="2"/>
        <v>0.175</v>
      </c>
      <c r="L18" s="1"/>
    </row>
    <row r="19" spans="1:12">
      <c r="A19" s="8">
        <v>43263</v>
      </c>
      <c r="B19" s="9" t="s">
        <v>367</v>
      </c>
      <c r="C19" s="9" t="s">
        <v>19</v>
      </c>
      <c r="D19" s="9">
        <v>1500</v>
      </c>
      <c r="E19" s="9">
        <v>440</v>
      </c>
      <c r="F19" s="9">
        <v>12</v>
      </c>
      <c r="G19" s="9">
        <v>9.8</v>
      </c>
      <c r="H19" s="9">
        <v>12.3</v>
      </c>
      <c r="I19" s="42">
        <f t="shared" si="0"/>
        <v>450.000000000001</v>
      </c>
      <c r="J19" s="39">
        <f t="shared" si="1"/>
        <v>18000</v>
      </c>
      <c r="K19" s="40">
        <f t="shared" si="2"/>
        <v>0.0250000000000001</v>
      </c>
      <c r="L19" s="1"/>
    </row>
    <row r="20" spans="1:12">
      <c r="A20" s="8">
        <v>43263</v>
      </c>
      <c r="B20" s="9" t="s">
        <v>268</v>
      </c>
      <c r="C20" s="9" t="s">
        <v>19</v>
      </c>
      <c r="D20" s="9">
        <v>1100</v>
      </c>
      <c r="E20" s="9">
        <v>500</v>
      </c>
      <c r="F20" s="9">
        <v>13.5</v>
      </c>
      <c r="G20" s="9">
        <v>10.4</v>
      </c>
      <c r="H20" s="9">
        <v>14.9</v>
      </c>
      <c r="I20" s="42">
        <f t="shared" si="0"/>
        <v>1540</v>
      </c>
      <c r="J20" s="39">
        <f t="shared" si="1"/>
        <v>14850</v>
      </c>
      <c r="K20" s="40">
        <f t="shared" si="2"/>
        <v>0.103703703703704</v>
      </c>
      <c r="L20" s="1"/>
    </row>
    <row r="21" spans="1:12">
      <c r="A21" s="11">
        <v>43264</v>
      </c>
      <c r="B21" s="12" t="s">
        <v>264</v>
      </c>
      <c r="C21" s="12" t="s">
        <v>19</v>
      </c>
      <c r="D21" s="12">
        <v>1600</v>
      </c>
      <c r="E21" s="12">
        <v>280</v>
      </c>
      <c r="F21" s="12">
        <v>13</v>
      </c>
      <c r="G21" s="12">
        <v>11</v>
      </c>
      <c r="H21" s="12">
        <v>11</v>
      </c>
      <c r="I21" s="43">
        <f t="shared" si="0"/>
        <v>-3200</v>
      </c>
      <c r="J21" s="39">
        <f t="shared" si="1"/>
        <v>20800</v>
      </c>
      <c r="K21" s="40">
        <f t="shared" si="2"/>
        <v>-0.153846153846154</v>
      </c>
      <c r="L21" s="1"/>
    </row>
    <row r="22" spans="1:12">
      <c r="A22" s="11">
        <v>43264</v>
      </c>
      <c r="B22" s="12" t="s">
        <v>244</v>
      </c>
      <c r="C22" s="12" t="s">
        <v>19</v>
      </c>
      <c r="D22" s="12">
        <v>1000</v>
      </c>
      <c r="E22" s="12">
        <v>1000</v>
      </c>
      <c r="F22" s="12">
        <v>25</v>
      </c>
      <c r="G22" s="12">
        <v>22.2</v>
      </c>
      <c r="H22" s="12">
        <v>22.2</v>
      </c>
      <c r="I22" s="43">
        <f t="shared" si="0"/>
        <v>-2800</v>
      </c>
      <c r="J22" s="39">
        <f t="shared" si="1"/>
        <v>25000</v>
      </c>
      <c r="K22" s="40">
        <f t="shared" si="2"/>
        <v>-0.112</v>
      </c>
      <c r="L22" s="1"/>
    </row>
    <row r="23" spans="1:12">
      <c r="A23" s="8">
        <v>43265</v>
      </c>
      <c r="B23" s="9" t="s">
        <v>413</v>
      </c>
      <c r="C23" s="9" t="s">
        <v>19</v>
      </c>
      <c r="D23" s="9">
        <v>1000</v>
      </c>
      <c r="E23" s="9">
        <v>550</v>
      </c>
      <c r="F23" s="9">
        <v>13</v>
      </c>
      <c r="G23" s="9">
        <v>10</v>
      </c>
      <c r="H23" s="9">
        <v>14.5</v>
      </c>
      <c r="I23" s="42">
        <f t="shared" si="0"/>
        <v>1500</v>
      </c>
      <c r="J23" s="39">
        <f t="shared" si="1"/>
        <v>13000</v>
      </c>
      <c r="K23" s="40">
        <f t="shared" si="2"/>
        <v>0.115384615384615</v>
      </c>
      <c r="L23" s="1"/>
    </row>
    <row r="24" spans="1:12">
      <c r="A24" s="8">
        <v>43265</v>
      </c>
      <c r="B24" s="9" t="s">
        <v>437</v>
      </c>
      <c r="C24" s="9" t="s">
        <v>19</v>
      </c>
      <c r="D24" s="9">
        <v>800</v>
      </c>
      <c r="E24" s="9">
        <v>600</v>
      </c>
      <c r="F24" s="9">
        <v>17</v>
      </c>
      <c r="G24" s="9">
        <v>13.5</v>
      </c>
      <c r="H24" s="9">
        <v>18.4</v>
      </c>
      <c r="I24" s="42">
        <f t="shared" si="0"/>
        <v>1120</v>
      </c>
      <c r="J24" s="39">
        <f t="shared" si="1"/>
        <v>13600</v>
      </c>
      <c r="K24" s="40">
        <f t="shared" si="2"/>
        <v>0.0823529411764705</v>
      </c>
      <c r="L24" s="1"/>
    </row>
    <row r="25" spans="1:12">
      <c r="A25" s="8">
        <v>43266</v>
      </c>
      <c r="B25" s="9" t="s">
        <v>407</v>
      </c>
      <c r="C25" s="9" t="s">
        <v>19</v>
      </c>
      <c r="D25" s="9">
        <v>1575</v>
      </c>
      <c r="E25" s="9">
        <v>310</v>
      </c>
      <c r="F25" s="9">
        <v>14.5</v>
      </c>
      <c r="G25" s="9">
        <v>12.5</v>
      </c>
      <c r="H25" s="9">
        <v>15.5</v>
      </c>
      <c r="I25" s="42">
        <f t="shared" si="0"/>
        <v>1575</v>
      </c>
      <c r="J25" s="39">
        <f t="shared" si="1"/>
        <v>22837.5</v>
      </c>
      <c r="K25" s="40">
        <f t="shared" si="2"/>
        <v>0.0689655172413793</v>
      </c>
      <c r="L25" s="1"/>
    </row>
    <row r="26" spans="1:12">
      <c r="A26" s="8">
        <v>43266</v>
      </c>
      <c r="B26" s="9" t="s">
        <v>438</v>
      </c>
      <c r="C26" s="9" t="s">
        <v>19</v>
      </c>
      <c r="D26" s="9">
        <v>1600</v>
      </c>
      <c r="E26" s="9">
        <v>280</v>
      </c>
      <c r="F26" s="9">
        <v>12.5</v>
      </c>
      <c r="G26" s="9">
        <v>10.5</v>
      </c>
      <c r="H26" s="9">
        <v>13.2</v>
      </c>
      <c r="I26" s="42">
        <f t="shared" si="0"/>
        <v>1120</v>
      </c>
      <c r="J26" s="39">
        <f t="shared" si="1"/>
        <v>20000</v>
      </c>
      <c r="K26" s="40">
        <f t="shared" si="2"/>
        <v>0.0559999999999999</v>
      </c>
      <c r="L26" s="1"/>
    </row>
    <row r="27" spans="1:12">
      <c r="A27" s="8">
        <v>43269</v>
      </c>
      <c r="B27" s="9" t="s">
        <v>289</v>
      </c>
      <c r="C27" s="9" t="s">
        <v>19</v>
      </c>
      <c r="D27" s="9">
        <v>1061</v>
      </c>
      <c r="E27" s="9">
        <v>560</v>
      </c>
      <c r="F27" s="9">
        <v>16</v>
      </c>
      <c r="G27" s="9">
        <v>13</v>
      </c>
      <c r="H27" s="9">
        <v>17.4</v>
      </c>
      <c r="I27" s="42">
        <f t="shared" si="0"/>
        <v>1485.4</v>
      </c>
      <c r="J27" s="39">
        <f t="shared" si="1"/>
        <v>16976</v>
      </c>
      <c r="K27" s="40">
        <f t="shared" si="2"/>
        <v>0.0874999999999999</v>
      </c>
      <c r="L27" s="1"/>
    </row>
    <row r="28" spans="1:12">
      <c r="A28" s="11">
        <v>43269</v>
      </c>
      <c r="B28" s="12" t="s">
        <v>88</v>
      </c>
      <c r="C28" s="12" t="s">
        <v>19</v>
      </c>
      <c r="D28" s="12">
        <v>900</v>
      </c>
      <c r="E28" s="12">
        <v>620</v>
      </c>
      <c r="F28" s="12">
        <v>24</v>
      </c>
      <c r="G28" s="12">
        <v>21</v>
      </c>
      <c r="H28" s="12">
        <v>21</v>
      </c>
      <c r="I28" s="43">
        <f t="shared" si="0"/>
        <v>-2700</v>
      </c>
      <c r="J28" s="39">
        <f t="shared" si="1"/>
        <v>21600</v>
      </c>
      <c r="K28" s="40">
        <f t="shared" si="2"/>
        <v>-0.125</v>
      </c>
      <c r="L28" s="1"/>
    </row>
    <row r="29" spans="1:12">
      <c r="A29" s="8">
        <v>43269</v>
      </c>
      <c r="B29" s="9" t="s">
        <v>439</v>
      </c>
      <c r="C29" s="9" t="s">
        <v>19</v>
      </c>
      <c r="D29" s="9">
        <v>1000</v>
      </c>
      <c r="E29" s="9">
        <v>600</v>
      </c>
      <c r="F29" s="9">
        <v>11</v>
      </c>
      <c r="G29" s="9">
        <v>8</v>
      </c>
      <c r="H29" s="9">
        <v>12.3</v>
      </c>
      <c r="I29" s="42">
        <f t="shared" si="0"/>
        <v>1300</v>
      </c>
      <c r="J29" s="39">
        <f t="shared" si="1"/>
        <v>11000</v>
      </c>
      <c r="K29" s="40">
        <f t="shared" si="2"/>
        <v>0.118181818181818</v>
      </c>
      <c r="L29" s="1"/>
    </row>
    <row r="30" spans="1:12">
      <c r="A30" s="8">
        <v>43270</v>
      </c>
      <c r="B30" s="9" t="s">
        <v>126</v>
      </c>
      <c r="C30" s="9" t="s">
        <v>19</v>
      </c>
      <c r="D30" s="9">
        <v>1100</v>
      </c>
      <c r="E30" s="9">
        <v>820</v>
      </c>
      <c r="F30" s="9">
        <v>24</v>
      </c>
      <c r="G30" s="9">
        <v>21.2</v>
      </c>
      <c r="H30" s="9">
        <v>25.4</v>
      </c>
      <c r="I30" s="42">
        <f t="shared" si="0"/>
        <v>1540</v>
      </c>
      <c r="J30" s="39">
        <f t="shared" si="1"/>
        <v>26400</v>
      </c>
      <c r="K30" s="40">
        <f t="shared" si="2"/>
        <v>0.0583333333333333</v>
      </c>
      <c r="L30" s="1"/>
    </row>
    <row r="31" spans="1:12">
      <c r="A31" s="8">
        <v>43270</v>
      </c>
      <c r="B31" s="9" t="s">
        <v>392</v>
      </c>
      <c r="C31" s="9" t="s">
        <v>19</v>
      </c>
      <c r="D31" s="9">
        <v>600</v>
      </c>
      <c r="E31" s="9">
        <v>900</v>
      </c>
      <c r="F31" s="9">
        <v>30</v>
      </c>
      <c r="G31" s="9">
        <v>26</v>
      </c>
      <c r="H31" s="9">
        <v>32.5</v>
      </c>
      <c r="I31" s="42">
        <f t="shared" si="0"/>
        <v>1500</v>
      </c>
      <c r="J31" s="39">
        <f t="shared" si="1"/>
        <v>18000</v>
      </c>
      <c r="K31" s="40">
        <f t="shared" si="2"/>
        <v>0.0833333333333333</v>
      </c>
      <c r="L31" s="1"/>
    </row>
    <row r="32" spans="1:12">
      <c r="A32" s="8">
        <v>43271</v>
      </c>
      <c r="B32" s="9" t="s">
        <v>440</v>
      </c>
      <c r="C32" s="9" t="s">
        <v>19</v>
      </c>
      <c r="D32" s="9">
        <v>2750</v>
      </c>
      <c r="E32" s="9">
        <v>250</v>
      </c>
      <c r="F32" s="9">
        <v>4.6</v>
      </c>
      <c r="G32" s="9">
        <v>3.4</v>
      </c>
      <c r="H32" s="9">
        <v>4.6</v>
      </c>
      <c r="I32" s="42">
        <f t="shared" si="0"/>
        <v>0</v>
      </c>
      <c r="J32" s="39">
        <f t="shared" si="1"/>
        <v>12650</v>
      </c>
      <c r="K32" s="40">
        <f t="shared" si="2"/>
        <v>0</v>
      </c>
      <c r="L32" s="1"/>
    </row>
    <row r="33" spans="1:12">
      <c r="A33" s="8">
        <v>43272</v>
      </c>
      <c r="B33" s="9" t="s">
        <v>113</v>
      </c>
      <c r="C33" s="9" t="s">
        <v>19</v>
      </c>
      <c r="D33" s="9">
        <v>1000</v>
      </c>
      <c r="E33" s="9">
        <v>1020</v>
      </c>
      <c r="F33" s="9">
        <v>16</v>
      </c>
      <c r="G33" s="9">
        <v>12.9</v>
      </c>
      <c r="H33" s="9">
        <v>18.5</v>
      </c>
      <c r="I33" s="42">
        <f t="shared" si="0"/>
        <v>2500</v>
      </c>
      <c r="J33" s="39">
        <f t="shared" si="1"/>
        <v>16000</v>
      </c>
      <c r="K33" s="40">
        <f t="shared" si="2"/>
        <v>0.15625</v>
      </c>
      <c r="L33" s="1"/>
    </row>
    <row r="34" spans="1:12">
      <c r="A34" s="11">
        <v>43273</v>
      </c>
      <c r="B34" s="12" t="s">
        <v>441</v>
      </c>
      <c r="C34" s="12" t="s">
        <v>19</v>
      </c>
      <c r="D34" s="12">
        <v>900</v>
      </c>
      <c r="E34" s="12">
        <v>600</v>
      </c>
      <c r="F34" s="12">
        <v>15</v>
      </c>
      <c r="G34" s="12">
        <v>11.8</v>
      </c>
      <c r="H34" s="12">
        <v>11.8</v>
      </c>
      <c r="I34" s="43">
        <f t="shared" si="0"/>
        <v>-2880</v>
      </c>
      <c r="J34" s="39">
        <f t="shared" si="1"/>
        <v>13500</v>
      </c>
      <c r="K34" s="40">
        <f t="shared" si="2"/>
        <v>-0.213333333333333</v>
      </c>
      <c r="L34" s="1"/>
    </row>
    <row r="35" spans="1:12">
      <c r="A35" s="8">
        <v>43273</v>
      </c>
      <c r="B35" s="9" t="s">
        <v>324</v>
      </c>
      <c r="C35" s="9" t="s">
        <v>19</v>
      </c>
      <c r="D35" s="9">
        <v>600</v>
      </c>
      <c r="E35" s="9">
        <v>900</v>
      </c>
      <c r="F35" s="9">
        <v>21</v>
      </c>
      <c r="G35" s="9">
        <v>16</v>
      </c>
      <c r="H35" s="9">
        <v>23.3</v>
      </c>
      <c r="I35" s="42">
        <f t="shared" si="0"/>
        <v>1380</v>
      </c>
      <c r="J35" s="39">
        <f t="shared" si="1"/>
        <v>12600</v>
      </c>
      <c r="K35" s="40">
        <f t="shared" si="2"/>
        <v>0.10952380952381</v>
      </c>
      <c r="L35" s="1"/>
    </row>
    <row r="36" spans="1:12">
      <c r="A36" s="8">
        <v>43273</v>
      </c>
      <c r="B36" s="9" t="s">
        <v>239</v>
      </c>
      <c r="C36" s="9" t="s">
        <v>19</v>
      </c>
      <c r="D36" s="9">
        <v>500</v>
      </c>
      <c r="E36" s="9">
        <v>2300</v>
      </c>
      <c r="F36" s="9">
        <v>36</v>
      </c>
      <c r="G36" s="9">
        <v>30.5</v>
      </c>
      <c r="H36" s="9">
        <v>47</v>
      </c>
      <c r="I36" s="42">
        <f t="shared" si="0"/>
        <v>5500</v>
      </c>
      <c r="J36" s="39">
        <f t="shared" si="1"/>
        <v>18000</v>
      </c>
      <c r="K36" s="40">
        <f t="shared" si="2"/>
        <v>0.305555555555556</v>
      </c>
      <c r="L36" s="1"/>
    </row>
    <row r="37" spans="1:12">
      <c r="A37" s="8">
        <v>43276</v>
      </c>
      <c r="B37" s="9" t="s">
        <v>432</v>
      </c>
      <c r="C37" s="9" t="s">
        <v>19</v>
      </c>
      <c r="D37" s="9">
        <v>1800</v>
      </c>
      <c r="E37" s="9">
        <v>420</v>
      </c>
      <c r="F37" s="9">
        <v>8</v>
      </c>
      <c r="G37" s="9">
        <v>6</v>
      </c>
      <c r="H37" s="9">
        <v>12.7</v>
      </c>
      <c r="I37" s="42">
        <f t="shared" si="0"/>
        <v>8460</v>
      </c>
      <c r="J37" s="39">
        <f t="shared" si="1"/>
        <v>14400</v>
      </c>
      <c r="K37" s="40">
        <f t="shared" si="2"/>
        <v>0.5875</v>
      </c>
      <c r="L37" s="1"/>
    </row>
    <row r="38" spans="1:12">
      <c r="A38" s="8">
        <v>43276</v>
      </c>
      <c r="B38" s="9" t="s">
        <v>407</v>
      </c>
      <c r="C38" s="9" t="s">
        <v>19</v>
      </c>
      <c r="D38" s="9">
        <v>1575</v>
      </c>
      <c r="E38" s="9">
        <v>310</v>
      </c>
      <c r="F38" s="9">
        <v>9</v>
      </c>
      <c r="G38" s="9">
        <v>6.8</v>
      </c>
      <c r="H38" s="9">
        <v>12</v>
      </c>
      <c r="I38" s="42">
        <f t="shared" si="0"/>
        <v>4725</v>
      </c>
      <c r="J38" s="39">
        <f t="shared" si="1"/>
        <v>14175</v>
      </c>
      <c r="K38" s="40">
        <f t="shared" si="2"/>
        <v>0.333333333333333</v>
      </c>
      <c r="L38" s="1"/>
    </row>
    <row r="39" spans="1:12">
      <c r="A39" s="8">
        <v>43277</v>
      </c>
      <c r="B39" s="9" t="s">
        <v>438</v>
      </c>
      <c r="C39" s="9" t="s">
        <v>19</v>
      </c>
      <c r="D39" s="9">
        <v>1600</v>
      </c>
      <c r="E39" s="9">
        <v>250</v>
      </c>
      <c r="F39" s="9">
        <v>4.5</v>
      </c>
      <c r="G39" s="9">
        <v>2.5</v>
      </c>
      <c r="H39" s="9">
        <v>4.5</v>
      </c>
      <c r="I39" s="42">
        <f t="shared" si="0"/>
        <v>0</v>
      </c>
      <c r="J39" s="39">
        <f t="shared" si="1"/>
        <v>7200</v>
      </c>
      <c r="K39" s="40">
        <f t="shared" si="2"/>
        <v>0</v>
      </c>
      <c r="L39" s="1"/>
    </row>
    <row r="40" spans="1:12">
      <c r="A40" s="8">
        <v>43277</v>
      </c>
      <c r="B40" s="9" t="s">
        <v>393</v>
      </c>
      <c r="C40" s="9" t="s">
        <v>19</v>
      </c>
      <c r="D40" s="9">
        <v>1500</v>
      </c>
      <c r="E40" s="9">
        <v>290</v>
      </c>
      <c r="F40" s="9">
        <v>8.1</v>
      </c>
      <c r="G40" s="9">
        <v>6</v>
      </c>
      <c r="H40" s="9">
        <v>9.1</v>
      </c>
      <c r="I40" s="42">
        <f t="shared" si="0"/>
        <v>1500</v>
      </c>
      <c r="J40" s="39">
        <f t="shared" si="1"/>
        <v>12150</v>
      </c>
      <c r="K40" s="40">
        <f t="shared" si="2"/>
        <v>0.123456790123457</v>
      </c>
      <c r="L40" s="1"/>
    </row>
    <row r="41" spans="1:12">
      <c r="A41" s="8">
        <v>43277</v>
      </c>
      <c r="B41" s="9" t="s">
        <v>315</v>
      </c>
      <c r="C41" s="9" t="s">
        <v>19</v>
      </c>
      <c r="D41" s="9">
        <v>1750</v>
      </c>
      <c r="E41" s="9">
        <v>230</v>
      </c>
      <c r="F41" s="9">
        <v>3.5</v>
      </c>
      <c r="G41" s="9">
        <v>1.6</v>
      </c>
      <c r="H41" s="9">
        <v>4.5</v>
      </c>
      <c r="I41" s="42">
        <f t="shared" si="0"/>
        <v>1750</v>
      </c>
      <c r="J41" s="39">
        <f t="shared" si="1"/>
        <v>6125</v>
      </c>
      <c r="K41" s="40">
        <f t="shared" si="2"/>
        <v>0.285714285714286</v>
      </c>
      <c r="L41" s="1"/>
    </row>
    <row r="42" spans="1:12">
      <c r="A42" s="8">
        <v>43339</v>
      </c>
      <c r="B42" s="9" t="s">
        <v>318</v>
      </c>
      <c r="C42" s="9" t="s">
        <v>19</v>
      </c>
      <c r="D42" s="9">
        <v>1300</v>
      </c>
      <c r="E42" s="9">
        <v>420</v>
      </c>
      <c r="F42" s="9">
        <v>11.5</v>
      </c>
      <c r="G42" s="9">
        <v>9</v>
      </c>
      <c r="H42" s="9">
        <v>17</v>
      </c>
      <c r="I42" s="42">
        <f t="shared" si="0"/>
        <v>7150</v>
      </c>
      <c r="J42" s="39">
        <f t="shared" si="1"/>
        <v>14950</v>
      </c>
      <c r="K42" s="40">
        <f t="shared" si="2"/>
        <v>0.478260869565217</v>
      </c>
      <c r="L42" s="1"/>
    </row>
    <row r="43" spans="1:12">
      <c r="A43" s="8">
        <v>43339</v>
      </c>
      <c r="B43" s="9" t="s">
        <v>432</v>
      </c>
      <c r="C43" s="9" t="s">
        <v>19</v>
      </c>
      <c r="D43" s="9">
        <v>1800</v>
      </c>
      <c r="E43" s="9">
        <v>400</v>
      </c>
      <c r="F43" s="9">
        <v>7</v>
      </c>
      <c r="G43" s="9">
        <v>5</v>
      </c>
      <c r="H43" s="9">
        <v>10.8</v>
      </c>
      <c r="I43" s="42">
        <f t="shared" si="0"/>
        <v>6840</v>
      </c>
      <c r="J43" s="39">
        <f t="shared" si="1"/>
        <v>12600</v>
      </c>
      <c r="K43" s="40">
        <f t="shared" si="2"/>
        <v>0.542857142857143</v>
      </c>
      <c r="L43" s="1"/>
    </row>
    <row r="44" spans="1:12">
      <c r="A44" s="8">
        <v>43340</v>
      </c>
      <c r="B44" s="9" t="s">
        <v>338</v>
      </c>
      <c r="C44" s="9" t="s">
        <v>19</v>
      </c>
      <c r="D44" s="9">
        <v>1800</v>
      </c>
      <c r="E44" s="9">
        <v>380</v>
      </c>
      <c r="F44" s="9">
        <v>4.5</v>
      </c>
      <c r="G44" s="9">
        <v>2.9</v>
      </c>
      <c r="H44" s="9">
        <v>6.3</v>
      </c>
      <c r="I44" s="42">
        <f t="shared" si="0"/>
        <v>3240</v>
      </c>
      <c r="J44" s="39">
        <f t="shared" si="1"/>
        <v>8100</v>
      </c>
      <c r="K44" s="40">
        <f t="shared" si="2"/>
        <v>0.4</v>
      </c>
      <c r="L44" s="1"/>
    </row>
    <row r="45" spans="1:12">
      <c r="A45" s="11">
        <v>43341</v>
      </c>
      <c r="B45" s="12" t="s">
        <v>442</v>
      </c>
      <c r="C45" s="12" t="s">
        <v>19</v>
      </c>
      <c r="D45" s="12">
        <v>800</v>
      </c>
      <c r="E45" s="12">
        <v>1340</v>
      </c>
      <c r="F45" s="12">
        <v>42</v>
      </c>
      <c r="G45" s="12">
        <v>36.7</v>
      </c>
      <c r="H45" s="12">
        <v>36.7</v>
      </c>
      <c r="I45" s="43">
        <f t="shared" si="0"/>
        <v>-4240</v>
      </c>
      <c r="J45" s="39">
        <f t="shared" si="1"/>
        <v>33600</v>
      </c>
      <c r="K45" s="40">
        <f t="shared" si="2"/>
        <v>-0.126190476190476</v>
      </c>
      <c r="L45" s="1"/>
    </row>
    <row r="46" spans="1:12">
      <c r="A46" s="8"/>
      <c r="B46" s="9"/>
      <c r="C46" s="9"/>
      <c r="D46" s="9"/>
      <c r="E46" s="9"/>
      <c r="F46" s="9"/>
      <c r="G46" s="9"/>
      <c r="H46" s="9"/>
      <c r="I46" s="42"/>
      <c r="J46" s="39"/>
      <c r="K46" s="40"/>
      <c r="L46" s="1"/>
    </row>
    <row r="47" spans="1:12">
      <c r="A47" s="8"/>
      <c r="B47" s="9"/>
      <c r="C47" s="9"/>
      <c r="D47" s="9"/>
      <c r="E47" s="9"/>
      <c r="F47" s="9"/>
      <c r="G47" s="9"/>
      <c r="H47" s="9"/>
      <c r="I47" s="42"/>
      <c r="J47" s="39"/>
      <c r="K47" s="40"/>
      <c r="L47" s="1"/>
    </row>
    <row r="48" spans="1:12">
      <c r="A48" s="8"/>
      <c r="B48" s="9"/>
      <c r="C48" s="9"/>
      <c r="D48" s="9"/>
      <c r="E48" s="9"/>
      <c r="F48" s="9"/>
      <c r="G48" s="9"/>
      <c r="H48" s="9"/>
      <c r="I48" s="42"/>
      <c r="J48" s="39"/>
      <c r="K48" s="40">
        <f>SUM(K4:K47)</f>
        <v>4.48967496344084</v>
      </c>
      <c r="L48" s="1"/>
    </row>
    <row r="49" spans="1:12">
      <c r="A49" s="44"/>
      <c r="B49" s="45"/>
      <c r="C49" s="45"/>
      <c r="D49" s="45"/>
      <c r="E49" s="45"/>
      <c r="F49" s="45"/>
      <c r="G49" s="56"/>
      <c r="H49" s="56"/>
      <c r="I49" s="57"/>
      <c r="J49" s="58"/>
      <c r="K49" s="59"/>
      <c r="L49" s="1"/>
    </row>
    <row r="50" spans="1:12">
      <c r="A50" s="44"/>
      <c r="B50" s="45"/>
      <c r="C50" s="45"/>
      <c r="D50" s="45"/>
      <c r="E50" s="45"/>
      <c r="F50" s="45"/>
      <c r="G50" s="46" t="s">
        <v>42</v>
      </c>
      <c r="H50" s="46"/>
      <c r="I50" s="60">
        <f>SUM(I4:I48)</f>
        <v>64465.4</v>
      </c>
      <c r="J50" s="45"/>
      <c r="K50" s="1"/>
      <c r="L50" s="1"/>
    </row>
    <row r="51" spans="7:9">
      <c r="G51" s="45"/>
      <c r="H51" s="45"/>
      <c r="I51" s="45"/>
    </row>
    <row r="52" spans="7:9">
      <c r="G52" s="47" t="s">
        <v>43</v>
      </c>
      <c r="H52" s="47"/>
      <c r="I52" s="50">
        <v>4.49</v>
      </c>
    </row>
    <row r="53" spans="7:9">
      <c r="G53" s="48"/>
      <c r="H53" s="48"/>
      <c r="I53" s="45"/>
    </row>
    <row r="54" spans="7:9">
      <c r="G54" s="47" t="s">
        <v>2</v>
      </c>
      <c r="H54" s="47"/>
      <c r="I54" s="50">
        <f>36/42</f>
        <v>0.857142857142857</v>
      </c>
    </row>
    <row r="1048567" spans="16384:16384">
      <c r="XFD1048567" s="39"/>
    </row>
    <row r="1048568" spans="10:16384">
      <c r="J1048568" s="39"/>
      <c r="XFD1048568" s="39"/>
    </row>
    <row r="1048569" spans="11:11">
      <c r="K1048569" s="39"/>
    </row>
  </sheetData>
  <mergeCells count="5">
    <mergeCell ref="A1:J1"/>
    <mergeCell ref="A2:J2"/>
    <mergeCell ref="G50:H50"/>
    <mergeCell ref="G52:H52"/>
    <mergeCell ref="G54:H54"/>
  </mergeCells>
  <pageMargins left="0.75" right="0.75" top="1" bottom="1" header="0.511805555555556" footer="0.511805555555556"/>
  <pageSetup paperSize="1" orientation="portrait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1048576"/>
  <sheetViews>
    <sheetView topLeftCell="A43" workbookViewId="0">
      <selection activeCell="K4" sqref="K4"/>
    </sheetView>
  </sheetViews>
  <sheetFormatPr defaultColWidth="9" defaultRowHeight="15"/>
  <cols>
    <col min="1" max="1" width="9.42857142857143"/>
    <col min="2" max="2" width="19" customWidth="1"/>
    <col min="5" max="5" width="12.8571428571429" customWidth="1"/>
    <col min="7" max="7" width="10.4285714285714" customWidth="1"/>
    <col min="8" max="8" width="11" customWidth="1"/>
    <col min="9" max="9" width="12.5714285714286" customWidth="1"/>
    <col min="10" max="10" width="19.1428571428571" customWidth="1"/>
    <col min="11" max="11" width="18.8571428571429" customWidth="1"/>
  </cols>
  <sheetData>
    <row r="1" ht="22.5" spans="1:12">
      <c r="A1" s="27" t="s">
        <v>4</v>
      </c>
      <c r="B1" s="28"/>
      <c r="C1" s="28"/>
      <c r="D1" s="28"/>
      <c r="E1" s="28"/>
      <c r="F1" s="28"/>
      <c r="G1" s="28"/>
      <c r="H1" s="28"/>
      <c r="I1" s="28"/>
      <c r="J1" s="34"/>
      <c r="K1" s="1"/>
      <c r="L1" s="1"/>
    </row>
    <row r="2" ht="15.75" spans="1:12">
      <c r="A2" s="29" t="s">
        <v>443</v>
      </c>
      <c r="B2" s="30"/>
      <c r="C2" s="30"/>
      <c r="D2" s="30"/>
      <c r="E2" s="30"/>
      <c r="F2" s="30"/>
      <c r="G2" s="30"/>
      <c r="H2" s="30"/>
      <c r="I2" s="30"/>
      <c r="J2" s="35"/>
      <c r="K2" s="1"/>
      <c r="L2" s="1"/>
    </row>
    <row r="3" spans="1:12">
      <c r="A3" s="6" t="s">
        <v>6</v>
      </c>
      <c r="B3" s="7" t="s">
        <v>7</v>
      </c>
      <c r="C3" s="7" t="s">
        <v>8</v>
      </c>
      <c r="D3" s="7" t="s">
        <v>9</v>
      </c>
      <c r="E3" s="7" t="s">
        <v>10</v>
      </c>
      <c r="F3" s="7" t="s">
        <v>11</v>
      </c>
      <c r="G3" s="7" t="s">
        <v>13</v>
      </c>
      <c r="H3" s="7" t="s">
        <v>14</v>
      </c>
      <c r="I3" s="36" t="s">
        <v>15</v>
      </c>
      <c r="J3" s="37" t="s">
        <v>16</v>
      </c>
      <c r="K3" s="37" t="s">
        <v>17</v>
      </c>
      <c r="L3" s="1"/>
    </row>
    <row r="4" spans="1:12">
      <c r="A4" s="8">
        <v>43222</v>
      </c>
      <c r="B4" s="9" t="s">
        <v>27</v>
      </c>
      <c r="C4" s="9" t="s">
        <v>19</v>
      </c>
      <c r="D4" s="9">
        <v>1300</v>
      </c>
      <c r="E4" s="9">
        <v>600</v>
      </c>
      <c r="F4" s="9">
        <v>21.5</v>
      </c>
      <c r="G4" s="9">
        <v>19</v>
      </c>
      <c r="H4" s="9">
        <v>27</v>
      </c>
      <c r="I4" s="42">
        <f t="shared" ref="I4:I52" si="0">(H4-F4)*D4</f>
        <v>7150</v>
      </c>
      <c r="J4" s="39">
        <f t="shared" ref="J4:J52" si="1">D4*F4</f>
        <v>27950</v>
      </c>
      <c r="K4" s="40">
        <f t="shared" ref="K4:K52" si="2">(I4/J4)</f>
        <v>0.255813953488372</v>
      </c>
      <c r="L4" s="1"/>
    </row>
    <row r="5" spans="1:12">
      <c r="A5" s="8">
        <v>43222</v>
      </c>
      <c r="B5" s="9" t="s">
        <v>285</v>
      </c>
      <c r="C5" s="9" t="s">
        <v>19</v>
      </c>
      <c r="D5" s="9">
        <v>1750</v>
      </c>
      <c r="E5" s="9">
        <v>360</v>
      </c>
      <c r="F5" s="9">
        <v>13</v>
      </c>
      <c r="G5" s="9">
        <v>11.4</v>
      </c>
      <c r="H5" s="9">
        <v>13.7</v>
      </c>
      <c r="I5" s="42">
        <f t="shared" si="0"/>
        <v>1225</v>
      </c>
      <c r="J5" s="39">
        <f t="shared" si="1"/>
        <v>22750</v>
      </c>
      <c r="K5" s="40">
        <f t="shared" si="2"/>
        <v>0.0538461538461538</v>
      </c>
      <c r="L5" s="1"/>
    </row>
    <row r="6" spans="1:12">
      <c r="A6" s="8">
        <v>43223</v>
      </c>
      <c r="B6" s="9" t="s">
        <v>444</v>
      </c>
      <c r="C6" s="9" t="s">
        <v>19</v>
      </c>
      <c r="D6" s="9">
        <v>1200</v>
      </c>
      <c r="E6" s="9">
        <v>530</v>
      </c>
      <c r="F6" s="9">
        <v>18</v>
      </c>
      <c r="G6" s="9">
        <v>15.5</v>
      </c>
      <c r="H6" s="9">
        <v>24</v>
      </c>
      <c r="I6" s="42">
        <f t="shared" si="0"/>
        <v>7200</v>
      </c>
      <c r="J6" s="39">
        <f t="shared" si="1"/>
        <v>21600</v>
      </c>
      <c r="K6" s="40">
        <f t="shared" si="2"/>
        <v>0.333333333333333</v>
      </c>
      <c r="L6" s="1"/>
    </row>
    <row r="7" spans="1:12">
      <c r="A7" s="11">
        <v>43223</v>
      </c>
      <c r="B7" s="12" t="s">
        <v>327</v>
      </c>
      <c r="C7" s="12" t="s">
        <v>19</v>
      </c>
      <c r="D7" s="12">
        <v>1750</v>
      </c>
      <c r="E7" s="62">
        <v>360</v>
      </c>
      <c r="F7" s="12">
        <v>13</v>
      </c>
      <c r="G7" s="12">
        <v>10.8</v>
      </c>
      <c r="H7" s="12">
        <v>10.8</v>
      </c>
      <c r="I7" s="43">
        <f t="shared" si="0"/>
        <v>-3850</v>
      </c>
      <c r="J7" s="39">
        <f t="shared" si="1"/>
        <v>22750</v>
      </c>
      <c r="K7" s="40">
        <f t="shared" si="2"/>
        <v>-0.169230769230769</v>
      </c>
      <c r="L7" s="1"/>
    </row>
    <row r="8" spans="1:12">
      <c r="A8" s="8">
        <v>43223</v>
      </c>
      <c r="B8" s="9" t="s">
        <v>445</v>
      </c>
      <c r="C8" s="9" t="s">
        <v>19</v>
      </c>
      <c r="D8" s="9">
        <v>800</v>
      </c>
      <c r="E8" s="9">
        <v>620</v>
      </c>
      <c r="F8" s="9">
        <v>20</v>
      </c>
      <c r="G8" s="9">
        <v>15.8</v>
      </c>
      <c r="H8" s="9">
        <v>24.5</v>
      </c>
      <c r="I8" s="42">
        <f t="shared" si="0"/>
        <v>3600</v>
      </c>
      <c r="J8" s="39">
        <f t="shared" si="1"/>
        <v>16000</v>
      </c>
      <c r="K8" s="40">
        <f t="shared" si="2"/>
        <v>0.225</v>
      </c>
      <c r="L8" s="1"/>
    </row>
    <row r="9" spans="1:12">
      <c r="A9" s="8">
        <v>43224</v>
      </c>
      <c r="B9" s="9" t="s">
        <v>322</v>
      </c>
      <c r="C9" s="9" t="s">
        <v>19</v>
      </c>
      <c r="D9" s="9">
        <v>1200</v>
      </c>
      <c r="E9" s="9">
        <v>530</v>
      </c>
      <c r="F9" s="9">
        <v>17.5</v>
      </c>
      <c r="G9" s="9">
        <v>14.9</v>
      </c>
      <c r="H9" s="9">
        <v>18.5</v>
      </c>
      <c r="I9" s="42">
        <f t="shared" si="0"/>
        <v>1200</v>
      </c>
      <c r="J9" s="39">
        <f t="shared" si="1"/>
        <v>21000</v>
      </c>
      <c r="K9" s="40">
        <f t="shared" si="2"/>
        <v>0.0571428571428571</v>
      </c>
      <c r="L9" s="1"/>
    </row>
    <row r="10" spans="1:12">
      <c r="A10" s="8">
        <v>43224</v>
      </c>
      <c r="B10" s="9" t="s">
        <v>287</v>
      </c>
      <c r="C10" s="9" t="s">
        <v>19</v>
      </c>
      <c r="D10" s="9">
        <v>1700</v>
      </c>
      <c r="E10" s="9">
        <v>400</v>
      </c>
      <c r="F10" s="9">
        <v>15</v>
      </c>
      <c r="G10" s="9">
        <v>13</v>
      </c>
      <c r="H10" s="9">
        <v>16</v>
      </c>
      <c r="I10" s="42">
        <f t="shared" si="0"/>
        <v>1700</v>
      </c>
      <c r="J10" s="39">
        <f t="shared" si="1"/>
        <v>25500</v>
      </c>
      <c r="K10" s="40">
        <f t="shared" si="2"/>
        <v>0.0666666666666667</v>
      </c>
      <c r="L10" s="1"/>
    </row>
    <row r="11" spans="1:12">
      <c r="A11" s="8">
        <v>43227</v>
      </c>
      <c r="B11" s="9" t="s">
        <v>21</v>
      </c>
      <c r="C11" s="9" t="s">
        <v>19</v>
      </c>
      <c r="D11" s="9">
        <v>900</v>
      </c>
      <c r="E11" s="9">
        <v>620</v>
      </c>
      <c r="F11" s="9">
        <v>21</v>
      </c>
      <c r="G11" s="9">
        <v>18</v>
      </c>
      <c r="H11" s="9">
        <v>25</v>
      </c>
      <c r="I11" s="42">
        <f t="shared" si="0"/>
        <v>3600</v>
      </c>
      <c r="J11" s="39">
        <f t="shared" si="1"/>
        <v>18900</v>
      </c>
      <c r="K11" s="40">
        <f t="shared" si="2"/>
        <v>0.19047619047619</v>
      </c>
      <c r="L11" s="1"/>
    </row>
    <row r="12" spans="1:12">
      <c r="A12" s="8">
        <v>43227</v>
      </c>
      <c r="B12" s="9" t="s">
        <v>343</v>
      </c>
      <c r="C12" s="9" t="s">
        <v>19</v>
      </c>
      <c r="D12" s="9">
        <v>2500</v>
      </c>
      <c r="E12" s="9">
        <v>410</v>
      </c>
      <c r="F12" s="9">
        <v>14.5</v>
      </c>
      <c r="G12" s="9">
        <v>12.7</v>
      </c>
      <c r="H12" s="9">
        <v>15.5</v>
      </c>
      <c r="I12" s="42">
        <f t="shared" si="0"/>
        <v>2500</v>
      </c>
      <c r="J12" s="39">
        <f t="shared" si="1"/>
        <v>36250</v>
      </c>
      <c r="K12" s="40">
        <f t="shared" si="2"/>
        <v>0.0689655172413793</v>
      </c>
      <c r="L12" s="1"/>
    </row>
    <row r="13" spans="1:12">
      <c r="A13" s="8">
        <v>43228</v>
      </c>
      <c r="B13" s="9" t="s">
        <v>367</v>
      </c>
      <c r="C13" s="9" t="s">
        <v>19</v>
      </c>
      <c r="D13" s="9">
        <v>1500</v>
      </c>
      <c r="E13" s="9">
        <v>400</v>
      </c>
      <c r="F13" s="9">
        <v>14</v>
      </c>
      <c r="G13" s="9">
        <v>12</v>
      </c>
      <c r="H13" s="9">
        <v>14.8</v>
      </c>
      <c r="I13" s="42">
        <f t="shared" si="0"/>
        <v>1200</v>
      </c>
      <c r="J13" s="39">
        <f t="shared" si="1"/>
        <v>21000</v>
      </c>
      <c r="K13" s="40">
        <f t="shared" si="2"/>
        <v>0.0571428571428572</v>
      </c>
      <c r="L13" s="1"/>
    </row>
    <row r="14" spans="1:12">
      <c r="A14" s="8">
        <v>43228</v>
      </c>
      <c r="B14" s="9" t="s">
        <v>434</v>
      </c>
      <c r="C14" s="9" t="s">
        <v>19</v>
      </c>
      <c r="D14" s="9">
        <v>1500</v>
      </c>
      <c r="E14" s="9">
        <v>220</v>
      </c>
      <c r="F14" s="9">
        <v>33</v>
      </c>
      <c r="G14" s="9">
        <v>31</v>
      </c>
      <c r="H14" s="9">
        <v>34</v>
      </c>
      <c r="I14" s="42">
        <f t="shared" si="0"/>
        <v>1500</v>
      </c>
      <c r="J14" s="39">
        <f t="shared" si="1"/>
        <v>49500</v>
      </c>
      <c r="K14" s="40">
        <f t="shared" si="2"/>
        <v>0.0303030303030303</v>
      </c>
      <c r="L14" s="1"/>
    </row>
    <row r="15" spans="1:12">
      <c r="A15" s="8">
        <v>43229</v>
      </c>
      <c r="B15" s="9" t="s">
        <v>446</v>
      </c>
      <c r="C15" s="9" t="s">
        <v>19</v>
      </c>
      <c r="D15" s="9">
        <v>500</v>
      </c>
      <c r="E15" s="9">
        <v>800</v>
      </c>
      <c r="F15" s="9">
        <v>20</v>
      </c>
      <c r="G15" s="9">
        <v>15</v>
      </c>
      <c r="H15" s="9">
        <v>22</v>
      </c>
      <c r="I15" s="42">
        <f t="shared" si="0"/>
        <v>1000</v>
      </c>
      <c r="J15" s="39">
        <f t="shared" si="1"/>
        <v>10000</v>
      </c>
      <c r="K15" s="40">
        <f t="shared" si="2"/>
        <v>0.1</v>
      </c>
      <c r="L15" s="1"/>
    </row>
    <row r="16" spans="1:12">
      <c r="A16" s="8">
        <v>43229</v>
      </c>
      <c r="B16" s="9" t="s">
        <v>248</v>
      </c>
      <c r="C16" s="9" t="s">
        <v>19</v>
      </c>
      <c r="D16" s="9">
        <v>1200</v>
      </c>
      <c r="E16" s="9">
        <v>540</v>
      </c>
      <c r="F16" s="9">
        <v>20</v>
      </c>
      <c r="G16" s="9">
        <v>17.5</v>
      </c>
      <c r="H16" s="9">
        <v>21</v>
      </c>
      <c r="I16" s="42">
        <f t="shared" si="0"/>
        <v>1200</v>
      </c>
      <c r="J16" s="39">
        <f t="shared" si="1"/>
        <v>24000</v>
      </c>
      <c r="K16" s="40">
        <f t="shared" si="2"/>
        <v>0.05</v>
      </c>
      <c r="L16" s="1"/>
    </row>
    <row r="17" spans="1:12">
      <c r="A17" s="8">
        <v>43230</v>
      </c>
      <c r="B17" s="9" t="s">
        <v>447</v>
      </c>
      <c r="C17" s="9" t="s">
        <v>19</v>
      </c>
      <c r="D17" s="9">
        <v>1000</v>
      </c>
      <c r="E17" s="9">
        <v>620</v>
      </c>
      <c r="F17" s="9">
        <v>25</v>
      </c>
      <c r="G17" s="9">
        <v>22.4</v>
      </c>
      <c r="H17" s="9">
        <v>31</v>
      </c>
      <c r="I17" s="42">
        <f t="shared" si="0"/>
        <v>6000</v>
      </c>
      <c r="J17" s="39">
        <f t="shared" si="1"/>
        <v>25000</v>
      </c>
      <c r="K17" s="40">
        <f t="shared" si="2"/>
        <v>0.24</v>
      </c>
      <c r="L17" s="1"/>
    </row>
    <row r="18" spans="1:12">
      <c r="A18" s="8">
        <v>43230</v>
      </c>
      <c r="B18" s="9" t="s">
        <v>448</v>
      </c>
      <c r="C18" s="9" t="s">
        <v>19</v>
      </c>
      <c r="D18" s="9">
        <v>2000</v>
      </c>
      <c r="E18" s="9">
        <v>440</v>
      </c>
      <c r="F18" s="9">
        <v>17</v>
      </c>
      <c r="G18" s="9">
        <v>15.4</v>
      </c>
      <c r="H18" s="9">
        <v>18</v>
      </c>
      <c r="I18" s="42">
        <f t="shared" si="0"/>
        <v>2000</v>
      </c>
      <c r="J18" s="39">
        <f t="shared" si="1"/>
        <v>34000</v>
      </c>
      <c r="K18" s="40">
        <f t="shared" si="2"/>
        <v>0.0588235294117647</v>
      </c>
      <c r="L18" s="1"/>
    </row>
    <row r="19" spans="1:12">
      <c r="A19" s="8">
        <v>43231</v>
      </c>
      <c r="B19" s="9" t="s">
        <v>367</v>
      </c>
      <c r="C19" s="9" t="s">
        <v>19</v>
      </c>
      <c r="D19" s="9">
        <v>1500</v>
      </c>
      <c r="E19" s="9">
        <v>410</v>
      </c>
      <c r="F19" s="9">
        <v>13.5</v>
      </c>
      <c r="G19" s="9">
        <v>11.8</v>
      </c>
      <c r="H19" s="9">
        <v>14.5</v>
      </c>
      <c r="I19" s="42">
        <f t="shared" si="0"/>
        <v>1500</v>
      </c>
      <c r="J19" s="39">
        <f t="shared" si="1"/>
        <v>20250</v>
      </c>
      <c r="K19" s="40">
        <f t="shared" si="2"/>
        <v>0.0740740740740741</v>
      </c>
      <c r="L19" s="1"/>
    </row>
    <row r="20" spans="1:12">
      <c r="A20" s="8">
        <v>43231</v>
      </c>
      <c r="B20" s="9" t="s">
        <v>381</v>
      </c>
      <c r="C20" s="9" t="s">
        <v>19</v>
      </c>
      <c r="D20" s="9">
        <v>1575</v>
      </c>
      <c r="E20" s="9">
        <v>320</v>
      </c>
      <c r="F20" s="9">
        <v>12.5</v>
      </c>
      <c r="G20" s="9">
        <v>10</v>
      </c>
      <c r="H20" s="9">
        <v>12.5</v>
      </c>
      <c r="I20" s="42">
        <f t="shared" si="0"/>
        <v>0</v>
      </c>
      <c r="J20" s="39">
        <f t="shared" si="1"/>
        <v>19687.5</v>
      </c>
      <c r="K20" s="40">
        <f t="shared" si="2"/>
        <v>0</v>
      </c>
      <c r="L20" s="1"/>
    </row>
    <row r="21" spans="1:12">
      <c r="A21" s="8">
        <v>43234</v>
      </c>
      <c r="B21" s="9" t="s">
        <v>393</v>
      </c>
      <c r="C21" s="9" t="s">
        <v>19</v>
      </c>
      <c r="D21" s="9">
        <v>1500</v>
      </c>
      <c r="E21" s="9">
        <v>330</v>
      </c>
      <c r="F21" s="9">
        <v>11.5</v>
      </c>
      <c r="G21" s="9">
        <v>9.2</v>
      </c>
      <c r="H21" s="9">
        <v>12.2</v>
      </c>
      <c r="I21" s="42">
        <f t="shared" si="0"/>
        <v>1050</v>
      </c>
      <c r="J21" s="39">
        <f t="shared" si="1"/>
        <v>17250</v>
      </c>
      <c r="K21" s="40">
        <f t="shared" si="2"/>
        <v>0.0608695652173912</v>
      </c>
      <c r="L21" s="1"/>
    </row>
    <row r="22" spans="1:12">
      <c r="A22" s="8">
        <v>43234</v>
      </c>
      <c r="B22" s="9" t="s">
        <v>318</v>
      </c>
      <c r="C22" s="9" t="s">
        <v>19</v>
      </c>
      <c r="D22" s="9">
        <v>1300</v>
      </c>
      <c r="E22" s="9">
        <v>400</v>
      </c>
      <c r="F22" s="9">
        <v>18</v>
      </c>
      <c r="G22" s="9">
        <v>15</v>
      </c>
      <c r="H22" s="9">
        <v>19.3</v>
      </c>
      <c r="I22" s="42">
        <f t="shared" si="0"/>
        <v>1690</v>
      </c>
      <c r="J22" s="39">
        <f t="shared" si="1"/>
        <v>23400</v>
      </c>
      <c r="K22" s="40">
        <f t="shared" si="2"/>
        <v>0.0722222222222223</v>
      </c>
      <c r="L22" s="1"/>
    </row>
    <row r="23" spans="1:12">
      <c r="A23" s="8">
        <v>43235</v>
      </c>
      <c r="B23" s="9" t="s">
        <v>431</v>
      </c>
      <c r="C23" s="9" t="s">
        <v>19</v>
      </c>
      <c r="D23" s="9">
        <v>2750</v>
      </c>
      <c r="E23" s="9">
        <v>310</v>
      </c>
      <c r="F23" s="9">
        <v>11</v>
      </c>
      <c r="G23" s="9">
        <v>9.5</v>
      </c>
      <c r="H23" s="9">
        <v>12</v>
      </c>
      <c r="I23" s="42">
        <f t="shared" si="0"/>
        <v>2750</v>
      </c>
      <c r="J23" s="39">
        <f t="shared" si="1"/>
        <v>30250</v>
      </c>
      <c r="K23" s="40">
        <f t="shared" si="2"/>
        <v>0.0909090909090909</v>
      </c>
      <c r="L23" s="1"/>
    </row>
    <row r="24" spans="1:12">
      <c r="A24" s="8">
        <v>43235</v>
      </c>
      <c r="B24" s="9" t="s">
        <v>45</v>
      </c>
      <c r="C24" s="9" t="s">
        <v>19</v>
      </c>
      <c r="D24" s="9">
        <v>600</v>
      </c>
      <c r="E24" s="9">
        <v>1200</v>
      </c>
      <c r="F24" s="9">
        <v>24</v>
      </c>
      <c r="G24" s="9">
        <v>19</v>
      </c>
      <c r="H24" s="9">
        <v>26.5</v>
      </c>
      <c r="I24" s="42">
        <f t="shared" si="0"/>
        <v>1500</v>
      </c>
      <c r="J24" s="39">
        <f t="shared" si="1"/>
        <v>14400</v>
      </c>
      <c r="K24" s="40">
        <f t="shared" si="2"/>
        <v>0.104166666666667</v>
      </c>
      <c r="L24" s="1"/>
    </row>
    <row r="25" spans="1:12">
      <c r="A25" s="8">
        <v>43236</v>
      </c>
      <c r="B25" s="9" t="s">
        <v>287</v>
      </c>
      <c r="C25" s="9" t="s">
        <v>19</v>
      </c>
      <c r="D25" s="9">
        <v>1700</v>
      </c>
      <c r="E25" s="9">
        <v>380</v>
      </c>
      <c r="F25" s="9">
        <v>11</v>
      </c>
      <c r="G25" s="9">
        <v>9</v>
      </c>
      <c r="H25" s="9">
        <v>12</v>
      </c>
      <c r="I25" s="42">
        <f t="shared" si="0"/>
        <v>1700</v>
      </c>
      <c r="J25" s="39">
        <f t="shared" si="1"/>
        <v>18700</v>
      </c>
      <c r="K25" s="40">
        <f t="shared" si="2"/>
        <v>0.0909090909090909</v>
      </c>
      <c r="L25" s="1"/>
    </row>
    <row r="26" spans="1:12">
      <c r="A26" s="8">
        <v>43236</v>
      </c>
      <c r="B26" s="9" t="s">
        <v>449</v>
      </c>
      <c r="C26" s="9" t="s">
        <v>19</v>
      </c>
      <c r="D26" s="9">
        <v>2400</v>
      </c>
      <c r="E26" s="9">
        <v>275</v>
      </c>
      <c r="F26" s="9">
        <v>5</v>
      </c>
      <c r="G26" s="9">
        <v>3.7</v>
      </c>
      <c r="H26" s="9">
        <v>7</v>
      </c>
      <c r="I26" s="42">
        <f t="shared" si="0"/>
        <v>4800</v>
      </c>
      <c r="J26" s="39">
        <f t="shared" si="1"/>
        <v>12000</v>
      </c>
      <c r="K26" s="40">
        <f t="shared" si="2"/>
        <v>0.4</v>
      </c>
      <c r="L26" s="1"/>
    </row>
    <row r="27" spans="1:12">
      <c r="A27" s="8">
        <v>43237</v>
      </c>
      <c r="B27" s="9" t="s">
        <v>289</v>
      </c>
      <c r="C27" s="9" t="s">
        <v>19</v>
      </c>
      <c r="D27" s="9">
        <v>1061</v>
      </c>
      <c r="E27" s="9">
        <v>600</v>
      </c>
      <c r="F27" s="9">
        <v>12.5</v>
      </c>
      <c r="G27" s="9">
        <v>10</v>
      </c>
      <c r="H27" s="9">
        <v>13.8</v>
      </c>
      <c r="I27" s="42">
        <f t="shared" si="0"/>
        <v>1379.3</v>
      </c>
      <c r="J27" s="39">
        <f t="shared" si="1"/>
        <v>13262.5</v>
      </c>
      <c r="K27" s="40">
        <f t="shared" si="2"/>
        <v>0.104</v>
      </c>
      <c r="L27" s="1"/>
    </row>
    <row r="28" spans="1:12">
      <c r="A28" s="8">
        <v>43237</v>
      </c>
      <c r="B28" s="9" t="s">
        <v>322</v>
      </c>
      <c r="C28" s="9" t="s">
        <v>19</v>
      </c>
      <c r="D28" s="9">
        <v>1200</v>
      </c>
      <c r="E28" s="9">
        <v>550</v>
      </c>
      <c r="F28" s="9">
        <v>15</v>
      </c>
      <c r="G28" s="9">
        <v>12.5</v>
      </c>
      <c r="H28" s="9">
        <v>17.8</v>
      </c>
      <c r="I28" s="42">
        <f t="shared" si="0"/>
        <v>3360</v>
      </c>
      <c r="J28" s="39">
        <f t="shared" si="1"/>
        <v>18000</v>
      </c>
      <c r="K28" s="40">
        <f t="shared" si="2"/>
        <v>0.186666666666667</v>
      </c>
      <c r="L28" s="1"/>
    </row>
    <row r="29" spans="1:12">
      <c r="A29" s="8">
        <v>43238</v>
      </c>
      <c r="B29" s="9" t="s">
        <v>338</v>
      </c>
      <c r="C29" s="9" t="s">
        <v>19</v>
      </c>
      <c r="D29" s="9">
        <v>1800</v>
      </c>
      <c r="E29" s="9">
        <v>390</v>
      </c>
      <c r="F29" s="9">
        <v>12</v>
      </c>
      <c r="G29" s="9">
        <v>10.2</v>
      </c>
      <c r="H29" s="9">
        <v>13</v>
      </c>
      <c r="I29" s="42">
        <f t="shared" si="0"/>
        <v>1800</v>
      </c>
      <c r="J29" s="39">
        <f t="shared" si="1"/>
        <v>21600</v>
      </c>
      <c r="K29" s="40">
        <f t="shared" si="2"/>
        <v>0.0833333333333333</v>
      </c>
      <c r="L29" s="1"/>
    </row>
    <row r="30" spans="1:12">
      <c r="A30" s="8">
        <v>43238</v>
      </c>
      <c r="B30" s="9" t="s">
        <v>406</v>
      </c>
      <c r="C30" s="9" t="s">
        <v>19</v>
      </c>
      <c r="D30" s="9">
        <v>1100</v>
      </c>
      <c r="E30" s="9">
        <v>940</v>
      </c>
      <c r="F30" s="9">
        <v>26</v>
      </c>
      <c r="G30" s="9">
        <v>23.4</v>
      </c>
      <c r="H30" s="9">
        <v>31</v>
      </c>
      <c r="I30" s="42">
        <f t="shared" si="0"/>
        <v>5500</v>
      </c>
      <c r="J30" s="39">
        <f t="shared" si="1"/>
        <v>28600</v>
      </c>
      <c r="K30" s="40">
        <f t="shared" si="2"/>
        <v>0.192307692307692</v>
      </c>
      <c r="L30" s="1"/>
    </row>
    <row r="31" spans="1:12">
      <c r="A31" s="8">
        <v>43238</v>
      </c>
      <c r="B31" s="9" t="s">
        <v>59</v>
      </c>
      <c r="C31" s="9" t="s">
        <v>19</v>
      </c>
      <c r="D31" s="9">
        <v>1000</v>
      </c>
      <c r="E31" s="9">
        <v>960</v>
      </c>
      <c r="F31" s="9">
        <v>25</v>
      </c>
      <c r="G31" s="9">
        <v>22.3</v>
      </c>
      <c r="H31" s="9">
        <v>26</v>
      </c>
      <c r="I31" s="42">
        <f t="shared" si="0"/>
        <v>1000</v>
      </c>
      <c r="J31" s="39">
        <f t="shared" si="1"/>
        <v>25000</v>
      </c>
      <c r="K31" s="40">
        <f t="shared" si="2"/>
        <v>0.04</v>
      </c>
      <c r="L31" s="1"/>
    </row>
    <row r="32" spans="1:12">
      <c r="A32" s="8">
        <v>43241</v>
      </c>
      <c r="B32" s="9" t="s">
        <v>317</v>
      </c>
      <c r="C32" s="9" t="s">
        <v>19</v>
      </c>
      <c r="D32" s="9">
        <v>1000</v>
      </c>
      <c r="E32" s="9">
        <v>450</v>
      </c>
      <c r="F32" s="9">
        <v>8.2</v>
      </c>
      <c r="G32" s="9">
        <v>5.4</v>
      </c>
      <c r="H32" s="9">
        <v>8.2</v>
      </c>
      <c r="I32" s="42">
        <f t="shared" si="0"/>
        <v>0</v>
      </c>
      <c r="J32" s="39">
        <f t="shared" si="1"/>
        <v>8200</v>
      </c>
      <c r="K32" s="40">
        <f t="shared" si="2"/>
        <v>0</v>
      </c>
      <c r="L32" s="1"/>
    </row>
    <row r="33" spans="1:12">
      <c r="A33" s="8">
        <v>43241</v>
      </c>
      <c r="B33" s="9" t="s">
        <v>351</v>
      </c>
      <c r="C33" s="9" t="s">
        <v>19</v>
      </c>
      <c r="D33" s="9">
        <v>1200</v>
      </c>
      <c r="E33" s="9">
        <v>700</v>
      </c>
      <c r="F33" s="9">
        <v>14</v>
      </c>
      <c r="G33" s="9">
        <v>11.9</v>
      </c>
      <c r="H33" s="9">
        <v>26.5</v>
      </c>
      <c r="I33" s="42">
        <f t="shared" si="0"/>
        <v>15000</v>
      </c>
      <c r="J33" s="39">
        <f t="shared" si="1"/>
        <v>16800</v>
      </c>
      <c r="K33" s="40">
        <f t="shared" si="2"/>
        <v>0.892857142857143</v>
      </c>
      <c r="L33" s="1"/>
    </row>
    <row r="34" spans="1:12">
      <c r="A34" s="11">
        <v>43242</v>
      </c>
      <c r="B34" s="12" t="s">
        <v>31</v>
      </c>
      <c r="C34" s="12" t="s">
        <v>19</v>
      </c>
      <c r="D34" s="12">
        <v>1300</v>
      </c>
      <c r="E34" s="12">
        <v>580</v>
      </c>
      <c r="F34" s="12">
        <v>9</v>
      </c>
      <c r="G34" s="12">
        <v>6.5</v>
      </c>
      <c r="H34" s="12">
        <v>6.5</v>
      </c>
      <c r="I34" s="43">
        <f t="shared" si="0"/>
        <v>-3250</v>
      </c>
      <c r="J34" s="39">
        <f t="shared" si="1"/>
        <v>11700</v>
      </c>
      <c r="K34" s="40">
        <f t="shared" si="2"/>
        <v>-0.277777777777778</v>
      </c>
      <c r="L34" s="1"/>
    </row>
    <row r="35" spans="1:12">
      <c r="A35" s="8">
        <v>43242</v>
      </c>
      <c r="B35" s="9" t="s">
        <v>407</v>
      </c>
      <c r="C35" s="9" t="s">
        <v>19</v>
      </c>
      <c r="D35" s="9">
        <v>1575</v>
      </c>
      <c r="E35" s="9">
        <v>310</v>
      </c>
      <c r="F35" s="9">
        <v>11</v>
      </c>
      <c r="G35" s="9">
        <v>9.2</v>
      </c>
      <c r="H35" s="9">
        <v>12</v>
      </c>
      <c r="I35" s="42">
        <f t="shared" si="0"/>
        <v>1575</v>
      </c>
      <c r="J35" s="39">
        <f t="shared" si="1"/>
        <v>17325</v>
      </c>
      <c r="K35" s="40">
        <f t="shared" si="2"/>
        <v>0.0909090909090909</v>
      </c>
      <c r="L35" s="1"/>
    </row>
    <row r="36" spans="1:12">
      <c r="A36" s="11">
        <v>43242</v>
      </c>
      <c r="B36" s="12" t="s">
        <v>450</v>
      </c>
      <c r="C36" s="12" t="s">
        <v>19</v>
      </c>
      <c r="D36" s="12">
        <v>1061</v>
      </c>
      <c r="E36" s="12">
        <v>580</v>
      </c>
      <c r="F36" s="12">
        <v>13</v>
      </c>
      <c r="G36" s="12">
        <v>10.4</v>
      </c>
      <c r="H36" s="12">
        <v>10.4</v>
      </c>
      <c r="I36" s="43">
        <f t="shared" si="0"/>
        <v>-2758.6</v>
      </c>
      <c r="J36" s="39">
        <f t="shared" si="1"/>
        <v>13793</v>
      </c>
      <c r="K36" s="40">
        <f t="shared" si="2"/>
        <v>-0.2</v>
      </c>
      <c r="L36" s="1"/>
    </row>
    <row r="37" spans="1:12">
      <c r="A37" s="8">
        <v>43242</v>
      </c>
      <c r="B37" s="9" t="s">
        <v>287</v>
      </c>
      <c r="C37" s="9" t="s">
        <v>19</v>
      </c>
      <c r="D37" s="9">
        <v>1700</v>
      </c>
      <c r="E37" s="9">
        <v>360</v>
      </c>
      <c r="F37" s="9">
        <v>6.5</v>
      </c>
      <c r="G37" s="9">
        <v>4.8</v>
      </c>
      <c r="H37" s="9">
        <v>6.5</v>
      </c>
      <c r="I37" s="42">
        <f t="shared" si="0"/>
        <v>0</v>
      </c>
      <c r="J37" s="39">
        <f t="shared" si="1"/>
        <v>11050</v>
      </c>
      <c r="K37" s="40">
        <f t="shared" si="2"/>
        <v>0</v>
      </c>
      <c r="L37" s="1"/>
    </row>
    <row r="38" spans="1:12">
      <c r="A38" s="8">
        <v>43243</v>
      </c>
      <c r="B38" s="9" t="s">
        <v>319</v>
      </c>
      <c r="C38" s="9" t="s">
        <v>19</v>
      </c>
      <c r="D38" s="9">
        <v>1750</v>
      </c>
      <c r="E38" s="9">
        <v>260</v>
      </c>
      <c r="F38" s="9">
        <v>5.5</v>
      </c>
      <c r="G38" s="9">
        <v>4</v>
      </c>
      <c r="H38" s="9">
        <v>5.8</v>
      </c>
      <c r="I38" s="42">
        <f t="shared" si="0"/>
        <v>525</v>
      </c>
      <c r="J38" s="39">
        <f t="shared" si="1"/>
        <v>9625</v>
      </c>
      <c r="K38" s="40">
        <f t="shared" si="2"/>
        <v>0.0545454545454545</v>
      </c>
      <c r="L38" s="1"/>
    </row>
    <row r="39" spans="1:12">
      <c r="A39" s="8">
        <v>43243</v>
      </c>
      <c r="B39" s="9" t="s">
        <v>331</v>
      </c>
      <c r="C39" s="9" t="s">
        <v>19</v>
      </c>
      <c r="D39" s="9">
        <v>1300</v>
      </c>
      <c r="E39" s="9">
        <v>400</v>
      </c>
      <c r="F39" s="9">
        <v>15</v>
      </c>
      <c r="G39" s="9">
        <v>12.5</v>
      </c>
      <c r="H39" s="9">
        <v>16.2</v>
      </c>
      <c r="I39" s="42">
        <f t="shared" si="0"/>
        <v>1560</v>
      </c>
      <c r="J39" s="39">
        <f t="shared" si="1"/>
        <v>19500</v>
      </c>
      <c r="K39" s="40">
        <f t="shared" si="2"/>
        <v>0.08</v>
      </c>
      <c r="L39" s="1"/>
    </row>
    <row r="40" spans="1:12">
      <c r="A40" s="8">
        <v>43243</v>
      </c>
      <c r="B40" s="9" t="s">
        <v>294</v>
      </c>
      <c r="C40" s="9" t="s">
        <v>19</v>
      </c>
      <c r="D40" s="9">
        <v>1200</v>
      </c>
      <c r="E40" s="9">
        <v>700</v>
      </c>
      <c r="F40" s="9">
        <v>19.5</v>
      </c>
      <c r="G40" s="9">
        <v>16.2</v>
      </c>
      <c r="H40" s="9">
        <v>20.8</v>
      </c>
      <c r="I40" s="42">
        <f t="shared" si="0"/>
        <v>1560</v>
      </c>
      <c r="J40" s="39">
        <f t="shared" si="1"/>
        <v>23400</v>
      </c>
      <c r="K40" s="40">
        <f t="shared" si="2"/>
        <v>0.0666666666666667</v>
      </c>
      <c r="L40" s="1"/>
    </row>
    <row r="41" spans="1:12">
      <c r="A41" s="8">
        <v>43244</v>
      </c>
      <c r="B41" s="9" t="s">
        <v>285</v>
      </c>
      <c r="C41" s="9" t="s">
        <v>19</v>
      </c>
      <c r="D41" s="9">
        <v>1750</v>
      </c>
      <c r="E41" s="9">
        <v>340</v>
      </c>
      <c r="F41" s="9">
        <v>10.5</v>
      </c>
      <c r="G41" s="9">
        <v>8.9</v>
      </c>
      <c r="H41" s="9">
        <v>13.5</v>
      </c>
      <c r="I41" s="42">
        <f t="shared" si="0"/>
        <v>5250</v>
      </c>
      <c r="J41" s="39">
        <f t="shared" si="1"/>
        <v>18375</v>
      </c>
      <c r="K41" s="40">
        <f t="shared" si="2"/>
        <v>0.285714285714286</v>
      </c>
      <c r="L41" s="1"/>
    </row>
    <row r="42" spans="1:12">
      <c r="A42" s="8">
        <v>43244</v>
      </c>
      <c r="B42" s="9" t="s">
        <v>382</v>
      </c>
      <c r="C42" s="9" t="s">
        <v>19</v>
      </c>
      <c r="D42" s="9">
        <v>1600</v>
      </c>
      <c r="E42" s="9">
        <v>310</v>
      </c>
      <c r="F42" s="9">
        <v>10</v>
      </c>
      <c r="G42" s="9">
        <v>8.2</v>
      </c>
      <c r="H42" s="9">
        <v>10</v>
      </c>
      <c r="I42" s="42">
        <f t="shared" si="0"/>
        <v>0</v>
      </c>
      <c r="J42" s="39">
        <f t="shared" si="1"/>
        <v>16000</v>
      </c>
      <c r="K42" s="40">
        <f t="shared" si="2"/>
        <v>0</v>
      </c>
      <c r="L42" s="1"/>
    </row>
    <row r="43" spans="1:12">
      <c r="A43" s="8">
        <v>43245</v>
      </c>
      <c r="B43" s="9" t="s">
        <v>29</v>
      </c>
      <c r="C43" s="9" t="s">
        <v>19</v>
      </c>
      <c r="D43" s="9">
        <v>1400</v>
      </c>
      <c r="E43" s="9">
        <v>480</v>
      </c>
      <c r="F43" s="9">
        <v>18.5</v>
      </c>
      <c r="G43" s="9">
        <v>16.5</v>
      </c>
      <c r="H43" s="9">
        <v>19.5</v>
      </c>
      <c r="I43" s="42">
        <f t="shared" si="0"/>
        <v>1400</v>
      </c>
      <c r="J43" s="39">
        <f t="shared" si="1"/>
        <v>25900</v>
      </c>
      <c r="K43" s="40">
        <f t="shared" si="2"/>
        <v>0.0540540540540541</v>
      </c>
      <c r="L43" s="1"/>
    </row>
    <row r="44" spans="1:12">
      <c r="A44" s="11">
        <v>43245</v>
      </c>
      <c r="B44" s="12" t="s">
        <v>319</v>
      </c>
      <c r="C44" s="12" t="s">
        <v>19</v>
      </c>
      <c r="D44" s="12">
        <v>1750</v>
      </c>
      <c r="E44" s="12">
        <v>250</v>
      </c>
      <c r="F44" s="12">
        <v>10</v>
      </c>
      <c r="G44" s="12">
        <v>8.2</v>
      </c>
      <c r="H44" s="12">
        <v>8.2</v>
      </c>
      <c r="I44" s="43">
        <f t="shared" si="0"/>
        <v>-3150</v>
      </c>
      <c r="J44" s="39">
        <f t="shared" si="1"/>
        <v>17500</v>
      </c>
      <c r="K44" s="40">
        <f t="shared" si="2"/>
        <v>-0.18</v>
      </c>
      <c r="L44" s="1"/>
    </row>
    <row r="45" spans="1:12">
      <c r="A45" s="11">
        <v>43248</v>
      </c>
      <c r="B45" s="12" t="s">
        <v>338</v>
      </c>
      <c r="C45" s="12" t="s">
        <v>19</v>
      </c>
      <c r="D45" s="12">
        <v>1800</v>
      </c>
      <c r="E45" s="12">
        <v>400</v>
      </c>
      <c r="F45" s="12">
        <v>10</v>
      </c>
      <c r="G45" s="12">
        <v>8</v>
      </c>
      <c r="H45" s="12">
        <v>8</v>
      </c>
      <c r="I45" s="43">
        <f t="shared" si="0"/>
        <v>-3600</v>
      </c>
      <c r="J45" s="39">
        <f t="shared" si="1"/>
        <v>18000</v>
      </c>
      <c r="K45" s="40">
        <f t="shared" si="2"/>
        <v>-0.2</v>
      </c>
      <c r="L45" s="1"/>
    </row>
    <row r="46" spans="1:12">
      <c r="A46" s="8">
        <v>43248</v>
      </c>
      <c r="B46" s="9" t="s">
        <v>362</v>
      </c>
      <c r="C46" s="9" t="s">
        <v>19</v>
      </c>
      <c r="D46" s="9">
        <v>1000</v>
      </c>
      <c r="E46" s="9">
        <v>550</v>
      </c>
      <c r="F46" s="9">
        <v>11</v>
      </c>
      <c r="G46" s="9">
        <v>8</v>
      </c>
      <c r="H46" s="9">
        <v>12.5</v>
      </c>
      <c r="I46" s="42">
        <f t="shared" si="0"/>
        <v>1500</v>
      </c>
      <c r="J46" s="39">
        <f t="shared" si="1"/>
        <v>11000</v>
      </c>
      <c r="K46" s="40">
        <f t="shared" si="2"/>
        <v>0.136363636363636</v>
      </c>
      <c r="L46" s="1"/>
    </row>
    <row r="47" spans="1:12">
      <c r="A47" s="8">
        <v>43248</v>
      </c>
      <c r="B47" s="9" t="s">
        <v>398</v>
      </c>
      <c r="C47" s="9" t="s">
        <v>19</v>
      </c>
      <c r="D47" s="9">
        <v>1500</v>
      </c>
      <c r="E47" s="9">
        <v>290</v>
      </c>
      <c r="F47" s="9">
        <v>9.5</v>
      </c>
      <c r="G47" s="9">
        <v>7.5</v>
      </c>
      <c r="H47" s="9">
        <v>10.5</v>
      </c>
      <c r="I47" s="42">
        <f t="shared" si="0"/>
        <v>1500</v>
      </c>
      <c r="J47" s="39">
        <f t="shared" si="1"/>
        <v>14250</v>
      </c>
      <c r="K47" s="40">
        <f t="shared" si="2"/>
        <v>0.105263157894737</v>
      </c>
      <c r="L47" s="1"/>
    </row>
    <row r="48" spans="1:12">
      <c r="A48" s="8">
        <v>43249</v>
      </c>
      <c r="B48" s="9" t="s">
        <v>375</v>
      </c>
      <c r="C48" s="9" t="s">
        <v>19</v>
      </c>
      <c r="D48" s="9">
        <v>1100</v>
      </c>
      <c r="E48" s="9">
        <v>940</v>
      </c>
      <c r="F48" s="9">
        <v>13</v>
      </c>
      <c r="G48" s="9">
        <v>10.2</v>
      </c>
      <c r="H48" s="9">
        <v>16</v>
      </c>
      <c r="I48" s="42">
        <f t="shared" si="0"/>
        <v>3300</v>
      </c>
      <c r="J48" s="39">
        <f t="shared" si="1"/>
        <v>14300</v>
      </c>
      <c r="K48" s="40">
        <f t="shared" si="2"/>
        <v>0.230769230769231</v>
      </c>
      <c r="L48" s="1"/>
    </row>
    <row r="49" spans="1:12">
      <c r="A49" s="8">
        <v>43249</v>
      </c>
      <c r="B49" s="9" t="s">
        <v>88</v>
      </c>
      <c r="C49" s="9" t="s">
        <v>19</v>
      </c>
      <c r="D49" s="9">
        <v>900</v>
      </c>
      <c r="E49" s="9">
        <v>660</v>
      </c>
      <c r="F49" s="9">
        <v>19</v>
      </c>
      <c r="G49" s="9">
        <v>15.5</v>
      </c>
      <c r="H49" s="9">
        <v>23</v>
      </c>
      <c r="I49" s="42">
        <f t="shared" si="0"/>
        <v>3600</v>
      </c>
      <c r="J49" s="39">
        <f t="shared" si="1"/>
        <v>17100</v>
      </c>
      <c r="K49" s="40">
        <f t="shared" si="2"/>
        <v>0.210526315789474</v>
      </c>
      <c r="L49" s="1"/>
    </row>
    <row r="50" spans="1:12">
      <c r="A50" s="11">
        <v>43250</v>
      </c>
      <c r="B50" s="12" t="s">
        <v>439</v>
      </c>
      <c r="C50" s="12" t="s">
        <v>19</v>
      </c>
      <c r="D50" s="12">
        <v>1000</v>
      </c>
      <c r="E50" s="12">
        <v>530</v>
      </c>
      <c r="F50" s="12">
        <v>10</v>
      </c>
      <c r="G50" s="12">
        <v>7.2</v>
      </c>
      <c r="H50" s="12">
        <v>7.2</v>
      </c>
      <c r="I50" s="43">
        <f t="shared" si="0"/>
        <v>-2800</v>
      </c>
      <c r="J50" s="39">
        <f t="shared" si="1"/>
        <v>10000</v>
      </c>
      <c r="K50" s="40">
        <f t="shared" si="2"/>
        <v>-0.28</v>
      </c>
      <c r="L50" s="1"/>
    </row>
    <row r="51" spans="1:12">
      <c r="A51" s="8">
        <v>43251</v>
      </c>
      <c r="B51" s="9" t="s">
        <v>285</v>
      </c>
      <c r="C51" s="9" t="s">
        <v>19</v>
      </c>
      <c r="D51" s="9">
        <v>1750</v>
      </c>
      <c r="E51" s="9">
        <v>340</v>
      </c>
      <c r="F51" s="9">
        <v>2.5</v>
      </c>
      <c r="G51" s="9">
        <v>1</v>
      </c>
      <c r="H51" s="9">
        <v>3.4</v>
      </c>
      <c r="I51" s="42">
        <f t="shared" si="0"/>
        <v>1575</v>
      </c>
      <c r="J51" s="39">
        <f t="shared" si="1"/>
        <v>4375</v>
      </c>
      <c r="K51" s="40">
        <f t="shared" si="2"/>
        <v>0.36</v>
      </c>
      <c r="L51" s="1"/>
    </row>
    <row r="52" spans="1:12">
      <c r="A52" s="8">
        <v>43251</v>
      </c>
      <c r="B52" s="9" t="s">
        <v>62</v>
      </c>
      <c r="C52" s="9" t="s">
        <v>19</v>
      </c>
      <c r="D52" s="9">
        <v>800</v>
      </c>
      <c r="E52" s="9">
        <v>560</v>
      </c>
      <c r="F52" s="9">
        <v>3.5</v>
      </c>
      <c r="G52" s="9">
        <v>0.8</v>
      </c>
      <c r="H52" s="9">
        <v>5.4</v>
      </c>
      <c r="I52" s="42">
        <f t="shared" si="0"/>
        <v>1520</v>
      </c>
      <c r="J52" s="39">
        <f t="shared" si="1"/>
        <v>2800</v>
      </c>
      <c r="K52" s="40">
        <f t="shared" si="2"/>
        <v>0.542857142857143</v>
      </c>
      <c r="L52" s="1"/>
    </row>
    <row r="53" spans="1:12">
      <c r="A53" s="8"/>
      <c r="B53" s="9"/>
      <c r="C53" s="9"/>
      <c r="D53" s="9"/>
      <c r="E53" s="9"/>
      <c r="F53" s="9"/>
      <c r="G53" s="9"/>
      <c r="H53" s="9"/>
      <c r="I53" s="42"/>
      <c r="J53" s="39"/>
      <c r="K53" s="40"/>
      <c r="L53" s="1"/>
    </row>
    <row r="54" spans="1:12">
      <c r="A54" s="8"/>
      <c r="B54" s="9"/>
      <c r="C54" s="9"/>
      <c r="D54" s="9"/>
      <c r="E54" s="9"/>
      <c r="F54" s="9"/>
      <c r="G54" s="9"/>
      <c r="H54" s="9"/>
      <c r="I54" s="42"/>
      <c r="J54" s="39"/>
      <c r="K54" s="40"/>
      <c r="L54" s="1"/>
    </row>
    <row r="55" spans="1:12">
      <c r="A55" s="8"/>
      <c r="B55" s="9"/>
      <c r="C55" s="9"/>
      <c r="D55" s="9"/>
      <c r="E55" s="9"/>
      <c r="F55" s="9"/>
      <c r="G55" s="9"/>
      <c r="H55" s="9"/>
      <c r="I55" s="42"/>
      <c r="J55" s="39"/>
      <c r="K55" s="40"/>
      <c r="L55" s="1"/>
    </row>
    <row r="56" spans="1:12">
      <c r="A56" s="8"/>
      <c r="B56" s="9"/>
      <c r="C56" s="9"/>
      <c r="D56" s="9"/>
      <c r="E56" s="9"/>
      <c r="F56" s="9"/>
      <c r="G56" s="9"/>
      <c r="H56" s="9"/>
      <c r="I56" s="42"/>
      <c r="J56" s="39"/>
      <c r="K56" s="40">
        <f>SUM(K4:K55)</f>
        <v>5.0904901227712</v>
      </c>
      <c r="L56" s="1"/>
    </row>
    <row r="57" spans="1:12">
      <c r="A57" s="44"/>
      <c r="B57" s="45"/>
      <c r="C57" s="45"/>
      <c r="D57" s="45"/>
      <c r="E57" s="45"/>
      <c r="F57" s="45"/>
      <c r="G57" s="56"/>
      <c r="H57" s="56"/>
      <c r="I57" s="57"/>
      <c r="J57" s="58"/>
      <c r="K57" s="59"/>
      <c r="L57" s="1"/>
    </row>
    <row r="58" spans="1:12">
      <c r="A58" s="44"/>
      <c r="B58" s="45"/>
      <c r="C58" s="45"/>
      <c r="D58" s="45"/>
      <c r="E58" s="45"/>
      <c r="F58" s="45"/>
      <c r="G58" s="46" t="s">
        <v>42</v>
      </c>
      <c r="H58" s="46"/>
      <c r="I58" s="60">
        <f>SUM(I4:I56)</f>
        <v>89560.7</v>
      </c>
      <c r="J58" s="45"/>
      <c r="K58" s="1"/>
      <c r="L58" s="1"/>
    </row>
    <row r="59" spans="7:9">
      <c r="G59" s="45"/>
      <c r="H59" s="45"/>
      <c r="I59" s="45"/>
    </row>
    <row r="60" spans="7:9">
      <c r="G60" s="47" t="s">
        <v>43</v>
      </c>
      <c r="H60" s="47"/>
      <c r="I60" s="50">
        <v>5.09</v>
      </c>
    </row>
    <row r="61" spans="7:9">
      <c r="G61" s="48"/>
      <c r="H61" s="48"/>
      <c r="I61" s="45"/>
    </row>
    <row r="62" spans="7:9">
      <c r="G62" s="47" t="s">
        <v>2</v>
      </c>
      <c r="H62" s="47"/>
      <c r="I62" s="50">
        <f>43/49</f>
        <v>0.877551020408163</v>
      </c>
    </row>
    <row r="1048576" spans="10:16384">
      <c r="J1048576" s="39"/>
      <c r="XFD1048576" s="39"/>
    </row>
  </sheetData>
  <mergeCells count="5">
    <mergeCell ref="A1:J1"/>
    <mergeCell ref="A2:J2"/>
    <mergeCell ref="G58:H58"/>
    <mergeCell ref="G60:H60"/>
    <mergeCell ref="G62:H62"/>
  </mergeCells>
  <pageMargins left="0.75" right="0.75" top="1" bottom="1" header="0.511805555555556" footer="0.511805555555556"/>
  <pageSetup paperSize="1" orientation="portrait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62"/>
  <sheetViews>
    <sheetView topLeftCell="A43" workbookViewId="0">
      <selection activeCell="K4" sqref="K4"/>
    </sheetView>
  </sheetViews>
  <sheetFormatPr defaultColWidth="9" defaultRowHeight="15"/>
  <cols>
    <col min="1" max="1" width="9.42857142857143"/>
    <col min="2" max="2" width="19" customWidth="1"/>
    <col min="5" max="5" width="12.8571428571429" customWidth="1"/>
    <col min="7" max="7" width="10.4285714285714" customWidth="1"/>
    <col min="8" max="8" width="11" customWidth="1"/>
    <col min="9" max="9" width="12.5714285714286" customWidth="1"/>
    <col min="10" max="10" width="19.1428571428571" customWidth="1"/>
    <col min="11" max="11" width="18.8571428571429" customWidth="1"/>
  </cols>
  <sheetData>
    <row r="1" ht="22.5" spans="1:12">
      <c r="A1" s="27" t="s">
        <v>4</v>
      </c>
      <c r="B1" s="28"/>
      <c r="C1" s="28"/>
      <c r="D1" s="28"/>
      <c r="E1" s="28"/>
      <c r="F1" s="28"/>
      <c r="G1" s="28"/>
      <c r="H1" s="28"/>
      <c r="I1" s="28"/>
      <c r="J1" s="34"/>
      <c r="K1" s="1"/>
      <c r="L1" s="1"/>
    </row>
    <row r="2" ht="15.75" spans="1:12">
      <c r="A2" s="29" t="s">
        <v>451</v>
      </c>
      <c r="B2" s="30"/>
      <c r="C2" s="30"/>
      <c r="D2" s="30"/>
      <c r="E2" s="30"/>
      <c r="F2" s="30"/>
      <c r="G2" s="30"/>
      <c r="H2" s="30"/>
      <c r="I2" s="30"/>
      <c r="J2" s="35"/>
      <c r="K2" s="1"/>
      <c r="L2" s="1"/>
    </row>
    <row r="3" spans="1:12">
      <c r="A3" s="6" t="s">
        <v>6</v>
      </c>
      <c r="B3" s="7" t="s">
        <v>7</v>
      </c>
      <c r="C3" s="7" t="s">
        <v>8</v>
      </c>
      <c r="D3" s="7" t="s">
        <v>9</v>
      </c>
      <c r="E3" s="7" t="s">
        <v>10</v>
      </c>
      <c r="F3" s="7" t="s">
        <v>11</v>
      </c>
      <c r="G3" s="7" t="s">
        <v>13</v>
      </c>
      <c r="H3" s="7" t="s">
        <v>14</v>
      </c>
      <c r="I3" s="36" t="s">
        <v>15</v>
      </c>
      <c r="J3" s="37" t="s">
        <v>16</v>
      </c>
      <c r="K3" s="37" t="s">
        <v>17</v>
      </c>
      <c r="L3" s="1"/>
    </row>
    <row r="4" spans="1:12">
      <c r="A4" s="8">
        <v>43192</v>
      </c>
      <c r="B4" s="9" t="s">
        <v>350</v>
      </c>
      <c r="C4" s="9" t="s">
        <v>19</v>
      </c>
      <c r="D4" s="9">
        <v>1200</v>
      </c>
      <c r="E4" s="9">
        <v>600</v>
      </c>
      <c r="F4" s="9">
        <v>30</v>
      </c>
      <c r="G4" s="9">
        <v>27.5</v>
      </c>
      <c r="H4" s="9">
        <v>32.7</v>
      </c>
      <c r="I4" s="42">
        <f t="shared" ref="I4:I53" si="0">(H4-F4)*D4</f>
        <v>3240</v>
      </c>
      <c r="J4" s="39">
        <f t="shared" ref="J4:J53" si="1">D4*F4</f>
        <v>36000</v>
      </c>
      <c r="K4" s="40">
        <f t="shared" ref="K4:K53" si="2">(I4/J4)</f>
        <v>0.0900000000000001</v>
      </c>
      <c r="L4" s="1"/>
    </row>
    <row r="5" spans="1:12">
      <c r="A5" s="8">
        <v>43192</v>
      </c>
      <c r="B5" s="9" t="s">
        <v>341</v>
      </c>
      <c r="C5" s="9" t="s">
        <v>19</v>
      </c>
      <c r="D5" s="9">
        <v>1600</v>
      </c>
      <c r="E5" s="9">
        <v>330</v>
      </c>
      <c r="F5" s="9">
        <v>8.3</v>
      </c>
      <c r="G5" s="9">
        <v>6.5</v>
      </c>
      <c r="H5" s="9">
        <v>8.3</v>
      </c>
      <c r="I5" s="42">
        <f t="shared" si="0"/>
        <v>0</v>
      </c>
      <c r="J5" s="39">
        <f t="shared" si="1"/>
        <v>13280</v>
      </c>
      <c r="K5" s="40">
        <f t="shared" si="2"/>
        <v>0</v>
      </c>
      <c r="L5" s="1"/>
    </row>
    <row r="6" spans="1:12">
      <c r="A6" s="8">
        <v>43193</v>
      </c>
      <c r="B6" s="9" t="s">
        <v>381</v>
      </c>
      <c r="C6" s="9" t="s">
        <v>19</v>
      </c>
      <c r="D6" s="9">
        <v>1575</v>
      </c>
      <c r="E6" s="9">
        <v>360</v>
      </c>
      <c r="F6" s="9">
        <v>8.5</v>
      </c>
      <c r="G6" s="9">
        <v>6.7</v>
      </c>
      <c r="H6" s="9">
        <v>11</v>
      </c>
      <c r="I6" s="42">
        <f t="shared" si="0"/>
        <v>3937.5</v>
      </c>
      <c r="J6" s="39">
        <f t="shared" si="1"/>
        <v>13387.5</v>
      </c>
      <c r="K6" s="40">
        <f t="shared" si="2"/>
        <v>0.294117647058824</v>
      </c>
      <c r="L6" s="1"/>
    </row>
    <row r="7" spans="1:12">
      <c r="A7" s="8">
        <v>43193</v>
      </c>
      <c r="B7" s="9" t="s">
        <v>350</v>
      </c>
      <c r="C7" s="9" t="s">
        <v>19</v>
      </c>
      <c r="D7" s="9">
        <v>1200</v>
      </c>
      <c r="E7" s="61">
        <v>600</v>
      </c>
      <c r="F7" s="9">
        <v>30</v>
      </c>
      <c r="G7" s="9">
        <v>27.2</v>
      </c>
      <c r="H7" s="9">
        <v>30</v>
      </c>
      <c r="I7" s="42">
        <f t="shared" si="0"/>
        <v>0</v>
      </c>
      <c r="J7" s="39">
        <f t="shared" si="1"/>
        <v>36000</v>
      </c>
      <c r="K7" s="40">
        <f t="shared" si="2"/>
        <v>0</v>
      </c>
      <c r="L7" s="1"/>
    </row>
    <row r="8" spans="1:12">
      <c r="A8" s="8">
        <v>43193</v>
      </c>
      <c r="B8" s="9" t="s">
        <v>452</v>
      </c>
      <c r="C8" s="9" t="s">
        <v>19</v>
      </c>
      <c r="D8" s="9">
        <v>1000</v>
      </c>
      <c r="E8" s="9">
        <v>1000</v>
      </c>
      <c r="F8" s="9">
        <v>29</v>
      </c>
      <c r="G8" s="9">
        <v>24.5</v>
      </c>
      <c r="H8" s="9">
        <v>29</v>
      </c>
      <c r="I8" s="42">
        <f t="shared" si="0"/>
        <v>0</v>
      </c>
      <c r="J8" s="39">
        <f t="shared" si="1"/>
        <v>29000</v>
      </c>
      <c r="K8" s="40">
        <f t="shared" si="2"/>
        <v>0</v>
      </c>
      <c r="L8" s="1"/>
    </row>
    <row r="9" spans="1:12">
      <c r="A9" s="8">
        <v>43194</v>
      </c>
      <c r="B9" s="9" t="s">
        <v>375</v>
      </c>
      <c r="C9" s="9" t="s">
        <v>19</v>
      </c>
      <c r="D9" s="9">
        <v>1100</v>
      </c>
      <c r="E9" s="9">
        <v>900</v>
      </c>
      <c r="F9" s="9">
        <v>28</v>
      </c>
      <c r="G9" s="9">
        <v>25.5</v>
      </c>
      <c r="H9" s="9">
        <v>31</v>
      </c>
      <c r="I9" s="42">
        <f t="shared" si="0"/>
        <v>3300</v>
      </c>
      <c r="J9" s="39">
        <f t="shared" si="1"/>
        <v>30800</v>
      </c>
      <c r="K9" s="40">
        <f t="shared" si="2"/>
        <v>0.107142857142857</v>
      </c>
      <c r="L9" s="1"/>
    </row>
    <row r="10" spans="1:12">
      <c r="A10" s="8">
        <v>43194</v>
      </c>
      <c r="B10" s="9" t="s">
        <v>343</v>
      </c>
      <c r="C10" s="9" t="s">
        <v>19</v>
      </c>
      <c r="D10" s="9">
        <v>2500</v>
      </c>
      <c r="E10" s="9">
        <v>380</v>
      </c>
      <c r="F10" s="9">
        <v>9</v>
      </c>
      <c r="G10" s="9">
        <v>7.5</v>
      </c>
      <c r="H10" s="9">
        <v>9</v>
      </c>
      <c r="I10" s="42">
        <f t="shared" si="0"/>
        <v>0</v>
      </c>
      <c r="J10" s="39">
        <f t="shared" si="1"/>
        <v>22500</v>
      </c>
      <c r="K10" s="40">
        <f t="shared" si="2"/>
        <v>0</v>
      </c>
      <c r="L10" s="1"/>
    </row>
    <row r="11" spans="1:12">
      <c r="A11" s="11">
        <v>43195</v>
      </c>
      <c r="B11" s="12" t="s">
        <v>287</v>
      </c>
      <c r="C11" s="12" t="s">
        <v>19</v>
      </c>
      <c r="D11" s="12">
        <v>1700</v>
      </c>
      <c r="E11" s="12">
        <v>390</v>
      </c>
      <c r="F11" s="12">
        <v>11</v>
      </c>
      <c r="G11" s="12">
        <v>9.5</v>
      </c>
      <c r="H11" s="12">
        <v>9.5</v>
      </c>
      <c r="I11" s="43">
        <f t="shared" si="0"/>
        <v>-2550</v>
      </c>
      <c r="J11" s="39">
        <f t="shared" si="1"/>
        <v>18700</v>
      </c>
      <c r="K11" s="40">
        <f t="shared" si="2"/>
        <v>-0.136363636363636</v>
      </c>
      <c r="L11" s="1"/>
    </row>
    <row r="12" spans="1:12">
      <c r="A12" s="8">
        <v>43195</v>
      </c>
      <c r="B12" s="9" t="s">
        <v>385</v>
      </c>
      <c r="C12" s="9" t="s">
        <v>19</v>
      </c>
      <c r="D12" s="9">
        <v>1061</v>
      </c>
      <c r="E12" s="9">
        <v>584.3</v>
      </c>
      <c r="F12" s="9">
        <v>19</v>
      </c>
      <c r="G12" s="9">
        <v>16.5</v>
      </c>
      <c r="H12" s="9">
        <v>19</v>
      </c>
      <c r="I12" s="42">
        <f t="shared" si="0"/>
        <v>0</v>
      </c>
      <c r="J12" s="39">
        <f t="shared" si="1"/>
        <v>20159</v>
      </c>
      <c r="K12" s="40">
        <f t="shared" si="2"/>
        <v>0</v>
      </c>
      <c r="L12" s="1"/>
    </row>
    <row r="13" spans="1:12">
      <c r="A13" s="8">
        <v>43195</v>
      </c>
      <c r="B13" s="9" t="s">
        <v>453</v>
      </c>
      <c r="C13" s="9" t="s">
        <v>19</v>
      </c>
      <c r="D13" s="9">
        <v>350</v>
      </c>
      <c r="E13" s="9">
        <v>1650</v>
      </c>
      <c r="F13" s="9">
        <v>56</v>
      </c>
      <c r="G13" s="9">
        <v>48</v>
      </c>
      <c r="H13" s="9">
        <v>58</v>
      </c>
      <c r="I13" s="42">
        <f t="shared" si="0"/>
        <v>700</v>
      </c>
      <c r="J13" s="39">
        <f t="shared" si="1"/>
        <v>19600</v>
      </c>
      <c r="K13" s="40">
        <f t="shared" si="2"/>
        <v>0.0357142857142857</v>
      </c>
      <c r="L13" s="1"/>
    </row>
    <row r="14" spans="1:12">
      <c r="A14" s="8">
        <v>43196</v>
      </c>
      <c r="B14" s="9" t="s">
        <v>287</v>
      </c>
      <c r="C14" s="9" t="s">
        <v>19</v>
      </c>
      <c r="D14" s="9">
        <v>1700</v>
      </c>
      <c r="E14" s="9">
        <v>390</v>
      </c>
      <c r="F14" s="9">
        <v>11.5</v>
      </c>
      <c r="G14" s="9">
        <v>9.8</v>
      </c>
      <c r="H14" s="9">
        <v>16</v>
      </c>
      <c r="I14" s="42">
        <f t="shared" si="0"/>
        <v>7650</v>
      </c>
      <c r="J14" s="39">
        <f t="shared" si="1"/>
        <v>19550</v>
      </c>
      <c r="K14" s="40">
        <f t="shared" si="2"/>
        <v>0.391304347826087</v>
      </c>
      <c r="L14" s="1"/>
    </row>
    <row r="15" spans="1:12">
      <c r="A15" s="8">
        <v>43199</v>
      </c>
      <c r="B15" s="9" t="s">
        <v>454</v>
      </c>
      <c r="C15" s="9" t="s">
        <v>19</v>
      </c>
      <c r="D15" s="9">
        <v>600</v>
      </c>
      <c r="E15" s="9">
        <v>1400</v>
      </c>
      <c r="F15" s="9">
        <v>13</v>
      </c>
      <c r="G15" s="9">
        <v>8.8</v>
      </c>
      <c r="H15" s="9">
        <v>15</v>
      </c>
      <c r="I15" s="42">
        <f t="shared" si="0"/>
        <v>1200</v>
      </c>
      <c r="J15" s="39">
        <f t="shared" si="1"/>
        <v>7800</v>
      </c>
      <c r="K15" s="40">
        <f t="shared" si="2"/>
        <v>0.153846153846154</v>
      </c>
      <c r="L15" s="1"/>
    </row>
    <row r="16" spans="1:12">
      <c r="A16" s="8">
        <v>43199</v>
      </c>
      <c r="B16" s="9" t="s">
        <v>88</v>
      </c>
      <c r="C16" s="9" t="s">
        <v>19</v>
      </c>
      <c r="D16" s="9">
        <v>1800</v>
      </c>
      <c r="E16" s="9">
        <v>620</v>
      </c>
      <c r="F16" s="9">
        <v>22</v>
      </c>
      <c r="G16" s="9">
        <v>20</v>
      </c>
      <c r="H16" s="9">
        <v>24.3</v>
      </c>
      <c r="I16" s="42">
        <f t="shared" si="0"/>
        <v>4140</v>
      </c>
      <c r="J16" s="39">
        <f t="shared" si="1"/>
        <v>39600</v>
      </c>
      <c r="K16" s="40">
        <f t="shared" si="2"/>
        <v>0.104545454545455</v>
      </c>
      <c r="L16" s="1"/>
    </row>
    <row r="17" spans="1:12">
      <c r="A17" s="8">
        <v>43200</v>
      </c>
      <c r="B17" s="9" t="s">
        <v>385</v>
      </c>
      <c r="C17" s="9" t="s">
        <v>19</v>
      </c>
      <c r="D17" s="9">
        <v>1061</v>
      </c>
      <c r="E17" s="9">
        <v>600</v>
      </c>
      <c r="F17" s="9">
        <v>16.1</v>
      </c>
      <c r="G17" s="9">
        <v>13.5</v>
      </c>
      <c r="H17" s="9">
        <v>17.5</v>
      </c>
      <c r="I17" s="42">
        <f t="shared" si="0"/>
        <v>1485.4</v>
      </c>
      <c r="J17" s="39">
        <f t="shared" si="1"/>
        <v>17082.1</v>
      </c>
      <c r="K17" s="40">
        <f t="shared" si="2"/>
        <v>0.0869565217391303</v>
      </c>
      <c r="L17" s="1"/>
    </row>
    <row r="18" spans="1:12">
      <c r="A18" s="8">
        <v>43200</v>
      </c>
      <c r="B18" s="9" t="s">
        <v>434</v>
      </c>
      <c r="C18" s="9" t="s">
        <v>19</v>
      </c>
      <c r="D18" s="9">
        <v>1500</v>
      </c>
      <c r="E18" s="9">
        <v>320</v>
      </c>
      <c r="F18" s="9">
        <v>12</v>
      </c>
      <c r="G18" s="9">
        <v>10.2</v>
      </c>
      <c r="H18" s="9">
        <v>14.5</v>
      </c>
      <c r="I18" s="42">
        <f t="shared" si="0"/>
        <v>3750</v>
      </c>
      <c r="J18" s="39">
        <f t="shared" si="1"/>
        <v>18000</v>
      </c>
      <c r="K18" s="40">
        <f t="shared" si="2"/>
        <v>0.208333333333333</v>
      </c>
      <c r="L18" s="1"/>
    </row>
    <row r="19" spans="1:12">
      <c r="A19" s="11">
        <v>43201</v>
      </c>
      <c r="B19" s="12" t="s">
        <v>315</v>
      </c>
      <c r="C19" s="12" t="s">
        <v>19</v>
      </c>
      <c r="D19" s="12">
        <v>1750</v>
      </c>
      <c r="E19" s="12">
        <v>300</v>
      </c>
      <c r="F19" s="12">
        <v>7</v>
      </c>
      <c r="G19" s="12">
        <v>6.7</v>
      </c>
      <c r="H19" s="12">
        <v>6.7</v>
      </c>
      <c r="I19" s="43">
        <f t="shared" si="0"/>
        <v>-525</v>
      </c>
      <c r="J19" s="39">
        <f t="shared" si="1"/>
        <v>12250</v>
      </c>
      <c r="K19" s="40">
        <f t="shared" si="2"/>
        <v>-0.0428571428571428</v>
      </c>
      <c r="L19" s="1"/>
    </row>
    <row r="20" spans="1:12">
      <c r="A20" s="8">
        <v>43201</v>
      </c>
      <c r="B20" s="9" t="s">
        <v>434</v>
      </c>
      <c r="C20" s="9" t="s">
        <v>19</v>
      </c>
      <c r="D20" s="9">
        <v>1500</v>
      </c>
      <c r="E20" s="9">
        <v>320</v>
      </c>
      <c r="F20" s="9">
        <v>13</v>
      </c>
      <c r="G20" s="9">
        <v>11.4</v>
      </c>
      <c r="H20" s="9">
        <v>13</v>
      </c>
      <c r="I20" s="42">
        <f t="shared" si="0"/>
        <v>0</v>
      </c>
      <c r="J20" s="39">
        <f t="shared" si="1"/>
        <v>19500</v>
      </c>
      <c r="K20" s="40">
        <f t="shared" si="2"/>
        <v>0</v>
      </c>
      <c r="L20" s="1"/>
    </row>
    <row r="21" spans="1:12">
      <c r="A21" s="8">
        <v>43201</v>
      </c>
      <c r="B21" s="9" t="s">
        <v>455</v>
      </c>
      <c r="C21" s="9" t="s">
        <v>19</v>
      </c>
      <c r="D21" s="9">
        <v>800</v>
      </c>
      <c r="E21" s="9">
        <v>1300</v>
      </c>
      <c r="F21" s="9">
        <v>36</v>
      </c>
      <c r="G21" s="9">
        <v>32.5</v>
      </c>
      <c r="H21" s="9">
        <v>45</v>
      </c>
      <c r="I21" s="42">
        <f t="shared" si="0"/>
        <v>7200</v>
      </c>
      <c r="J21" s="39">
        <f t="shared" si="1"/>
        <v>28800</v>
      </c>
      <c r="K21" s="40">
        <f t="shared" si="2"/>
        <v>0.25</v>
      </c>
      <c r="L21" s="1"/>
    </row>
    <row r="22" spans="1:12">
      <c r="A22" s="8">
        <v>43202</v>
      </c>
      <c r="B22" s="9" t="s">
        <v>289</v>
      </c>
      <c r="C22" s="9" t="s">
        <v>19</v>
      </c>
      <c r="D22" s="9">
        <v>1061</v>
      </c>
      <c r="E22" s="9">
        <v>600</v>
      </c>
      <c r="F22" s="9">
        <v>15</v>
      </c>
      <c r="G22" s="9">
        <v>12.4</v>
      </c>
      <c r="H22" s="9">
        <v>15</v>
      </c>
      <c r="I22" s="42">
        <f t="shared" si="0"/>
        <v>0</v>
      </c>
      <c r="J22" s="39">
        <f t="shared" si="1"/>
        <v>15915</v>
      </c>
      <c r="K22" s="40">
        <f t="shared" si="2"/>
        <v>0</v>
      </c>
      <c r="L22" s="1"/>
    </row>
    <row r="23" spans="1:12">
      <c r="A23" s="8">
        <v>43202</v>
      </c>
      <c r="B23" s="9" t="s">
        <v>294</v>
      </c>
      <c r="C23" s="9" t="s">
        <v>19</v>
      </c>
      <c r="D23" s="9">
        <v>1200</v>
      </c>
      <c r="E23" s="9">
        <v>650</v>
      </c>
      <c r="F23" s="9">
        <v>14</v>
      </c>
      <c r="G23" s="9">
        <v>11.2</v>
      </c>
      <c r="H23" s="9">
        <v>14</v>
      </c>
      <c r="I23" s="42">
        <f t="shared" si="0"/>
        <v>0</v>
      </c>
      <c r="J23" s="39">
        <f t="shared" si="1"/>
        <v>16800</v>
      </c>
      <c r="K23" s="40">
        <f t="shared" si="2"/>
        <v>0</v>
      </c>
      <c r="L23" s="1"/>
    </row>
    <row r="24" spans="1:12">
      <c r="A24" s="8">
        <v>43202</v>
      </c>
      <c r="B24" s="9" t="s">
        <v>338</v>
      </c>
      <c r="C24" s="9" t="s">
        <v>19</v>
      </c>
      <c r="D24" s="9">
        <v>1800</v>
      </c>
      <c r="E24" s="9">
        <v>420</v>
      </c>
      <c r="F24" s="9">
        <v>11</v>
      </c>
      <c r="G24" s="9">
        <v>9.5</v>
      </c>
      <c r="H24" s="9">
        <v>14</v>
      </c>
      <c r="I24" s="42">
        <f t="shared" si="0"/>
        <v>5400</v>
      </c>
      <c r="J24" s="39">
        <f t="shared" si="1"/>
        <v>19800</v>
      </c>
      <c r="K24" s="40">
        <f t="shared" si="2"/>
        <v>0.272727272727273</v>
      </c>
      <c r="L24" s="1"/>
    </row>
    <row r="25" spans="1:12">
      <c r="A25" s="8">
        <v>43203</v>
      </c>
      <c r="B25" s="9" t="s">
        <v>343</v>
      </c>
      <c r="C25" s="9" t="s">
        <v>19</v>
      </c>
      <c r="D25" s="9">
        <v>2500</v>
      </c>
      <c r="E25" s="9">
        <v>380</v>
      </c>
      <c r="F25" s="9">
        <v>9.7</v>
      </c>
      <c r="G25" s="9">
        <v>8.2</v>
      </c>
      <c r="H25" s="9">
        <v>13</v>
      </c>
      <c r="I25" s="42">
        <f t="shared" si="0"/>
        <v>8250</v>
      </c>
      <c r="J25" s="39">
        <f t="shared" si="1"/>
        <v>24250</v>
      </c>
      <c r="K25" s="40">
        <f t="shared" si="2"/>
        <v>0.34020618556701</v>
      </c>
      <c r="L25" s="1"/>
    </row>
    <row r="26" spans="1:12">
      <c r="A26" s="8">
        <v>43203</v>
      </c>
      <c r="B26" s="9" t="s">
        <v>452</v>
      </c>
      <c r="C26" s="9" t="s">
        <v>19</v>
      </c>
      <c r="D26" s="9">
        <v>550</v>
      </c>
      <c r="E26" s="9">
        <v>1040</v>
      </c>
      <c r="F26" s="9">
        <v>17.5</v>
      </c>
      <c r="G26" s="9">
        <v>13.5</v>
      </c>
      <c r="H26" s="9">
        <v>17.5</v>
      </c>
      <c r="I26" s="42">
        <f t="shared" si="0"/>
        <v>0</v>
      </c>
      <c r="J26" s="39">
        <f t="shared" si="1"/>
        <v>9625</v>
      </c>
      <c r="K26" s="40">
        <f t="shared" si="2"/>
        <v>0</v>
      </c>
      <c r="L26" s="1"/>
    </row>
    <row r="27" spans="1:12">
      <c r="A27" s="8">
        <v>43206</v>
      </c>
      <c r="B27" s="9" t="s">
        <v>127</v>
      </c>
      <c r="C27" s="9" t="s">
        <v>19</v>
      </c>
      <c r="D27" s="9">
        <v>1000</v>
      </c>
      <c r="E27" s="9">
        <v>670</v>
      </c>
      <c r="F27" s="9">
        <v>12</v>
      </c>
      <c r="G27" s="9">
        <v>9.5</v>
      </c>
      <c r="H27" s="9">
        <v>17</v>
      </c>
      <c r="I27" s="42">
        <f t="shared" si="0"/>
        <v>5000</v>
      </c>
      <c r="J27" s="39">
        <f t="shared" si="1"/>
        <v>12000</v>
      </c>
      <c r="K27" s="40">
        <f t="shared" si="2"/>
        <v>0.416666666666667</v>
      </c>
      <c r="L27" s="1"/>
    </row>
    <row r="28" spans="1:12">
      <c r="A28" s="8">
        <v>43206</v>
      </c>
      <c r="B28" s="9" t="s">
        <v>393</v>
      </c>
      <c r="C28" s="9" t="s">
        <v>19</v>
      </c>
      <c r="D28" s="9">
        <v>1500</v>
      </c>
      <c r="E28" s="9">
        <v>350</v>
      </c>
      <c r="F28" s="9">
        <v>8</v>
      </c>
      <c r="G28" s="9">
        <v>5.8</v>
      </c>
      <c r="H28" s="9">
        <v>12</v>
      </c>
      <c r="I28" s="42">
        <f t="shared" si="0"/>
        <v>6000</v>
      </c>
      <c r="J28" s="39">
        <f t="shared" si="1"/>
        <v>12000</v>
      </c>
      <c r="K28" s="40">
        <f t="shared" si="2"/>
        <v>0.5</v>
      </c>
      <c r="L28" s="1"/>
    </row>
    <row r="29" spans="1:12">
      <c r="A29" s="8">
        <v>43207</v>
      </c>
      <c r="B29" s="9" t="s">
        <v>456</v>
      </c>
      <c r="C29" s="9" t="s">
        <v>19</v>
      </c>
      <c r="D29" s="9">
        <v>1500</v>
      </c>
      <c r="E29" s="9">
        <v>300</v>
      </c>
      <c r="F29" s="9">
        <v>10</v>
      </c>
      <c r="G29" s="9">
        <v>8</v>
      </c>
      <c r="H29" s="9">
        <v>11</v>
      </c>
      <c r="I29" s="42">
        <f t="shared" si="0"/>
        <v>1500</v>
      </c>
      <c r="J29" s="39">
        <f t="shared" si="1"/>
        <v>15000</v>
      </c>
      <c r="K29" s="40">
        <f t="shared" si="2"/>
        <v>0.1</v>
      </c>
      <c r="L29" s="1"/>
    </row>
    <row r="30" spans="1:12">
      <c r="A30" s="11">
        <v>43207</v>
      </c>
      <c r="B30" s="12" t="s">
        <v>322</v>
      </c>
      <c r="C30" s="12" t="s">
        <v>19</v>
      </c>
      <c r="D30" s="12">
        <v>1200</v>
      </c>
      <c r="E30" s="12">
        <v>530</v>
      </c>
      <c r="F30" s="12">
        <v>9</v>
      </c>
      <c r="G30" s="12">
        <v>7</v>
      </c>
      <c r="H30" s="12">
        <v>8</v>
      </c>
      <c r="I30" s="43">
        <f t="shared" si="0"/>
        <v>-1200</v>
      </c>
      <c r="J30" s="39">
        <f t="shared" si="1"/>
        <v>10800</v>
      </c>
      <c r="K30" s="40">
        <f t="shared" si="2"/>
        <v>-0.111111111111111</v>
      </c>
      <c r="L30" s="1"/>
    </row>
    <row r="31" spans="1:12">
      <c r="A31" s="8">
        <v>43208</v>
      </c>
      <c r="B31" s="9" t="s">
        <v>407</v>
      </c>
      <c r="C31" s="9" t="s">
        <v>19</v>
      </c>
      <c r="D31" s="9">
        <v>1575</v>
      </c>
      <c r="E31" s="9">
        <v>330</v>
      </c>
      <c r="F31" s="9">
        <v>11</v>
      </c>
      <c r="G31" s="9">
        <v>9</v>
      </c>
      <c r="H31" s="9">
        <v>14</v>
      </c>
      <c r="I31" s="42">
        <f t="shared" si="0"/>
        <v>4725</v>
      </c>
      <c r="J31" s="39">
        <f t="shared" si="1"/>
        <v>17325</v>
      </c>
      <c r="K31" s="40">
        <f t="shared" si="2"/>
        <v>0.272727272727273</v>
      </c>
      <c r="L31" s="1"/>
    </row>
    <row r="32" spans="1:12">
      <c r="A32" s="8">
        <v>43208</v>
      </c>
      <c r="B32" s="9" t="s">
        <v>316</v>
      </c>
      <c r="C32" s="9" t="s">
        <v>19</v>
      </c>
      <c r="D32" s="9">
        <v>1500</v>
      </c>
      <c r="E32" s="9">
        <v>600</v>
      </c>
      <c r="F32" s="9">
        <v>15</v>
      </c>
      <c r="G32" s="9">
        <v>13</v>
      </c>
      <c r="H32" s="9">
        <v>16</v>
      </c>
      <c r="I32" s="42">
        <f t="shared" si="0"/>
        <v>1500</v>
      </c>
      <c r="J32" s="39">
        <f t="shared" si="1"/>
        <v>22500</v>
      </c>
      <c r="K32" s="40">
        <f t="shared" si="2"/>
        <v>0.0666666666666667</v>
      </c>
      <c r="L32" s="1"/>
    </row>
    <row r="33" spans="1:12">
      <c r="A33" s="8">
        <v>43209</v>
      </c>
      <c r="B33" s="9" t="s">
        <v>368</v>
      </c>
      <c r="C33" s="9" t="s">
        <v>19</v>
      </c>
      <c r="D33" s="9">
        <v>2000</v>
      </c>
      <c r="E33" s="9">
        <v>430</v>
      </c>
      <c r="F33" s="9">
        <v>6</v>
      </c>
      <c r="G33" s="9">
        <v>4.5</v>
      </c>
      <c r="H33" s="9">
        <v>8</v>
      </c>
      <c r="I33" s="42">
        <f t="shared" si="0"/>
        <v>4000</v>
      </c>
      <c r="J33" s="39">
        <f t="shared" si="1"/>
        <v>12000</v>
      </c>
      <c r="K33" s="40">
        <f t="shared" si="2"/>
        <v>0.333333333333333</v>
      </c>
      <c r="L33" s="1"/>
    </row>
    <row r="34" spans="1:12">
      <c r="A34" s="8">
        <v>43209</v>
      </c>
      <c r="B34" s="9" t="s">
        <v>315</v>
      </c>
      <c r="C34" s="9" t="s">
        <v>19</v>
      </c>
      <c r="D34" s="9">
        <v>1750</v>
      </c>
      <c r="E34" s="9">
        <v>300</v>
      </c>
      <c r="F34" s="9">
        <v>7.5</v>
      </c>
      <c r="G34" s="9">
        <v>6</v>
      </c>
      <c r="H34" s="9">
        <v>7.5</v>
      </c>
      <c r="I34" s="42">
        <f t="shared" si="0"/>
        <v>0</v>
      </c>
      <c r="J34" s="39">
        <f t="shared" si="1"/>
        <v>13125</v>
      </c>
      <c r="K34" s="40">
        <f t="shared" si="2"/>
        <v>0</v>
      </c>
      <c r="L34" s="1"/>
    </row>
    <row r="35" spans="1:12">
      <c r="A35" s="11">
        <v>43210</v>
      </c>
      <c r="B35" s="12" t="s">
        <v>381</v>
      </c>
      <c r="C35" s="12" t="s">
        <v>19</v>
      </c>
      <c r="D35" s="12">
        <v>1575</v>
      </c>
      <c r="E35" s="12">
        <v>300</v>
      </c>
      <c r="F35" s="12">
        <v>11</v>
      </c>
      <c r="G35" s="12">
        <v>9.4</v>
      </c>
      <c r="H35" s="12">
        <v>9.4</v>
      </c>
      <c r="I35" s="43">
        <f t="shared" si="0"/>
        <v>-2520</v>
      </c>
      <c r="J35" s="39">
        <f t="shared" si="1"/>
        <v>17325</v>
      </c>
      <c r="K35" s="40">
        <f t="shared" si="2"/>
        <v>-0.145454545454545</v>
      </c>
      <c r="L35" s="1"/>
    </row>
    <row r="36" spans="1:12">
      <c r="A36" s="11">
        <v>43210</v>
      </c>
      <c r="B36" s="12" t="s">
        <v>434</v>
      </c>
      <c r="C36" s="12" t="s">
        <v>19</v>
      </c>
      <c r="D36" s="12">
        <v>1500</v>
      </c>
      <c r="E36" s="12">
        <v>300</v>
      </c>
      <c r="F36" s="12">
        <v>7.3</v>
      </c>
      <c r="G36" s="12">
        <v>5.8</v>
      </c>
      <c r="H36" s="12">
        <v>5.8</v>
      </c>
      <c r="I36" s="43">
        <f t="shared" si="0"/>
        <v>-2250</v>
      </c>
      <c r="J36" s="39">
        <f t="shared" si="1"/>
        <v>10950</v>
      </c>
      <c r="K36" s="40">
        <f t="shared" si="2"/>
        <v>-0.205479452054795</v>
      </c>
      <c r="L36" s="1"/>
    </row>
    <row r="37" spans="1:12">
      <c r="A37" s="8">
        <v>43210</v>
      </c>
      <c r="B37" s="9" t="s">
        <v>446</v>
      </c>
      <c r="C37" s="9" t="s">
        <v>19</v>
      </c>
      <c r="D37" s="9">
        <v>500</v>
      </c>
      <c r="E37" s="9">
        <v>780</v>
      </c>
      <c r="F37" s="9">
        <v>13</v>
      </c>
      <c r="G37" s="9">
        <v>7.5</v>
      </c>
      <c r="H37" s="9">
        <v>16</v>
      </c>
      <c r="I37" s="42">
        <f t="shared" si="0"/>
        <v>1500</v>
      </c>
      <c r="J37" s="39">
        <f t="shared" si="1"/>
        <v>6500</v>
      </c>
      <c r="K37" s="40">
        <f t="shared" si="2"/>
        <v>0.230769230769231</v>
      </c>
      <c r="L37" s="1"/>
    </row>
    <row r="38" spans="1:12">
      <c r="A38" s="11">
        <v>43210</v>
      </c>
      <c r="B38" s="12" t="s">
        <v>100</v>
      </c>
      <c r="C38" s="12" t="s">
        <v>19</v>
      </c>
      <c r="D38" s="12">
        <v>250</v>
      </c>
      <c r="E38" s="12">
        <v>3400</v>
      </c>
      <c r="F38" s="12">
        <v>40</v>
      </c>
      <c r="G38" s="12">
        <v>33</v>
      </c>
      <c r="H38" s="12">
        <v>35</v>
      </c>
      <c r="I38" s="43">
        <f t="shared" si="0"/>
        <v>-1250</v>
      </c>
      <c r="J38" s="39">
        <f t="shared" si="1"/>
        <v>10000</v>
      </c>
      <c r="K38" s="40">
        <f t="shared" si="2"/>
        <v>-0.125</v>
      </c>
      <c r="L38" s="1"/>
    </row>
    <row r="39" spans="1:12">
      <c r="A39" s="8">
        <v>43213</v>
      </c>
      <c r="B39" s="9" t="s">
        <v>125</v>
      </c>
      <c r="C39" s="9" t="s">
        <v>19</v>
      </c>
      <c r="D39" s="9">
        <v>1000</v>
      </c>
      <c r="E39" s="9">
        <v>810</v>
      </c>
      <c r="F39" s="9">
        <v>8</v>
      </c>
      <c r="G39" s="9">
        <v>5.5</v>
      </c>
      <c r="H39" s="9">
        <v>8</v>
      </c>
      <c r="I39" s="42">
        <f t="shared" si="0"/>
        <v>0</v>
      </c>
      <c r="J39" s="39">
        <f t="shared" si="1"/>
        <v>8000</v>
      </c>
      <c r="K39" s="40">
        <f t="shared" si="2"/>
        <v>0</v>
      </c>
      <c r="L39" s="1"/>
    </row>
    <row r="40" spans="1:12">
      <c r="A40" s="8">
        <v>43213</v>
      </c>
      <c r="B40" s="9" t="s">
        <v>68</v>
      </c>
      <c r="C40" s="9" t="s">
        <v>19</v>
      </c>
      <c r="D40" s="9">
        <v>800</v>
      </c>
      <c r="E40" s="9">
        <v>620</v>
      </c>
      <c r="F40" s="9">
        <v>12</v>
      </c>
      <c r="G40" s="9">
        <v>9</v>
      </c>
      <c r="H40" s="9">
        <v>20.5</v>
      </c>
      <c r="I40" s="42">
        <f t="shared" si="0"/>
        <v>6800</v>
      </c>
      <c r="J40" s="39">
        <f t="shared" si="1"/>
        <v>9600</v>
      </c>
      <c r="K40" s="40">
        <f t="shared" si="2"/>
        <v>0.708333333333333</v>
      </c>
      <c r="L40" s="1"/>
    </row>
    <row r="41" spans="1:12">
      <c r="A41" s="8">
        <v>43213</v>
      </c>
      <c r="B41" s="9" t="s">
        <v>457</v>
      </c>
      <c r="C41" s="9" t="s">
        <v>19</v>
      </c>
      <c r="D41" s="9">
        <v>1000</v>
      </c>
      <c r="E41" s="9">
        <v>640</v>
      </c>
      <c r="F41" s="9">
        <v>15</v>
      </c>
      <c r="G41" s="9">
        <v>12.5</v>
      </c>
      <c r="H41" s="9">
        <v>20.5</v>
      </c>
      <c r="I41" s="42">
        <f t="shared" si="0"/>
        <v>5500</v>
      </c>
      <c r="J41" s="39">
        <f t="shared" si="1"/>
        <v>15000</v>
      </c>
      <c r="K41" s="40">
        <f t="shared" si="2"/>
        <v>0.366666666666667</v>
      </c>
      <c r="L41" s="1"/>
    </row>
    <row r="42" spans="1:12">
      <c r="A42" s="8">
        <v>43214</v>
      </c>
      <c r="B42" s="9" t="s">
        <v>393</v>
      </c>
      <c r="C42" s="9" t="s">
        <v>19</v>
      </c>
      <c r="D42" s="9">
        <v>1500</v>
      </c>
      <c r="E42" s="9">
        <v>340</v>
      </c>
      <c r="F42" s="9">
        <v>8.2</v>
      </c>
      <c r="G42" s="9">
        <v>6.2</v>
      </c>
      <c r="H42" s="9">
        <v>8.2</v>
      </c>
      <c r="I42" s="42">
        <f t="shared" si="0"/>
        <v>0</v>
      </c>
      <c r="J42" s="39">
        <f t="shared" si="1"/>
        <v>12300</v>
      </c>
      <c r="K42" s="40">
        <f t="shared" si="2"/>
        <v>0</v>
      </c>
      <c r="L42" s="1"/>
    </row>
    <row r="43" spans="1:12">
      <c r="A43" s="8">
        <v>43214</v>
      </c>
      <c r="B43" s="9" t="s">
        <v>251</v>
      </c>
      <c r="C43" s="9" t="s">
        <v>19</v>
      </c>
      <c r="D43" s="9">
        <v>1100</v>
      </c>
      <c r="E43" s="9">
        <v>520</v>
      </c>
      <c r="F43" s="9">
        <v>6.5</v>
      </c>
      <c r="G43" s="9">
        <v>4</v>
      </c>
      <c r="H43" s="9">
        <v>7.5</v>
      </c>
      <c r="I43" s="42">
        <f t="shared" si="0"/>
        <v>1100</v>
      </c>
      <c r="J43" s="39">
        <f t="shared" si="1"/>
        <v>7150</v>
      </c>
      <c r="K43" s="40">
        <f t="shared" si="2"/>
        <v>0.153846153846154</v>
      </c>
      <c r="L43" s="1"/>
    </row>
    <row r="44" spans="1:12">
      <c r="A44" s="8">
        <v>43215</v>
      </c>
      <c r="B44" s="9" t="s">
        <v>331</v>
      </c>
      <c r="C44" s="9" t="s">
        <v>19</v>
      </c>
      <c r="D44" s="9">
        <v>1300</v>
      </c>
      <c r="E44" s="9">
        <v>440</v>
      </c>
      <c r="F44" s="9">
        <v>7</v>
      </c>
      <c r="G44" s="9">
        <v>4.7</v>
      </c>
      <c r="H44" s="9">
        <v>8.2</v>
      </c>
      <c r="I44" s="42">
        <f t="shared" si="0"/>
        <v>1560</v>
      </c>
      <c r="J44" s="39">
        <f t="shared" si="1"/>
        <v>9100</v>
      </c>
      <c r="K44" s="40">
        <f t="shared" si="2"/>
        <v>0.171428571428571</v>
      </c>
      <c r="L44" s="1"/>
    </row>
    <row r="45" spans="1:12">
      <c r="A45" s="8">
        <v>43215</v>
      </c>
      <c r="B45" s="9" t="s">
        <v>289</v>
      </c>
      <c r="C45" s="9" t="s">
        <v>19</v>
      </c>
      <c r="D45" s="9">
        <v>1061</v>
      </c>
      <c r="E45" s="9">
        <v>600</v>
      </c>
      <c r="F45" s="9">
        <v>11</v>
      </c>
      <c r="G45" s="9">
        <v>8</v>
      </c>
      <c r="H45" s="9">
        <v>12.3</v>
      </c>
      <c r="I45" s="42">
        <f t="shared" si="0"/>
        <v>1379.3</v>
      </c>
      <c r="J45" s="39">
        <f t="shared" si="1"/>
        <v>11671</v>
      </c>
      <c r="K45" s="40">
        <f t="shared" si="2"/>
        <v>0.118181818181818</v>
      </c>
      <c r="L45" s="1"/>
    </row>
    <row r="46" spans="1:12">
      <c r="A46" s="11">
        <v>43216</v>
      </c>
      <c r="B46" s="12" t="s">
        <v>454</v>
      </c>
      <c r="C46" s="12" t="s">
        <v>19</v>
      </c>
      <c r="D46" s="12">
        <v>600</v>
      </c>
      <c r="E46" s="12">
        <v>1460</v>
      </c>
      <c r="F46" s="12">
        <v>10</v>
      </c>
      <c r="G46" s="12">
        <v>5</v>
      </c>
      <c r="H46" s="12">
        <v>5</v>
      </c>
      <c r="I46" s="43">
        <f t="shared" si="0"/>
        <v>-3000</v>
      </c>
      <c r="J46" s="39">
        <f t="shared" si="1"/>
        <v>6000</v>
      </c>
      <c r="K46" s="40">
        <f t="shared" si="2"/>
        <v>-0.5</v>
      </c>
      <c r="L46" s="1"/>
    </row>
    <row r="47" spans="1:12">
      <c r="A47" s="8">
        <v>43216</v>
      </c>
      <c r="B47" s="9" t="s">
        <v>322</v>
      </c>
      <c r="C47" s="9" t="s">
        <v>19</v>
      </c>
      <c r="D47" s="9">
        <v>1200</v>
      </c>
      <c r="E47" s="9">
        <v>490</v>
      </c>
      <c r="F47" s="9">
        <v>5</v>
      </c>
      <c r="G47" s="9">
        <v>2.7</v>
      </c>
      <c r="H47" s="9">
        <v>6</v>
      </c>
      <c r="I47" s="42">
        <f t="shared" si="0"/>
        <v>1200</v>
      </c>
      <c r="J47" s="39">
        <f t="shared" si="1"/>
        <v>6000</v>
      </c>
      <c r="K47" s="40">
        <f t="shared" si="2"/>
        <v>0.2</v>
      </c>
      <c r="L47" s="1"/>
    </row>
    <row r="48" spans="1:12">
      <c r="A48" s="8">
        <v>43217</v>
      </c>
      <c r="B48" s="9" t="s">
        <v>332</v>
      </c>
      <c r="C48" s="9" t="s">
        <v>19</v>
      </c>
      <c r="D48" s="9">
        <v>1500</v>
      </c>
      <c r="E48" s="9">
        <v>640</v>
      </c>
      <c r="F48" s="9">
        <v>40</v>
      </c>
      <c r="G48" s="9">
        <v>38.2</v>
      </c>
      <c r="H48" s="9">
        <v>40.8</v>
      </c>
      <c r="I48" s="42">
        <f t="shared" si="0"/>
        <v>1200</v>
      </c>
      <c r="J48" s="39">
        <f t="shared" si="1"/>
        <v>60000</v>
      </c>
      <c r="K48" s="40">
        <f t="shared" si="2"/>
        <v>0.0199999999999999</v>
      </c>
      <c r="L48" s="1"/>
    </row>
    <row r="49" spans="1:12">
      <c r="A49" s="8">
        <v>43217</v>
      </c>
      <c r="B49" s="9" t="s">
        <v>248</v>
      </c>
      <c r="C49" s="9" t="s">
        <v>19</v>
      </c>
      <c r="D49" s="9">
        <v>1200</v>
      </c>
      <c r="E49" s="9">
        <v>530</v>
      </c>
      <c r="F49" s="9">
        <v>18</v>
      </c>
      <c r="G49" s="9">
        <v>16</v>
      </c>
      <c r="H49" s="9">
        <v>18</v>
      </c>
      <c r="I49" s="42">
        <f t="shared" si="0"/>
        <v>0</v>
      </c>
      <c r="J49" s="39">
        <f t="shared" si="1"/>
        <v>21600</v>
      </c>
      <c r="K49" s="40">
        <f t="shared" si="2"/>
        <v>0</v>
      </c>
      <c r="L49" s="1"/>
    </row>
    <row r="50" spans="1:12">
      <c r="A50" s="8">
        <v>43217</v>
      </c>
      <c r="B50" s="9" t="s">
        <v>334</v>
      </c>
      <c r="C50" s="9" t="s">
        <v>19</v>
      </c>
      <c r="D50" s="9">
        <v>1200</v>
      </c>
      <c r="E50" s="9">
        <v>680</v>
      </c>
      <c r="F50" s="9">
        <v>28</v>
      </c>
      <c r="G50" s="9">
        <v>25.5</v>
      </c>
      <c r="H50" s="9">
        <v>29</v>
      </c>
      <c r="I50" s="42">
        <f t="shared" si="0"/>
        <v>1200</v>
      </c>
      <c r="J50" s="39">
        <f t="shared" si="1"/>
        <v>33600</v>
      </c>
      <c r="K50" s="40">
        <f t="shared" si="2"/>
        <v>0.0357142857142857</v>
      </c>
      <c r="L50" s="1"/>
    </row>
    <row r="51" spans="1:12">
      <c r="A51" s="11">
        <v>43220</v>
      </c>
      <c r="B51" s="12" t="s">
        <v>27</v>
      </c>
      <c r="C51" s="12" t="s">
        <v>19</v>
      </c>
      <c r="D51" s="12">
        <v>1300</v>
      </c>
      <c r="E51" s="12">
        <v>600</v>
      </c>
      <c r="F51" s="12">
        <v>20.5</v>
      </c>
      <c r="G51" s="12">
        <v>18</v>
      </c>
      <c r="H51" s="12">
        <v>18</v>
      </c>
      <c r="I51" s="43">
        <f t="shared" si="0"/>
        <v>-3250</v>
      </c>
      <c r="J51" s="39">
        <f t="shared" si="1"/>
        <v>26650</v>
      </c>
      <c r="K51" s="40">
        <f t="shared" si="2"/>
        <v>-0.121951219512195</v>
      </c>
      <c r="L51" s="1"/>
    </row>
    <row r="52" spans="1:12">
      <c r="A52" s="8">
        <v>43220</v>
      </c>
      <c r="B52" s="9" t="s">
        <v>392</v>
      </c>
      <c r="C52" s="9" t="s">
        <v>19</v>
      </c>
      <c r="D52" s="9">
        <v>600</v>
      </c>
      <c r="E52" s="9">
        <v>820</v>
      </c>
      <c r="F52" s="9">
        <v>27</v>
      </c>
      <c r="G52" s="9">
        <v>21</v>
      </c>
      <c r="H52" s="9">
        <v>29.5</v>
      </c>
      <c r="I52" s="42">
        <f t="shared" si="0"/>
        <v>1500</v>
      </c>
      <c r="J52" s="39">
        <f t="shared" si="1"/>
        <v>16200</v>
      </c>
      <c r="K52" s="40">
        <f t="shared" si="2"/>
        <v>0.0925925925925926</v>
      </c>
      <c r="L52" s="1"/>
    </row>
    <row r="53" spans="1:12">
      <c r="A53" s="8">
        <v>43220</v>
      </c>
      <c r="B53" s="9" t="s">
        <v>456</v>
      </c>
      <c r="C53" s="9" t="s">
        <v>19</v>
      </c>
      <c r="D53" s="9">
        <v>1500</v>
      </c>
      <c r="E53" s="9">
        <v>200</v>
      </c>
      <c r="F53" s="9">
        <v>40</v>
      </c>
      <c r="G53" s="9">
        <v>37.9</v>
      </c>
      <c r="H53" s="9">
        <v>47</v>
      </c>
      <c r="I53" s="42">
        <f t="shared" si="0"/>
        <v>10500</v>
      </c>
      <c r="J53" s="39">
        <f t="shared" si="1"/>
        <v>60000</v>
      </c>
      <c r="K53" s="40">
        <f t="shared" si="2"/>
        <v>0.175</v>
      </c>
      <c r="L53" s="1"/>
    </row>
    <row r="54" spans="1:12">
      <c r="A54" s="8"/>
      <c r="B54" s="9"/>
      <c r="C54" s="9"/>
      <c r="D54" s="9"/>
      <c r="E54" s="9"/>
      <c r="F54" s="9"/>
      <c r="G54" s="9"/>
      <c r="H54" s="9"/>
      <c r="I54" s="42"/>
      <c r="J54" s="39"/>
      <c r="K54" s="40"/>
      <c r="L54" s="1"/>
    </row>
    <row r="55" spans="1:12">
      <c r="A55" s="8"/>
      <c r="B55" s="9"/>
      <c r="C55" s="9"/>
      <c r="D55" s="9"/>
      <c r="E55" s="9"/>
      <c r="F55" s="9"/>
      <c r="G55" s="9"/>
      <c r="H55" s="9"/>
      <c r="I55" s="42"/>
      <c r="J55" s="39"/>
      <c r="K55" s="40"/>
      <c r="L55" s="1"/>
    </row>
    <row r="56" spans="1:12">
      <c r="A56" s="8"/>
      <c r="B56" s="9"/>
      <c r="C56" s="9"/>
      <c r="D56" s="9"/>
      <c r="E56" s="9"/>
      <c r="F56" s="9"/>
      <c r="G56" s="9"/>
      <c r="H56" s="9"/>
      <c r="I56" s="42"/>
      <c r="J56" s="39"/>
      <c r="K56" s="40">
        <f>SUM(K4:K55)</f>
        <v>4.90860354407357</v>
      </c>
      <c r="L56" s="1"/>
    </row>
    <row r="57" spans="1:12">
      <c r="A57" s="44"/>
      <c r="B57" s="45"/>
      <c r="C57" s="45"/>
      <c r="D57" s="45"/>
      <c r="E57" s="45"/>
      <c r="F57" s="45"/>
      <c r="G57" s="56"/>
      <c r="H57" s="56"/>
      <c r="I57" s="57"/>
      <c r="J57" s="58"/>
      <c r="K57" s="59"/>
      <c r="L57" s="1"/>
    </row>
    <row r="58" spans="1:12">
      <c r="A58" s="44"/>
      <c r="B58" s="45"/>
      <c r="C58" s="45"/>
      <c r="D58" s="45"/>
      <c r="E58" s="45"/>
      <c r="F58" s="45"/>
      <c r="G58" s="46" t="s">
        <v>42</v>
      </c>
      <c r="H58" s="46"/>
      <c r="I58" s="60">
        <f>SUM(I4:I56)</f>
        <v>89872.2</v>
      </c>
      <c r="J58" s="45"/>
      <c r="K58" s="1"/>
      <c r="L58" s="1"/>
    </row>
    <row r="59" spans="7:9">
      <c r="G59" s="45"/>
      <c r="H59" s="45"/>
      <c r="I59" s="45"/>
    </row>
    <row r="60" spans="7:9">
      <c r="G60" s="47" t="s">
        <v>43</v>
      </c>
      <c r="H60" s="47"/>
      <c r="I60" s="50">
        <v>4.89</v>
      </c>
    </row>
    <row r="61" spans="7:9">
      <c r="G61" s="48"/>
      <c r="H61" s="48"/>
      <c r="I61" s="45"/>
    </row>
    <row r="62" spans="7:9">
      <c r="G62" s="47" t="s">
        <v>2</v>
      </c>
      <c r="H62" s="47"/>
      <c r="I62" s="50">
        <f>42/50</f>
        <v>0.84</v>
      </c>
    </row>
  </sheetData>
  <mergeCells count="5">
    <mergeCell ref="A1:J1"/>
    <mergeCell ref="A2:J2"/>
    <mergeCell ref="G58:H58"/>
    <mergeCell ref="G60:H60"/>
    <mergeCell ref="G62:H62"/>
  </mergeCells>
  <pageMargins left="0.75" right="0.75" top="1" bottom="1" header="0.511805555555556" footer="0.511805555555556"/>
  <pageSetup paperSize="1" orientation="portrait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62"/>
  <sheetViews>
    <sheetView topLeftCell="A43" workbookViewId="0">
      <selection activeCell="K4" sqref="K4"/>
    </sheetView>
  </sheetViews>
  <sheetFormatPr defaultColWidth="9" defaultRowHeight="15"/>
  <cols>
    <col min="1" max="1" width="9.42857142857143"/>
    <col min="2" max="2" width="19" customWidth="1"/>
    <col min="5" max="5" width="12.8571428571429" customWidth="1"/>
    <col min="7" max="7" width="10.4285714285714" customWidth="1"/>
    <col min="8" max="8" width="11" customWidth="1"/>
    <col min="9" max="9" width="12.5714285714286" customWidth="1"/>
    <col min="10" max="10" width="19.1428571428571" customWidth="1"/>
    <col min="11" max="11" width="18.8571428571429" customWidth="1"/>
  </cols>
  <sheetData>
    <row r="1" ht="22.5" spans="1:12">
      <c r="A1" s="27" t="s">
        <v>4</v>
      </c>
      <c r="B1" s="28"/>
      <c r="C1" s="28"/>
      <c r="D1" s="28"/>
      <c r="E1" s="28"/>
      <c r="F1" s="28"/>
      <c r="G1" s="28"/>
      <c r="H1" s="28"/>
      <c r="I1" s="28"/>
      <c r="J1" s="34"/>
      <c r="K1" s="1"/>
      <c r="L1" s="1"/>
    </row>
    <row r="2" ht="15.75" spans="1:12">
      <c r="A2" s="29" t="s">
        <v>458</v>
      </c>
      <c r="B2" s="30"/>
      <c r="C2" s="30"/>
      <c r="D2" s="30"/>
      <c r="E2" s="30"/>
      <c r="F2" s="30"/>
      <c r="G2" s="30"/>
      <c r="H2" s="30"/>
      <c r="I2" s="30"/>
      <c r="J2" s="35"/>
      <c r="K2" s="1"/>
      <c r="L2" s="1"/>
    </row>
    <row r="3" spans="1:12">
      <c r="A3" s="6" t="s">
        <v>6</v>
      </c>
      <c r="B3" s="7" t="s">
        <v>7</v>
      </c>
      <c r="C3" s="7" t="s">
        <v>8</v>
      </c>
      <c r="D3" s="7" t="s">
        <v>9</v>
      </c>
      <c r="E3" s="7" t="s">
        <v>10</v>
      </c>
      <c r="F3" s="7" t="s">
        <v>11</v>
      </c>
      <c r="G3" s="7" t="s">
        <v>13</v>
      </c>
      <c r="H3" s="7" t="s">
        <v>14</v>
      </c>
      <c r="I3" s="36" t="s">
        <v>15</v>
      </c>
      <c r="J3" s="37" t="s">
        <v>16</v>
      </c>
      <c r="K3" s="37" t="s">
        <v>17</v>
      </c>
      <c r="L3" s="1"/>
    </row>
    <row r="4" spans="1:12">
      <c r="A4" s="11">
        <v>43160</v>
      </c>
      <c r="B4" s="12" t="s">
        <v>343</v>
      </c>
      <c r="C4" s="12" t="s">
        <v>19</v>
      </c>
      <c r="D4" s="12">
        <v>2500</v>
      </c>
      <c r="E4" s="12">
        <v>410</v>
      </c>
      <c r="F4" s="12">
        <v>14</v>
      </c>
      <c r="G4" s="12">
        <v>11.5</v>
      </c>
      <c r="H4" s="12">
        <v>12.4</v>
      </c>
      <c r="I4" s="43">
        <f t="shared" ref="I4:I17" si="0">(H4-F4)*D4</f>
        <v>-4000</v>
      </c>
      <c r="J4" s="39">
        <f t="shared" ref="J4:J54" si="1">D4*F4</f>
        <v>35000</v>
      </c>
      <c r="K4" s="40">
        <f t="shared" ref="K4:K24" si="2">(I4/J4)</f>
        <v>-0.114285714285714</v>
      </c>
      <c r="L4" s="1"/>
    </row>
    <row r="5" spans="1:12">
      <c r="A5" s="11">
        <v>43164</v>
      </c>
      <c r="B5" s="12" t="s">
        <v>380</v>
      </c>
      <c r="C5" s="12" t="s">
        <v>19</v>
      </c>
      <c r="D5" s="12">
        <v>1200</v>
      </c>
      <c r="E5" s="12">
        <v>820</v>
      </c>
      <c r="F5" s="12">
        <v>33</v>
      </c>
      <c r="G5" s="12">
        <v>30.7</v>
      </c>
      <c r="H5" s="12">
        <v>30.7</v>
      </c>
      <c r="I5" s="43">
        <f t="shared" si="0"/>
        <v>-2760</v>
      </c>
      <c r="J5" s="39">
        <f t="shared" si="1"/>
        <v>39600</v>
      </c>
      <c r="K5" s="40">
        <f t="shared" si="2"/>
        <v>-0.0696969696969697</v>
      </c>
      <c r="L5" s="1"/>
    </row>
    <row r="6" spans="1:12">
      <c r="A6" s="11">
        <v>43164</v>
      </c>
      <c r="B6" s="12" t="s">
        <v>367</v>
      </c>
      <c r="C6" s="12" t="s">
        <v>19</v>
      </c>
      <c r="D6" s="12">
        <v>3000</v>
      </c>
      <c r="E6" s="12">
        <v>350</v>
      </c>
      <c r="F6" s="12">
        <v>12</v>
      </c>
      <c r="G6" s="12">
        <v>10.8</v>
      </c>
      <c r="H6" s="12">
        <v>10.8</v>
      </c>
      <c r="I6" s="43">
        <f t="shared" si="0"/>
        <v>-3600</v>
      </c>
      <c r="J6" s="39">
        <f t="shared" si="1"/>
        <v>36000</v>
      </c>
      <c r="K6" s="40">
        <f t="shared" si="2"/>
        <v>-0.0999999999999999</v>
      </c>
      <c r="L6" s="1"/>
    </row>
    <row r="7" spans="1:12">
      <c r="A7" s="8">
        <v>43164</v>
      </c>
      <c r="B7" s="9" t="s">
        <v>393</v>
      </c>
      <c r="C7" s="9" t="s">
        <v>19</v>
      </c>
      <c r="D7" s="9">
        <v>1500</v>
      </c>
      <c r="E7" s="61">
        <v>360</v>
      </c>
      <c r="F7" s="9">
        <v>13.3</v>
      </c>
      <c r="G7" s="9">
        <v>11.8</v>
      </c>
      <c r="H7" s="9">
        <v>13.3</v>
      </c>
      <c r="I7" s="42">
        <f t="shared" si="0"/>
        <v>0</v>
      </c>
      <c r="J7" s="39">
        <f t="shared" si="1"/>
        <v>19950</v>
      </c>
      <c r="K7" s="40">
        <f t="shared" si="2"/>
        <v>0</v>
      </c>
      <c r="L7" s="1"/>
    </row>
    <row r="8" spans="1:12">
      <c r="A8" s="8">
        <v>43164</v>
      </c>
      <c r="B8" s="9" t="s">
        <v>100</v>
      </c>
      <c r="C8" s="9" t="s">
        <v>19</v>
      </c>
      <c r="D8" s="9">
        <v>250</v>
      </c>
      <c r="E8" s="9">
        <v>3100</v>
      </c>
      <c r="F8" s="9">
        <v>62</v>
      </c>
      <c r="G8" s="9">
        <v>50</v>
      </c>
      <c r="H8" s="9">
        <v>62</v>
      </c>
      <c r="I8" s="42">
        <f t="shared" si="0"/>
        <v>0</v>
      </c>
      <c r="J8" s="39">
        <f t="shared" si="1"/>
        <v>15500</v>
      </c>
      <c r="K8" s="40">
        <f t="shared" si="2"/>
        <v>0</v>
      </c>
      <c r="L8" s="1"/>
    </row>
    <row r="9" spans="1:12">
      <c r="A9" s="8">
        <v>43164</v>
      </c>
      <c r="B9" s="9" t="s">
        <v>294</v>
      </c>
      <c r="C9" s="9" t="s">
        <v>19</v>
      </c>
      <c r="D9" s="9">
        <v>1200</v>
      </c>
      <c r="E9" s="9">
        <v>620</v>
      </c>
      <c r="F9" s="9">
        <v>20</v>
      </c>
      <c r="G9" s="9">
        <v>17.5</v>
      </c>
      <c r="H9" s="9">
        <v>22.5</v>
      </c>
      <c r="I9" s="42">
        <f t="shared" si="0"/>
        <v>3000</v>
      </c>
      <c r="J9" s="39">
        <f t="shared" si="1"/>
        <v>24000</v>
      </c>
      <c r="K9" s="40">
        <f t="shared" si="2"/>
        <v>0.125</v>
      </c>
      <c r="L9" s="1"/>
    </row>
    <row r="10" spans="1:12">
      <c r="A10" s="8">
        <v>43165</v>
      </c>
      <c r="B10" s="9" t="s">
        <v>27</v>
      </c>
      <c r="C10" s="9" t="s">
        <v>19</v>
      </c>
      <c r="D10" s="9">
        <v>1300</v>
      </c>
      <c r="E10" s="9">
        <v>560</v>
      </c>
      <c r="F10" s="9">
        <v>14</v>
      </c>
      <c r="G10" s="9">
        <v>11.8</v>
      </c>
      <c r="H10" s="9">
        <v>14</v>
      </c>
      <c r="I10" s="42">
        <f t="shared" si="0"/>
        <v>0</v>
      </c>
      <c r="J10" s="39">
        <f t="shared" si="1"/>
        <v>18200</v>
      </c>
      <c r="K10" s="40">
        <f t="shared" si="2"/>
        <v>0</v>
      </c>
      <c r="L10" s="1"/>
    </row>
    <row r="11" spans="1:12">
      <c r="A11" s="11">
        <v>43165</v>
      </c>
      <c r="B11" s="12" t="s">
        <v>277</v>
      </c>
      <c r="C11" s="12" t="s">
        <v>19</v>
      </c>
      <c r="D11" s="12">
        <v>1000</v>
      </c>
      <c r="E11" s="12">
        <v>940</v>
      </c>
      <c r="F11" s="12">
        <v>35</v>
      </c>
      <c r="G11" s="12">
        <v>32</v>
      </c>
      <c r="H11" s="12">
        <v>32</v>
      </c>
      <c r="I11" s="43">
        <f t="shared" si="0"/>
        <v>-3000</v>
      </c>
      <c r="J11" s="39">
        <f t="shared" si="1"/>
        <v>35000</v>
      </c>
      <c r="K11" s="40">
        <f t="shared" si="2"/>
        <v>-0.0857142857142857</v>
      </c>
      <c r="L11" s="1"/>
    </row>
    <row r="12" spans="1:12">
      <c r="A12" s="8">
        <v>43165</v>
      </c>
      <c r="B12" s="9" t="s">
        <v>324</v>
      </c>
      <c r="C12" s="9" t="s">
        <v>19</v>
      </c>
      <c r="D12" s="9">
        <v>600</v>
      </c>
      <c r="E12" s="9">
        <v>780</v>
      </c>
      <c r="F12" s="9">
        <v>19</v>
      </c>
      <c r="G12" s="9">
        <v>14.5</v>
      </c>
      <c r="H12" s="9">
        <v>22</v>
      </c>
      <c r="I12" s="42">
        <f t="shared" si="0"/>
        <v>1800</v>
      </c>
      <c r="J12" s="39">
        <f t="shared" si="1"/>
        <v>11400</v>
      </c>
      <c r="K12" s="40">
        <f t="shared" si="2"/>
        <v>0.157894736842105</v>
      </c>
      <c r="L12" s="1"/>
    </row>
    <row r="13" spans="1:12">
      <c r="A13" s="8">
        <v>43165</v>
      </c>
      <c r="B13" s="9" t="s">
        <v>438</v>
      </c>
      <c r="C13" s="9" t="s">
        <v>19</v>
      </c>
      <c r="D13" s="9">
        <v>1600</v>
      </c>
      <c r="E13" s="9">
        <v>280</v>
      </c>
      <c r="F13" s="9">
        <v>15</v>
      </c>
      <c r="G13" s="9">
        <v>13.2</v>
      </c>
      <c r="H13" s="9">
        <v>15</v>
      </c>
      <c r="I13" s="42">
        <f t="shared" si="0"/>
        <v>0</v>
      </c>
      <c r="J13" s="39">
        <f t="shared" si="1"/>
        <v>24000</v>
      </c>
      <c r="K13" s="40">
        <f t="shared" si="2"/>
        <v>0</v>
      </c>
      <c r="L13" s="1"/>
    </row>
    <row r="14" spans="1:12">
      <c r="A14" s="8">
        <v>43165</v>
      </c>
      <c r="B14" s="9" t="s">
        <v>88</v>
      </c>
      <c r="C14" s="9" t="s">
        <v>19</v>
      </c>
      <c r="D14" s="9">
        <v>1800</v>
      </c>
      <c r="E14" s="9">
        <v>640</v>
      </c>
      <c r="F14" s="9">
        <v>23.5</v>
      </c>
      <c r="G14" s="9">
        <v>21.8</v>
      </c>
      <c r="H14" s="9">
        <v>24.7</v>
      </c>
      <c r="I14" s="42">
        <f t="shared" si="0"/>
        <v>2160</v>
      </c>
      <c r="J14" s="39">
        <f t="shared" si="1"/>
        <v>42300</v>
      </c>
      <c r="K14" s="40">
        <f t="shared" si="2"/>
        <v>0.051063829787234</v>
      </c>
      <c r="L14" s="1"/>
    </row>
    <row r="15" spans="1:12">
      <c r="A15" s="11">
        <v>43166</v>
      </c>
      <c r="B15" s="12" t="s">
        <v>459</v>
      </c>
      <c r="C15" s="12" t="s">
        <v>19</v>
      </c>
      <c r="D15" s="12">
        <v>500</v>
      </c>
      <c r="E15" s="12">
        <v>1840</v>
      </c>
      <c r="F15" s="12">
        <v>31</v>
      </c>
      <c r="G15" s="12">
        <v>29</v>
      </c>
      <c r="H15" s="12">
        <v>29</v>
      </c>
      <c r="I15" s="43">
        <f t="shared" si="0"/>
        <v>-1000</v>
      </c>
      <c r="J15" s="39">
        <f t="shared" si="1"/>
        <v>15500</v>
      </c>
      <c r="K15" s="40">
        <f t="shared" si="2"/>
        <v>-0.0645161290322581</v>
      </c>
      <c r="L15" s="1"/>
    </row>
    <row r="16" spans="1:12">
      <c r="A16" s="8">
        <v>43166</v>
      </c>
      <c r="B16" s="9" t="s">
        <v>287</v>
      </c>
      <c r="C16" s="9" t="s">
        <v>19</v>
      </c>
      <c r="D16" s="9">
        <v>1700</v>
      </c>
      <c r="E16" s="9">
        <v>420</v>
      </c>
      <c r="F16" s="9">
        <v>17</v>
      </c>
      <c r="G16" s="9">
        <v>15</v>
      </c>
      <c r="H16" s="9">
        <v>23.5</v>
      </c>
      <c r="I16" s="42">
        <f t="shared" si="0"/>
        <v>11050</v>
      </c>
      <c r="J16" s="39">
        <f t="shared" si="1"/>
        <v>28900</v>
      </c>
      <c r="K16" s="40">
        <f t="shared" si="2"/>
        <v>0.382352941176471</v>
      </c>
      <c r="L16" s="1"/>
    </row>
    <row r="17" spans="1:12">
      <c r="A17" s="11">
        <v>43167</v>
      </c>
      <c r="B17" s="12" t="s">
        <v>431</v>
      </c>
      <c r="C17" s="12" t="s">
        <v>19</v>
      </c>
      <c r="D17" s="12">
        <v>2750</v>
      </c>
      <c r="E17" s="12">
        <v>290</v>
      </c>
      <c r="F17" s="12">
        <v>11</v>
      </c>
      <c r="G17" s="12">
        <v>9.7</v>
      </c>
      <c r="H17" s="12">
        <v>9.7</v>
      </c>
      <c r="I17" s="43">
        <f t="shared" si="0"/>
        <v>-3575</v>
      </c>
      <c r="J17" s="39">
        <f t="shared" si="1"/>
        <v>30250</v>
      </c>
      <c r="K17" s="40">
        <f t="shared" si="2"/>
        <v>-0.118181818181818</v>
      </c>
      <c r="L17" s="1"/>
    </row>
    <row r="18" spans="1:12">
      <c r="A18" s="8">
        <v>43167</v>
      </c>
      <c r="B18" s="9" t="s">
        <v>341</v>
      </c>
      <c r="C18" s="9" t="s">
        <v>19</v>
      </c>
      <c r="D18" s="9">
        <v>1600</v>
      </c>
      <c r="E18" s="9">
        <v>320</v>
      </c>
      <c r="F18" s="9">
        <v>8.8</v>
      </c>
      <c r="G18" s="9">
        <v>7.2</v>
      </c>
      <c r="H18" s="9">
        <v>8.8</v>
      </c>
      <c r="I18" s="42">
        <f t="shared" ref="I18:I54" si="3">(H18-F18)*D18</f>
        <v>0</v>
      </c>
      <c r="J18" s="39">
        <f t="shared" si="1"/>
        <v>14080</v>
      </c>
      <c r="K18" s="40">
        <f t="shared" si="2"/>
        <v>0</v>
      </c>
      <c r="L18" s="1"/>
    </row>
    <row r="19" spans="1:12">
      <c r="A19" s="11">
        <v>43168</v>
      </c>
      <c r="B19" s="12" t="s">
        <v>81</v>
      </c>
      <c r="C19" s="12" t="s">
        <v>19</v>
      </c>
      <c r="D19" s="12">
        <v>1500</v>
      </c>
      <c r="E19" s="12">
        <v>820</v>
      </c>
      <c r="F19" s="12">
        <v>26.5</v>
      </c>
      <c r="G19" s="12">
        <v>24.4</v>
      </c>
      <c r="H19" s="12">
        <v>25.9</v>
      </c>
      <c r="I19" s="43">
        <f t="shared" si="3"/>
        <v>-900.000000000002</v>
      </c>
      <c r="J19" s="39">
        <f t="shared" si="1"/>
        <v>39750</v>
      </c>
      <c r="K19" s="40">
        <f t="shared" si="2"/>
        <v>-0.0226415094339623</v>
      </c>
      <c r="L19" s="1"/>
    </row>
    <row r="20" spans="1:12">
      <c r="A20" s="8">
        <v>43168</v>
      </c>
      <c r="B20" s="9" t="s">
        <v>245</v>
      </c>
      <c r="C20" s="9" t="s">
        <v>19</v>
      </c>
      <c r="D20" s="9">
        <v>1100</v>
      </c>
      <c r="E20" s="9">
        <v>510</v>
      </c>
      <c r="F20" s="9">
        <v>12</v>
      </c>
      <c r="G20" s="9">
        <v>9.4</v>
      </c>
      <c r="H20" s="9">
        <v>13</v>
      </c>
      <c r="I20" s="42">
        <f t="shared" si="3"/>
        <v>1100</v>
      </c>
      <c r="J20" s="39">
        <f t="shared" si="1"/>
        <v>13200</v>
      </c>
      <c r="K20" s="40">
        <f t="shared" si="2"/>
        <v>0.0833333333333333</v>
      </c>
      <c r="L20" s="1"/>
    </row>
    <row r="21" spans="1:12">
      <c r="A21" s="8">
        <v>43168</v>
      </c>
      <c r="B21" s="9" t="s">
        <v>429</v>
      </c>
      <c r="C21" s="9" t="s">
        <v>19</v>
      </c>
      <c r="D21" s="9">
        <v>2750</v>
      </c>
      <c r="E21" s="9">
        <v>300</v>
      </c>
      <c r="F21" s="9">
        <v>10.5</v>
      </c>
      <c r="G21" s="9">
        <v>9.4</v>
      </c>
      <c r="H21" s="9">
        <v>11.5</v>
      </c>
      <c r="I21" s="42">
        <f t="shared" si="3"/>
        <v>2750</v>
      </c>
      <c r="J21" s="39">
        <f t="shared" si="1"/>
        <v>28875</v>
      </c>
      <c r="K21" s="40">
        <f t="shared" si="2"/>
        <v>0.0952380952380952</v>
      </c>
      <c r="L21" s="1"/>
    </row>
    <row r="22" spans="1:12">
      <c r="A22" s="11">
        <v>43171</v>
      </c>
      <c r="B22" s="12" t="s">
        <v>393</v>
      </c>
      <c r="C22" s="12" t="s">
        <v>19</v>
      </c>
      <c r="D22" s="12">
        <v>1500</v>
      </c>
      <c r="E22" s="12">
        <v>340</v>
      </c>
      <c r="F22" s="12">
        <v>9</v>
      </c>
      <c r="G22" s="12">
        <v>6.8</v>
      </c>
      <c r="H22" s="12">
        <v>6.8</v>
      </c>
      <c r="I22" s="43">
        <f t="shared" si="3"/>
        <v>-3300</v>
      </c>
      <c r="J22" s="39">
        <f t="shared" si="1"/>
        <v>13500</v>
      </c>
      <c r="K22" s="40">
        <f t="shared" si="2"/>
        <v>-0.244444444444444</v>
      </c>
      <c r="L22" s="1"/>
    </row>
    <row r="23" spans="1:12">
      <c r="A23" s="8">
        <v>43171</v>
      </c>
      <c r="B23" s="9" t="s">
        <v>266</v>
      </c>
      <c r="C23" s="9" t="s">
        <v>19</v>
      </c>
      <c r="D23" s="9">
        <v>700</v>
      </c>
      <c r="E23" s="9">
        <v>960</v>
      </c>
      <c r="F23" s="9">
        <v>26</v>
      </c>
      <c r="G23" s="9">
        <v>22</v>
      </c>
      <c r="H23" s="9">
        <v>28.8</v>
      </c>
      <c r="I23" s="42">
        <f t="shared" si="3"/>
        <v>1960</v>
      </c>
      <c r="J23" s="39">
        <f t="shared" si="1"/>
        <v>18200</v>
      </c>
      <c r="K23" s="40">
        <f t="shared" si="2"/>
        <v>0.107692307692308</v>
      </c>
      <c r="L23" s="1"/>
    </row>
    <row r="24" spans="1:12">
      <c r="A24" s="8">
        <v>43171</v>
      </c>
      <c r="B24" s="9" t="s">
        <v>338</v>
      </c>
      <c r="C24" s="9" t="s">
        <v>19</v>
      </c>
      <c r="D24" s="9">
        <v>1800</v>
      </c>
      <c r="E24" s="9">
        <v>440</v>
      </c>
      <c r="F24" s="9">
        <v>12</v>
      </c>
      <c r="G24" s="9">
        <v>10.4</v>
      </c>
      <c r="H24" s="9">
        <v>13.2</v>
      </c>
      <c r="I24" s="42">
        <f t="shared" si="3"/>
        <v>2160</v>
      </c>
      <c r="J24" s="39">
        <f t="shared" si="1"/>
        <v>21600</v>
      </c>
      <c r="K24" s="40">
        <f t="shared" si="2"/>
        <v>0.0999999999999999</v>
      </c>
      <c r="L24" s="1"/>
    </row>
    <row r="25" spans="1:12">
      <c r="A25" s="11">
        <v>43171</v>
      </c>
      <c r="B25" s="12" t="s">
        <v>391</v>
      </c>
      <c r="C25" s="12" t="s">
        <v>19</v>
      </c>
      <c r="D25" s="12">
        <v>1500</v>
      </c>
      <c r="E25" s="12">
        <v>920</v>
      </c>
      <c r="F25" s="12">
        <v>25</v>
      </c>
      <c r="G25" s="12">
        <v>23</v>
      </c>
      <c r="H25" s="12">
        <v>24</v>
      </c>
      <c r="I25" s="43">
        <f t="shared" si="3"/>
        <v>-1500</v>
      </c>
      <c r="J25" s="39">
        <f t="shared" si="1"/>
        <v>37500</v>
      </c>
      <c r="K25" s="40">
        <f t="shared" ref="K25:K54" si="4">(I25/J25)</f>
        <v>-0.04</v>
      </c>
      <c r="L25" s="1"/>
    </row>
    <row r="26" spans="1:12">
      <c r="A26" s="11">
        <v>43172</v>
      </c>
      <c r="B26" s="12" t="s">
        <v>45</v>
      </c>
      <c r="C26" s="12" t="s">
        <v>19</v>
      </c>
      <c r="D26" s="12">
        <v>600</v>
      </c>
      <c r="E26" s="12">
        <v>1200</v>
      </c>
      <c r="F26" s="12">
        <v>17.5</v>
      </c>
      <c r="G26" s="12">
        <v>13</v>
      </c>
      <c r="H26" s="12">
        <v>16.4</v>
      </c>
      <c r="I26" s="43">
        <f t="shared" si="3"/>
        <v>-660.000000000001</v>
      </c>
      <c r="J26" s="39">
        <f t="shared" si="1"/>
        <v>10500</v>
      </c>
      <c r="K26" s="40">
        <f t="shared" si="4"/>
        <v>-0.0628571428571429</v>
      </c>
      <c r="L26" s="1"/>
    </row>
    <row r="27" spans="1:12">
      <c r="A27" s="8">
        <v>43172</v>
      </c>
      <c r="B27" s="9" t="s">
        <v>392</v>
      </c>
      <c r="C27" s="9" t="s">
        <v>19</v>
      </c>
      <c r="D27" s="9">
        <v>600</v>
      </c>
      <c r="E27" s="9">
        <v>780</v>
      </c>
      <c r="F27" s="9">
        <v>18</v>
      </c>
      <c r="G27" s="9">
        <v>14.2</v>
      </c>
      <c r="H27" s="9">
        <v>21</v>
      </c>
      <c r="I27" s="42">
        <f t="shared" si="3"/>
        <v>1800</v>
      </c>
      <c r="J27" s="39">
        <f t="shared" si="1"/>
        <v>10800</v>
      </c>
      <c r="K27" s="40">
        <f t="shared" si="4"/>
        <v>0.166666666666667</v>
      </c>
      <c r="L27" s="1"/>
    </row>
    <row r="28" spans="1:12">
      <c r="A28" s="8">
        <v>43172</v>
      </c>
      <c r="B28" s="9" t="s">
        <v>27</v>
      </c>
      <c r="C28" s="9" t="s">
        <v>19</v>
      </c>
      <c r="D28" s="9">
        <v>1300</v>
      </c>
      <c r="E28" s="9">
        <v>580</v>
      </c>
      <c r="F28" s="9">
        <v>10</v>
      </c>
      <c r="G28" s="9">
        <v>8</v>
      </c>
      <c r="H28" s="9">
        <v>10</v>
      </c>
      <c r="I28" s="42">
        <f t="shared" si="3"/>
        <v>0</v>
      </c>
      <c r="J28" s="39">
        <f t="shared" si="1"/>
        <v>13000</v>
      </c>
      <c r="K28" s="40">
        <f t="shared" si="4"/>
        <v>0</v>
      </c>
      <c r="L28" s="1"/>
    </row>
    <row r="29" spans="1:12">
      <c r="A29" s="8">
        <v>43172</v>
      </c>
      <c r="B29" s="9" t="s">
        <v>460</v>
      </c>
      <c r="C29" s="9" t="s">
        <v>19</v>
      </c>
      <c r="D29" s="9">
        <v>1500</v>
      </c>
      <c r="E29" s="9">
        <v>400</v>
      </c>
      <c r="F29" s="9">
        <v>9</v>
      </c>
      <c r="G29" s="9">
        <v>7</v>
      </c>
      <c r="H29" s="9">
        <v>10.3</v>
      </c>
      <c r="I29" s="42">
        <f t="shared" si="3"/>
        <v>1950</v>
      </c>
      <c r="J29" s="39">
        <f t="shared" si="1"/>
        <v>13500</v>
      </c>
      <c r="K29" s="40">
        <f t="shared" si="4"/>
        <v>0.144444444444445</v>
      </c>
      <c r="L29" s="1"/>
    </row>
    <row r="30" spans="1:12">
      <c r="A30" s="11">
        <v>43173</v>
      </c>
      <c r="B30" s="12" t="s">
        <v>362</v>
      </c>
      <c r="C30" s="12" t="s">
        <v>19</v>
      </c>
      <c r="D30" s="12">
        <v>2000</v>
      </c>
      <c r="E30" s="12">
        <v>520</v>
      </c>
      <c r="F30" s="12">
        <v>13.5</v>
      </c>
      <c r="G30" s="12">
        <v>12.3</v>
      </c>
      <c r="H30" s="12">
        <v>12.3</v>
      </c>
      <c r="I30" s="43">
        <f t="shared" si="3"/>
        <v>-2400</v>
      </c>
      <c r="J30" s="39">
        <f t="shared" si="1"/>
        <v>27000</v>
      </c>
      <c r="K30" s="40">
        <f t="shared" si="4"/>
        <v>-0.0888888888888888</v>
      </c>
      <c r="L30" s="1"/>
    </row>
    <row r="31" spans="1:12">
      <c r="A31" s="8">
        <v>43173</v>
      </c>
      <c r="B31" s="9" t="s">
        <v>294</v>
      </c>
      <c r="C31" s="9" t="s">
        <v>19</v>
      </c>
      <c r="D31" s="9">
        <v>1200</v>
      </c>
      <c r="E31" s="9">
        <v>630</v>
      </c>
      <c r="F31" s="9">
        <v>16.5</v>
      </c>
      <c r="G31" s="9">
        <v>13.8</v>
      </c>
      <c r="H31" s="9">
        <v>16.5</v>
      </c>
      <c r="I31" s="42">
        <f t="shared" si="3"/>
        <v>0</v>
      </c>
      <c r="J31" s="39">
        <f t="shared" si="1"/>
        <v>19800</v>
      </c>
      <c r="K31" s="40">
        <f t="shared" si="4"/>
        <v>0</v>
      </c>
      <c r="L31" s="1"/>
    </row>
    <row r="32" spans="1:12">
      <c r="A32" s="11">
        <v>43174</v>
      </c>
      <c r="B32" s="12" t="s">
        <v>331</v>
      </c>
      <c r="C32" s="12" t="s">
        <v>19</v>
      </c>
      <c r="D32" s="12">
        <v>1300</v>
      </c>
      <c r="E32" s="12">
        <v>460</v>
      </c>
      <c r="F32" s="12">
        <v>15</v>
      </c>
      <c r="G32" s="12">
        <v>12.9</v>
      </c>
      <c r="H32" s="12">
        <v>12.9</v>
      </c>
      <c r="I32" s="43">
        <f t="shared" si="3"/>
        <v>-2730</v>
      </c>
      <c r="J32" s="39">
        <f t="shared" si="1"/>
        <v>19500</v>
      </c>
      <c r="K32" s="40">
        <f t="shared" si="4"/>
        <v>-0.14</v>
      </c>
      <c r="L32" s="1"/>
    </row>
    <row r="33" spans="1:12">
      <c r="A33" s="8">
        <v>43174</v>
      </c>
      <c r="B33" s="9" t="s">
        <v>409</v>
      </c>
      <c r="C33" s="9" t="s">
        <v>19</v>
      </c>
      <c r="D33" s="9">
        <v>1450</v>
      </c>
      <c r="E33" s="9">
        <v>600</v>
      </c>
      <c r="F33" s="9">
        <v>35</v>
      </c>
      <c r="G33" s="9">
        <v>30.5</v>
      </c>
      <c r="H33" s="9">
        <v>37.8</v>
      </c>
      <c r="I33" s="42">
        <f t="shared" si="3"/>
        <v>4060</v>
      </c>
      <c r="J33" s="39">
        <f t="shared" si="1"/>
        <v>50750</v>
      </c>
      <c r="K33" s="40">
        <f t="shared" si="4"/>
        <v>0.0799999999999999</v>
      </c>
      <c r="L33" s="1"/>
    </row>
    <row r="34" spans="1:12">
      <c r="A34" s="8">
        <v>43175</v>
      </c>
      <c r="B34" s="9" t="s">
        <v>125</v>
      </c>
      <c r="C34" s="9" t="s">
        <v>19</v>
      </c>
      <c r="D34" s="9">
        <v>1000</v>
      </c>
      <c r="E34" s="9">
        <v>740</v>
      </c>
      <c r="F34" s="9">
        <v>15</v>
      </c>
      <c r="G34" s="9">
        <v>12</v>
      </c>
      <c r="H34" s="9">
        <v>18.5</v>
      </c>
      <c r="I34" s="42">
        <f t="shared" si="3"/>
        <v>3500</v>
      </c>
      <c r="J34" s="39">
        <f t="shared" si="1"/>
        <v>15000</v>
      </c>
      <c r="K34" s="40">
        <f t="shared" si="4"/>
        <v>0.233333333333333</v>
      </c>
      <c r="L34" s="1"/>
    </row>
    <row r="35" spans="1:12">
      <c r="A35" s="8">
        <v>43175</v>
      </c>
      <c r="B35" s="9" t="s">
        <v>327</v>
      </c>
      <c r="C35" s="9" t="s">
        <v>19</v>
      </c>
      <c r="D35" s="9">
        <v>1750</v>
      </c>
      <c r="E35" s="9">
        <v>320</v>
      </c>
      <c r="F35" s="9">
        <v>6</v>
      </c>
      <c r="G35" s="9">
        <v>4.5</v>
      </c>
      <c r="H35" s="9">
        <v>6</v>
      </c>
      <c r="I35" s="42">
        <f t="shared" si="3"/>
        <v>0</v>
      </c>
      <c r="J35" s="39">
        <f t="shared" si="1"/>
        <v>10500</v>
      </c>
      <c r="K35" s="40">
        <f t="shared" si="4"/>
        <v>0</v>
      </c>
      <c r="L35" s="1"/>
    </row>
    <row r="36" spans="1:12">
      <c r="A36" s="11">
        <v>43175</v>
      </c>
      <c r="B36" s="12" t="s">
        <v>412</v>
      </c>
      <c r="C36" s="12" t="s">
        <v>19</v>
      </c>
      <c r="D36" s="12">
        <v>1000</v>
      </c>
      <c r="E36" s="12">
        <v>920</v>
      </c>
      <c r="F36" s="12">
        <v>14</v>
      </c>
      <c r="G36" s="12">
        <v>11</v>
      </c>
      <c r="H36" s="12">
        <v>13</v>
      </c>
      <c r="I36" s="43">
        <f t="shared" si="3"/>
        <v>-1000</v>
      </c>
      <c r="J36" s="39">
        <f t="shared" si="1"/>
        <v>14000</v>
      </c>
      <c r="K36" s="40">
        <f t="shared" si="4"/>
        <v>-0.0714285714285714</v>
      </c>
      <c r="L36" s="1"/>
    </row>
    <row r="37" spans="1:12">
      <c r="A37" s="8">
        <v>43179</v>
      </c>
      <c r="B37" s="9" t="s">
        <v>368</v>
      </c>
      <c r="C37" s="9" t="s">
        <v>19</v>
      </c>
      <c r="D37" s="9">
        <v>2000</v>
      </c>
      <c r="E37" s="9">
        <v>390</v>
      </c>
      <c r="F37" s="9">
        <v>8</v>
      </c>
      <c r="G37" s="9">
        <v>6.5</v>
      </c>
      <c r="H37" s="9">
        <v>8</v>
      </c>
      <c r="I37" s="42">
        <f t="shared" si="3"/>
        <v>0</v>
      </c>
      <c r="J37" s="39">
        <f t="shared" si="1"/>
        <v>16000</v>
      </c>
      <c r="K37" s="40">
        <f t="shared" si="4"/>
        <v>0</v>
      </c>
      <c r="L37" s="1"/>
    </row>
    <row r="38" spans="1:12">
      <c r="A38" s="11">
        <v>43179</v>
      </c>
      <c r="B38" s="12" t="s">
        <v>81</v>
      </c>
      <c r="C38" s="12" t="s">
        <v>19</v>
      </c>
      <c r="D38" s="12">
        <v>1500</v>
      </c>
      <c r="E38" s="12">
        <v>880</v>
      </c>
      <c r="F38" s="12">
        <v>15.5</v>
      </c>
      <c r="G38" s="12">
        <v>13.7</v>
      </c>
      <c r="H38" s="12">
        <v>13.7</v>
      </c>
      <c r="I38" s="43">
        <f t="shared" si="3"/>
        <v>-2700</v>
      </c>
      <c r="J38" s="39">
        <f t="shared" si="1"/>
        <v>23250</v>
      </c>
      <c r="K38" s="40">
        <f t="shared" si="4"/>
        <v>-0.116129032258065</v>
      </c>
      <c r="L38" s="1"/>
    </row>
    <row r="39" spans="1:12">
      <c r="A39" s="11">
        <v>43179</v>
      </c>
      <c r="B39" s="12" t="s">
        <v>287</v>
      </c>
      <c r="C39" s="12" t="s">
        <v>19</v>
      </c>
      <c r="D39" s="12">
        <v>1700</v>
      </c>
      <c r="E39" s="12">
        <v>400</v>
      </c>
      <c r="F39" s="12">
        <v>11.2</v>
      </c>
      <c r="G39" s="12">
        <v>10</v>
      </c>
      <c r="H39" s="12">
        <v>10</v>
      </c>
      <c r="I39" s="43">
        <f t="shared" si="3"/>
        <v>-2040</v>
      </c>
      <c r="J39" s="39">
        <f t="shared" si="1"/>
        <v>19040</v>
      </c>
      <c r="K39" s="40">
        <f t="shared" si="4"/>
        <v>-0.107142857142857</v>
      </c>
      <c r="L39" s="1"/>
    </row>
    <row r="40" spans="1:12">
      <c r="A40" s="8">
        <v>43179</v>
      </c>
      <c r="B40" s="9" t="s">
        <v>432</v>
      </c>
      <c r="C40" s="9" t="s">
        <v>19</v>
      </c>
      <c r="D40" s="9">
        <v>1800</v>
      </c>
      <c r="E40" s="9">
        <v>430</v>
      </c>
      <c r="F40" s="9">
        <v>10</v>
      </c>
      <c r="G40" s="9">
        <v>8.4</v>
      </c>
      <c r="H40" s="9">
        <v>11</v>
      </c>
      <c r="I40" s="42">
        <f t="shared" si="3"/>
        <v>1800</v>
      </c>
      <c r="J40" s="39">
        <f t="shared" si="1"/>
        <v>18000</v>
      </c>
      <c r="K40" s="40">
        <f t="shared" si="4"/>
        <v>0.1</v>
      </c>
      <c r="L40" s="1"/>
    </row>
    <row r="41" spans="1:12">
      <c r="A41" s="11">
        <v>43180</v>
      </c>
      <c r="B41" s="12" t="s">
        <v>320</v>
      </c>
      <c r="C41" s="12" t="s">
        <v>19</v>
      </c>
      <c r="D41" s="12">
        <v>800</v>
      </c>
      <c r="E41" s="12">
        <v>1060</v>
      </c>
      <c r="F41" s="12">
        <v>14</v>
      </c>
      <c r="G41" s="12">
        <v>11</v>
      </c>
      <c r="H41" s="12">
        <v>11</v>
      </c>
      <c r="I41" s="43">
        <f t="shared" si="3"/>
        <v>-2400</v>
      </c>
      <c r="J41" s="39">
        <f t="shared" si="1"/>
        <v>11200</v>
      </c>
      <c r="K41" s="40">
        <f t="shared" si="4"/>
        <v>-0.214285714285714</v>
      </c>
      <c r="L41" s="1"/>
    </row>
    <row r="42" spans="1:12">
      <c r="A42" s="8">
        <v>43180</v>
      </c>
      <c r="B42" s="9" t="s">
        <v>461</v>
      </c>
      <c r="C42" s="9" t="s">
        <v>19</v>
      </c>
      <c r="D42" s="9">
        <v>1000</v>
      </c>
      <c r="E42" s="9">
        <v>1080</v>
      </c>
      <c r="F42" s="9">
        <v>14</v>
      </c>
      <c r="G42" s="9">
        <v>11.2</v>
      </c>
      <c r="H42" s="9">
        <v>14</v>
      </c>
      <c r="I42" s="42">
        <f t="shared" si="3"/>
        <v>0</v>
      </c>
      <c r="J42" s="39">
        <f t="shared" si="1"/>
        <v>14000</v>
      </c>
      <c r="K42" s="40">
        <f t="shared" si="4"/>
        <v>0</v>
      </c>
      <c r="L42" s="1"/>
    </row>
    <row r="43" spans="1:12">
      <c r="A43" s="11">
        <v>43181</v>
      </c>
      <c r="B43" s="12" t="s">
        <v>287</v>
      </c>
      <c r="C43" s="12" t="s">
        <v>19</v>
      </c>
      <c r="D43" s="12">
        <v>1700</v>
      </c>
      <c r="E43" s="12">
        <v>420</v>
      </c>
      <c r="F43" s="12">
        <v>10</v>
      </c>
      <c r="G43" s="12">
        <v>8.4</v>
      </c>
      <c r="H43" s="12">
        <v>9.4</v>
      </c>
      <c r="I43" s="43">
        <f t="shared" si="3"/>
        <v>-1020</v>
      </c>
      <c r="J43" s="39">
        <f t="shared" si="1"/>
        <v>17000</v>
      </c>
      <c r="K43" s="40">
        <f t="shared" si="4"/>
        <v>-0.06</v>
      </c>
      <c r="L43" s="1"/>
    </row>
    <row r="44" spans="1:12">
      <c r="A44" s="8">
        <v>43182</v>
      </c>
      <c r="B44" s="9" t="s">
        <v>322</v>
      </c>
      <c r="C44" s="9" t="s">
        <v>19</v>
      </c>
      <c r="D44" s="9">
        <v>1200</v>
      </c>
      <c r="E44" s="9">
        <v>500</v>
      </c>
      <c r="F44" s="9">
        <v>8</v>
      </c>
      <c r="G44" s="9">
        <v>5.5</v>
      </c>
      <c r="H44" s="9">
        <v>9</v>
      </c>
      <c r="I44" s="42">
        <f t="shared" si="3"/>
        <v>1200</v>
      </c>
      <c r="J44" s="39">
        <f t="shared" si="1"/>
        <v>9600</v>
      </c>
      <c r="K44" s="40">
        <f t="shared" si="4"/>
        <v>0.125</v>
      </c>
      <c r="L44" s="1"/>
    </row>
    <row r="45" spans="1:12">
      <c r="A45" s="8">
        <v>43182</v>
      </c>
      <c r="B45" s="9" t="s">
        <v>462</v>
      </c>
      <c r="C45" s="9" t="s">
        <v>19</v>
      </c>
      <c r="D45" s="9">
        <v>1500</v>
      </c>
      <c r="E45" s="9">
        <v>320</v>
      </c>
      <c r="F45" s="9">
        <v>6</v>
      </c>
      <c r="G45" s="9">
        <v>4.5</v>
      </c>
      <c r="H45" s="9">
        <v>8</v>
      </c>
      <c r="I45" s="42">
        <f t="shared" si="3"/>
        <v>3000</v>
      </c>
      <c r="J45" s="39">
        <f t="shared" si="1"/>
        <v>9000</v>
      </c>
      <c r="K45" s="40">
        <f t="shared" si="4"/>
        <v>0.333333333333333</v>
      </c>
      <c r="L45" s="1"/>
    </row>
    <row r="46" spans="1:12">
      <c r="A46" s="8">
        <v>43185</v>
      </c>
      <c r="B46" s="9" t="s">
        <v>268</v>
      </c>
      <c r="C46" s="9" t="s">
        <v>19</v>
      </c>
      <c r="D46" s="9">
        <v>1100</v>
      </c>
      <c r="E46" s="9">
        <v>530</v>
      </c>
      <c r="F46" s="9">
        <v>6</v>
      </c>
      <c r="G46" s="9">
        <v>3.5</v>
      </c>
      <c r="H46" s="9">
        <v>6</v>
      </c>
      <c r="I46" s="42">
        <f t="shared" si="3"/>
        <v>0</v>
      </c>
      <c r="J46" s="39">
        <f t="shared" si="1"/>
        <v>6600</v>
      </c>
      <c r="K46" s="40">
        <f t="shared" si="4"/>
        <v>0</v>
      </c>
      <c r="L46" s="1"/>
    </row>
    <row r="47" spans="1:12">
      <c r="A47" s="8">
        <v>43185</v>
      </c>
      <c r="B47" s="9" t="s">
        <v>463</v>
      </c>
      <c r="C47" s="9" t="s">
        <v>19</v>
      </c>
      <c r="D47" s="9">
        <v>1600</v>
      </c>
      <c r="E47" s="9">
        <v>390</v>
      </c>
      <c r="F47" s="9">
        <v>6</v>
      </c>
      <c r="G47" s="9">
        <v>4.5</v>
      </c>
      <c r="H47" s="9">
        <v>7</v>
      </c>
      <c r="I47" s="42">
        <f t="shared" si="3"/>
        <v>1600</v>
      </c>
      <c r="J47" s="39">
        <f t="shared" si="1"/>
        <v>9600</v>
      </c>
      <c r="K47" s="40">
        <f t="shared" si="4"/>
        <v>0.166666666666667</v>
      </c>
      <c r="L47" s="1"/>
    </row>
    <row r="48" spans="1:12">
      <c r="A48" s="8">
        <v>43185</v>
      </c>
      <c r="B48" s="9" t="s">
        <v>462</v>
      </c>
      <c r="C48" s="9" t="s">
        <v>19</v>
      </c>
      <c r="D48" s="9">
        <v>1500</v>
      </c>
      <c r="E48" s="9">
        <v>320</v>
      </c>
      <c r="F48" s="9">
        <v>6</v>
      </c>
      <c r="G48" s="9">
        <v>4.4</v>
      </c>
      <c r="H48" s="9">
        <v>7</v>
      </c>
      <c r="I48" s="42">
        <f t="shared" si="3"/>
        <v>1500</v>
      </c>
      <c r="J48" s="39">
        <f t="shared" si="1"/>
        <v>9000</v>
      </c>
      <c r="K48" s="40">
        <f t="shared" si="4"/>
        <v>0.166666666666667</v>
      </c>
      <c r="L48" s="1"/>
    </row>
    <row r="49" spans="1:12">
      <c r="A49" s="8">
        <v>43185</v>
      </c>
      <c r="B49" s="9" t="s">
        <v>464</v>
      </c>
      <c r="C49" s="9" t="s">
        <v>19</v>
      </c>
      <c r="D49" s="9">
        <v>1700</v>
      </c>
      <c r="E49" s="9">
        <v>350</v>
      </c>
      <c r="F49" s="9">
        <v>3</v>
      </c>
      <c r="G49" s="9">
        <v>1.4</v>
      </c>
      <c r="H49" s="9">
        <v>3</v>
      </c>
      <c r="I49" s="42">
        <f t="shared" si="3"/>
        <v>0</v>
      </c>
      <c r="J49" s="39">
        <f t="shared" si="1"/>
        <v>5100</v>
      </c>
      <c r="K49" s="40">
        <f t="shared" si="4"/>
        <v>0</v>
      </c>
      <c r="L49" s="1"/>
    </row>
    <row r="50" spans="1:12">
      <c r="A50" s="8">
        <v>43186</v>
      </c>
      <c r="B50" s="9" t="s">
        <v>27</v>
      </c>
      <c r="C50" s="9" t="s">
        <v>19</v>
      </c>
      <c r="D50" s="9">
        <v>1300</v>
      </c>
      <c r="E50" s="9">
        <v>590</v>
      </c>
      <c r="F50" s="9">
        <v>6</v>
      </c>
      <c r="G50" s="9">
        <v>4</v>
      </c>
      <c r="H50" s="9">
        <v>6</v>
      </c>
      <c r="I50" s="42">
        <f t="shared" si="3"/>
        <v>0</v>
      </c>
      <c r="J50" s="39">
        <f t="shared" si="1"/>
        <v>7800</v>
      </c>
      <c r="K50" s="40">
        <f t="shared" si="4"/>
        <v>0</v>
      </c>
      <c r="L50" s="1"/>
    </row>
    <row r="51" spans="1:12">
      <c r="A51" s="8">
        <v>43186</v>
      </c>
      <c r="B51" s="9" t="s">
        <v>287</v>
      </c>
      <c r="C51" s="9" t="s">
        <v>19</v>
      </c>
      <c r="D51" s="9">
        <v>1700</v>
      </c>
      <c r="E51" s="9">
        <v>420</v>
      </c>
      <c r="F51" s="9">
        <v>7.2</v>
      </c>
      <c r="G51" s="9">
        <v>5</v>
      </c>
      <c r="H51" s="9">
        <v>11</v>
      </c>
      <c r="I51" s="42">
        <f t="shared" si="3"/>
        <v>6460</v>
      </c>
      <c r="J51" s="39">
        <f t="shared" si="1"/>
        <v>12240</v>
      </c>
      <c r="K51" s="40">
        <f t="shared" si="4"/>
        <v>0.527777777777778</v>
      </c>
      <c r="L51" s="1"/>
    </row>
    <row r="52" spans="1:12">
      <c r="A52" s="8">
        <v>43186</v>
      </c>
      <c r="B52" s="9" t="s">
        <v>381</v>
      </c>
      <c r="C52" s="9" t="s">
        <v>19</v>
      </c>
      <c r="D52" s="9">
        <v>1575</v>
      </c>
      <c r="E52" s="9">
        <v>340</v>
      </c>
      <c r="F52" s="9">
        <v>6</v>
      </c>
      <c r="G52" s="9">
        <v>4</v>
      </c>
      <c r="H52" s="9">
        <v>7</v>
      </c>
      <c r="I52" s="42">
        <f t="shared" si="3"/>
        <v>1575</v>
      </c>
      <c r="J52" s="39">
        <f t="shared" si="1"/>
        <v>9450</v>
      </c>
      <c r="K52" s="40">
        <f t="shared" si="4"/>
        <v>0.166666666666667</v>
      </c>
      <c r="L52" s="1"/>
    </row>
    <row r="53" spans="1:12">
      <c r="A53" s="8">
        <v>43187</v>
      </c>
      <c r="B53" s="9" t="s">
        <v>456</v>
      </c>
      <c r="C53" s="9" t="s">
        <v>19</v>
      </c>
      <c r="D53" s="9">
        <v>1500</v>
      </c>
      <c r="E53" s="9">
        <v>320</v>
      </c>
      <c r="F53" s="9">
        <v>4</v>
      </c>
      <c r="G53" s="9">
        <v>2.8</v>
      </c>
      <c r="H53" s="9">
        <v>4</v>
      </c>
      <c r="I53" s="42">
        <f t="shared" si="3"/>
        <v>0</v>
      </c>
      <c r="J53" s="39">
        <f t="shared" si="1"/>
        <v>6000</v>
      </c>
      <c r="K53" s="40">
        <f t="shared" si="4"/>
        <v>0</v>
      </c>
      <c r="L53" s="1"/>
    </row>
    <row r="54" spans="1:12">
      <c r="A54" s="8">
        <v>43187</v>
      </c>
      <c r="B54" s="9" t="s">
        <v>311</v>
      </c>
      <c r="C54" s="9" t="s">
        <v>19</v>
      </c>
      <c r="D54" s="9">
        <v>1500</v>
      </c>
      <c r="E54" s="9">
        <v>410</v>
      </c>
      <c r="F54" s="9">
        <v>2.5</v>
      </c>
      <c r="G54" s="9">
        <v>1</v>
      </c>
      <c r="H54" s="9">
        <v>3.5</v>
      </c>
      <c r="I54" s="42">
        <f t="shared" si="3"/>
        <v>1500</v>
      </c>
      <c r="J54" s="39">
        <f t="shared" si="1"/>
        <v>3750</v>
      </c>
      <c r="K54" s="40">
        <f t="shared" si="4"/>
        <v>0.4</v>
      </c>
      <c r="L54" s="1"/>
    </row>
    <row r="55" spans="1:12">
      <c r="A55" s="8"/>
      <c r="B55" s="9"/>
      <c r="C55" s="9"/>
      <c r="D55" s="9"/>
      <c r="E55" s="9"/>
      <c r="F55" s="9"/>
      <c r="G55" s="9"/>
      <c r="H55" s="9"/>
      <c r="I55" s="42"/>
      <c r="J55" s="39"/>
      <c r="K55" s="40"/>
      <c r="L55" s="1"/>
    </row>
    <row r="56" spans="1:12">
      <c r="A56" s="8"/>
      <c r="B56" s="9"/>
      <c r="C56" s="9"/>
      <c r="D56" s="9"/>
      <c r="E56" s="9"/>
      <c r="F56" s="9"/>
      <c r="G56" s="9"/>
      <c r="H56" s="9"/>
      <c r="I56" s="42"/>
      <c r="J56" s="39"/>
      <c r="K56" s="40">
        <f>SUM(K4:K55)</f>
        <v>1.99291772197441</v>
      </c>
      <c r="L56" s="1"/>
    </row>
    <row r="57" spans="1:12">
      <c r="A57" s="44"/>
      <c r="B57" s="45"/>
      <c r="C57" s="45"/>
      <c r="D57" s="45"/>
      <c r="E57" s="45"/>
      <c r="F57" s="45"/>
      <c r="G57" s="56"/>
      <c r="H57" s="56"/>
      <c r="I57" s="57"/>
      <c r="J57" s="58"/>
      <c r="K57" s="59"/>
      <c r="L57" s="1"/>
    </row>
    <row r="58" spans="1:12">
      <c r="A58" s="44"/>
      <c r="B58" s="45"/>
      <c r="C58" s="45"/>
      <c r="D58" s="45"/>
      <c r="E58" s="45"/>
      <c r="F58" s="45"/>
      <c r="G58" s="46" t="s">
        <v>42</v>
      </c>
      <c r="H58" s="46"/>
      <c r="I58" s="60">
        <f>SUM(I4:I56)</f>
        <v>17340</v>
      </c>
      <c r="J58" s="45"/>
      <c r="K58" s="1"/>
      <c r="L58" s="1"/>
    </row>
    <row r="59" spans="7:9">
      <c r="G59" s="45"/>
      <c r="H59" s="45"/>
      <c r="I59" s="45"/>
    </row>
    <row r="60" spans="7:9">
      <c r="G60" s="47" t="s">
        <v>43</v>
      </c>
      <c r="H60" s="47"/>
      <c r="I60" s="50">
        <v>1.99</v>
      </c>
    </row>
    <row r="61" spans="7:9">
      <c r="G61" s="48"/>
      <c r="H61" s="48"/>
      <c r="I61" s="45"/>
    </row>
    <row r="62" spans="7:9">
      <c r="G62" s="47" t="s">
        <v>2</v>
      </c>
      <c r="H62" s="47"/>
      <c r="I62" s="50">
        <f>34/51</f>
        <v>0.666666666666667</v>
      </c>
    </row>
  </sheetData>
  <mergeCells count="5">
    <mergeCell ref="A1:J1"/>
    <mergeCell ref="A2:J2"/>
    <mergeCell ref="G58:H58"/>
    <mergeCell ref="G60:H60"/>
    <mergeCell ref="G62:H62"/>
  </mergeCells>
  <pageMargins left="0.75" right="0.75" top="1" bottom="1" header="0.511805555555556" footer="0.511805555555556"/>
  <pageSetup paperSize="1" orientation="portrait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62"/>
  <sheetViews>
    <sheetView topLeftCell="A46" workbookViewId="0">
      <selection activeCell="K54" sqref="K54"/>
    </sheetView>
  </sheetViews>
  <sheetFormatPr defaultColWidth="9" defaultRowHeight="15"/>
  <cols>
    <col min="1" max="1" width="9.42857142857143"/>
    <col min="2" max="2" width="19" customWidth="1"/>
    <col min="5" max="5" width="12.8571428571429" customWidth="1"/>
    <col min="7" max="7" width="10.4285714285714" customWidth="1"/>
    <col min="8" max="8" width="11" customWidth="1"/>
    <col min="9" max="9" width="12.5714285714286" customWidth="1"/>
    <col min="10" max="10" width="19.1428571428571" customWidth="1"/>
    <col min="11" max="11" width="18.8571428571429" customWidth="1"/>
  </cols>
  <sheetData>
    <row r="1" ht="22.5" spans="1:12">
      <c r="A1" s="27" t="s">
        <v>4</v>
      </c>
      <c r="B1" s="28"/>
      <c r="C1" s="28"/>
      <c r="D1" s="28"/>
      <c r="E1" s="28"/>
      <c r="F1" s="28"/>
      <c r="G1" s="28"/>
      <c r="H1" s="28"/>
      <c r="I1" s="28"/>
      <c r="J1" s="34"/>
      <c r="K1" s="1"/>
      <c r="L1" s="1"/>
    </row>
    <row r="2" ht="15.75" spans="1:12">
      <c r="A2" s="29" t="s">
        <v>465</v>
      </c>
      <c r="B2" s="30"/>
      <c r="C2" s="30"/>
      <c r="D2" s="30"/>
      <c r="E2" s="30"/>
      <c r="F2" s="30"/>
      <c r="G2" s="30"/>
      <c r="H2" s="30"/>
      <c r="I2" s="30"/>
      <c r="J2" s="35"/>
      <c r="K2" s="1"/>
      <c r="L2" s="1"/>
    </row>
    <row r="3" spans="1:12">
      <c r="A3" s="6" t="s">
        <v>6</v>
      </c>
      <c r="B3" s="7" t="s">
        <v>7</v>
      </c>
      <c r="C3" s="7" t="s">
        <v>8</v>
      </c>
      <c r="D3" s="7" t="s">
        <v>9</v>
      </c>
      <c r="E3" s="7" t="s">
        <v>10</v>
      </c>
      <c r="F3" s="7" t="s">
        <v>11</v>
      </c>
      <c r="G3" s="7" t="s">
        <v>13</v>
      </c>
      <c r="H3" s="7" t="s">
        <v>14</v>
      </c>
      <c r="I3" s="36" t="s">
        <v>15</v>
      </c>
      <c r="J3" s="37" t="s">
        <v>16</v>
      </c>
      <c r="K3" s="37" t="s">
        <v>17</v>
      </c>
      <c r="L3" s="1"/>
    </row>
    <row r="4" spans="1:12">
      <c r="A4" s="8">
        <v>43132</v>
      </c>
      <c r="B4" s="9" t="s">
        <v>125</v>
      </c>
      <c r="C4" s="9" t="s">
        <v>19</v>
      </c>
      <c r="D4" s="9">
        <v>1000</v>
      </c>
      <c r="E4" s="9">
        <v>780</v>
      </c>
      <c r="F4" s="9">
        <v>23.4</v>
      </c>
      <c r="G4" s="9">
        <v>18.9</v>
      </c>
      <c r="H4" s="9">
        <v>23.4</v>
      </c>
      <c r="I4" s="42">
        <f t="shared" ref="I4:I54" si="0">(H4-F4)*D4</f>
        <v>0</v>
      </c>
      <c r="J4" s="39">
        <f t="shared" ref="J4:J54" si="1">D4*F4</f>
        <v>23400</v>
      </c>
      <c r="K4" s="40">
        <f t="shared" ref="K4:K54" si="2">(I4/J4)</f>
        <v>0</v>
      </c>
      <c r="L4" s="1"/>
    </row>
    <row r="5" spans="1:12">
      <c r="A5" s="8">
        <v>43132</v>
      </c>
      <c r="B5" s="9" t="s">
        <v>267</v>
      </c>
      <c r="C5" s="9" t="s">
        <v>19</v>
      </c>
      <c r="D5" s="9">
        <v>750</v>
      </c>
      <c r="E5" s="9">
        <v>1460</v>
      </c>
      <c r="F5" s="9">
        <v>40</v>
      </c>
      <c r="G5" s="9">
        <v>34.4</v>
      </c>
      <c r="H5" s="9">
        <v>41.5</v>
      </c>
      <c r="I5" s="42">
        <f t="shared" si="0"/>
        <v>1125</v>
      </c>
      <c r="J5" s="39">
        <f t="shared" si="1"/>
        <v>30000</v>
      </c>
      <c r="K5" s="40">
        <f t="shared" si="2"/>
        <v>0.0375</v>
      </c>
      <c r="L5" s="1"/>
    </row>
    <row r="6" spans="1:12">
      <c r="A6" s="8">
        <v>43133</v>
      </c>
      <c r="B6" s="9" t="s">
        <v>370</v>
      </c>
      <c r="C6" s="9" t="s">
        <v>19</v>
      </c>
      <c r="D6" s="9">
        <v>250</v>
      </c>
      <c r="E6" s="9">
        <v>2200</v>
      </c>
      <c r="F6" s="9">
        <v>80</v>
      </c>
      <c r="G6" s="9">
        <v>58.7</v>
      </c>
      <c r="H6" s="9">
        <v>91.5</v>
      </c>
      <c r="I6" s="42">
        <f t="shared" si="0"/>
        <v>2875</v>
      </c>
      <c r="J6" s="39">
        <f t="shared" si="1"/>
        <v>20000</v>
      </c>
      <c r="K6" s="40">
        <f t="shared" si="2"/>
        <v>0.14375</v>
      </c>
      <c r="L6" s="1"/>
    </row>
    <row r="7" spans="1:12">
      <c r="A7" s="11">
        <v>43136</v>
      </c>
      <c r="B7" s="12" t="s">
        <v>100</v>
      </c>
      <c r="C7" s="12" t="s">
        <v>19</v>
      </c>
      <c r="D7" s="12">
        <v>250</v>
      </c>
      <c r="E7" s="62">
        <v>3200</v>
      </c>
      <c r="F7" s="12">
        <v>85</v>
      </c>
      <c r="G7" s="12">
        <v>69.7</v>
      </c>
      <c r="H7" s="12">
        <v>75</v>
      </c>
      <c r="I7" s="43">
        <f t="shared" si="0"/>
        <v>-2500</v>
      </c>
      <c r="J7" s="39">
        <f t="shared" si="1"/>
        <v>21250</v>
      </c>
      <c r="K7" s="40">
        <f t="shared" si="2"/>
        <v>-0.117647058823529</v>
      </c>
      <c r="L7" s="1"/>
    </row>
    <row r="8" spans="1:12">
      <c r="A8" s="8">
        <v>43136</v>
      </c>
      <c r="B8" s="9" t="s">
        <v>332</v>
      </c>
      <c r="C8" s="9" t="s">
        <v>19</v>
      </c>
      <c r="D8" s="9">
        <v>1500</v>
      </c>
      <c r="E8" s="9">
        <v>500</v>
      </c>
      <c r="F8" s="9">
        <v>30</v>
      </c>
      <c r="G8" s="9">
        <v>26.9</v>
      </c>
      <c r="H8" s="9">
        <v>36</v>
      </c>
      <c r="I8" s="42">
        <f t="shared" si="0"/>
        <v>9000</v>
      </c>
      <c r="J8" s="39">
        <f t="shared" si="1"/>
        <v>45000</v>
      </c>
      <c r="K8" s="40">
        <f t="shared" si="2"/>
        <v>0.2</v>
      </c>
      <c r="L8" s="1"/>
    </row>
    <row r="9" spans="1:12">
      <c r="A9" s="8">
        <v>43137</v>
      </c>
      <c r="B9" s="9" t="s">
        <v>466</v>
      </c>
      <c r="C9" s="9" t="s">
        <v>19</v>
      </c>
      <c r="D9" s="9">
        <v>1750</v>
      </c>
      <c r="E9" s="9">
        <v>330</v>
      </c>
      <c r="F9" s="9">
        <v>13.5</v>
      </c>
      <c r="G9" s="9">
        <v>10.7</v>
      </c>
      <c r="H9" s="9">
        <v>17</v>
      </c>
      <c r="I9" s="42">
        <f t="shared" si="0"/>
        <v>6125</v>
      </c>
      <c r="J9" s="39">
        <f t="shared" si="1"/>
        <v>23625</v>
      </c>
      <c r="K9" s="40">
        <f t="shared" si="2"/>
        <v>0.259259259259259</v>
      </c>
      <c r="L9" s="1"/>
    </row>
    <row r="10" spans="1:12">
      <c r="A10" s="8">
        <v>76009</v>
      </c>
      <c r="B10" s="9" t="s">
        <v>467</v>
      </c>
      <c r="C10" s="9" t="s">
        <v>19</v>
      </c>
      <c r="D10" s="9">
        <v>1200</v>
      </c>
      <c r="E10" s="9">
        <v>620</v>
      </c>
      <c r="F10" s="9">
        <v>16</v>
      </c>
      <c r="G10" s="9">
        <v>12.7</v>
      </c>
      <c r="H10" s="9">
        <v>16</v>
      </c>
      <c r="I10" s="42">
        <f t="shared" si="0"/>
        <v>0</v>
      </c>
      <c r="J10" s="39">
        <f t="shared" si="1"/>
        <v>19200</v>
      </c>
      <c r="K10" s="40">
        <f t="shared" si="2"/>
        <v>0</v>
      </c>
      <c r="L10" s="1"/>
    </row>
    <row r="11" spans="1:12">
      <c r="A11" s="8">
        <v>43138</v>
      </c>
      <c r="B11" s="9" t="s">
        <v>381</v>
      </c>
      <c r="C11" s="9" t="s">
        <v>19</v>
      </c>
      <c r="D11" s="9">
        <v>1575</v>
      </c>
      <c r="E11" s="9">
        <v>390</v>
      </c>
      <c r="F11" s="9">
        <v>13.5</v>
      </c>
      <c r="G11" s="9">
        <v>10.2</v>
      </c>
      <c r="H11" s="9">
        <v>13.5</v>
      </c>
      <c r="I11" s="42">
        <f t="shared" si="0"/>
        <v>0</v>
      </c>
      <c r="J11" s="39">
        <f t="shared" si="1"/>
        <v>21262.5</v>
      </c>
      <c r="K11" s="40">
        <f t="shared" si="2"/>
        <v>0</v>
      </c>
      <c r="L11" s="1"/>
    </row>
    <row r="12" spans="1:12">
      <c r="A12" s="8">
        <v>43138</v>
      </c>
      <c r="B12" s="9" t="s">
        <v>381</v>
      </c>
      <c r="C12" s="9" t="s">
        <v>19</v>
      </c>
      <c r="D12" s="9">
        <v>1575</v>
      </c>
      <c r="E12" s="9">
        <v>390</v>
      </c>
      <c r="F12" s="9">
        <v>14</v>
      </c>
      <c r="G12" s="9">
        <v>11.4</v>
      </c>
      <c r="H12" s="9">
        <v>14</v>
      </c>
      <c r="I12" s="42">
        <f t="shared" si="0"/>
        <v>0</v>
      </c>
      <c r="J12" s="39">
        <f t="shared" si="1"/>
        <v>22050</v>
      </c>
      <c r="K12" s="40">
        <f t="shared" si="2"/>
        <v>0</v>
      </c>
      <c r="L12" s="1"/>
    </row>
    <row r="13" spans="1:12">
      <c r="A13" s="8">
        <v>43139</v>
      </c>
      <c r="B13" s="9" t="s">
        <v>381</v>
      </c>
      <c r="C13" s="9" t="s">
        <v>19</v>
      </c>
      <c r="D13" s="9">
        <v>1575</v>
      </c>
      <c r="E13" s="9">
        <v>400</v>
      </c>
      <c r="F13" s="9">
        <v>12.5</v>
      </c>
      <c r="G13" s="9">
        <v>9.9</v>
      </c>
      <c r="H13" s="9">
        <v>12.5</v>
      </c>
      <c r="I13" s="42">
        <f t="shared" si="0"/>
        <v>0</v>
      </c>
      <c r="J13" s="39">
        <f t="shared" si="1"/>
        <v>19687.5</v>
      </c>
      <c r="K13" s="40">
        <f t="shared" si="2"/>
        <v>0</v>
      </c>
      <c r="L13" s="1"/>
    </row>
    <row r="14" spans="1:12">
      <c r="A14" s="8">
        <v>43139</v>
      </c>
      <c r="B14" s="9" t="s">
        <v>88</v>
      </c>
      <c r="C14" s="9" t="s">
        <v>19</v>
      </c>
      <c r="D14" s="9">
        <v>1800</v>
      </c>
      <c r="E14" s="9">
        <v>600</v>
      </c>
      <c r="F14" s="9">
        <v>24.5</v>
      </c>
      <c r="G14" s="9">
        <v>21.9</v>
      </c>
      <c r="H14" s="9">
        <v>25.45</v>
      </c>
      <c r="I14" s="42">
        <f t="shared" si="0"/>
        <v>1710</v>
      </c>
      <c r="J14" s="39">
        <f t="shared" si="1"/>
        <v>44100</v>
      </c>
      <c r="K14" s="40">
        <f t="shared" si="2"/>
        <v>0.0387755102040816</v>
      </c>
      <c r="L14" s="1"/>
    </row>
    <row r="15" spans="1:12">
      <c r="A15" s="8">
        <v>43139</v>
      </c>
      <c r="B15" s="9" t="s">
        <v>467</v>
      </c>
      <c r="C15" s="9" t="s">
        <v>19</v>
      </c>
      <c r="D15" s="9">
        <v>1200</v>
      </c>
      <c r="E15" s="9">
        <v>610</v>
      </c>
      <c r="F15" s="9">
        <v>22</v>
      </c>
      <c r="G15" s="9">
        <v>18.9</v>
      </c>
      <c r="H15" s="9">
        <v>23.3</v>
      </c>
      <c r="I15" s="42">
        <f t="shared" si="0"/>
        <v>1560</v>
      </c>
      <c r="J15" s="39">
        <f t="shared" si="1"/>
        <v>26400</v>
      </c>
      <c r="K15" s="40">
        <f t="shared" si="2"/>
        <v>0.0590909090909091</v>
      </c>
      <c r="L15" s="1"/>
    </row>
    <row r="16" spans="1:12">
      <c r="A16" s="11">
        <v>43140</v>
      </c>
      <c r="B16" s="12" t="s">
        <v>468</v>
      </c>
      <c r="C16" s="12" t="s">
        <v>19</v>
      </c>
      <c r="D16" s="12">
        <v>1061</v>
      </c>
      <c r="E16" s="12">
        <v>680</v>
      </c>
      <c r="F16" s="12">
        <v>25.25</v>
      </c>
      <c r="G16" s="12">
        <v>20.7</v>
      </c>
      <c r="H16" s="12">
        <v>23</v>
      </c>
      <c r="I16" s="43">
        <f t="shared" si="0"/>
        <v>-2387.25</v>
      </c>
      <c r="J16" s="39">
        <f t="shared" si="1"/>
        <v>26790.25</v>
      </c>
      <c r="K16" s="40">
        <f t="shared" si="2"/>
        <v>-0.0891089108910891</v>
      </c>
      <c r="L16" s="1"/>
    </row>
    <row r="17" spans="1:12">
      <c r="A17" s="8">
        <v>43140</v>
      </c>
      <c r="B17" s="9" t="s">
        <v>88</v>
      </c>
      <c r="C17" s="9" t="s">
        <v>19</v>
      </c>
      <c r="D17" s="9">
        <v>1800</v>
      </c>
      <c r="E17" s="9">
        <v>600</v>
      </c>
      <c r="F17" s="9">
        <v>25.4</v>
      </c>
      <c r="G17" s="9">
        <v>22</v>
      </c>
      <c r="H17" s="9">
        <v>28</v>
      </c>
      <c r="I17" s="42">
        <f t="shared" si="0"/>
        <v>4680</v>
      </c>
      <c r="J17" s="39">
        <f t="shared" si="1"/>
        <v>45720</v>
      </c>
      <c r="K17" s="40">
        <f t="shared" si="2"/>
        <v>0.10236220472441</v>
      </c>
      <c r="L17" s="1"/>
    </row>
    <row r="18" spans="1:12">
      <c r="A18" s="8">
        <v>43141</v>
      </c>
      <c r="B18" s="9" t="s">
        <v>453</v>
      </c>
      <c r="C18" s="9" t="s">
        <v>19</v>
      </c>
      <c r="D18" s="9">
        <v>350</v>
      </c>
      <c r="E18" s="9">
        <v>1600</v>
      </c>
      <c r="F18" s="9">
        <v>52.15</v>
      </c>
      <c r="G18" s="9">
        <v>40.7</v>
      </c>
      <c r="H18" s="9">
        <v>61.95</v>
      </c>
      <c r="I18" s="42">
        <f t="shared" si="0"/>
        <v>3430</v>
      </c>
      <c r="J18" s="39">
        <f t="shared" si="1"/>
        <v>18252.5</v>
      </c>
      <c r="K18" s="40">
        <f t="shared" si="2"/>
        <v>0.187919463087248</v>
      </c>
      <c r="L18" s="1"/>
    </row>
    <row r="19" spans="1:12">
      <c r="A19" s="8">
        <v>43141</v>
      </c>
      <c r="B19" s="9" t="s">
        <v>453</v>
      </c>
      <c r="C19" s="9" t="s">
        <v>19</v>
      </c>
      <c r="D19" s="9">
        <v>350</v>
      </c>
      <c r="E19" s="9">
        <v>1600</v>
      </c>
      <c r="F19" s="9">
        <v>62</v>
      </c>
      <c r="G19" s="9">
        <v>49.7</v>
      </c>
      <c r="H19" s="9">
        <v>66.5</v>
      </c>
      <c r="I19" s="42">
        <f t="shared" si="0"/>
        <v>1575</v>
      </c>
      <c r="J19" s="39">
        <f t="shared" si="1"/>
        <v>21700</v>
      </c>
      <c r="K19" s="40">
        <f t="shared" si="2"/>
        <v>0.0725806451612903</v>
      </c>
      <c r="L19" s="1"/>
    </row>
    <row r="20" spans="1:12">
      <c r="A20" s="11">
        <v>43145</v>
      </c>
      <c r="B20" s="12" t="s">
        <v>81</v>
      </c>
      <c r="C20" s="12" t="s">
        <v>19</v>
      </c>
      <c r="D20" s="12">
        <v>1500</v>
      </c>
      <c r="E20" s="12">
        <v>820</v>
      </c>
      <c r="F20" s="12">
        <v>18.5</v>
      </c>
      <c r="G20" s="12">
        <v>16</v>
      </c>
      <c r="H20" s="12">
        <v>16</v>
      </c>
      <c r="I20" s="43">
        <f t="shared" si="0"/>
        <v>-3750</v>
      </c>
      <c r="J20" s="39">
        <f t="shared" si="1"/>
        <v>27750</v>
      </c>
      <c r="K20" s="40">
        <f t="shared" si="2"/>
        <v>-0.135135135135135</v>
      </c>
      <c r="L20" s="1"/>
    </row>
    <row r="21" spans="1:12">
      <c r="A21" s="8">
        <v>43145</v>
      </c>
      <c r="B21" s="9" t="s">
        <v>343</v>
      </c>
      <c r="C21" s="9" t="s">
        <v>19</v>
      </c>
      <c r="D21" s="9">
        <v>2500</v>
      </c>
      <c r="E21" s="9">
        <v>410</v>
      </c>
      <c r="F21" s="9">
        <v>9.5</v>
      </c>
      <c r="G21" s="9">
        <v>7.5</v>
      </c>
      <c r="H21" s="9">
        <v>11.5</v>
      </c>
      <c r="I21" s="42">
        <f t="shared" si="0"/>
        <v>5000</v>
      </c>
      <c r="J21" s="39">
        <f t="shared" si="1"/>
        <v>23750</v>
      </c>
      <c r="K21" s="40">
        <f t="shared" si="2"/>
        <v>0.210526315789474</v>
      </c>
      <c r="L21" s="1"/>
    </row>
    <row r="22" spans="1:12">
      <c r="A22" s="8">
        <v>43145</v>
      </c>
      <c r="B22" s="9" t="s">
        <v>462</v>
      </c>
      <c r="C22" s="9" t="s">
        <v>19</v>
      </c>
      <c r="D22" s="9">
        <v>1500</v>
      </c>
      <c r="E22" s="9">
        <v>380</v>
      </c>
      <c r="F22" s="9">
        <v>18</v>
      </c>
      <c r="G22" s="9">
        <v>16.5</v>
      </c>
      <c r="H22" s="9">
        <v>19</v>
      </c>
      <c r="I22" s="42">
        <f t="shared" si="0"/>
        <v>1500</v>
      </c>
      <c r="J22" s="39">
        <f t="shared" si="1"/>
        <v>27000</v>
      </c>
      <c r="K22" s="40">
        <f t="shared" si="2"/>
        <v>0.0555555555555556</v>
      </c>
      <c r="L22" s="1"/>
    </row>
    <row r="23" spans="1:12">
      <c r="A23" s="11">
        <v>43146</v>
      </c>
      <c r="B23" s="12" t="s">
        <v>469</v>
      </c>
      <c r="C23" s="12" t="s">
        <v>19</v>
      </c>
      <c r="D23" s="12">
        <v>3500</v>
      </c>
      <c r="E23" s="12">
        <v>180</v>
      </c>
      <c r="F23" s="12">
        <v>2.5</v>
      </c>
      <c r="G23" s="12">
        <v>1.3</v>
      </c>
      <c r="H23" s="12">
        <v>1.3</v>
      </c>
      <c r="I23" s="43">
        <f t="shared" si="0"/>
        <v>-4200</v>
      </c>
      <c r="J23" s="39">
        <f t="shared" si="1"/>
        <v>8750</v>
      </c>
      <c r="K23" s="40">
        <f t="shared" si="2"/>
        <v>-0.48</v>
      </c>
      <c r="L23" s="1"/>
    </row>
    <row r="24" spans="1:12">
      <c r="A24" s="8">
        <v>43146</v>
      </c>
      <c r="B24" s="9" t="s">
        <v>457</v>
      </c>
      <c r="C24" s="9" t="s">
        <v>19</v>
      </c>
      <c r="D24" s="9">
        <v>1000</v>
      </c>
      <c r="E24" s="9">
        <v>610</v>
      </c>
      <c r="F24" s="9">
        <v>12.5</v>
      </c>
      <c r="G24" s="9">
        <v>9.5</v>
      </c>
      <c r="H24" s="9">
        <v>14.5</v>
      </c>
      <c r="I24" s="42">
        <f t="shared" si="0"/>
        <v>2000</v>
      </c>
      <c r="J24" s="39">
        <f t="shared" si="1"/>
        <v>12500</v>
      </c>
      <c r="K24" s="40">
        <f t="shared" si="2"/>
        <v>0.16</v>
      </c>
      <c r="L24" s="1"/>
    </row>
    <row r="25" spans="1:12">
      <c r="A25" s="8">
        <v>43146</v>
      </c>
      <c r="B25" s="9" t="s">
        <v>470</v>
      </c>
      <c r="C25" s="9" t="s">
        <v>19</v>
      </c>
      <c r="D25" s="9">
        <v>2750</v>
      </c>
      <c r="E25" s="9">
        <v>330</v>
      </c>
      <c r="F25" s="9">
        <v>5.3</v>
      </c>
      <c r="G25" s="9">
        <v>4</v>
      </c>
      <c r="H25" s="9">
        <v>6.1</v>
      </c>
      <c r="I25" s="42">
        <f t="shared" si="0"/>
        <v>2200</v>
      </c>
      <c r="J25" s="39">
        <f t="shared" si="1"/>
        <v>14575</v>
      </c>
      <c r="K25" s="40">
        <f t="shared" si="2"/>
        <v>0.150943396226415</v>
      </c>
      <c r="L25" s="1"/>
    </row>
    <row r="26" spans="1:12">
      <c r="A26" s="8">
        <v>43146</v>
      </c>
      <c r="B26" s="9" t="s">
        <v>405</v>
      </c>
      <c r="C26" s="9" t="s">
        <v>19</v>
      </c>
      <c r="D26" s="9">
        <v>3500</v>
      </c>
      <c r="E26" s="9">
        <v>250</v>
      </c>
      <c r="F26" s="9">
        <v>4.5</v>
      </c>
      <c r="G26" s="9">
        <v>3.5</v>
      </c>
      <c r="H26" s="9">
        <v>4.5</v>
      </c>
      <c r="I26" s="42">
        <f t="shared" si="0"/>
        <v>0</v>
      </c>
      <c r="J26" s="39">
        <f t="shared" si="1"/>
        <v>15750</v>
      </c>
      <c r="K26" s="40">
        <f t="shared" si="2"/>
        <v>0</v>
      </c>
      <c r="L26" s="1"/>
    </row>
    <row r="27" spans="1:12">
      <c r="A27" s="8">
        <v>43147</v>
      </c>
      <c r="B27" s="9" t="s">
        <v>59</v>
      </c>
      <c r="C27" s="9" t="s">
        <v>19</v>
      </c>
      <c r="D27" s="9">
        <v>1000</v>
      </c>
      <c r="E27" s="9">
        <v>940</v>
      </c>
      <c r="F27" s="9">
        <v>22</v>
      </c>
      <c r="G27" s="9">
        <v>19.5</v>
      </c>
      <c r="H27" s="9">
        <v>30</v>
      </c>
      <c r="I27" s="42">
        <f t="shared" si="0"/>
        <v>8000</v>
      </c>
      <c r="J27" s="39">
        <f t="shared" si="1"/>
        <v>22000</v>
      </c>
      <c r="K27" s="40">
        <f t="shared" si="2"/>
        <v>0.363636363636364</v>
      </c>
      <c r="L27" s="1"/>
    </row>
    <row r="28" spans="1:12">
      <c r="A28" s="8">
        <v>43147</v>
      </c>
      <c r="B28" s="9" t="s">
        <v>403</v>
      </c>
      <c r="C28" s="9" t="s">
        <v>19</v>
      </c>
      <c r="D28" s="9">
        <v>3000</v>
      </c>
      <c r="E28" s="9">
        <v>275</v>
      </c>
      <c r="F28" s="9">
        <v>5</v>
      </c>
      <c r="G28" s="9">
        <v>3.8</v>
      </c>
      <c r="H28" s="9">
        <v>5</v>
      </c>
      <c r="I28" s="42">
        <f t="shared" si="0"/>
        <v>0</v>
      </c>
      <c r="J28" s="39">
        <f t="shared" si="1"/>
        <v>15000</v>
      </c>
      <c r="K28" s="40">
        <f t="shared" si="2"/>
        <v>0</v>
      </c>
      <c r="L28" s="1"/>
    </row>
    <row r="29" spans="1:12">
      <c r="A29" s="8">
        <v>43147</v>
      </c>
      <c r="B29" s="9" t="s">
        <v>287</v>
      </c>
      <c r="C29" s="9" t="s">
        <v>19</v>
      </c>
      <c r="D29" s="9">
        <v>1700</v>
      </c>
      <c r="E29" s="9">
        <v>420</v>
      </c>
      <c r="F29" s="9">
        <v>6</v>
      </c>
      <c r="G29" s="9">
        <v>4.2</v>
      </c>
      <c r="H29" s="9">
        <v>7.3</v>
      </c>
      <c r="I29" s="42">
        <f t="shared" si="0"/>
        <v>2210</v>
      </c>
      <c r="J29" s="39">
        <f t="shared" si="1"/>
        <v>10200</v>
      </c>
      <c r="K29" s="40">
        <f t="shared" si="2"/>
        <v>0.216666666666667</v>
      </c>
      <c r="L29" s="1"/>
    </row>
    <row r="30" spans="1:12">
      <c r="A30" s="8">
        <v>43150</v>
      </c>
      <c r="B30" s="9" t="s">
        <v>448</v>
      </c>
      <c r="C30" s="9" t="s">
        <v>19</v>
      </c>
      <c r="D30" s="9">
        <v>2000</v>
      </c>
      <c r="E30" s="9">
        <v>380</v>
      </c>
      <c r="F30" s="9">
        <v>5</v>
      </c>
      <c r="G30" s="9">
        <v>3.7</v>
      </c>
      <c r="H30" s="9">
        <v>6</v>
      </c>
      <c r="I30" s="42">
        <f t="shared" si="0"/>
        <v>2000</v>
      </c>
      <c r="J30" s="39">
        <f t="shared" si="1"/>
        <v>10000</v>
      </c>
      <c r="K30" s="40">
        <f t="shared" si="2"/>
        <v>0.2</v>
      </c>
      <c r="L30" s="1"/>
    </row>
    <row r="31" spans="1:12">
      <c r="A31" s="11">
        <v>43150</v>
      </c>
      <c r="B31" s="12" t="s">
        <v>471</v>
      </c>
      <c r="C31" s="12" t="s">
        <v>19</v>
      </c>
      <c r="D31" s="12">
        <v>3500</v>
      </c>
      <c r="E31" s="12">
        <v>160</v>
      </c>
      <c r="F31" s="12">
        <v>4</v>
      </c>
      <c r="G31" s="12">
        <v>3</v>
      </c>
      <c r="H31" s="12">
        <v>3</v>
      </c>
      <c r="I31" s="43">
        <f t="shared" si="0"/>
        <v>-3500</v>
      </c>
      <c r="J31" s="39">
        <f t="shared" si="1"/>
        <v>14000</v>
      </c>
      <c r="K31" s="40">
        <f t="shared" si="2"/>
        <v>-0.25</v>
      </c>
      <c r="L31" s="1"/>
    </row>
    <row r="32" spans="1:12">
      <c r="A32" s="8">
        <v>43150</v>
      </c>
      <c r="B32" s="9" t="s">
        <v>456</v>
      </c>
      <c r="C32" s="9" t="s">
        <v>19</v>
      </c>
      <c r="D32" s="9">
        <v>1500</v>
      </c>
      <c r="E32" s="9">
        <v>360</v>
      </c>
      <c r="F32" s="9">
        <v>12</v>
      </c>
      <c r="G32" s="9">
        <v>10</v>
      </c>
      <c r="H32" s="9">
        <v>18.4</v>
      </c>
      <c r="I32" s="42">
        <f t="shared" si="0"/>
        <v>9600</v>
      </c>
      <c r="J32" s="39">
        <f t="shared" si="1"/>
        <v>18000</v>
      </c>
      <c r="K32" s="40">
        <f t="shared" si="2"/>
        <v>0.533333333333333</v>
      </c>
      <c r="L32" s="1"/>
    </row>
    <row r="33" spans="1:12">
      <c r="A33" s="11">
        <v>43151</v>
      </c>
      <c r="B33" s="12" t="s">
        <v>385</v>
      </c>
      <c r="C33" s="12" t="s">
        <v>19</v>
      </c>
      <c r="D33" s="12">
        <v>1061</v>
      </c>
      <c r="E33" s="12">
        <v>660</v>
      </c>
      <c r="F33" s="12">
        <v>9.5</v>
      </c>
      <c r="G33" s="12">
        <v>7.2</v>
      </c>
      <c r="H33" s="12">
        <v>7.2</v>
      </c>
      <c r="I33" s="43">
        <f t="shared" si="0"/>
        <v>-2440.3</v>
      </c>
      <c r="J33" s="39">
        <f t="shared" si="1"/>
        <v>10079.5</v>
      </c>
      <c r="K33" s="40">
        <f t="shared" si="2"/>
        <v>-0.242105263157895</v>
      </c>
      <c r="L33" s="1"/>
    </row>
    <row r="34" spans="1:12">
      <c r="A34" s="11">
        <v>43151</v>
      </c>
      <c r="B34" s="12" t="s">
        <v>294</v>
      </c>
      <c r="C34" s="12" t="s">
        <v>19</v>
      </c>
      <c r="D34" s="12">
        <v>1200</v>
      </c>
      <c r="E34" s="12">
        <v>580</v>
      </c>
      <c r="F34" s="12">
        <v>7</v>
      </c>
      <c r="G34" s="12">
        <v>4.9</v>
      </c>
      <c r="H34" s="12">
        <v>4.9</v>
      </c>
      <c r="I34" s="43">
        <f t="shared" si="0"/>
        <v>-2520</v>
      </c>
      <c r="J34" s="39">
        <f t="shared" si="1"/>
        <v>8400</v>
      </c>
      <c r="K34" s="40">
        <f t="shared" si="2"/>
        <v>-0.3</v>
      </c>
      <c r="L34" s="1"/>
    </row>
    <row r="35" spans="1:12">
      <c r="A35" s="8">
        <v>43151</v>
      </c>
      <c r="B35" s="9" t="s">
        <v>45</v>
      </c>
      <c r="C35" s="9" t="s">
        <v>19</v>
      </c>
      <c r="D35" s="9">
        <v>600</v>
      </c>
      <c r="E35" s="9">
        <v>1140</v>
      </c>
      <c r="F35" s="9">
        <v>13</v>
      </c>
      <c r="G35" s="9">
        <v>9.5</v>
      </c>
      <c r="H35" s="9">
        <v>13</v>
      </c>
      <c r="I35" s="42">
        <f t="shared" si="0"/>
        <v>0</v>
      </c>
      <c r="J35" s="39">
        <f t="shared" si="1"/>
        <v>7800</v>
      </c>
      <c r="K35" s="40">
        <f t="shared" si="2"/>
        <v>0</v>
      </c>
      <c r="L35" s="1"/>
    </row>
    <row r="36" spans="1:12">
      <c r="A36" s="8">
        <v>43151</v>
      </c>
      <c r="B36" s="9" t="s">
        <v>472</v>
      </c>
      <c r="C36" s="9" t="s">
        <v>19</v>
      </c>
      <c r="D36" s="9">
        <v>1250</v>
      </c>
      <c r="E36" s="9">
        <v>440</v>
      </c>
      <c r="F36" s="9">
        <v>4</v>
      </c>
      <c r="G36" s="9">
        <v>2</v>
      </c>
      <c r="H36" s="9">
        <v>4</v>
      </c>
      <c r="I36" s="63">
        <f t="shared" si="0"/>
        <v>0</v>
      </c>
      <c r="J36" s="39">
        <f t="shared" si="1"/>
        <v>5000</v>
      </c>
      <c r="K36" s="40">
        <f t="shared" si="2"/>
        <v>0</v>
      </c>
      <c r="L36" s="1"/>
    </row>
    <row r="37" spans="1:12">
      <c r="A37" s="8">
        <v>43151</v>
      </c>
      <c r="B37" s="9" t="s">
        <v>434</v>
      </c>
      <c r="C37" s="9" t="s">
        <v>19</v>
      </c>
      <c r="D37" s="9">
        <v>1500</v>
      </c>
      <c r="E37" s="9">
        <v>370</v>
      </c>
      <c r="F37" s="9">
        <v>10</v>
      </c>
      <c r="G37" s="9">
        <v>8.4</v>
      </c>
      <c r="H37" s="9">
        <v>11.3</v>
      </c>
      <c r="I37" s="42">
        <f t="shared" si="0"/>
        <v>1950</v>
      </c>
      <c r="J37" s="39">
        <f t="shared" si="1"/>
        <v>15000</v>
      </c>
      <c r="K37" s="40">
        <f t="shared" si="2"/>
        <v>0.13</v>
      </c>
      <c r="L37" s="1"/>
    </row>
    <row r="38" spans="1:12">
      <c r="A38" s="8">
        <v>43151</v>
      </c>
      <c r="B38" s="9" t="s">
        <v>315</v>
      </c>
      <c r="C38" s="9" t="s">
        <v>19</v>
      </c>
      <c r="D38" s="9">
        <v>1750</v>
      </c>
      <c r="E38" s="9">
        <v>330</v>
      </c>
      <c r="F38" s="9">
        <v>4</v>
      </c>
      <c r="G38" s="9">
        <v>2.2</v>
      </c>
      <c r="H38" s="9">
        <v>5</v>
      </c>
      <c r="I38" s="42">
        <f t="shared" si="0"/>
        <v>1750</v>
      </c>
      <c r="J38" s="39">
        <f t="shared" si="1"/>
        <v>7000</v>
      </c>
      <c r="K38" s="40">
        <f t="shared" si="2"/>
        <v>0.25</v>
      </c>
      <c r="L38" s="1"/>
    </row>
    <row r="39" spans="1:12">
      <c r="A39" s="11">
        <v>43152</v>
      </c>
      <c r="B39" s="12" t="s">
        <v>277</v>
      </c>
      <c r="C39" s="12" t="s">
        <v>19</v>
      </c>
      <c r="D39" s="12">
        <v>1000</v>
      </c>
      <c r="E39" s="12">
        <v>920</v>
      </c>
      <c r="F39" s="12">
        <v>16</v>
      </c>
      <c r="G39" s="12">
        <v>13.8</v>
      </c>
      <c r="H39" s="12">
        <v>13.8</v>
      </c>
      <c r="I39" s="43">
        <f t="shared" si="0"/>
        <v>-2200</v>
      </c>
      <c r="J39" s="39">
        <f t="shared" si="1"/>
        <v>16000</v>
      </c>
      <c r="K39" s="40">
        <f t="shared" si="2"/>
        <v>-0.1375</v>
      </c>
      <c r="L39" s="1"/>
    </row>
    <row r="40" spans="1:12">
      <c r="A40" s="8">
        <v>43152</v>
      </c>
      <c r="B40" s="9" t="s">
        <v>248</v>
      </c>
      <c r="C40" s="9" t="s">
        <v>19</v>
      </c>
      <c r="D40" s="9">
        <v>1200</v>
      </c>
      <c r="E40" s="9">
        <v>530</v>
      </c>
      <c r="F40" s="9">
        <v>4.5</v>
      </c>
      <c r="G40" s="9">
        <v>2.5</v>
      </c>
      <c r="H40" s="9">
        <v>4.5</v>
      </c>
      <c r="I40" s="42">
        <f t="shared" si="0"/>
        <v>0</v>
      </c>
      <c r="J40" s="39">
        <f t="shared" si="1"/>
        <v>5400</v>
      </c>
      <c r="K40" s="40">
        <f t="shared" si="2"/>
        <v>0</v>
      </c>
      <c r="L40" s="1"/>
    </row>
    <row r="41" spans="1:12">
      <c r="A41" s="8">
        <v>43152</v>
      </c>
      <c r="B41" s="9" t="s">
        <v>456</v>
      </c>
      <c r="C41" s="9" t="s">
        <v>19</v>
      </c>
      <c r="D41" s="9">
        <v>1500</v>
      </c>
      <c r="E41" s="9">
        <v>350</v>
      </c>
      <c r="F41" s="9">
        <v>11.5</v>
      </c>
      <c r="G41" s="9">
        <v>9.9</v>
      </c>
      <c r="H41" s="9">
        <v>12.5</v>
      </c>
      <c r="I41" s="42">
        <f t="shared" si="0"/>
        <v>1500</v>
      </c>
      <c r="J41" s="39">
        <f t="shared" si="1"/>
        <v>17250</v>
      </c>
      <c r="K41" s="40">
        <f t="shared" si="2"/>
        <v>0.0869565217391304</v>
      </c>
      <c r="L41" s="1"/>
    </row>
    <row r="42" spans="1:12">
      <c r="A42" s="11">
        <v>43152</v>
      </c>
      <c r="B42" s="12" t="s">
        <v>473</v>
      </c>
      <c r="C42" s="12" t="s">
        <v>19</v>
      </c>
      <c r="D42" s="12">
        <v>2200</v>
      </c>
      <c r="E42" s="12">
        <v>310</v>
      </c>
      <c r="F42" s="12">
        <v>3</v>
      </c>
      <c r="G42" s="12">
        <v>1.8</v>
      </c>
      <c r="H42" s="12">
        <v>1.8</v>
      </c>
      <c r="I42" s="43">
        <f t="shared" si="0"/>
        <v>-2640</v>
      </c>
      <c r="J42" s="39">
        <f t="shared" si="1"/>
        <v>6600</v>
      </c>
      <c r="K42" s="40">
        <f t="shared" si="2"/>
        <v>-0.4</v>
      </c>
      <c r="L42" s="1"/>
    </row>
    <row r="43" spans="1:12">
      <c r="A43" s="11">
        <v>43153</v>
      </c>
      <c r="B43" s="12" t="s">
        <v>456</v>
      </c>
      <c r="C43" s="12" t="s">
        <v>19</v>
      </c>
      <c r="D43" s="12">
        <v>1500</v>
      </c>
      <c r="E43" s="12">
        <v>340</v>
      </c>
      <c r="F43" s="12">
        <v>10</v>
      </c>
      <c r="G43" s="12">
        <v>8.3</v>
      </c>
      <c r="H43" s="12">
        <v>8.3</v>
      </c>
      <c r="I43" s="43">
        <f t="shared" si="0"/>
        <v>-2550</v>
      </c>
      <c r="J43" s="39">
        <f t="shared" si="1"/>
        <v>15000</v>
      </c>
      <c r="K43" s="40">
        <f t="shared" si="2"/>
        <v>-0.17</v>
      </c>
      <c r="L43" s="1"/>
    </row>
    <row r="44" spans="1:12">
      <c r="A44" s="8">
        <v>43153</v>
      </c>
      <c r="B44" s="9" t="s">
        <v>343</v>
      </c>
      <c r="C44" s="9" t="s">
        <v>19</v>
      </c>
      <c r="D44" s="9">
        <v>2500</v>
      </c>
      <c r="E44" s="9">
        <v>400</v>
      </c>
      <c r="F44" s="9">
        <v>2</v>
      </c>
      <c r="G44" s="9">
        <v>0.8</v>
      </c>
      <c r="H44" s="9">
        <v>4.5</v>
      </c>
      <c r="I44" s="42">
        <f t="shared" si="0"/>
        <v>6250</v>
      </c>
      <c r="J44" s="39">
        <f t="shared" si="1"/>
        <v>5000</v>
      </c>
      <c r="K44" s="40">
        <f t="shared" si="2"/>
        <v>1.25</v>
      </c>
      <c r="L44" s="1"/>
    </row>
    <row r="45" spans="1:12">
      <c r="A45" s="11">
        <v>43153</v>
      </c>
      <c r="B45" s="12" t="s">
        <v>239</v>
      </c>
      <c r="C45" s="12" t="s">
        <v>19</v>
      </c>
      <c r="D45" s="12">
        <v>500</v>
      </c>
      <c r="E45" s="12">
        <v>1600</v>
      </c>
      <c r="F45" s="12">
        <v>9</v>
      </c>
      <c r="G45" s="12">
        <v>4</v>
      </c>
      <c r="H45" s="12">
        <v>7</v>
      </c>
      <c r="I45" s="43">
        <f t="shared" si="0"/>
        <v>-1000</v>
      </c>
      <c r="J45" s="39">
        <f t="shared" si="1"/>
        <v>4500</v>
      </c>
      <c r="K45" s="40">
        <f t="shared" si="2"/>
        <v>-0.222222222222222</v>
      </c>
      <c r="L45" s="1"/>
    </row>
    <row r="46" spans="1:12">
      <c r="A46" s="8">
        <v>43154</v>
      </c>
      <c r="B46" s="9" t="s">
        <v>331</v>
      </c>
      <c r="C46" s="9" t="s">
        <v>19</v>
      </c>
      <c r="D46" s="9">
        <v>1300</v>
      </c>
      <c r="E46" s="9">
        <v>460</v>
      </c>
      <c r="F46" s="9">
        <v>18</v>
      </c>
      <c r="G46" s="9">
        <v>15.8</v>
      </c>
      <c r="H46" s="9">
        <v>21.3</v>
      </c>
      <c r="I46" s="42">
        <f t="shared" si="0"/>
        <v>4290</v>
      </c>
      <c r="J46" s="39">
        <f t="shared" si="1"/>
        <v>23400</v>
      </c>
      <c r="K46" s="40">
        <f t="shared" si="2"/>
        <v>0.183333333333333</v>
      </c>
      <c r="L46" s="1"/>
    </row>
    <row r="47" spans="1:12">
      <c r="A47" s="8">
        <v>43154</v>
      </c>
      <c r="B47" s="9" t="s">
        <v>368</v>
      </c>
      <c r="C47" s="9" t="s">
        <v>19</v>
      </c>
      <c r="D47" s="9">
        <v>2000</v>
      </c>
      <c r="E47" s="9">
        <v>410</v>
      </c>
      <c r="F47" s="9">
        <v>14</v>
      </c>
      <c r="G47" s="9">
        <v>12.7</v>
      </c>
      <c r="H47" s="9">
        <v>15</v>
      </c>
      <c r="I47" s="42">
        <f t="shared" si="0"/>
        <v>2000</v>
      </c>
      <c r="J47" s="39">
        <f t="shared" si="1"/>
        <v>28000</v>
      </c>
      <c r="K47" s="40">
        <f t="shared" si="2"/>
        <v>0.0714285714285714</v>
      </c>
      <c r="L47" s="1"/>
    </row>
    <row r="48" spans="1:12">
      <c r="A48" s="8">
        <v>43157</v>
      </c>
      <c r="B48" s="9" t="s">
        <v>27</v>
      </c>
      <c r="C48" s="9" t="s">
        <v>19</v>
      </c>
      <c r="D48" s="9">
        <v>1300</v>
      </c>
      <c r="E48" s="9">
        <v>580</v>
      </c>
      <c r="F48" s="9">
        <v>14.5</v>
      </c>
      <c r="G48" s="9">
        <v>12</v>
      </c>
      <c r="H48" s="9">
        <v>18.5</v>
      </c>
      <c r="I48" s="42">
        <f t="shared" si="0"/>
        <v>5200</v>
      </c>
      <c r="J48" s="39">
        <f t="shared" si="1"/>
        <v>18850</v>
      </c>
      <c r="K48" s="40">
        <f t="shared" si="2"/>
        <v>0.275862068965517</v>
      </c>
      <c r="L48" s="1"/>
    </row>
    <row r="49" spans="1:12">
      <c r="A49" s="11">
        <v>43157</v>
      </c>
      <c r="B49" s="12" t="s">
        <v>343</v>
      </c>
      <c r="C49" s="12" t="s">
        <v>19</v>
      </c>
      <c r="D49" s="12">
        <v>2500</v>
      </c>
      <c r="E49" s="12">
        <v>420</v>
      </c>
      <c r="F49" s="12">
        <v>12</v>
      </c>
      <c r="G49" s="12">
        <v>10.5</v>
      </c>
      <c r="H49" s="12">
        <v>10.5</v>
      </c>
      <c r="I49" s="43">
        <f t="shared" si="0"/>
        <v>-3750</v>
      </c>
      <c r="J49" s="39">
        <f t="shared" si="1"/>
        <v>30000</v>
      </c>
      <c r="K49" s="40">
        <f t="shared" si="2"/>
        <v>-0.125</v>
      </c>
      <c r="L49" s="1"/>
    </row>
    <row r="50" spans="1:12">
      <c r="A50" s="8">
        <v>43157</v>
      </c>
      <c r="B50" s="9" t="s">
        <v>457</v>
      </c>
      <c r="C50" s="9" t="s">
        <v>19</v>
      </c>
      <c r="D50" s="9">
        <v>1000</v>
      </c>
      <c r="E50" s="9">
        <v>620</v>
      </c>
      <c r="F50" s="9">
        <v>18.5</v>
      </c>
      <c r="G50" s="9">
        <v>15.8</v>
      </c>
      <c r="H50" s="9">
        <v>19.5</v>
      </c>
      <c r="I50" s="42">
        <f t="shared" si="0"/>
        <v>1000</v>
      </c>
      <c r="J50" s="39">
        <f t="shared" si="1"/>
        <v>18500</v>
      </c>
      <c r="K50" s="40">
        <f t="shared" si="2"/>
        <v>0.0540540540540541</v>
      </c>
      <c r="L50" s="1"/>
    </row>
    <row r="51" spans="1:12">
      <c r="A51" s="8">
        <v>43158</v>
      </c>
      <c r="B51" s="9" t="s">
        <v>126</v>
      </c>
      <c r="C51" s="9" t="s">
        <v>19</v>
      </c>
      <c r="D51" s="9">
        <v>1100</v>
      </c>
      <c r="E51" s="9">
        <v>740</v>
      </c>
      <c r="F51" s="9">
        <v>20</v>
      </c>
      <c r="G51" s="9">
        <v>17.2</v>
      </c>
      <c r="H51" s="9">
        <v>21.8</v>
      </c>
      <c r="I51" s="42">
        <f t="shared" si="0"/>
        <v>1980</v>
      </c>
      <c r="J51" s="39">
        <f t="shared" si="1"/>
        <v>22000</v>
      </c>
      <c r="K51" s="40">
        <f t="shared" si="2"/>
        <v>0.09</v>
      </c>
      <c r="L51" s="1"/>
    </row>
    <row r="52" spans="1:12">
      <c r="A52" s="8">
        <v>43158</v>
      </c>
      <c r="B52" s="9" t="s">
        <v>373</v>
      </c>
      <c r="C52" s="9" t="s">
        <v>19</v>
      </c>
      <c r="D52" s="9">
        <v>2000</v>
      </c>
      <c r="E52" s="9">
        <v>470</v>
      </c>
      <c r="F52" s="9">
        <v>13</v>
      </c>
      <c r="G52" s="9">
        <v>11.2</v>
      </c>
      <c r="H52" s="9">
        <v>14</v>
      </c>
      <c r="I52" s="42">
        <f t="shared" si="0"/>
        <v>2000</v>
      </c>
      <c r="J52" s="39">
        <f t="shared" si="1"/>
        <v>26000</v>
      </c>
      <c r="K52" s="40">
        <f t="shared" si="2"/>
        <v>0.0769230769230769</v>
      </c>
      <c r="L52" s="1"/>
    </row>
    <row r="53" spans="1:12">
      <c r="A53" s="8">
        <v>43159</v>
      </c>
      <c r="B53" s="9" t="s">
        <v>88</v>
      </c>
      <c r="C53" s="9" t="s">
        <v>19</v>
      </c>
      <c r="D53" s="9">
        <v>1800</v>
      </c>
      <c r="E53" s="9">
        <v>640</v>
      </c>
      <c r="F53" s="9">
        <v>23</v>
      </c>
      <c r="G53" s="9">
        <v>20.8</v>
      </c>
      <c r="H53" s="9">
        <v>24.3</v>
      </c>
      <c r="I53" s="42">
        <f t="shared" si="0"/>
        <v>2340</v>
      </c>
      <c r="J53" s="39">
        <f t="shared" si="1"/>
        <v>41400</v>
      </c>
      <c r="K53" s="40">
        <f t="shared" si="2"/>
        <v>0.0565217391304348</v>
      </c>
      <c r="L53" s="1"/>
    </row>
    <row r="54" spans="1:12">
      <c r="A54" s="8">
        <v>43159</v>
      </c>
      <c r="B54" s="9" t="s">
        <v>331</v>
      </c>
      <c r="C54" s="9" t="s">
        <v>19</v>
      </c>
      <c r="D54" s="9">
        <v>1300</v>
      </c>
      <c r="E54" s="9">
        <v>460</v>
      </c>
      <c r="F54" s="9">
        <v>20</v>
      </c>
      <c r="G54" s="9">
        <v>17.9</v>
      </c>
      <c r="H54" s="9">
        <v>21.5</v>
      </c>
      <c r="I54" s="42">
        <f t="shared" si="0"/>
        <v>1950</v>
      </c>
      <c r="J54" s="39">
        <f t="shared" si="1"/>
        <v>26000</v>
      </c>
      <c r="K54" s="40">
        <f t="shared" si="2"/>
        <v>0.075</v>
      </c>
      <c r="L54" s="1"/>
    </row>
    <row r="55" spans="1:12">
      <c r="A55" s="8"/>
      <c r="B55" s="9"/>
      <c r="C55" s="9"/>
      <c r="D55" s="9"/>
      <c r="E55" s="9"/>
      <c r="F55" s="9"/>
      <c r="G55" s="9"/>
      <c r="H55" s="9"/>
      <c r="I55" s="42"/>
      <c r="J55" s="39"/>
      <c r="K55" s="40"/>
      <c r="L55" s="1"/>
    </row>
    <row r="56" spans="1:12">
      <c r="A56" s="8"/>
      <c r="B56" s="9"/>
      <c r="C56" s="9"/>
      <c r="D56" s="9"/>
      <c r="E56" s="9"/>
      <c r="F56" s="9"/>
      <c r="G56" s="9"/>
      <c r="H56" s="9"/>
      <c r="I56" s="42"/>
      <c r="J56" s="39"/>
      <c r="K56" s="40">
        <f>SUM(K4:K55)</f>
        <v>2.92326039807925</v>
      </c>
      <c r="L56" s="1"/>
    </row>
    <row r="57" spans="1:12">
      <c r="A57" s="44"/>
      <c r="B57" s="45"/>
      <c r="C57" s="45"/>
      <c r="D57" s="45"/>
      <c r="E57" s="45"/>
      <c r="F57" s="45"/>
      <c r="G57" s="56"/>
      <c r="H57" s="56"/>
      <c r="I57" s="57"/>
      <c r="J57" s="58"/>
      <c r="K57" s="59"/>
      <c r="L57" s="1"/>
    </row>
    <row r="58" spans="1:12">
      <c r="A58" s="44"/>
      <c r="B58" s="45"/>
      <c r="C58" s="45"/>
      <c r="D58" s="45"/>
      <c r="E58" s="45"/>
      <c r="F58" s="45"/>
      <c r="G58" s="46" t="s">
        <v>42</v>
      </c>
      <c r="H58" s="46"/>
      <c r="I58" s="60">
        <f>SUM(I4:I56)</f>
        <v>63362.45</v>
      </c>
      <c r="J58" s="45"/>
      <c r="K58" s="1"/>
      <c r="L58" s="1"/>
    </row>
    <row r="59" spans="7:9">
      <c r="G59" s="45"/>
      <c r="H59" s="45"/>
      <c r="I59" s="45"/>
    </row>
    <row r="60" spans="7:9">
      <c r="G60" s="47" t="s">
        <v>43</v>
      </c>
      <c r="H60" s="47"/>
      <c r="I60" s="50">
        <v>2.92</v>
      </c>
    </row>
    <row r="61" spans="7:9">
      <c r="G61" s="48"/>
      <c r="H61" s="48"/>
      <c r="I61" s="45"/>
    </row>
    <row r="62" spans="7:9">
      <c r="G62" s="47" t="s">
        <v>2</v>
      </c>
      <c r="H62" s="47"/>
      <c r="I62" s="50">
        <f>39/51</f>
        <v>0.764705882352941</v>
      </c>
    </row>
  </sheetData>
  <mergeCells count="5">
    <mergeCell ref="A1:J1"/>
    <mergeCell ref="A2:J2"/>
    <mergeCell ref="G58:H58"/>
    <mergeCell ref="G60:H60"/>
    <mergeCell ref="G62:H62"/>
  </mergeCells>
  <pageMargins left="0.75" right="0.75" top="1" bottom="1" header="0.511805555555556" footer="0.511805555555556"/>
  <pageSetup paperSize="1" orientation="portrait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048566"/>
  <sheetViews>
    <sheetView topLeftCell="A40" workbookViewId="0">
      <selection activeCell="K4" sqref="K4"/>
    </sheetView>
  </sheetViews>
  <sheetFormatPr defaultColWidth="9" defaultRowHeight="15"/>
  <cols>
    <col min="1" max="1" width="9.42857142857143"/>
    <col min="2" max="2" width="19" customWidth="1"/>
    <col min="5" max="5" width="12.8571428571429" customWidth="1"/>
    <col min="7" max="7" width="10.4285714285714" customWidth="1"/>
    <col min="8" max="8" width="11" customWidth="1"/>
    <col min="9" max="9" width="12.5714285714286" customWidth="1"/>
    <col min="10" max="10" width="19.1428571428571" customWidth="1"/>
    <col min="11" max="11" width="18.8571428571429" customWidth="1"/>
  </cols>
  <sheetData>
    <row r="1" ht="22.5" spans="1:12">
      <c r="A1" s="27" t="s">
        <v>4</v>
      </c>
      <c r="B1" s="28"/>
      <c r="C1" s="28"/>
      <c r="D1" s="28"/>
      <c r="E1" s="28"/>
      <c r="F1" s="28"/>
      <c r="G1" s="28"/>
      <c r="H1" s="28"/>
      <c r="I1" s="28"/>
      <c r="J1" s="34"/>
      <c r="K1" s="1"/>
      <c r="L1" s="1"/>
    </row>
    <row r="2" ht="15.75" spans="1:12">
      <c r="A2" s="29" t="s">
        <v>474</v>
      </c>
      <c r="B2" s="30"/>
      <c r="C2" s="30"/>
      <c r="D2" s="30"/>
      <c r="E2" s="30"/>
      <c r="F2" s="30"/>
      <c r="G2" s="30"/>
      <c r="H2" s="30"/>
      <c r="I2" s="30"/>
      <c r="J2" s="35"/>
      <c r="K2" s="1"/>
      <c r="L2" s="1"/>
    </row>
    <row r="3" spans="1:12">
      <c r="A3" s="6" t="s">
        <v>6</v>
      </c>
      <c r="B3" s="7" t="s">
        <v>7</v>
      </c>
      <c r="C3" s="7" t="s">
        <v>8</v>
      </c>
      <c r="D3" s="7" t="s">
        <v>9</v>
      </c>
      <c r="E3" s="7" t="s">
        <v>10</v>
      </c>
      <c r="F3" s="7" t="s">
        <v>11</v>
      </c>
      <c r="G3" s="7" t="s">
        <v>13</v>
      </c>
      <c r="H3" s="7" t="s">
        <v>14</v>
      </c>
      <c r="I3" s="36" t="s">
        <v>15</v>
      </c>
      <c r="J3" s="37" t="s">
        <v>16</v>
      </c>
      <c r="K3" s="37" t="s">
        <v>17</v>
      </c>
      <c r="L3" s="1"/>
    </row>
    <row r="4" spans="1:12">
      <c r="A4" s="8">
        <v>43101</v>
      </c>
      <c r="B4" s="9" t="s">
        <v>475</v>
      </c>
      <c r="C4" s="9" t="s">
        <v>19</v>
      </c>
      <c r="D4" s="9">
        <v>8500</v>
      </c>
      <c r="E4" s="9">
        <v>90</v>
      </c>
      <c r="F4" s="9">
        <v>5.3</v>
      </c>
      <c r="G4" s="9">
        <v>4.4</v>
      </c>
      <c r="H4" s="9">
        <v>5.75</v>
      </c>
      <c r="I4" s="42">
        <f t="shared" ref="I4:I44" si="0">(H4-F4)*D4</f>
        <v>3825</v>
      </c>
      <c r="J4" s="39">
        <f t="shared" ref="J4:J44" si="1">D4*F4</f>
        <v>45050</v>
      </c>
      <c r="K4" s="40">
        <f t="shared" ref="K4:K44" si="2">(I4/J4)</f>
        <v>0.0849056603773585</v>
      </c>
      <c r="L4" s="1"/>
    </row>
    <row r="5" spans="1:12">
      <c r="A5" s="8">
        <v>43101</v>
      </c>
      <c r="B5" s="9" t="s">
        <v>331</v>
      </c>
      <c r="C5" s="9" t="s">
        <v>19</v>
      </c>
      <c r="D5" s="9">
        <v>1300</v>
      </c>
      <c r="E5" s="9">
        <v>560</v>
      </c>
      <c r="F5" s="9">
        <v>32</v>
      </c>
      <c r="G5" s="9">
        <v>28.7</v>
      </c>
      <c r="H5" s="9">
        <v>34.1</v>
      </c>
      <c r="I5" s="42">
        <f t="shared" si="0"/>
        <v>2730</v>
      </c>
      <c r="J5" s="39">
        <f t="shared" si="1"/>
        <v>41600</v>
      </c>
      <c r="K5" s="40">
        <f t="shared" si="2"/>
        <v>0.065625</v>
      </c>
      <c r="L5" s="1"/>
    </row>
    <row r="6" spans="1:12">
      <c r="A6" s="8">
        <v>43132</v>
      </c>
      <c r="B6" s="9" t="s">
        <v>350</v>
      </c>
      <c r="C6" s="9" t="s">
        <v>19</v>
      </c>
      <c r="D6" s="9">
        <v>1200</v>
      </c>
      <c r="E6" s="9">
        <v>840</v>
      </c>
      <c r="F6" s="9">
        <v>38</v>
      </c>
      <c r="G6" s="9">
        <v>34.4</v>
      </c>
      <c r="H6" s="9">
        <v>40.7</v>
      </c>
      <c r="I6" s="42">
        <f t="shared" si="0"/>
        <v>3240</v>
      </c>
      <c r="J6" s="39">
        <f t="shared" si="1"/>
        <v>45600</v>
      </c>
      <c r="K6" s="40">
        <f t="shared" si="2"/>
        <v>0.0710526315789475</v>
      </c>
      <c r="L6" s="1"/>
    </row>
    <row r="7" spans="1:12">
      <c r="A7" s="8">
        <v>43132</v>
      </c>
      <c r="B7" s="9" t="s">
        <v>476</v>
      </c>
      <c r="C7" s="9" t="s">
        <v>19</v>
      </c>
      <c r="D7" s="9">
        <v>1000</v>
      </c>
      <c r="E7" s="61">
        <v>720</v>
      </c>
      <c r="F7" s="9">
        <v>20.5</v>
      </c>
      <c r="G7" s="9">
        <v>16.4</v>
      </c>
      <c r="H7" s="9">
        <v>20.5</v>
      </c>
      <c r="I7" s="42">
        <f t="shared" si="0"/>
        <v>0</v>
      </c>
      <c r="J7" s="39">
        <f t="shared" si="1"/>
        <v>20500</v>
      </c>
      <c r="K7" s="40">
        <f t="shared" si="2"/>
        <v>0</v>
      </c>
      <c r="L7" s="1"/>
    </row>
    <row r="8" spans="1:12">
      <c r="A8" s="8">
        <v>43160</v>
      </c>
      <c r="B8" s="9" t="s">
        <v>477</v>
      </c>
      <c r="C8" s="9" t="s">
        <v>19</v>
      </c>
      <c r="D8" s="9">
        <v>4000</v>
      </c>
      <c r="E8" s="9">
        <v>170</v>
      </c>
      <c r="F8" s="9">
        <v>10</v>
      </c>
      <c r="G8" s="9">
        <v>8.4</v>
      </c>
      <c r="H8" s="9">
        <v>13.25</v>
      </c>
      <c r="I8" s="42">
        <f t="shared" si="0"/>
        <v>13000</v>
      </c>
      <c r="J8" s="39">
        <f t="shared" si="1"/>
        <v>40000</v>
      </c>
      <c r="K8" s="40">
        <f t="shared" si="2"/>
        <v>0.325</v>
      </c>
      <c r="L8" s="1"/>
    </row>
    <row r="9" spans="1:12">
      <c r="A9" s="8">
        <v>43191</v>
      </c>
      <c r="B9" s="9" t="s">
        <v>468</v>
      </c>
      <c r="C9" s="9" t="s">
        <v>19</v>
      </c>
      <c r="D9" s="9">
        <v>1000</v>
      </c>
      <c r="E9" s="9">
        <v>730</v>
      </c>
      <c r="F9" s="9">
        <v>26</v>
      </c>
      <c r="G9" s="9">
        <v>21.7</v>
      </c>
      <c r="H9" s="9">
        <v>30</v>
      </c>
      <c r="I9" s="42">
        <f t="shared" si="0"/>
        <v>4000</v>
      </c>
      <c r="J9" s="39">
        <f t="shared" si="1"/>
        <v>26000</v>
      </c>
      <c r="K9" s="40">
        <f t="shared" si="2"/>
        <v>0.153846153846154</v>
      </c>
      <c r="L9" s="1"/>
    </row>
    <row r="10" spans="1:12">
      <c r="A10" s="8">
        <v>43221</v>
      </c>
      <c r="B10" s="9" t="s">
        <v>478</v>
      </c>
      <c r="C10" s="9" t="s">
        <v>19</v>
      </c>
      <c r="D10" s="9">
        <v>1750</v>
      </c>
      <c r="E10" s="9">
        <v>330</v>
      </c>
      <c r="F10" s="9">
        <v>13</v>
      </c>
      <c r="G10" s="9">
        <v>11.7</v>
      </c>
      <c r="H10" s="9">
        <v>17.55</v>
      </c>
      <c r="I10" s="42">
        <f t="shared" si="0"/>
        <v>7962.5</v>
      </c>
      <c r="J10" s="39">
        <f t="shared" si="1"/>
        <v>22750</v>
      </c>
      <c r="K10" s="40">
        <f t="shared" si="2"/>
        <v>0.35</v>
      </c>
      <c r="L10" s="1"/>
    </row>
    <row r="11" spans="1:12">
      <c r="A11" s="8">
        <v>43313</v>
      </c>
      <c r="B11" s="9" t="s">
        <v>479</v>
      </c>
      <c r="C11" s="9" t="s">
        <v>19</v>
      </c>
      <c r="D11" s="9">
        <v>1200</v>
      </c>
      <c r="E11" s="9">
        <v>860</v>
      </c>
      <c r="F11" s="9">
        <v>42</v>
      </c>
      <c r="G11" s="9">
        <v>37.9</v>
      </c>
      <c r="H11" s="9">
        <v>42</v>
      </c>
      <c r="I11" s="42">
        <f t="shared" si="0"/>
        <v>0</v>
      </c>
      <c r="J11" s="39">
        <f t="shared" si="1"/>
        <v>50400</v>
      </c>
      <c r="K11" s="40">
        <f t="shared" si="2"/>
        <v>0</v>
      </c>
      <c r="L11" s="1"/>
    </row>
    <row r="12" spans="1:12">
      <c r="A12" s="8">
        <v>43344</v>
      </c>
      <c r="B12" s="9" t="s">
        <v>368</v>
      </c>
      <c r="C12" s="9" t="s">
        <v>19</v>
      </c>
      <c r="D12" s="9">
        <v>2000</v>
      </c>
      <c r="E12" s="9">
        <v>460</v>
      </c>
      <c r="F12" s="9">
        <v>20</v>
      </c>
      <c r="G12" s="9">
        <v>17.4</v>
      </c>
      <c r="H12" s="9">
        <v>20</v>
      </c>
      <c r="I12" s="42">
        <f t="shared" si="0"/>
        <v>0</v>
      </c>
      <c r="J12" s="39">
        <f t="shared" si="1"/>
        <v>40000</v>
      </c>
      <c r="K12" s="40">
        <f t="shared" si="2"/>
        <v>0</v>
      </c>
      <c r="L12" s="1"/>
    </row>
    <row r="13" spans="1:12">
      <c r="A13" s="8">
        <v>43374</v>
      </c>
      <c r="B13" s="9" t="s">
        <v>113</v>
      </c>
      <c r="C13" s="9" t="s">
        <v>19</v>
      </c>
      <c r="D13" s="9">
        <v>1000</v>
      </c>
      <c r="E13" s="9">
        <v>940</v>
      </c>
      <c r="F13" s="9">
        <v>28</v>
      </c>
      <c r="G13" s="9">
        <v>23.7</v>
      </c>
      <c r="H13" s="9">
        <v>28</v>
      </c>
      <c r="I13" s="42">
        <f t="shared" si="0"/>
        <v>0</v>
      </c>
      <c r="J13" s="39">
        <f t="shared" si="1"/>
        <v>28000</v>
      </c>
      <c r="K13" s="40">
        <f t="shared" si="2"/>
        <v>0</v>
      </c>
      <c r="L13" s="1"/>
    </row>
    <row r="14" spans="1:12">
      <c r="A14" s="8">
        <v>43374</v>
      </c>
      <c r="B14" s="9" t="s">
        <v>467</v>
      </c>
      <c r="C14" s="9" t="s">
        <v>19</v>
      </c>
      <c r="D14" s="9">
        <v>1200</v>
      </c>
      <c r="E14" s="9">
        <v>540</v>
      </c>
      <c r="F14" s="9">
        <v>12</v>
      </c>
      <c r="G14" s="9">
        <v>7.9</v>
      </c>
      <c r="H14" s="9">
        <v>14.1</v>
      </c>
      <c r="I14" s="42">
        <f t="shared" si="0"/>
        <v>2520</v>
      </c>
      <c r="J14" s="39">
        <f t="shared" si="1"/>
        <v>14400</v>
      </c>
      <c r="K14" s="40">
        <f t="shared" si="2"/>
        <v>0.175</v>
      </c>
      <c r="L14" s="1"/>
    </row>
    <row r="15" spans="1:12">
      <c r="A15" s="8">
        <v>43374</v>
      </c>
      <c r="B15" s="9" t="s">
        <v>316</v>
      </c>
      <c r="C15" s="9" t="s">
        <v>19</v>
      </c>
      <c r="D15" s="9">
        <v>1500</v>
      </c>
      <c r="E15" s="9">
        <v>620</v>
      </c>
      <c r="F15" s="9">
        <v>22.6</v>
      </c>
      <c r="G15" s="9">
        <v>18.7</v>
      </c>
      <c r="H15" s="9">
        <v>24.6</v>
      </c>
      <c r="I15" s="42">
        <f t="shared" si="0"/>
        <v>3000</v>
      </c>
      <c r="J15" s="39">
        <f t="shared" si="1"/>
        <v>33900</v>
      </c>
      <c r="K15" s="40">
        <f t="shared" si="2"/>
        <v>0.0884955752212389</v>
      </c>
      <c r="L15" s="1"/>
    </row>
    <row r="16" spans="1:12">
      <c r="A16" s="8">
        <v>43405</v>
      </c>
      <c r="B16" s="9" t="s">
        <v>453</v>
      </c>
      <c r="C16" s="9" t="s">
        <v>19</v>
      </c>
      <c r="D16" s="9">
        <v>350</v>
      </c>
      <c r="E16" s="9">
        <v>2000</v>
      </c>
      <c r="F16" s="9">
        <v>51</v>
      </c>
      <c r="G16" s="9">
        <v>37.7</v>
      </c>
      <c r="H16" s="9">
        <v>51</v>
      </c>
      <c r="I16" s="42">
        <f t="shared" si="0"/>
        <v>0</v>
      </c>
      <c r="J16" s="39">
        <f t="shared" si="1"/>
        <v>17850</v>
      </c>
      <c r="K16" s="40">
        <f t="shared" si="2"/>
        <v>0</v>
      </c>
      <c r="L16" s="1"/>
    </row>
    <row r="17" spans="1:12">
      <c r="A17" s="8">
        <v>43405</v>
      </c>
      <c r="B17" s="9" t="s">
        <v>480</v>
      </c>
      <c r="C17" s="9" t="s">
        <v>19</v>
      </c>
      <c r="D17" s="9">
        <v>1500</v>
      </c>
      <c r="E17" s="9">
        <v>780</v>
      </c>
      <c r="F17" s="9">
        <v>21.3</v>
      </c>
      <c r="G17" s="9">
        <v>17.9</v>
      </c>
      <c r="H17" s="9">
        <v>23.35</v>
      </c>
      <c r="I17" s="42">
        <f t="shared" si="0"/>
        <v>3075</v>
      </c>
      <c r="J17" s="39">
        <f t="shared" si="1"/>
        <v>31950</v>
      </c>
      <c r="K17" s="40">
        <f t="shared" si="2"/>
        <v>0.0962441314553991</v>
      </c>
      <c r="L17" s="1"/>
    </row>
    <row r="18" spans="1:12">
      <c r="A18" s="8">
        <v>43405</v>
      </c>
      <c r="B18" s="9" t="s">
        <v>481</v>
      </c>
      <c r="C18" s="9" t="s">
        <v>19</v>
      </c>
      <c r="D18" s="9">
        <v>4000</v>
      </c>
      <c r="E18" s="9">
        <v>200</v>
      </c>
      <c r="F18" s="9">
        <v>10.4</v>
      </c>
      <c r="G18" s="9">
        <v>8.9</v>
      </c>
      <c r="H18" s="9">
        <v>11</v>
      </c>
      <c r="I18" s="42">
        <f t="shared" si="0"/>
        <v>2400</v>
      </c>
      <c r="J18" s="39">
        <f t="shared" si="1"/>
        <v>41600</v>
      </c>
      <c r="K18" s="40">
        <f t="shared" si="2"/>
        <v>0.0576923076923077</v>
      </c>
      <c r="L18" s="1"/>
    </row>
    <row r="19" spans="1:12">
      <c r="A19" s="8">
        <v>43435</v>
      </c>
      <c r="B19" s="9" t="s">
        <v>482</v>
      </c>
      <c r="C19" s="9" t="s">
        <v>19</v>
      </c>
      <c r="D19" s="9">
        <v>4500</v>
      </c>
      <c r="E19" s="9">
        <v>320</v>
      </c>
      <c r="F19" s="9">
        <v>8.4</v>
      </c>
      <c r="G19" s="9">
        <v>6.9</v>
      </c>
      <c r="H19" s="9">
        <v>8.4</v>
      </c>
      <c r="I19" s="42">
        <f t="shared" si="0"/>
        <v>0</v>
      </c>
      <c r="J19" s="39">
        <f t="shared" si="1"/>
        <v>37800</v>
      </c>
      <c r="K19" s="40">
        <f t="shared" si="2"/>
        <v>0</v>
      </c>
      <c r="L19" s="1"/>
    </row>
    <row r="20" spans="1:12">
      <c r="A20" s="8">
        <v>43435</v>
      </c>
      <c r="B20" s="9" t="s">
        <v>453</v>
      </c>
      <c r="C20" s="9" t="s">
        <v>19</v>
      </c>
      <c r="D20" s="9">
        <v>350</v>
      </c>
      <c r="E20" s="9">
        <v>2000</v>
      </c>
      <c r="F20" s="9">
        <v>55</v>
      </c>
      <c r="G20" s="9">
        <v>44.7</v>
      </c>
      <c r="H20" s="9">
        <v>55</v>
      </c>
      <c r="I20" s="42">
        <f t="shared" si="0"/>
        <v>0</v>
      </c>
      <c r="J20" s="39">
        <f t="shared" si="1"/>
        <v>19250</v>
      </c>
      <c r="K20" s="40">
        <f t="shared" si="2"/>
        <v>0</v>
      </c>
      <c r="L20" s="1"/>
    </row>
    <row r="21" spans="1:12">
      <c r="A21" s="8">
        <v>43435</v>
      </c>
      <c r="B21" s="9" t="s">
        <v>483</v>
      </c>
      <c r="C21" s="9" t="s">
        <v>19</v>
      </c>
      <c r="D21" s="9">
        <v>3000</v>
      </c>
      <c r="E21" s="9">
        <v>285</v>
      </c>
      <c r="F21" s="9">
        <v>9.5</v>
      </c>
      <c r="G21" s="9">
        <v>7.9</v>
      </c>
      <c r="H21" s="9">
        <v>10.5</v>
      </c>
      <c r="I21" s="42">
        <f t="shared" si="0"/>
        <v>3000</v>
      </c>
      <c r="J21" s="39">
        <f t="shared" si="1"/>
        <v>28500</v>
      </c>
      <c r="K21" s="40">
        <f t="shared" si="2"/>
        <v>0.105263157894737</v>
      </c>
      <c r="L21" s="1"/>
    </row>
    <row r="22" spans="1:12">
      <c r="A22" s="8">
        <v>43435</v>
      </c>
      <c r="B22" s="9" t="s">
        <v>113</v>
      </c>
      <c r="C22" s="9" t="s">
        <v>19</v>
      </c>
      <c r="D22" s="9">
        <v>1000</v>
      </c>
      <c r="E22" s="9">
        <v>940</v>
      </c>
      <c r="F22" s="9">
        <v>29</v>
      </c>
      <c r="G22" s="9">
        <v>25.4</v>
      </c>
      <c r="H22" s="9">
        <v>30.5</v>
      </c>
      <c r="I22" s="42">
        <f t="shared" si="0"/>
        <v>1500</v>
      </c>
      <c r="J22" s="39">
        <f t="shared" si="1"/>
        <v>29000</v>
      </c>
      <c r="K22" s="40">
        <f t="shared" si="2"/>
        <v>0.0517241379310345</v>
      </c>
      <c r="L22" s="1"/>
    </row>
    <row r="23" spans="1:12">
      <c r="A23" s="8" t="s">
        <v>484</v>
      </c>
      <c r="B23" s="9" t="s">
        <v>113</v>
      </c>
      <c r="C23" s="9" t="s">
        <v>19</v>
      </c>
      <c r="D23" s="9">
        <v>1000</v>
      </c>
      <c r="E23" s="9">
        <v>940</v>
      </c>
      <c r="F23" s="9">
        <v>31</v>
      </c>
      <c r="G23" s="9">
        <v>26.7</v>
      </c>
      <c r="H23" s="9">
        <v>31</v>
      </c>
      <c r="I23" s="42">
        <f t="shared" si="0"/>
        <v>0</v>
      </c>
      <c r="J23" s="39">
        <f t="shared" si="1"/>
        <v>31000</v>
      </c>
      <c r="K23" s="40">
        <f t="shared" si="2"/>
        <v>0</v>
      </c>
      <c r="L23" s="1"/>
    </row>
    <row r="24" spans="1:12">
      <c r="A24" s="8" t="s">
        <v>484</v>
      </c>
      <c r="B24" s="9" t="s">
        <v>485</v>
      </c>
      <c r="C24" s="9" t="s">
        <v>19</v>
      </c>
      <c r="D24" s="9">
        <v>2750</v>
      </c>
      <c r="E24" s="9">
        <v>325</v>
      </c>
      <c r="F24" s="9">
        <v>8</v>
      </c>
      <c r="G24" s="9">
        <v>6.4</v>
      </c>
      <c r="H24" s="9">
        <v>8</v>
      </c>
      <c r="I24" s="42">
        <f t="shared" si="0"/>
        <v>0</v>
      </c>
      <c r="J24" s="39">
        <f t="shared" si="1"/>
        <v>22000</v>
      </c>
      <c r="K24" s="40">
        <f t="shared" si="2"/>
        <v>0</v>
      </c>
      <c r="L24" s="1"/>
    </row>
    <row r="25" spans="1:12">
      <c r="A25" s="11" t="s">
        <v>484</v>
      </c>
      <c r="B25" s="12" t="s">
        <v>485</v>
      </c>
      <c r="C25" s="12" t="s">
        <v>19</v>
      </c>
      <c r="D25" s="12">
        <v>2750</v>
      </c>
      <c r="E25" s="12">
        <v>325</v>
      </c>
      <c r="F25" s="12">
        <v>8.5</v>
      </c>
      <c r="G25" s="12">
        <v>6.9</v>
      </c>
      <c r="H25" s="12">
        <v>8</v>
      </c>
      <c r="I25" s="43">
        <f t="shared" si="0"/>
        <v>-1375</v>
      </c>
      <c r="J25" s="39">
        <f t="shared" si="1"/>
        <v>23375</v>
      </c>
      <c r="K25" s="40">
        <f t="shared" si="2"/>
        <v>-0.0588235294117647</v>
      </c>
      <c r="L25" s="1"/>
    </row>
    <row r="26" spans="1:12">
      <c r="A26" s="8" t="s">
        <v>484</v>
      </c>
      <c r="B26" s="9" t="s">
        <v>486</v>
      </c>
      <c r="C26" s="9" t="s">
        <v>19</v>
      </c>
      <c r="D26" s="9">
        <v>500</v>
      </c>
      <c r="E26" s="9">
        <v>1880</v>
      </c>
      <c r="F26" s="9">
        <v>27.05</v>
      </c>
      <c r="G26" s="9">
        <v>19.7</v>
      </c>
      <c r="H26" s="9">
        <v>33.3</v>
      </c>
      <c r="I26" s="42">
        <f t="shared" si="0"/>
        <v>3125</v>
      </c>
      <c r="J26" s="39">
        <f t="shared" si="1"/>
        <v>13525</v>
      </c>
      <c r="K26" s="40">
        <f t="shared" si="2"/>
        <v>0.231053604436229</v>
      </c>
      <c r="L26" s="1"/>
    </row>
    <row r="27" spans="1:12">
      <c r="A27" s="8" t="s">
        <v>487</v>
      </c>
      <c r="B27" s="9" t="s">
        <v>27</v>
      </c>
      <c r="C27" s="9" t="s">
        <v>19</v>
      </c>
      <c r="D27" s="9">
        <v>1300</v>
      </c>
      <c r="E27" s="9">
        <v>600</v>
      </c>
      <c r="F27" s="9">
        <v>25.5</v>
      </c>
      <c r="G27" s="9">
        <v>21.7</v>
      </c>
      <c r="H27" s="9">
        <v>27.5</v>
      </c>
      <c r="I27" s="42">
        <f t="shared" si="0"/>
        <v>2600</v>
      </c>
      <c r="J27" s="39">
        <f t="shared" si="1"/>
        <v>33150</v>
      </c>
      <c r="K27" s="40">
        <f t="shared" si="2"/>
        <v>0.0784313725490196</v>
      </c>
      <c r="L27" s="1"/>
    </row>
    <row r="28" spans="1:12">
      <c r="A28" s="8" t="s">
        <v>488</v>
      </c>
      <c r="B28" s="9" t="s">
        <v>489</v>
      </c>
      <c r="C28" s="9" t="s">
        <v>19</v>
      </c>
      <c r="D28" s="9">
        <v>2750</v>
      </c>
      <c r="E28" s="9">
        <v>340</v>
      </c>
      <c r="F28" s="9">
        <v>7.5</v>
      </c>
      <c r="G28" s="9">
        <v>5.9</v>
      </c>
      <c r="H28" s="9">
        <v>7.5</v>
      </c>
      <c r="I28" s="42">
        <f t="shared" si="0"/>
        <v>0</v>
      </c>
      <c r="J28" s="39">
        <f t="shared" si="1"/>
        <v>20625</v>
      </c>
      <c r="K28" s="40">
        <f t="shared" si="2"/>
        <v>0</v>
      </c>
      <c r="L28" s="1"/>
    </row>
    <row r="29" spans="1:12">
      <c r="A29" s="8" t="s">
        <v>488</v>
      </c>
      <c r="B29" s="9" t="s">
        <v>490</v>
      </c>
      <c r="C29" s="9" t="s">
        <v>19</v>
      </c>
      <c r="D29" s="9">
        <v>2500</v>
      </c>
      <c r="E29" s="9">
        <v>430</v>
      </c>
      <c r="F29" s="9">
        <v>13.1</v>
      </c>
      <c r="G29" s="9">
        <v>11.7</v>
      </c>
      <c r="H29" s="9">
        <v>14.1</v>
      </c>
      <c r="I29" s="42">
        <f t="shared" si="0"/>
        <v>2500</v>
      </c>
      <c r="J29" s="39">
        <f t="shared" si="1"/>
        <v>32750</v>
      </c>
      <c r="K29" s="40">
        <f t="shared" si="2"/>
        <v>0.0763358778625954</v>
      </c>
      <c r="L29" s="1"/>
    </row>
    <row r="30" spans="1:12">
      <c r="A30" s="8" t="s">
        <v>491</v>
      </c>
      <c r="B30" s="9" t="s">
        <v>260</v>
      </c>
      <c r="C30" s="9" t="s">
        <v>19</v>
      </c>
      <c r="D30" s="9">
        <v>500</v>
      </c>
      <c r="E30" s="9">
        <v>1880</v>
      </c>
      <c r="F30" s="9">
        <v>25</v>
      </c>
      <c r="G30" s="9">
        <v>20.4</v>
      </c>
      <c r="H30" s="9">
        <v>37</v>
      </c>
      <c r="I30" s="42">
        <f t="shared" si="0"/>
        <v>6000</v>
      </c>
      <c r="J30" s="39">
        <f t="shared" si="1"/>
        <v>12500</v>
      </c>
      <c r="K30" s="40">
        <f t="shared" si="2"/>
        <v>0.48</v>
      </c>
      <c r="L30" s="1"/>
    </row>
    <row r="31" spans="1:12">
      <c r="A31" s="8" t="s">
        <v>492</v>
      </c>
      <c r="B31" s="9" t="s">
        <v>493</v>
      </c>
      <c r="C31" s="9" t="s">
        <v>19</v>
      </c>
      <c r="D31" s="9">
        <v>1400</v>
      </c>
      <c r="E31" s="9">
        <v>560</v>
      </c>
      <c r="F31" s="9">
        <v>25</v>
      </c>
      <c r="G31" s="9">
        <v>20.4</v>
      </c>
      <c r="H31" s="9">
        <v>35</v>
      </c>
      <c r="I31" s="42">
        <f t="shared" si="0"/>
        <v>14000</v>
      </c>
      <c r="J31" s="39">
        <f t="shared" si="1"/>
        <v>35000</v>
      </c>
      <c r="K31" s="40">
        <f t="shared" si="2"/>
        <v>0.4</v>
      </c>
      <c r="L31" s="1"/>
    </row>
    <row r="32" spans="1:12">
      <c r="A32" s="8" t="s">
        <v>494</v>
      </c>
      <c r="B32" s="9" t="s">
        <v>113</v>
      </c>
      <c r="C32" s="9" t="s">
        <v>19</v>
      </c>
      <c r="D32" s="9">
        <v>1000</v>
      </c>
      <c r="E32" s="9">
        <v>940</v>
      </c>
      <c r="F32" s="9">
        <v>19</v>
      </c>
      <c r="G32" s="9">
        <v>11.4</v>
      </c>
      <c r="H32" s="9">
        <v>21.8</v>
      </c>
      <c r="I32" s="42">
        <f t="shared" si="0"/>
        <v>2800</v>
      </c>
      <c r="J32" s="39">
        <f t="shared" si="1"/>
        <v>19000</v>
      </c>
      <c r="K32" s="40">
        <f t="shared" si="2"/>
        <v>0.147368421052632</v>
      </c>
      <c r="L32" s="1"/>
    </row>
    <row r="33" spans="1:12">
      <c r="A33" s="8" t="s">
        <v>494</v>
      </c>
      <c r="B33" s="9" t="s">
        <v>113</v>
      </c>
      <c r="C33" s="9" t="s">
        <v>19</v>
      </c>
      <c r="D33" s="9">
        <v>1000</v>
      </c>
      <c r="E33" s="9">
        <v>940</v>
      </c>
      <c r="F33" s="9">
        <v>23</v>
      </c>
      <c r="G33" s="9">
        <v>19.4</v>
      </c>
      <c r="H33" s="9">
        <v>32.45</v>
      </c>
      <c r="I33" s="42">
        <f t="shared" si="0"/>
        <v>9450</v>
      </c>
      <c r="J33" s="39">
        <f t="shared" si="1"/>
        <v>23000</v>
      </c>
      <c r="K33" s="40">
        <f t="shared" si="2"/>
        <v>0.410869565217391</v>
      </c>
      <c r="L33" s="1"/>
    </row>
    <row r="34" spans="1:12">
      <c r="A34" s="8" t="s">
        <v>495</v>
      </c>
      <c r="B34" s="9" t="s">
        <v>260</v>
      </c>
      <c r="C34" s="9" t="s">
        <v>19</v>
      </c>
      <c r="D34" s="9">
        <v>500</v>
      </c>
      <c r="E34" s="9">
        <v>1880</v>
      </c>
      <c r="F34" s="9">
        <v>22</v>
      </c>
      <c r="G34" s="9">
        <v>15.4</v>
      </c>
      <c r="H34" s="9">
        <v>25</v>
      </c>
      <c r="I34" s="42">
        <f t="shared" si="0"/>
        <v>1500</v>
      </c>
      <c r="J34" s="39">
        <f t="shared" si="1"/>
        <v>11000</v>
      </c>
      <c r="K34" s="40">
        <f t="shared" si="2"/>
        <v>0.136363636363636</v>
      </c>
      <c r="L34" s="1"/>
    </row>
    <row r="35" spans="1:12">
      <c r="A35" s="8" t="s">
        <v>495</v>
      </c>
      <c r="B35" s="9" t="s">
        <v>279</v>
      </c>
      <c r="C35" s="9" t="s">
        <v>19</v>
      </c>
      <c r="D35" s="9">
        <v>500</v>
      </c>
      <c r="E35" s="9">
        <v>2250</v>
      </c>
      <c r="F35" s="9">
        <v>35</v>
      </c>
      <c r="G35" s="9">
        <v>26.7</v>
      </c>
      <c r="H35" s="9">
        <v>47</v>
      </c>
      <c r="I35" s="42">
        <f t="shared" si="0"/>
        <v>6000</v>
      </c>
      <c r="J35" s="39">
        <f t="shared" si="1"/>
        <v>17500</v>
      </c>
      <c r="K35" s="40">
        <f t="shared" si="2"/>
        <v>0.342857142857143</v>
      </c>
      <c r="L35" s="1"/>
    </row>
    <row r="36" spans="1:12">
      <c r="A36" s="8" t="s">
        <v>495</v>
      </c>
      <c r="B36" s="9" t="s">
        <v>279</v>
      </c>
      <c r="C36" s="9" t="s">
        <v>19</v>
      </c>
      <c r="D36" s="9">
        <v>500</v>
      </c>
      <c r="E36" s="9">
        <v>2250</v>
      </c>
      <c r="F36" s="9">
        <v>39</v>
      </c>
      <c r="G36" s="9">
        <v>31.4</v>
      </c>
      <c r="H36" s="9">
        <v>39</v>
      </c>
      <c r="I36" s="42">
        <f t="shared" si="0"/>
        <v>0</v>
      </c>
      <c r="J36" s="39">
        <f t="shared" si="1"/>
        <v>19500</v>
      </c>
      <c r="K36" s="40">
        <f t="shared" si="2"/>
        <v>0</v>
      </c>
      <c r="L36" s="1"/>
    </row>
    <row r="37" spans="1:12">
      <c r="A37" s="8" t="s">
        <v>496</v>
      </c>
      <c r="B37" s="9" t="s">
        <v>497</v>
      </c>
      <c r="C37" s="9" t="s">
        <v>19</v>
      </c>
      <c r="D37" s="9">
        <v>3000</v>
      </c>
      <c r="E37" s="9">
        <v>310</v>
      </c>
      <c r="F37" s="9">
        <v>12.5</v>
      </c>
      <c r="G37" s="9">
        <v>10.9</v>
      </c>
      <c r="H37" s="9">
        <v>12.5</v>
      </c>
      <c r="I37" s="42">
        <f t="shared" si="0"/>
        <v>0</v>
      </c>
      <c r="J37" s="39">
        <f t="shared" si="1"/>
        <v>37500</v>
      </c>
      <c r="K37" s="40">
        <f t="shared" si="2"/>
        <v>0</v>
      </c>
      <c r="L37" s="1"/>
    </row>
    <row r="38" spans="1:12">
      <c r="A38" s="8" t="s">
        <v>496</v>
      </c>
      <c r="B38" s="9" t="s">
        <v>498</v>
      </c>
      <c r="C38" s="9" t="s">
        <v>19</v>
      </c>
      <c r="D38" s="9">
        <v>700</v>
      </c>
      <c r="E38" s="9">
        <v>1000</v>
      </c>
      <c r="F38" s="9">
        <v>22</v>
      </c>
      <c r="G38" s="9">
        <v>16.7</v>
      </c>
      <c r="H38" s="9">
        <v>36.2</v>
      </c>
      <c r="I38" s="42">
        <f t="shared" si="0"/>
        <v>9940</v>
      </c>
      <c r="J38" s="39">
        <f t="shared" si="1"/>
        <v>15400</v>
      </c>
      <c r="K38" s="40">
        <f t="shared" si="2"/>
        <v>0.645454545454546</v>
      </c>
      <c r="L38" s="1"/>
    </row>
    <row r="39" spans="1:12">
      <c r="A39" s="11" t="s">
        <v>499</v>
      </c>
      <c r="B39" s="12" t="s">
        <v>81</v>
      </c>
      <c r="C39" s="12" t="s">
        <v>19</v>
      </c>
      <c r="D39" s="12">
        <v>1500</v>
      </c>
      <c r="E39" s="12">
        <v>900</v>
      </c>
      <c r="F39" s="12">
        <v>10</v>
      </c>
      <c r="G39" s="12">
        <v>6.7</v>
      </c>
      <c r="H39" s="12">
        <v>9</v>
      </c>
      <c r="I39" s="43">
        <f t="shared" si="0"/>
        <v>-1500</v>
      </c>
      <c r="J39" s="39">
        <f t="shared" si="1"/>
        <v>15000</v>
      </c>
      <c r="K39" s="40">
        <f t="shared" si="2"/>
        <v>-0.1</v>
      </c>
      <c r="L39" s="1"/>
    </row>
    <row r="40" spans="1:12">
      <c r="A40" s="8" t="s">
        <v>499</v>
      </c>
      <c r="B40" s="9" t="s">
        <v>359</v>
      </c>
      <c r="C40" s="9" t="s">
        <v>19</v>
      </c>
      <c r="D40" s="9">
        <v>250</v>
      </c>
      <c r="E40" s="9">
        <v>3500</v>
      </c>
      <c r="F40" s="9">
        <v>80</v>
      </c>
      <c r="G40" s="9">
        <v>67.4</v>
      </c>
      <c r="H40" s="9">
        <v>91.15</v>
      </c>
      <c r="I40" s="42">
        <f t="shared" si="0"/>
        <v>2787.5</v>
      </c>
      <c r="J40" s="39">
        <f t="shared" si="1"/>
        <v>20000</v>
      </c>
      <c r="K40" s="40">
        <f t="shared" si="2"/>
        <v>0.139375</v>
      </c>
      <c r="L40" s="1"/>
    </row>
    <row r="41" spans="1:12">
      <c r="A41" s="8" t="s">
        <v>500</v>
      </c>
      <c r="B41" s="9" t="s">
        <v>418</v>
      </c>
      <c r="C41" s="9" t="s">
        <v>19</v>
      </c>
      <c r="D41" s="9">
        <v>750</v>
      </c>
      <c r="E41" s="9">
        <v>1420</v>
      </c>
      <c r="F41" s="9">
        <v>57</v>
      </c>
      <c r="G41" s="9">
        <v>51.7</v>
      </c>
      <c r="H41" s="9">
        <v>57</v>
      </c>
      <c r="I41" s="42">
        <f t="shared" si="0"/>
        <v>0</v>
      </c>
      <c r="J41" s="39">
        <f t="shared" si="1"/>
        <v>42750</v>
      </c>
      <c r="K41" s="40">
        <f t="shared" si="2"/>
        <v>0</v>
      </c>
      <c r="L41" s="1"/>
    </row>
    <row r="42" spans="1:12">
      <c r="A42" s="11" t="s">
        <v>501</v>
      </c>
      <c r="B42" s="12" t="s">
        <v>502</v>
      </c>
      <c r="C42" s="12" t="s">
        <v>19</v>
      </c>
      <c r="D42" s="12">
        <v>500</v>
      </c>
      <c r="E42" s="12">
        <v>2200</v>
      </c>
      <c r="F42" s="12">
        <v>96</v>
      </c>
      <c r="G42" s="12">
        <v>86.4</v>
      </c>
      <c r="H42" s="12">
        <v>86.4</v>
      </c>
      <c r="I42" s="43">
        <f t="shared" si="0"/>
        <v>-4800</v>
      </c>
      <c r="J42" s="39">
        <f t="shared" si="1"/>
        <v>48000</v>
      </c>
      <c r="K42" s="40">
        <f t="shared" si="2"/>
        <v>-0.0999999999999999</v>
      </c>
      <c r="L42" s="1"/>
    </row>
    <row r="43" spans="1:12">
      <c r="A43" s="8" t="s">
        <v>503</v>
      </c>
      <c r="B43" s="9" t="s">
        <v>486</v>
      </c>
      <c r="C43" s="9" t="s">
        <v>19</v>
      </c>
      <c r="D43" s="9">
        <v>500</v>
      </c>
      <c r="E43" s="9">
        <v>2000</v>
      </c>
      <c r="F43" s="9">
        <v>41</v>
      </c>
      <c r="G43" s="9">
        <v>32.9</v>
      </c>
      <c r="H43" s="9">
        <v>41</v>
      </c>
      <c r="I43" s="42">
        <f t="shared" si="0"/>
        <v>0</v>
      </c>
      <c r="J43" s="39">
        <f t="shared" si="1"/>
        <v>20500</v>
      </c>
      <c r="K43" s="40">
        <f t="shared" si="2"/>
        <v>0</v>
      </c>
      <c r="L43" s="1"/>
    </row>
    <row r="44" spans="1:12">
      <c r="A44" s="8" t="s">
        <v>503</v>
      </c>
      <c r="B44" s="9" t="s">
        <v>481</v>
      </c>
      <c r="C44" s="9" t="s">
        <v>19</v>
      </c>
      <c r="D44" s="9">
        <v>4000</v>
      </c>
      <c r="E44" s="9">
        <v>210</v>
      </c>
      <c r="F44" s="9">
        <v>17</v>
      </c>
      <c r="G44" s="9">
        <v>15.4</v>
      </c>
      <c r="H44" s="9">
        <v>18</v>
      </c>
      <c r="I44" s="42">
        <f t="shared" si="0"/>
        <v>4000</v>
      </c>
      <c r="J44" s="39">
        <f t="shared" si="1"/>
        <v>68000</v>
      </c>
      <c r="K44" s="40">
        <f t="shared" si="2"/>
        <v>0.0588235294117647</v>
      </c>
      <c r="L44" s="1"/>
    </row>
    <row r="45" spans="1:12">
      <c r="A45" s="8"/>
      <c r="B45" s="9"/>
      <c r="C45" s="9"/>
      <c r="D45" s="9"/>
      <c r="E45" s="9"/>
      <c r="F45" s="9"/>
      <c r="G45" s="9"/>
      <c r="H45" s="9"/>
      <c r="I45" s="42"/>
      <c r="J45" s="39"/>
      <c r="K45" s="40"/>
      <c r="L45" s="1"/>
    </row>
    <row r="46" spans="1:12">
      <c r="A46" s="8"/>
      <c r="B46" s="9"/>
      <c r="C46" s="9"/>
      <c r="D46" s="9"/>
      <c r="E46" s="9"/>
      <c r="F46" s="9"/>
      <c r="G46" s="9"/>
      <c r="H46" s="9"/>
      <c r="I46" s="42"/>
      <c r="J46" s="39"/>
      <c r="K46" s="40">
        <f>SUM(K4:K45)</f>
        <v>4.51295792179037</v>
      </c>
      <c r="L46" s="1"/>
    </row>
    <row r="47" spans="1:12">
      <c r="A47" s="44"/>
      <c r="B47" s="45"/>
      <c r="C47" s="45"/>
      <c r="D47" s="45"/>
      <c r="E47" s="45"/>
      <c r="F47" s="45"/>
      <c r="G47" s="56"/>
      <c r="H47" s="56"/>
      <c r="I47" s="57"/>
      <c r="J47" s="58"/>
      <c r="K47" s="59"/>
      <c r="L47" s="1"/>
    </row>
    <row r="48" spans="1:12">
      <c r="A48" s="44"/>
      <c r="B48" s="45"/>
      <c r="C48" s="45"/>
      <c r="D48" s="45"/>
      <c r="E48" s="45"/>
      <c r="F48" s="45"/>
      <c r="G48" s="46" t="s">
        <v>42</v>
      </c>
      <c r="H48" s="46"/>
      <c r="I48" s="60">
        <f>SUM(I4:I46)</f>
        <v>107280</v>
      </c>
      <c r="J48" s="45"/>
      <c r="K48" s="1"/>
      <c r="L48" s="1"/>
    </row>
    <row r="49" spans="7:9">
      <c r="G49" s="45"/>
      <c r="H49" s="45"/>
      <c r="I49" s="45"/>
    </row>
    <row r="50" spans="7:9">
      <c r="G50" s="47" t="s">
        <v>43</v>
      </c>
      <c r="H50" s="47"/>
      <c r="I50" s="50">
        <v>4.51</v>
      </c>
    </row>
    <row r="51" spans="7:9">
      <c r="G51" s="48"/>
      <c r="H51" s="48"/>
      <c r="I51" s="45"/>
    </row>
    <row r="52" spans="7:9">
      <c r="G52" s="47" t="s">
        <v>2</v>
      </c>
      <c r="H52" s="47"/>
      <c r="I52" s="50">
        <f>38/41</f>
        <v>0.926829268292683</v>
      </c>
    </row>
    <row r="1048566" spans="10:10">
      <c r="J1048566" s="39"/>
    </row>
  </sheetData>
  <mergeCells count="5">
    <mergeCell ref="A1:J1"/>
    <mergeCell ref="A2:J2"/>
    <mergeCell ref="G48:H48"/>
    <mergeCell ref="G50:H50"/>
    <mergeCell ref="G52:H52"/>
  </mergeCells>
  <pageMargins left="0.75" right="0.75" top="1" bottom="1" header="0.511805555555556" footer="0.511805555555556"/>
  <pageSetup paperSize="1" orientation="portrait"/>
  <headerFooter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62"/>
  <sheetViews>
    <sheetView topLeftCell="A46" workbookViewId="0">
      <selection activeCell="B69" sqref="B69"/>
    </sheetView>
  </sheetViews>
  <sheetFormatPr defaultColWidth="9" defaultRowHeight="15"/>
  <cols>
    <col min="1" max="1" width="9.42857142857143"/>
    <col min="2" max="2" width="16" customWidth="1"/>
    <col min="5" max="5" width="12.8571428571429" customWidth="1"/>
    <col min="7" max="7" width="10.4285714285714" customWidth="1"/>
    <col min="8" max="8" width="11" customWidth="1"/>
    <col min="9" max="9" width="12.5714285714286" customWidth="1"/>
    <col min="10" max="10" width="19.1428571428571" customWidth="1"/>
    <col min="11" max="11" width="18.8571428571429" customWidth="1"/>
  </cols>
  <sheetData>
    <row r="1" ht="22.5" spans="1:12">
      <c r="A1" s="27" t="s">
        <v>4</v>
      </c>
      <c r="B1" s="28"/>
      <c r="C1" s="28"/>
      <c r="D1" s="28"/>
      <c r="E1" s="28"/>
      <c r="F1" s="28"/>
      <c r="G1" s="28"/>
      <c r="H1" s="28"/>
      <c r="I1" s="28"/>
      <c r="J1" s="34"/>
      <c r="K1" s="1"/>
      <c r="L1" s="1"/>
    </row>
    <row r="2" ht="15.75" spans="1:12">
      <c r="A2" s="29" t="s">
        <v>504</v>
      </c>
      <c r="B2" s="30"/>
      <c r="C2" s="30"/>
      <c r="D2" s="30"/>
      <c r="E2" s="30"/>
      <c r="F2" s="30"/>
      <c r="G2" s="30"/>
      <c r="H2" s="30"/>
      <c r="I2" s="30"/>
      <c r="J2" s="35"/>
      <c r="K2" s="1"/>
      <c r="L2" s="1"/>
    </row>
    <row r="3" spans="1:12">
      <c r="A3" s="6" t="s">
        <v>6</v>
      </c>
      <c r="B3" s="7" t="s">
        <v>7</v>
      </c>
      <c r="C3" s="7" t="s">
        <v>8</v>
      </c>
      <c r="D3" s="7" t="s">
        <v>9</v>
      </c>
      <c r="E3" s="7" t="s">
        <v>10</v>
      </c>
      <c r="F3" s="7" t="s">
        <v>11</v>
      </c>
      <c r="G3" s="7" t="s">
        <v>13</v>
      </c>
      <c r="H3" s="7" t="s">
        <v>14</v>
      </c>
      <c r="I3" s="36" t="s">
        <v>15</v>
      </c>
      <c r="J3" s="37" t="s">
        <v>16</v>
      </c>
      <c r="K3" s="37" t="s">
        <v>17</v>
      </c>
      <c r="L3" s="1"/>
    </row>
    <row r="4" spans="1:12">
      <c r="A4" s="8">
        <v>42747</v>
      </c>
      <c r="B4" s="9" t="s">
        <v>368</v>
      </c>
      <c r="C4" s="9" t="s">
        <v>19</v>
      </c>
      <c r="D4" s="9">
        <v>2000</v>
      </c>
      <c r="E4" s="9">
        <v>450</v>
      </c>
      <c r="F4" s="9">
        <v>13.1</v>
      </c>
      <c r="G4" s="9">
        <v>11.6</v>
      </c>
      <c r="H4" s="9">
        <v>13.1</v>
      </c>
      <c r="I4" s="42">
        <f t="shared" ref="I4:I8" si="0">(H4-F4)*D4</f>
        <v>0</v>
      </c>
      <c r="J4" s="39">
        <f t="shared" ref="J4:J55" si="1">D4*F4</f>
        <v>26200</v>
      </c>
      <c r="K4" s="40">
        <f t="shared" ref="K4:K55" si="2">(I4/J4)</f>
        <v>0</v>
      </c>
      <c r="L4" s="1"/>
    </row>
    <row r="5" spans="1:12">
      <c r="A5" s="8">
        <v>42747</v>
      </c>
      <c r="B5" s="9" t="s">
        <v>320</v>
      </c>
      <c r="C5" s="9" t="s">
        <v>19</v>
      </c>
      <c r="D5" s="9">
        <v>800</v>
      </c>
      <c r="E5" s="9">
        <v>1000</v>
      </c>
      <c r="F5" s="9">
        <v>29</v>
      </c>
      <c r="G5" s="9">
        <v>25.25</v>
      </c>
      <c r="H5" s="9">
        <v>29</v>
      </c>
      <c r="I5" s="42">
        <f t="shared" si="0"/>
        <v>0</v>
      </c>
      <c r="J5" s="39">
        <f t="shared" si="1"/>
        <v>23200</v>
      </c>
      <c r="K5" s="40">
        <f t="shared" si="2"/>
        <v>0</v>
      </c>
      <c r="L5" s="1"/>
    </row>
    <row r="6" spans="1:12">
      <c r="A6" s="8">
        <v>42837</v>
      </c>
      <c r="B6" s="9" t="s">
        <v>45</v>
      </c>
      <c r="C6" s="9" t="s">
        <v>19</v>
      </c>
      <c r="D6" s="9">
        <v>500</v>
      </c>
      <c r="E6" s="9">
        <v>960</v>
      </c>
      <c r="F6" s="9">
        <v>42.5</v>
      </c>
      <c r="G6" s="9">
        <v>36.5</v>
      </c>
      <c r="H6" s="9">
        <v>47.85</v>
      </c>
      <c r="I6" s="42">
        <f t="shared" si="0"/>
        <v>2675</v>
      </c>
      <c r="J6" s="39">
        <f t="shared" si="1"/>
        <v>21250</v>
      </c>
      <c r="K6" s="40">
        <f t="shared" si="2"/>
        <v>0.125882352941177</v>
      </c>
      <c r="L6" s="1"/>
    </row>
    <row r="7" spans="1:12">
      <c r="A7" s="8">
        <v>42837</v>
      </c>
      <c r="B7" s="9" t="s">
        <v>383</v>
      </c>
      <c r="C7" s="9" t="s">
        <v>19</v>
      </c>
      <c r="D7" s="9">
        <v>250</v>
      </c>
      <c r="E7" s="9">
        <v>3300</v>
      </c>
      <c r="F7" s="9">
        <v>121</v>
      </c>
      <c r="G7" s="9">
        <v>109</v>
      </c>
      <c r="H7" s="9">
        <v>121</v>
      </c>
      <c r="I7" s="42">
        <f t="shared" si="0"/>
        <v>0</v>
      </c>
      <c r="J7" s="39">
        <f t="shared" si="1"/>
        <v>30250</v>
      </c>
      <c r="K7" s="40">
        <f t="shared" si="2"/>
        <v>0</v>
      </c>
      <c r="L7" s="1"/>
    </row>
    <row r="8" spans="1:12">
      <c r="A8" s="8">
        <v>42867</v>
      </c>
      <c r="B8" s="9" t="s">
        <v>406</v>
      </c>
      <c r="C8" s="9" t="s">
        <v>19</v>
      </c>
      <c r="D8" s="9">
        <v>1100</v>
      </c>
      <c r="E8" s="9">
        <v>640</v>
      </c>
      <c r="F8" s="9">
        <v>19</v>
      </c>
      <c r="G8" s="9">
        <v>16.3</v>
      </c>
      <c r="H8" s="9">
        <v>20.4</v>
      </c>
      <c r="I8" s="42">
        <f t="shared" si="0"/>
        <v>1540</v>
      </c>
      <c r="J8" s="39">
        <f t="shared" si="1"/>
        <v>20900</v>
      </c>
      <c r="K8" s="40">
        <f t="shared" si="2"/>
        <v>0.0736842105263157</v>
      </c>
      <c r="L8" s="1"/>
    </row>
    <row r="9" spans="1:12">
      <c r="A9" s="8">
        <v>42867</v>
      </c>
      <c r="B9" s="9" t="s">
        <v>351</v>
      </c>
      <c r="C9" s="9" t="s">
        <v>19</v>
      </c>
      <c r="D9" s="9">
        <v>1200</v>
      </c>
      <c r="E9" s="9">
        <v>700</v>
      </c>
      <c r="F9" s="9">
        <v>19.4</v>
      </c>
      <c r="G9" s="9">
        <v>16.9</v>
      </c>
      <c r="H9" s="9">
        <v>19.4</v>
      </c>
      <c r="I9" s="42">
        <f t="shared" ref="I9:I55" si="3">(H9-F9)*D9</f>
        <v>0</v>
      </c>
      <c r="J9" s="39">
        <f t="shared" si="1"/>
        <v>23280</v>
      </c>
      <c r="K9" s="40">
        <f t="shared" si="2"/>
        <v>0</v>
      </c>
      <c r="L9" s="1"/>
    </row>
    <row r="10" spans="1:12">
      <c r="A10" s="8">
        <v>42867</v>
      </c>
      <c r="B10" s="9" t="s">
        <v>505</v>
      </c>
      <c r="C10" s="9" t="s">
        <v>19</v>
      </c>
      <c r="D10" s="9">
        <v>750</v>
      </c>
      <c r="E10" s="9">
        <v>420</v>
      </c>
      <c r="F10" s="9">
        <v>21.8</v>
      </c>
      <c r="G10" s="9">
        <v>17.8</v>
      </c>
      <c r="H10" s="9">
        <v>21.8</v>
      </c>
      <c r="I10" s="42">
        <f t="shared" si="3"/>
        <v>0</v>
      </c>
      <c r="J10" s="39">
        <f t="shared" si="1"/>
        <v>16350</v>
      </c>
      <c r="K10" s="40">
        <f t="shared" si="2"/>
        <v>0</v>
      </c>
      <c r="L10" s="1"/>
    </row>
    <row r="11" spans="1:12">
      <c r="A11" s="8">
        <v>42867</v>
      </c>
      <c r="B11" s="9" t="s">
        <v>383</v>
      </c>
      <c r="C11" s="9" t="s">
        <v>19</v>
      </c>
      <c r="D11" s="9">
        <v>250</v>
      </c>
      <c r="E11" s="9">
        <v>3400</v>
      </c>
      <c r="F11" s="9">
        <v>87.2</v>
      </c>
      <c r="G11" s="9">
        <v>75.2</v>
      </c>
      <c r="H11" s="9">
        <v>108</v>
      </c>
      <c r="I11" s="42">
        <f t="shared" si="3"/>
        <v>5200</v>
      </c>
      <c r="J11" s="39">
        <f t="shared" si="1"/>
        <v>21800</v>
      </c>
      <c r="K11" s="40">
        <f t="shared" si="2"/>
        <v>0.238532110091743</v>
      </c>
      <c r="L11" s="1"/>
    </row>
    <row r="12" spans="1:12">
      <c r="A12" s="8">
        <v>42898</v>
      </c>
      <c r="B12" s="9" t="s">
        <v>383</v>
      </c>
      <c r="C12" s="9" t="s">
        <v>19</v>
      </c>
      <c r="D12" s="9">
        <v>250</v>
      </c>
      <c r="E12" s="9">
        <v>3500</v>
      </c>
      <c r="F12" s="9">
        <v>74.5</v>
      </c>
      <c r="G12" s="9">
        <v>62.5</v>
      </c>
      <c r="H12" s="9">
        <v>80.5</v>
      </c>
      <c r="I12" s="42">
        <f t="shared" si="3"/>
        <v>1500</v>
      </c>
      <c r="J12" s="39">
        <f t="shared" si="1"/>
        <v>18625</v>
      </c>
      <c r="K12" s="40">
        <f t="shared" si="2"/>
        <v>0.0805369127516778</v>
      </c>
      <c r="L12" s="1"/>
    </row>
    <row r="13" spans="1:12">
      <c r="A13" s="8">
        <v>42898</v>
      </c>
      <c r="B13" s="9" t="s">
        <v>56</v>
      </c>
      <c r="C13" s="9" t="s">
        <v>19</v>
      </c>
      <c r="D13" s="9">
        <v>1500</v>
      </c>
      <c r="E13" s="9">
        <v>780</v>
      </c>
      <c r="F13" s="9">
        <v>18.5</v>
      </c>
      <c r="G13" s="9">
        <v>16.5</v>
      </c>
      <c r="H13" s="9">
        <v>18.5</v>
      </c>
      <c r="I13" s="42">
        <f t="shared" si="3"/>
        <v>0</v>
      </c>
      <c r="J13" s="39">
        <f t="shared" si="1"/>
        <v>27750</v>
      </c>
      <c r="K13" s="40">
        <f t="shared" si="2"/>
        <v>0</v>
      </c>
      <c r="L13" s="1"/>
    </row>
    <row r="14" spans="1:12">
      <c r="A14" s="8">
        <v>42928</v>
      </c>
      <c r="B14" s="9" t="s">
        <v>88</v>
      </c>
      <c r="C14" s="9" t="s">
        <v>19</v>
      </c>
      <c r="D14" s="9">
        <v>1800</v>
      </c>
      <c r="E14" s="9">
        <v>520</v>
      </c>
      <c r="F14" s="9">
        <v>19</v>
      </c>
      <c r="G14" s="9">
        <v>17.4</v>
      </c>
      <c r="H14" s="9">
        <v>19</v>
      </c>
      <c r="I14" s="42">
        <f t="shared" si="3"/>
        <v>0</v>
      </c>
      <c r="J14" s="39">
        <f t="shared" si="1"/>
        <v>34200</v>
      </c>
      <c r="K14" s="40">
        <f t="shared" si="2"/>
        <v>0</v>
      </c>
      <c r="L14" s="1"/>
    </row>
    <row r="15" spans="1:12">
      <c r="A15" s="8">
        <v>42928</v>
      </c>
      <c r="B15" s="9" t="s">
        <v>385</v>
      </c>
      <c r="C15" s="9" t="s">
        <v>19</v>
      </c>
      <c r="D15" s="9">
        <v>1000</v>
      </c>
      <c r="E15" s="9">
        <v>670</v>
      </c>
      <c r="F15" s="9">
        <v>24</v>
      </c>
      <c r="G15" s="9">
        <v>21</v>
      </c>
      <c r="H15" s="9">
        <v>29</v>
      </c>
      <c r="I15" s="42">
        <f t="shared" si="3"/>
        <v>5000</v>
      </c>
      <c r="J15" s="39">
        <f t="shared" si="1"/>
        <v>24000</v>
      </c>
      <c r="K15" s="40">
        <f t="shared" si="2"/>
        <v>0.208333333333333</v>
      </c>
      <c r="L15" s="1"/>
    </row>
    <row r="16" spans="1:12">
      <c r="A16" s="8">
        <v>42928</v>
      </c>
      <c r="B16" s="9" t="s">
        <v>266</v>
      </c>
      <c r="C16" s="9" t="s">
        <v>19</v>
      </c>
      <c r="D16" s="9">
        <v>700</v>
      </c>
      <c r="E16" s="9">
        <v>860</v>
      </c>
      <c r="F16" s="9">
        <v>18.5</v>
      </c>
      <c r="G16" s="9">
        <v>14.3</v>
      </c>
      <c r="H16" s="9">
        <v>19.3</v>
      </c>
      <c r="I16" s="42">
        <f t="shared" si="3"/>
        <v>560</v>
      </c>
      <c r="J16" s="39">
        <f t="shared" si="1"/>
        <v>12950</v>
      </c>
      <c r="K16" s="40">
        <f t="shared" si="2"/>
        <v>0.0432432432432433</v>
      </c>
      <c r="L16" s="1"/>
    </row>
    <row r="17" spans="1:12">
      <c r="A17" s="8">
        <v>42959</v>
      </c>
      <c r="B17" s="9" t="s">
        <v>398</v>
      </c>
      <c r="C17" s="9" t="s">
        <v>19</v>
      </c>
      <c r="D17" s="9">
        <v>1500</v>
      </c>
      <c r="E17" s="9">
        <v>400</v>
      </c>
      <c r="F17" s="9">
        <v>17.7</v>
      </c>
      <c r="G17" s="9">
        <v>15.7</v>
      </c>
      <c r="H17" s="9">
        <v>21.4</v>
      </c>
      <c r="I17" s="42">
        <f t="shared" si="3"/>
        <v>5550</v>
      </c>
      <c r="J17" s="39">
        <f t="shared" si="1"/>
        <v>26550</v>
      </c>
      <c r="K17" s="40">
        <f t="shared" si="2"/>
        <v>0.209039548022599</v>
      </c>
      <c r="L17" s="1"/>
    </row>
    <row r="18" spans="1:12">
      <c r="A18" s="8">
        <v>42959</v>
      </c>
      <c r="B18" s="9" t="s">
        <v>506</v>
      </c>
      <c r="C18" s="9" t="s">
        <v>19</v>
      </c>
      <c r="D18" s="9">
        <v>550</v>
      </c>
      <c r="E18" s="9">
        <v>1300</v>
      </c>
      <c r="F18" s="9">
        <v>38</v>
      </c>
      <c r="G18" s="9">
        <v>32.6</v>
      </c>
      <c r="H18" s="9">
        <v>48</v>
      </c>
      <c r="I18" s="42">
        <f t="shared" si="3"/>
        <v>5500</v>
      </c>
      <c r="J18" s="39">
        <f t="shared" si="1"/>
        <v>20900</v>
      </c>
      <c r="K18" s="40">
        <f t="shared" si="2"/>
        <v>0.263157894736842</v>
      </c>
      <c r="L18" s="1"/>
    </row>
    <row r="19" spans="1:12">
      <c r="A19" s="8">
        <v>42959</v>
      </c>
      <c r="B19" s="9" t="s">
        <v>383</v>
      </c>
      <c r="C19" s="9" t="s">
        <v>19</v>
      </c>
      <c r="D19" s="9">
        <v>250</v>
      </c>
      <c r="E19" s="9">
        <v>3500</v>
      </c>
      <c r="F19" s="9">
        <v>75</v>
      </c>
      <c r="G19" s="9">
        <v>63</v>
      </c>
      <c r="H19" s="9">
        <v>100</v>
      </c>
      <c r="I19" s="42">
        <f t="shared" si="3"/>
        <v>6250</v>
      </c>
      <c r="J19" s="39">
        <f t="shared" si="1"/>
        <v>18750</v>
      </c>
      <c r="K19" s="40">
        <f t="shared" si="2"/>
        <v>0.333333333333333</v>
      </c>
      <c r="L19" s="1"/>
    </row>
    <row r="20" spans="1:12">
      <c r="A20" s="8">
        <v>43051</v>
      </c>
      <c r="B20" s="9" t="s">
        <v>68</v>
      </c>
      <c r="C20" s="9" t="s">
        <v>19</v>
      </c>
      <c r="D20" s="9">
        <v>800</v>
      </c>
      <c r="E20" s="9">
        <v>680</v>
      </c>
      <c r="F20" s="9">
        <v>21.4</v>
      </c>
      <c r="G20" s="9">
        <v>17.65</v>
      </c>
      <c r="H20" s="9">
        <v>28.2</v>
      </c>
      <c r="I20" s="42">
        <f t="shared" si="3"/>
        <v>5440</v>
      </c>
      <c r="J20" s="39">
        <f t="shared" si="1"/>
        <v>17120</v>
      </c>
      <c r="K20" s="40">
        <f t="shared" si="2"/>
        <v>0.317757009345794</v>
      </c>
      <c r="L20" s="1"/>
    </row>
    <row r="21" spans="1:12">
      <c r="A21" s="8">
        <v>43051</v>
      </c>
      <c r="B21" s="9" t="s">
        <v>461</v>
      </c>
      <c r="C21" s="9" t="s">
        <v>19</v>
      </c>
      <c r="D21" s="9">
        <v>1000</v>
      </c>
      <c r="E21" s="9">
        <v>1020</v>
      </c>
      <c r="F21" s="9">
        <v>20.9</v>
      </c>
      <c r="G21" s="9">
        <v>17.9</v>
      </c>
      <c r="H21" s="9">
        <v>20.9</v>
      </c>
      <c r="I21" s="42">
        <f t="shared" si="3"/>
        <v>0</v>
      </c>
      <c r="J21" s="39">
        <f t="shared" si="1"/>
        <v>20900</v>
      </c>
      <c r="K21" s="40">
        <f t="shared" si="2"/>
        <v>0</v>
      </c>
      <c r="L21" s="1"/>
    </row>
    <row r="22" spans="1:12">
      <c r="A22" s="8">
        <v>43051</v>
      </c>
      <c r="B22" s="9" t="s">
        <v>260</v>
      </c>
      <c r="C22" s="9" t="s">
        <v>19</v>
      </c>
      <c r="D22" s="9">
        <v>500</v>
      </c>
      <c r="E22" s="9">
        <v>1680</v>
      </c>
      <c r="F22" s="9">
        <v>36.2</v>
      </c>
      <c r="G22" s="9">
        <v>30.2</v>
      </c>
      <c r="H22" s="9">
        <v>42.2</v>
      </c>
      <c r="I22" s="42">
        <f t="shared" si="3"/>
        <v>3000</v>
      </c>
      <c r="J22" s="39">
        <f t="shared" si="1"/>
        <v>18100</v>
      </c>
      <c r="K22" s="40">
        <f t="shared" si="2"/>
        <v>0.165745856353591</v>
      </c>
      <c r="L22" s="1"/>
    </row>
    <row r="23" spans="1:12">
      <c r="A23" s="8">
        <v>43051</v>
      </c>
      <c r="B23" s="9" t="s">
        <v>507</v>
      </c>
      <c r="C23" s="9" t="s">
        <v>19</v>
      </c>
      <c r="D23" s="9">
        <v>200</v>
      </c>
      <c r="E23" s="9">
        <v>4200</v>
      </c>
      <c r="F23" s="9">
        <v>108</v>
      </c>
      <c r="G23" s="9">
        <v>93</v>
      </c>
      <c r="H23" s="9">
        <v>120.95</v>
      </c>
      <c r="I23" s="42">
        <f t="shared" si="3"/>
        <v>2590</v>
      </c>
      <c r="J23" s="39">
        <f t="shared" si="1"/>
        <v>21600</v>
      </c>
      <c r="K23" s="40">
        <f t="shared" si="2"/>
        <v>0.119907407407407</v>
      </c>
      <c r="L23" s="1"/>
    </row>
    <row r="24" spans="1:12">
      <c r="A24" s="8">
        <v>43081</v>
      </c>
      <c r="B24" s="9" t="s">
        <v>373</v>
      </c>
      <c r="C24" s="9" t="s">
        <v>19</v>
      </c>
      <c r="D24" s="9">
        <v>2000</v>
      </c>
      <c r="E24" s="9">
        <v>490</v>
      </c>
      <c r="F24" s="9">
        <v>14.5</v>
      </c>
      <c r="G24" s="9">
        <v>13</v>
      </c>
      <c r="H24" s="9">
        <v>14.5</v>
      </c>
      <c r="I24" s="42">
        <f t="shared" si="3"/>
        <v>0</v>
      </c>
      <c r="J24" s="39">
        <f t="shared" si="1"/>
        <v>29000</v>
      </c>
      <c r="K24" s="40">
        <f t="shared" si="2"/>
        <v>0</v>
      </c>
      <c r="L24" s="1"/>
    </row>
    <row r="25" spans="1:12">
      <c r="A25" s="8">
        <v>43081</v>
      </c>
      <c r="B25" s="9" t="s">
        <v>68</v>
      </c>
      <c r="C25" s="9" t="s">
        <v>19</v>
      </c>
      <c r="D25" s="9">
        <v>800</v>
      </c>
      <c r="E25" s="9">
        <v>700</v>
      </c>
      <c r="F25" s="9">
        <v>20.8</v>
      </c>
      <c r="G25" s="9">
        <v>17.05</v>
      </c>
      <c r="H25" s="9">
        <v>20.8</v>
      </c>
      <c r="I25" s="42">
        <f t="shared" si="3"/>
        <v>0</v>
      </c>
      <c r="J25" s="39">
        <f t="shared" si="1"/>
        <v>16640</v>
      </c>
      <c r="K25" s="40">
        <f t="shared" si="2"/>
        <v>0</v>
      </c>
      <c r="L25" s="1"/>
    </row>
    <row r="26" spans="1:12">
      <c r="A26" s="8">
        <v>43081</v>
      </c>
      <c r="B26" s="9" t="s">
        <v>373</v>
      </c>
      <c r="C26" s="9" t="s">
        <v>19</v>
      </c>
      <c r="D26" s="9">
        <v>2000</v>
      </c>
      <c r="E26" s="9">
        <v>490</v>
      </c>
      <c r="F26" s="9">
        <v>15</v>
      </c>
      <c r="G26" s="9">
        <v>13.5</v>
      </c>
      <c r="H26" s="9">
        <v>15</v>
      </c>
      <c r="I26" s="42">
        <f t="shared" si="3"/>
        <v>0</v>
      </c>
      <c r="J26" s="39">
        <f t="shared" si="1"/>
        <v>30000</v>
      </c>
      <c r="K26" s="40">
        <f t="shared" si="2"/>
        <v>0</v>
      </c>
      <c r="L26" s="1"/>
    </row>
    <row r="27" spans="1:12">
      <c r="A27" s="8" t="s">
        <v>508</v>
      </c>
      <c r="B27" s="9" t="s">
        <v>383</v>
      </c>
      <c r="C27" s="9" t="s">
        <v>19</v>
      </c>
      <c r="D27" s="9">
        <v>250</v>
      </c>
      <c r="E27" s="9">
        <v>3500</v>
      </c>
      <c r="F27" s="9">
        <v>61</v>
      </c>
      <c r="G27" s="9">
        <v>49</v>
      </c>
      <c r="H27" s="9">
        <v>61</v>
      </c>
      <c r="I27" s="42">
        <f t="shared" si="3"/>
        <v>0</v>
      </c>
      <c r="J27" s="39">
        <f t="shared" si="1"/>
        <v>15250</v>
      </c>
      <c r="K27" s="40">
        <f t="shared" si="2"/>
        <v>0</v>
      </c>
      <c r="L27" s="1"/>
    </row>
    <row r="28" spans="1:12">
      <c r="A28" s="11" t="s">
        <v>508</v>
      </c>
      <c r="B28" s="12" t="s">
        <v>509</v>
      </c>
      <c r="C28" s="12" t="s">
        <v>19</v>
      </c>
      <c r="D28" s="12">
        <v>1250</v>
      </c>
      <c r="E28" s="12">
        <v>450</v>
      </c>
      <c r="F28" s="12">
        <v>12.9</v>
      </c>
      <c r="G28" s="12">
        <v>10.5</v>
      </c>
      <c r="H28" s="12">
        <v>10.5</v>
      </c>
      <c r="I28" s="43">
        <f t="shared" si="3"/>
        <v>-3000</v>
      </c>
      <c r="J28" s="39">
        <f t="shared" si="1"/>
        <v>16125</v>
      </c>
      <c r="K28" s="40">
        <f t="shared" si="2"/>
        <v>-0.186046511627907</v>
      </c>
      <c r="L28" s="1"/>
    </row>
    <row r="29" spans="1:12">
      <c r="A29" s="11" t="s">
        <v>508</v>
      </c>
      <c r="B29" s="12" t="s">
        <v>510</v>
      </c>
      <c r="C29" s="12" t="s">
        <v>19</v>
      </c>
      <c r="D29" s="12">
        <v>200</v>
      </c>
      <c r="E29" s="12">
        <v>2250</v>
      </c>
      <c r="F29" s="12">
        <v>91.3</v>
      </c>
      <c r="G29" s="12">
        <v>76.3</v>
      </c>
      <c r="H29" s="12">
        <v>76.3</v>
      </c>
      <c r="I29" s="43">
        <f t="shared" si="3"/>
        <v>-3000</v>
      </c>
      <c r="J29" s="39">
        <f t="shared" si="1"/>
        <v>18260</v>
      </c>
      <c r="K29" s="40">
        <f t="shared" si="2"/>
        <v>-0.164293537787514</v>
      </c>
      <c r="L29" s="1"/>
    </row>
    <row r="30" spans="1:12">
      <c r="A30" s="8" t="s">
        <v>508</v>
      </c>
      <c r="B30" s="9" t="s">
        <v>68</v>
      </c>
      <c r="C30" s="9" t="s">
        <v>19</v>
      </c>
      <c r="D30" s="9">
        <v>800</v>
      </c>
      <c r="E30" s="9">
        <v>680</v>
      </c>
      <c r="F30" s="9">
        <v>24.1</v>
      </c>
      <c r="G30" s="9">
        <v>20.35</v>
      </c>
      <c r="H30" s="9">
        <v>24.1</v>
      </c>
      <c r="I30" s="42">
        <f t="shared" si="3"/>
        <v>0</v>
      </c>
      <c r="J30" s="39">
        <f t="shared" si="1"/>
        <v>19280</v>
      </c>
      <c r="K30" s="40">
        <f t="shared" si="2"/>
        <v>0</v>
      </c>
      <c r="L30" s="1"/>
    </row>
    <row r="31" spans="1:12">
      <c r="A31" s="8" t="s">
        <v>511</v>
      </c>
      <c r="B31" s="9" t="s">
        <v>512</v>
      </c>
      <c r="C31" s="9" t="s">
        <v>19</v>
      </c>
      <c r="D31" s="9">
        <v>500</v>
      </c>
      <c r="E31" s="9">
        <v>1700</v>
      </c>
      <c r="F31" s="9">
        <v>28.3</v>
      </c>
      <c r="G31" s="9">
        <v>20</v>
      </c>
      <c r="H31" s="9">
        <v>31.3</v>
      </c>
      <c r="I31" s="42">
        <f t="shared" si="3"/>
        <v>1500</v>
      </c>
      <c r="J31" s="39">
        <f t="shared" si="1"/>
        <v>14150</v>
      </c>
      <c r="K31" s="40">
        <f t="shared" si="2"/>
        <v>0.106007067137809</v>
      </c>
      <c r="L31" s="1"/>
    </row>
    <row r="32" spans="1:12">
      <c r="A32" s="8" t="s">
        <v>511</v>
      </c>
      <c r="B32" s="9" t="s">
        <v>513</v>
      </c>
      <c r="C32" s="9" t="s">
        <v>19</v>
      </c>
      <c r="D32" s="9">
        <v>500</v>
      </c>
      <c r="E32" s="9">
        <v>1420</v>
      </c>
      <c r="F32" s="9">
        <v>32.5</v>
      </c>
      <c r="G32" s="9">
        <v>26.5</v>
      </c>
      <c r="H32" s="9">
        <v>32.5</v>
      </c>
      <c r="I32" s="42">
        <f t="shared" si="3"/>
        <v>0</v>
      </c>
      <c r="J32" s="39">
        <f t="shared" si="1"/>
        <v>16250</v>
      </c>
      <c r="K32" s="40">
        <f t="shared" si="2"/>
        <v>0</v>
      </c>
      <c r="L32" s="1"/>
    </row>
    <row r="33" spans="1:12">
      <c r="A33" s="11" t="s">
        <v>511</v>
      </c>
      <c r="B33" s="12" t="s">
        <v>512</v>
      </c>
      <c r="C33" s="12" t="s">
        <v>19</v>
      </c>
      <c r="D33" s="12">
        <v>500</v>
      </c>
      <c r="E33" s="12">
        <v>1700</v>
      </c>
      <c r="F33" s="12">
        <v>32</v>
      </c>
      <c r="G33" s="12">
        <v>26</v>
      </c>
      <c r="H33" s="12">
        <v>26</v>
      </c>
      <c r="I33" s="43">
        <f t="shared" si="3"/>
        <v>-3000</v>
      </c>
      <c r="J33" s="39">
        <f t="shared" si="1"/>
        <v>16000</v>
      </c>
      <c r="K33" s="40">
        <f t="shared" si="2"/>
        <v>-0.1875</v>
      </c>
      <c r="L33" s="1"/>
    </row>
    <row r="34" spans="1:12">
      <c r="A34" s="8" t="s">
        <v>514</v>
      </c>
      <c r="B34" s="9" t="s">
        <v>461</v>
      </c>
      <c r="C34" s="9" t="s">
        <v>19</v>
      </c>
      <c r="D34" s="9">
        <v>1000</v>
      </c>
      <c r="E34" s="9">
        <v>1000</v>
      </c>
      <c r="F34" s="9">
        <v>22</v>
      </c>
      <c r="G34" s="9">
        <v>19</v>
      </c>
      <c r="H34" s="9">
        <v>25</v>
      </c>
      <c r="I34" s="42">
        <f t="shared" si="3"/>
        <v>3000</v>
      </c>
      <c r="J34" s="39">
        <f t="shared" si="1"/>
        <v>22000</v>
      </c>
      <c r="K34" s="40">
        <f t="shared" si="2"/>
        <v>0.136363636363636</v>
      </c>
      <c r="L34" s="1"/>
    </row>
    <row r="35" spans="1:12">
      <c r="A35" s="8" t="s">
        <v>514</v>
      </c>
      <c r="B35" s="9" t="s">
        <v>515</v>
      </c>
      <c r="C35" s="9" t="s">
        <v>19</v>
      </c>
      <c r="D35" s="9">
        <v>200</v>
      </c>
      <c r="E35" s="9">
        <v>3500</v>
      </c>
      <c r="F35" s="9">
        <v>61.7</v>
      </c>
      <c r="G35" s="9">
        <v>46.7</v>
      </c>
      <c r="H35" s="9">
        <v>76.5</v>
      </c>
      <c r="I35" s="42">
        <f t="shared" si="3"/>
        <v>2960</v>
      </c>
      <c r="J35" s="39">
        <f t="shared" si="1"/>
        <v>12340</v>
      </c>
      <c r="K35" s="40">
        <f t="shared" si="2"/>
        <v>0.239870340356564</v>
      </c>
      <c r="L35" s="1"/>
    </row>
    <row r="36" spans="1:12">
      <c r="A36" s="8" t="s">
        <v>516</v>
      </c>
      <c r="B36" s="9" t="s">
        <v>515</v>
      </c>
      <c r="C36" s="9" t="s">
        <v>19</v>
      </c>
      <c r="D36" s="9">
        <v>200</v>
      </c>
      <c r="E36" s="9">
        <v>3500</v>
      </c>
      <c r="F36" s="9">
        <v>84</v>
      </c>
      <c r="G36" s="9">
        <v>69</v>
      </c>
      <c r="H36" s="9">
        <v>112.8</v>
      </c>
      <c r="I36" s="42">
        <f t="shared" si="3"/>
        <v>5760</v>
      </c>
      <c r="J36" s="39">
        <f t="shared" si="1"/>
        <v>16800</v>
      </c>
      <c r="K36" s="40">
        <f t="shared" si="2"/>
        <v>0.342857142857143</v>
      </c>
      <c r="L36" s="1"/>
    </row>
    <row r="37" spans="1:12">
      <c r="A37" s="8" t="s">
        <v>516</v>
      </c>
      <c r="B37" s="9" t="s">
        <v>517</v>
      </c>
      <c r="C37" s="9" t="s">
        <v>19</v>
      </c>
      <c r="D37" s="9">
        <v>250</v>
      </c>
      <c r="E37" s="9">
        <v>3400</v>
      </c>
      <c r="F37" s="9">
        <v>89</v>
      </c>
      <c r="G37" s="9">
        <v>77</v>
      </c>
      <c r="H37" s="9">
        <v>113.65</v>
      </c>
      <c r="I37" s="42">
        <f t="shared" si="3"/>
        <v>6162.5</v>
      </c>
      <c r="J37" s="39">
        <f t="shared" si="1"/>
        <v>22250</v>
      </c>
      <c r="K37" s="40">
        <f t="shared" si="2"/>
        <v>0.276966292134832</v>
      </c>
      <c r="L37" s="1"/>
    </row>
    <row r="38" spans="1:12">
      <c r="A38" s="8" t="s">
        <v>518</v>
      </c>
      <c r="B38" s="9" t="s">
        <v>515</v>
      </c>
      <c r="C38" s="9" t="s">
        <v>19</v>
      </c>
      <c r="D38" s="9">
        <v>200</v>
      </c>
      <c r="E38" s="9">
        <v>3700</v>
      </c>
      <c r="F38" s="9">
        <v>78</v>
      </c>
      <c r="G38" s="9">
        <v>63</v>
      </c>
      <c r="H38" s="9">
        <v>85</v>
      </c>
      <c r="I38" s="42">
        <f t="shared" si="3"/>
        <v>1400</v>
      </c>
      <c r="J38" s="39">
        <f t="shared" si="1"/>
        <v>15600</v>
      </c>
      <c r="K38" s="40">
        <f t="shared" si="2"/>
        <v>0.0897435897435897</v>
      </c>
      <c r="L38" s="1"/>
    </row>
    <row r="39" spans="1:12">
      <c r="A39" s="8" t="s">
        <v>518</v>
      </c>
      <c r="B39" s="9" t="s">
        <v>373</v>
      </c>
      <c r="C39" s="9" t="s">
        <v>19</v>
      </c>
      <c r="D39" s="9">
        <v>2000</v>
      </c>
      <c r="E39" s="9">
        <v>500</v>
      </c>
      <c r="F39" s="9">
        <v>13.6</v>
      </c>
      <c r="G39" s="9">
        <v>10.6</v>
      </c>
      <c r="H39" s="9">
        <v>13.6</v>
      </c>
      <c r="I39" s="42">
        <f t="shared" si="3"/>
        <v>0</v>
      </c>
      <c r="J39" s="39">
        <f t="shared" si="1"/>
        <v>27200</v>
      </c>
      <c r="K39" s="40">
        <f t="shared" si="2"/>
        <v>0</v>
      </c>
      <c r="L39" s="1"/>
    </row>
    <row r="40" spans="1:12">
      <c r="A40" s="8" t="s">
        <v>518</v>
      </c>
      <c r="B40" s="9" t="s">
        <v>59</v>
      </c>
      <c r="C40" s="9" t="s">
        <v>19</v>
      </c>
      <c r="D40" s="9">
        <v>1000</v>
      </c>
      <c r="E40" s="9">
        <v>920</v>
      </c>
      <c r="F40" s="9">
        <v>18.2</v>
      </c>
      <c r="G40" s="9">
        <v>15.2</v>
      </c>
      <c r="H40" s="9">
        <v>19.7</v>
      </c>
      <c r="I40" s="42">
        <f t="shared" si="3"/>
        <v>1500</v>
      </c>
      <c r="J40" s="39">
        <f t="shared" si="1"/>
        <v>18200</v>
      </c>
      <c r="K40" s="40">
        <f t="shared" si="2"/>
        <v>0.0824175824175824</v>
      </c>
      <c r="L40" s="1"/>
    </row>
    <row r="41" spans="1:12">
      <c r="A41" s="8" t="s">
        <v>519</v>
      </c>
      <c r="B41" s="9" t="s">
        <v>383</v>
      </c>
      <c r="C41" s="9" t="s">
        <v>19</v>
      </c>
      <c r="D41" s="9">
        <v>250</v>
      </c>
      <c r="E41" s="9">
        <v>3500</v>
      </c>
      <c r="F41" s="9">
        <v>78.05</v>
      </c>
      <c r="G41" s="9">
        <v>64.4</v>
      </c>
      <c r="H41" s="9">
        <v>83.95</v>
      </c>
      <c r="I41" s="42">
        <f t="shared" si="3"/>
        <v>1475</v>
      </c>
      <c r="J41" s="39">
        <f t="shared" si="1"/>
        <v>19512.5</v>
      </c>
      <c r="K41" s="40">
        <f t="shared" si="2"/>
        <v>0.0755925688661115</v>
      </c>
      <c r="L41" s="1"/>
    </row>
    <row r="42" spans="1:12">
      <c r="A42" s="8" t="s">
        <v>519</v>
      </c>
      <c r="B42" s="9" t="s">
        <v>468</v>
      </c>
      <c r="C42" s="9" t="s">
        <v>19</v>
      </c>
      <c r="D42" s="9">
        <v>1000</v>
      </c>
      <c r="E42" s="9">
        <v>700</v>
      </c>
      <c r="F42" s="9">
        <v>16</v>
      </c>
      <c r="G42" s="9">
        <v>12.4</v>
      </c>
      <c r="H42" s="9">
        <v>20</v>
      </c>
      <c r="I42" s="42">
        <f t="shared" si="3"/>
        <v>4000</v>
      </c>
      <c r="J42" s="39">
        <f t="shared" si="1"/>
        <v>16000</v>
      </c>
      <c r="K42" s="40">
        <f t="shared" si="2"/>
        <v>0.25</v>
      </c>
      <c r="L42" s="1"/>
    </row>
    <row r="43" spans="1:12">
      <c r="A43" s="8" t="s">
        <v>519</v>
      </c>
      <c r="B43" s="9" t="s">
        <v>418</v>
      </c>
      <c r="C43" s="9" t="s">
        <v>19</v>
      </c>
      <c r="D43" s="9">
        <v>750</v>
      </c>
      <c r="E43" s="9">
        <v>1240</v>
      </c>
      <c r="F43" s="9">
        <v>22</v>
      </c>
      <c r="G43" s="9">
        <v>16.9</v>
      </c>
      <c r="H43" s="9">
        <v>22</v>
      </c>
      <c r="I43" s="42">
        <f t="shared" si="3"/>
        <v>0</v>
      </c>
      <c r="J43" s="39">
        <f t="shared" si="1"/>
        <v>16500</v>
      </c>
      <c r="K43" s="40">
        <f t="shared" si="2"/>
        <v>0</v>
      </c>
      <c r="L43" s="1"/>
    </row>
    <row r="44" spans="1:12">
      <c r="A44" s="8" t="s">
        <v>519</v>
      </c>
      <c r="B44" s="9" t="s">
        <v>520</v>
      </c>
      <c r="C44" s="9" t="s">
        <v>19</v>
      </c>
      <c r="D44" s="9">
        <v>200</v>
      </c>
      <c r="E44" s="9">
        <v>3750</v>
      </c>
      <c r="F44" s="9">
        <v>76</v>
      </c>
      <c r="G44" s="9">
        <v>58.7</v>
      </c>
      <c r="H44" s="9">
        <v>82</v>
      </c>
      <c r="I44" s="42">
        <f t="shared" si="3"/>
        <v>1200</v>
      </c>
      <c r="J44" s="39">
        <f t="shared" si="1"/>
        <v>15200</v>
      </c>
      <c r="K44" s="40">
        <f t="shared" si="2"/>
        <v>0.0789473684210526</v>
      </c>
      <c r="L44" s="1"/>
    </row>
    <row r="45" spans="1:12">
      <c r="A45" s="8" t="s">
        <v>521</v>
      </c>
      <c r="B45" s="9" t="s">
        <v>453</v>
      </c>
      <c r="C45" s="9" t="s">
        <v>19</v>
      </c>
      <c r="D45" s="9">
        <v>350</v>
      </c>
      <c r="E45" s="9">
        <v>1950</v>
      </c>
      <c r="F45" s="9">
        <v>56</v>
      </c>
      <c r="G45" s="9">
        <v>41.4</v>
      </c>
      <c r="H45" s="9">
        <v>56</v>
      </c>
      <c r="I45" s="42">
        <f t="shared" si="3"/>
        <v>0</v>
      </c>
      <c r="J45" s="39">
        <f t="shared" si="1"/>
        <v>19600</v>
      </c>
      <c r="K45" s="40">
        <f t="shared" si="2"/>
        <v>0</v>
      </c>
      <c r="L45" s="1"/>
    </row>
    <row r="46" spans="1:12">
      <c r="A46" s="8" t="s">
        <v>521</v>
      </c>
      <c r="B46" s="9" t="s">
        <v>338</v>
      </c>
      <c r="C46" s="9" t="s">
        <v>19</v>
      </c>
      <c r="D46" s="9">
        <v>1800</v>
      </c>
      <c r="E46" s="9">
        <v>530</v>
      </c>
      <c r="F46" s="9">
        <v>10</v>
      </c>
      <c r="G46" s="9">
        <v>7.7</v>
      </c>
      <c r="H46" s="9">
        <v>10</v>
      </c>
      <c r="I46" s="42">
        <f t="shared" si="3"/>
        <v>0</v>
      </c>
      <c r="J46" s="39">
        <f t="shared" si="1"/>
        <v>18000</v>
      </c>
      <c r="K46" s="40">
        <f t="shared" si="2"/>
        <v>0</v>
      </c>
      <c r="L46" s="1"/>
    </row>
    <row r="47" spans="1:12">
      <c r="A47" s="11" t="s">
        <v>521</v>
      </c>
      <c r="B47" s="12" t="s">
        <v>522</v>
      </c>
      <c r="C47" s="12" t="s">
        <v>19</v>
      </c>
      <c r="D47" s="12">
        <v>500</v>
      </c>
      <c r="E47" s="12">
        <v>1020</v>
      </c>
      <c r="F47" s="12">
        <v>27</v>
      </c>
      <c r="G47" s="12">
        <v>18.9</v>
      </c>
      <c r="H47" s="12">
        <v>23</v>
      </c>
      <c r="I47" s="43">
        <f t="shared" si="3"/>
        <v>-2000</v>
      </c>
      <c r="J47" s="39">
        <f t="shared" si="1"/>
        <v>13500</v>
      </c>
      <c r="K47" s="40">
        <f t="shared" si="2"/>
        <v>-0.148148148148148</v>
      </c>
      <c r="L47" s="1"/>
    </row>
    <row r="48" spans="1:12">
      <c r="A48" s="8" t="s">
        <v>523</v>
      </c>
      <c r="B48" s="9" t="s">
        <v>479</v>
      </c>
      <c r="C48" s="9" t="s">
        <v>19</v>
      </c>
      <c r="D48" s="9">
        <v>1200</v>
      </c>
      <c r="E48" s="9">
        <v>780</v>
      </c>
      <c r="F48" s="9">
        <v>18</v>
      </c>
      <c r="G48" s="9">
        <v>14.7</v>
      </c>
      <c r="H48" s="9">
        <v>23.8</v>
      </c>
      <c r="I48" s="42">
        <f t="shared" si="3"/>
        <v>6960</v>
      </c>
      <c r="J48" s="39">
        <f t="shared" si="1"/>
        <v>21600</v>
      </c>
      <c r="K48" s="40">
        <f t="shared" si="2"/>
        <v>0.322222222222222</v>
      </c>
      <c r="L48" s="1"/>
    </row>
    <row r="49" spans="1:12">
      <c r="A49" s="8" t="s">
        <v>524</v>
      </c>
      <c r="B49" s="9" t="s">
        <v>468</v>
      </c>
      <c r="C49" s="9" t="s">
        <v>19</v>
      </c>
      <c r="D49" s="9">
        <v>1000</v>
      </c>
      <c r="E49" s="9">
        <v>720</v>
      </c>
      <c r="F49" s="9">
        <v>10.5</v>
      </c>
      <c r="G49" s="9">
        <v>6.7</v>
      </c>
      <c r="H49" s="9">
        <v>10.5</v>
      </c>
      <c r="I49" s="42">
        <f t="shared" si="3"/>
        <v>0</v>
      </c>
      <c r="J49" s="39">
        <f t="shared" si="1"/>
        <v>10500</v>
      </c>
      <c r="K49" s="40">
        <f t="shared" si="2"/>
        <v>0</v>
      </c>
      <c r="L49" s="1"/>
    </row>
    <row r="50" spans="1:12">
      <c r="A50" s="8" t="s">
        <v>524</v>
      </c>
      <c r="B50" s="9" t="s">
        <v>370</v>
      </c>
      <c r="C50" s="9" t="s">
        <v>19</v>
      </c>
      <c r="D50" s="9">
        <v>200</v>
      </c>
      <c r="E50" s="9">
        <v>2400</v>
      </c>
      <c r="F50" s="9">
        <v>30</v>
      </c>
      <c r="G50" s="9">
        <v>12.7</v>
      </c>
      <c r="H50" s="9">
        <v>37.5</v>
      </c>
      <c r="I50" s="42">
        <f t="shared" si="3"/>
        <v>1500</v>
      </c>
      <c r="J50" s="39">
        <f t="shared" si="1"/>
        <v>6000</v>
      </c>
      <c r="K50" s="40">
        <f t="shared" si="2"/>
        <v>0.25</v>
      </c>
      <c r="L50" s="1"/>
    </row>
    <row r="51" spans="1:12">
      <c r="A51" s="8" t="s">
        <v>525</v>
      </c>
      <c r="B51" s="9" t="s">
        <v>468</v>
      </c>
      <c r="C51" s="9" t="s">
        <v>19</v>
      </c>
      <c r="D51" s="9">
        <v>1000</v>
      </c>
      <c r="E51" s="9">
        <v>730</v>
      </c>
      <c r="F51" s="9">
        <v>25</v>
      </c>
      <c r="G51" s="9">
        <v>21.9</v>
      </c>
      <c r="H51" s="9">
        <v>25</v>
      </c>
      <c r="I51" s="42">
        <f t="shared" si="3"/>
        <v>0</v>
      </c>
      <c r="J51" s="39">
        <f t="shared" si="1"/>
        <v>25000</v>
      </c>
      <c r="K51" s="40">
        <f t="shared" si="2"/>
        <v>0</v>
      </c>
      <c r="L51" s="1"/>
    </row>
    <row r="52" spans="1:12">
      <c r="A52" s="8" t="s">
        <v>525</v>
      </c>
      <c r="B52" s="9" t="s">
        <v>468</v>
      </c>
      <c r="C52" s="9" t="s">
        <v>19</v>
      </c>
      <c r="D52" s="9">
        <v>1000</v>
      </c>
      <c r="E52" s="9">
        <v>730</v>
      </c>
      <c r="F52" s="9">
        <v>26</v>
      </c>
      <c r="G52" s="9">
        <v>21.7</v>
      </c>
      <c r="H52" s="9">
        <v>26</v>
      </c>
      <c r="I52" s="42">
        <f t="shared" si="3"/>
        <v>0</v>
      </c>
      <c r="J52" s="39">
        <f t="shared" si="1"/>
        <v>26000</v>
      </c>
      <c r="K52" s="40">
        <f t="shared" si="2"/>
        <v>0</v>
      </c>
      <c r="L52" s="1"/>
    </row>
    <row r="53" spans="1:12">
      <c r="A53" s="8" t="s">
        <v>525</v>
      </c>
      <c r="B53" s="9" t="s">
        <v>467</v>
      </c>
      <c r="C53" s="9" t="s">
        <v>19</v>
      </c>
      <c r="D53" s="9">
        <v>1100</v>
      </c>
      <c r="E53" s="9">
        <v>500</v>
      </c>
      <c r="F53" s="9">
        <v>6.5</v>
      </c>
      <c r="G53" s="9">
        <v>2.7</v>
      </c>
      <c r="H53" s="9">
        <v>6.5</v>
      </c>
      <c r="I53" s="42">
        <f t="shared" si="3"/>
        <v>0</v>
      </c>
      <c r="J53" s="39">
        <f t="shared" si="1"/>
        <v>7150</v>
      </c>
      <c r="K53" s="40">
        <f t="shared" si="2"/>
        <v>0</v>
      </c>
      <c r="L53" s="1"/>
    </row>
    <row r="54" spans="1:12">
      <c r="A54" s="8" t="s">
        <v>525</v>
      </c>
      <c r="B54" s="9" t="s">
        <v>123</v>
      </c>
      <c r="C54" s="9" t="s">
        <v>19</v>
      </c>
      <c r="D54" s="9">
        <v>1200</v>
      </c>
      <c r="E54" s="9">
        <v>740</v>
      </c>
      <c r="F54" s="9">
        <v>16</v>
      </c>
      <c r="G54" s="9">
        <v>11.9</v>
      </c>
      <c r="H54" s="9">
        <v>18.7</v>
      </c>
      <c r="I54" s="42">
        <f t="shared" si="3"/>
        <v>3240</v>
      </c>
      <c r="J54" s="39">
        <f t="shared" si="1"/>
        <v>19200</v>
      </c>
      <c r="K54" s="40">
        <f t="shared" si="2"/>
        <v>0.16875</v>
      </c>
      <c r="L54" s="1"/>
    </row>
    <row r="55" spans="1:12">
      <c r="A55" s="8" t="s">
        <v>526</v>
      </c>
      <c r="B55" s="9" t="s">
        <v>527</v>
      </c>
      <c r="C55" s="9" t="s">
        <v>19</v>
      </c>
      <c r="D55" s="9">
        <v>9000</v>
      </c>
      <c r="E55" s="9">
        <v>62.5</v>
      </c>
      <c r="F55" s="9">
        <v>6</v>
      </c>
      <c r="G55" s="9">
        <v>4.7</v>
      </c>
      <c r="H55" s="9">
        <v>6.6</v>
      </c>
      <c r="I55" s="42">
        <f t="shared" si="3"/>
        <v>5400</v>
      </c>
      <c r="J55" s="39">
        <f t="shared" si="1"/>
        <v>54000</v>
      </c>
      <c r="K55" s="40">
        <f t="shared" si="2"/>
        <v>0.0999999999999999</v>
      </c>
      <c r="L55" s="1"/>
    </row>
    <row r="56" spans="1:12">
      <c r="A56" s="8"/>
      <c r="B56" s="9"/>
      <c r="C56" s="9"/>
      <c r="D56" s="9"/>
      <c r="E56" s="9"/>
      <c r="F56" s="9"/>
      <c r="G56" s="9"/>
      <c r="H56" s="9"/>
      <c r="I56" s="42"/>
      <c r="J56" s="39"/>
      <c r="K56" s="40">
        <f>SUM(K4:K55)</f>
        <v>4.01290282504403</v>
      </c>
      <c r="L56" s="1"/>
    </row>
    <row r="57" spans="1:12">
      <c r="A57" s="44"/>
      <c r="B57" s="45"/>
      <c r="C57" s="45"/>
      <c r="D57" s="45"/>
      <c r="E57" s="45"/>
      <c r="F57" s="45"/>
      <c r="G57" s="56"/>
      <c r="H57" s="56"/>
      <c r="I57" s="57"/>
      <c r="J57" s="58"/>
      <c r="K57" s="59"/>
      <c r="L57" s="1"/>
    </row>
    <row r="58" spans="1:12">
      <c r="A58" s="44"/>
      <c r="B58" s="45"/>
      <c r="C58" s="45"/>
      <c r="D58" s="45"/>
      <c r="E58" s="45"/>
      <c r="F58" s="45"/>
      <c r="G58" s="46" t="s">
        <v>42</v>
      </c>
      <c r="H58" s="46"/>
      <c r="I58" s="60">
        <f>SUM(I4:I56)</f>
        <v>79862.5</v>
      </c>
      <c r="J58" s="45"/>
      <c r="K58" s="1"/>
      <c r="L58" s="1"/>
    </row>
    <row r="59" spans="7:9">
      <c r="G59" s="45"/>
      <c r="H59" s="45"/>
      <c r="I59" s="45"/>
    </row>
    <row r="60" spans="7:9">
      <c r="G60" s="47" t="s">
        <v>43</v>
      </c>
      <c r="H60" s="47"/>
      <c r="I60" s="50">
        <v>4.01</v>
      </c>
    </row>
    <row r="61" spans="7:9">
      <c r="G61" s="48"/>
      <c r="H61" s="48"/>
      <c r="I61" s="45"/>
    </row>
    <row r="62" spans="7:9">
      <c r="G62" s="47" t="s">
        <v>2</v>
      </c>
      <c r="H62" s="47"/>
      <c r="I62" s="50">
        <f>48/52</f>
        <v>0.923076923076923</v>
      </c>
    </row>
  </sheetData>
  <mergeCells count="5">
    <mergeCell ref="A1:J1"/>
    <mergeCell ref="A2:J2"/>
    <mergeCell ref="G58:H58"/>
    <mergeCell ref="G60:H60"/>
    <mergeCell ref="G62:H62"/>
  </mergeCells>
  <pageMargins left="0.75" right="0.75" top="1" bottom="1" header="0.511805555555556" footer="0.511805555555556"/>
  <pageSetup paperSize="1" orientation="portrait"/>
  <headerFooter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74"/>
  <sheetViews>
    <sheetView topLeftCell="A61" workbookViewId="0">
      <selection activeCell="F81" sqref="F81"/>
    </sheetView>
  </sheetViews>
  <sheetFormatPr defaultColWidth="9" defaultRowHeight="15"/>
  <cols>
    <col min="1" max="1" width="9.42857142857143"/>
    <col min="2" max="2" width="16" customWidth="1"/>
    <col min="5" max="5" width="12.8571428571429" customWidth="1"/>
    <col min="7" max="7" width="10.4285714285714" customWidth="1"/>
    <col min="8" max="8" width="11" customWidth="1"/>
    <col min="9" max="9" width="12.5714285714286" customWidth="1"/>
    <col min="10" max="10" width="19.1428571428571" customWidth="1"/>
    <col min="11" max="11" width="18.8571428571429" customWidth="1"/>
  </cols>
  <sheetData>
    <row r="1" ht="22.5" spans="1:12">
      <c r="A1" s="27" t="s">
        <v>4</v>
      </c>
      <c r="B1" s="28"/>
      <c r="C1" s="28"/>
      <c r="D1" s="28"/>
      <c r="E1" s="28"/>
      <c r="F1" s="28"/>
      <c r="G1" s="28"/>
      <c r="H1" s="28"/>
      <c r="I1" s="28"/>
      <c r="J1" s="34"/>
      <c r="K1" s="1"/>
      <c r="L1" s="1"/>
    </row>
    <row r="2" ht="15.75" spans="1:12">
      <c r="A2" s="29" t="s">
        <v>528</v>
      </c>
      <c r="B2" s="30"/>
      <c r="C2" s="30"/>
      <c r="D2" s="30"/>
      <c r="E2" s="30"/>
      <c r="F2" s="30"/>
      <c r="G2" s="30"/>
      <c r="H2" s="30"/>
      <c r="I2" s="30"/>
      <c r="J2" s="35"/>
      <c r="K2" s="1"/>
      <c r="L2" s="1"/>
    </row>
    <row r="3" spans="1:12">
      <c r="A3" s="6" t="s">
        <v>6</v>
      </c>
      <c r="B3" s="7" t="s">
        <v>7</v>
      </c>
      <c r="C3" s="7" t="s">
        <v>8</v>
      </c>
      <c r="D3" s="7" t="s">
        <v>9</v>
      </c>
      <c r="E3" s="7" t="s">
        <v>10</v>
      </c>
      <c r="F3" s="7" t="s">
        <v>11</v>
      </c>
      <c r="G3" s="7" t="s">
        <v>13</v>
      </c>
      <c r="H3" s="7" t="s">
        <v>14</v>
      </c>
      <c r="I3" s="36" t="s">
        <v>15</v>
      </c>
      <c r="J3" s="37" t="s">
        <v>16</v>
      </c>
      <c r="K3" s="37" t="s">
        <v>17</v>
      </c>
      <c r="L3" s="1"/>
    </row>
    <row r="4" spans="1:12">
      <c r="A4" s="8">
        <v>42746</v>
      </c>
      <c r="B4" s="9" t="s">
        <v>113</v>
      </c>
      <c r="C4" s="9" t="s">
        <v>19</v>
      </c>
      <c r="D4" s="9">
        <v>1000</v>
      </c>
      <c r="E4" s="9">
        <v>950</v>
      </c>
      <c r="F4" s="9">
        <v>28</v>
      </c>
      <c r="G4" s="9">
        <v>25</v>
      </c>
      <c r="H4" s="9">
        <v>28</v>
      </c>
      <c r="I4" s="42">
        <f t="shared" ref="I4:I66" si="0">(H4-F4)*D4</f>
        <v>0</v>
      </c>
      <c r="J4" s="39">
        <f t="shared" ref="J4:J66" si="1">D4*F4</f>
        <v>28000</v>
      </c>
      <c r="K4" s="40">
        <f t="shared" ref="K4:K66" si="2">(I4/J4)</f>
        <v>0</v>
      </c>
      <c r="L4" s="1"/>
    </row>
    <row r="5" spans="1:12">
      <c r="A5" s="8">
        <v>42746</v>
      </c>
      <c r="B5" s="9" t="s">
        <v>385</v>
      </c>
      <c r="C5" s="9" t="s">
        <v>19</v>
      </c>
      <c r="D5" s="9">
        <v>1000</v>
      </c>
      <c r="E5" s="9">
        <v>710</v>
      </c>
      <c r="F5" s="9">
        <v>25.5</v>
      </c>
      <c r="G5" s="9">
        <v>22.5</v>
      </c>
      <c r="H5" s="9">
        <v>27</v>
      </c>
      <c r="I5" s="42">
        <f t="shared" si="0"/>
        <v>1500</v>
      </c>
      <c r="J5" s="39">
        <f t="shared" si="1"/>
        <v>25500</v>
      </c>
      <c r="K5" s="40">
        <f t="shared" si="2"/>
        <v>0.0588235294117647</v>
      </c>
      <c r="L5" s="1"/>
    </row>
    <row r="6" spans="1:12">
      <c r="A6" s="8">
        <v>42746</v>
      </c>
      <c r="B6" s="9" t="s">
        <v>353</v>
      </c>
      <c r="C6" s="9" t="s">
        <v>19</v>
      </c>
      <c r="D6" s="9">
        <v>800</v>
      </c>
      <c r="E6" s="9">
        <v>980</v>
      </c>
      <c r="F6" s="9">
        <v>24.7</v>
      </c>
      <c r="G6" s="9">
        <v>20.95</v>
      </c>
      <c r="H6" s="9">
        <v>26.7</v>
      </c>
      <c r="I6" s="42">
        <f t="shared" si="0"/>
        <v>1600</v>
      </c>
      <c r="J6" s="39">
        <f t="shared" si="1"/>
        <v>19760</v>
      </c>
      <c r="K6" s="40">
        <f t="shared" si="2"/>
        <v>0.0809716599190283</v>
      </c>
      <c r="L6" s="1"/>
    </row>
    <row r="7" spans="1:12">
      <c r="A7" s="8">
        <v>42777</v>
      </c>
      <c r="B7" s="9" t="s">
        <v>68</v>
      </c>
      <c r="C7" s="9" t="s">
        <v>19</v>
      </c>
      <c r="D7" s="9">
        <v>800</v>
      </c>
      <c r="E7" s="9">
        <v>800</v>
      </c>
      <c r="F7" s="9">
        <v>25</v>
      </c>
      <c r="G7" s="9">
        <v>21.25</v>
      </c>
      <c r="H7" s="9">
        <v>38</v>
      </c>
      <c r="I7" s="42">
        <f t="shared" si="0"/>
        <v>10400</v>
      </c>
      <c r="J7" s="39">
        <f t="shared" si="1"/>
        <v>20000</v>
      </c>
      <c r="K7" s="40">
        <f t="shared" si="2"/>
        <v>0.52</v>
      </c>
      <c r="L7" s="1"/>
    </row>
    <row r="8" spans="1:12">
      <c r="A8" s="8">
        <v>42777</v>
      </c>
      <c r="B8" s="9" t="s">
        <v>332</v>
      </c>
      <c r="C8" s="9" t="s">
        <v>19</v>
      </c>
      <c r="D8" s="9">
        <v>1500</v>
      </c>
      <c r="E8" s="9">
        <v>660</v>
      </c>
      <c r="F8" s="9">
        <v>23.5</v>
      </c>
      <c r="G8" s="9">
        <v>21.5</v>
      </c>
      <c r="H8" s="9">
        <v>25.5</v>
      </c>
      <c r="I8" s="42">
        <f t="shared" si="0"/>
        <v>3000</v>
      </c>
      <c r="J8" s="39">
        <f t="shared" si="1"/>
        <v>35250</v>
      </c>
      <c r="K8" s="40">
        <f t="shared" si="2"/>
        <v>0.0851063829787234</v>
      </c>
      <c r="L8" s="1"/>
    </row>
    <row r="9" spans="1:12">
      <c r="A9" s="11">
        <v>42805</v>
      </c>
      <c r="B9" s="12" t="s">
        <v>248</v>
      </c>
      <c r="C9" s="12" t="s">
        <v>19</v>
      </c>
      <c r="D9" s="12">
        <v>1200</v>
      </c>
      <c r="E9" s="12">
        <v>540</v>
      </c>
      <c r="F9" s="12">
        <v>21.1</v>
      </c>
      <c r="G9" s="12">
        <v>18.6</v>
      </c>
      <c r="H9" s="12">
        <v>18.6</v>
      </c>
      <c r="I9" s="43">
        <f t="shared" si="0"/>
        <v>-3000</v>
      </c>
      <c r="J9" s="39">
        <f t="shared" si="1"/>
        <v>25320</v>
      </c>
      <c r="K9" s="40">
        <f t="shared" si="2"/>
        <v>-0.118483412322275</v>
      </c>
      <c r="L9" s="1"/>
    </row>
    <row r="10" spans="1:12">
      <c r="A10" s="8">
        <v>42805</v>
      </c>
      <c r="B10" s="9" t="s">
        <v>277</v>
      </c>
      <c r="C10" s="9" t="s">
        <v>19</v>
      </c>
      <c r="D10" s="9">
        <v>1000</v>
      </c>
      <c r="E10" s="9">
        <v>920</v>
      </c>
      <c r="F10" s="9">
        <v>23.75</v>
      </c>
      <c r="G10" s="9">
        <v>20.75</v>
      </c>
      <c r="H10" s="9">
        <v>26.75</v>
      </c>
      <c r="I10" s="42">
        <f t="shared" si="0"/>
        <v>3000</v>
      </c>
      <c r="J10" s="39">
        <f t="shared" si="1"/>
        <v>23750</v>
      </c>
      <c r="K10" s="40">
        <f t="shared" si="2"/>
        <v>0.126315789473684</v>
      </c>
      <c r="L10" s="1"/>
    </row>
    <row r="11" spans="1:12">
      <c r="A11" s="8">
        <v>42805</v>
      </c>
      <c r="B11" s="9" t="s">
        <v>368</v>
      </c>
      <c r="C11" s="9" t="s">
        <v>19</v>
      </c>
      <c r="D11" s="9">
        <v>2000</v>
      </c>
      <c r="E11" s="9">
        <v>440</v>
      </c>
      <c r="F11" s="9">
        <v>16.6</v>
      </c>
      <c r="G11" s="9">
        <v>15.1</v>
      </c>
      <c r="H11" s="9">
        <v>19.6</v>
      </c>
      <c r="I11" s="42">
        <f t="shared" si="0"/>
        <v>6000</v>
      </c>
      <c r="J11" s="39">
        <f t="shared" si="1"/>
        <v>33200</v>
      </c>
      <c r="K11" s="40">
        <f t="shared" si="2"/>
        <v>0.180722891566265</v>
      </c>
      <c r="L11" s="1"/>
    </row>
    <row r="12" spans="1:12">
      <c r="A12" s="8">
        <v>42897</v>
      </c>
      <c r="B12" s="9" t="s">
        <v>68</v>
      </c>
      <c r="C12" s="9" t="s">
        <v>19</v>
      </c>
      <c r="D12" s="9">
        <v>800</v>
      </c>
      <c r="E12" s="9">
        <v>840</v>
      </c>
      <c r="F12" s="9">
        <v>24.1</v>
      </c>
      <c r="G12" s="9">
        <v>20.35</v>
      </c>
      <c r="H12" s="9">
        <v>24.1</v>
      </c>
      <c r="I12" s="42">
        <f t="shared" si="0"/>
        <v>0</v>
      </c>
      <c r="J12" s="39">
        <f t="shared" si="1"/>
        <v>19280</v>
      </c>
      <c r="K12" s="40">
        <f t="shared" si="2"/>
        <v>0</v>
      </c>
      <c r="L12" s="1"/>
    </row>
    <row r="13" spans="1:12">
      <c r="A13" s="8">
        <v>42897</v>
      </c>
      <c r="B13" s="9" t="s">
        <v>277</v>
      </c>
      <c r="C13" s="9" t="s">
        <v>19</v>
      </c>
      <c r="D13" s="9">
        <v>1000</v>
      </c>
      <c r="E13" s="9">
        <v>920</v>
      </c>
      <c r="F13" s="9">
        <v>24.65</v>
      </c>
      <c r="G13" s="9">
        <v>21.65</v>
      </c>
      <c r="H13" s="9">
        <v>24.65</v>
      </c>
      <c r="I13" s="42">
        <f t="shared" si="0"/>
        <v>0</v>
      </c>
      <c r="J13" s="39">
        <f t="shared" si="1"/>
        <v>24650</v>
      </c>
      <c r="K13" s="40">
        <f t="shared" si="2"/>
        <v>0</v>
      </c>
      <c r="L13" s="1"/>
    </row>
    <row r="14" spans="1:12">
      <c r="A14" s="8">
        <v>42897</v>
      </c>
      <c r="B14" s="9" t="s">
        <v>407</v>
      </c>
      <c r="C14" s="9" t="s">
        <v>19</v>
      </c>
      <c r="D14" s="9">
        <v>1575</v>
      </c>
      <c r="E14" s="9">
        <v>420</v>
      </c>
      <c r="F14" s="9">
        <v>12.5</v>
      </c>
      <c r="G14" s="9">
        <v>10.6</v>
      </c>
      <c r="H14" s="9">
        <v>13.5</v>
      </c>
      <c r="I14" s="42">
        <f t="shared" si="0"/>
        <v>1575</v>
      </c>
      <c r="J14" s="39">
        <f t="shared" si="1"/>
        <v>19687.5</v>
      </c>
      <c r="K14" s="40">
        <f t="shared" si="2"/>
        <v>0.08</v>
      </c>
      <c r="L14" s="1"/>
    </row>
    <row r="15" spans="1:12">
      <c r="A15" s="8">
        <v>42897</v>
      </c>
      <c r="B15" s="9" t="s">
        <v>383</v>
      </c>
      <c r="C15" s="9" t="s">
        <v>19</v>
      </c>
      <c r="D15" s="9">
        <v>250</v>
      </c>
      <c r="E15" s="9">
        <v>3200</v>
      </c>
      <c r="F15" s="9">
        <v>100.7</v>
      </c>
      <c r="G15" s="9">
        <v>88.7</v>
      </c>
      <c r="H15" s="9">
        <v>100.7</v>
      </c>
      <c r="I15" s="42">
        <f t="shared" si="0"/>
        <v>0</v>
      </c>
      <c r="J15" s="39">
        <f t="shared" si="1"/>
        <v>25175</v>
      </c>
      <c r="K15" s="40">
        <f t="shared" si="2"/>
        <v>0</v>
      </c>
      <c r="L15" s="1"/>
    </row>
    <row r="16" spans="1:12">
      <c r="A16" s="8">
        <v>42927</v>
      </c>
      <c r="B16" s="9" t="s">
        <v>277</v>
      </c>
      <c r="C16" s="9" t="s">
        <v>19</v>
      </c>
      <c r="D16" s="9">
        <v>1000</v>
      </c>
      <c r="E16" s="9">
        <v>960</v>
      </c>
      <c r="F16" s="9">
        <v>23.5</v>
      </c>
      <c r="G16" s="9">
        <v>20.5</v>
      </c>
      <c r="H16" s="9">
        <v>23.5</v>
      </c>
      <c r="I16" s="42">
        <f t="shared" si="0"/>
        <v>0</v>
      </c>
      <c r="J16" s="39">
        <f t="shared" si="1"/>
        <v>23500</v>
      </c>
      <c r="K16" s="40">
        <f t="shared" si="2"/>
        <v>0</v>
      </c>
      <c r="L16" s="1"/>
    </row>
    <row r="17" spans="1:12">
      <c r="A17" s="8">
        <v>42927</v>
      </c>
      <c r="B17" s="9" t="s">
        <v>398</v>
      </c>
      <c r="C17" s="9" t="s">
        <v>19</v>
      </c>
      <c r="D17" s="9">
        <v>1500</v>
      </c>
      <c r="E17" s="9">
        <v>470</v>
      </c>
      <c r="F17" s="9">
        <v>17.8</v>
      </c>
      <c r="G17" s="9">
        <v>15.8</v>
      </c>
      <c r="H17" s="9">
        <v>18.8</v>
      </c>
      <c r="I17" s="42">
        <f t="shared" si="0"/>
        <v>1500</v>
      </c>
      <c r="J17" s="39">
        <f t="shared" si="1"/>
        <v>26700</v>
      </c>
      <c r="K17" s="40">
        <f t="shared" si="2"/>
        <v>0.0561797752808989</v>
      </c>
      <c r="L17" s="1"/>
    </row>
    <row r="18" spans="1:12">
      <c r="A18" s="11">
        <v>42927</v>
      </c>
      <c r="B18" s="12" t="s">
        <v>368</v>
      </c>
      <c r="C18" s="12" t="s">
        <v>19</v>
      </c>
      <c r="D18" s="12">
        <v>2000</v>
      </c>
      <c r="E18" s="12">
        <v>480</v>
      </c>
      <c r="F18" s="12">
        <v>16</v>
      </c>
      <c r="G18" s="12">
        <v>14.5</v>
      </c>
      <c r="H18" s="12">
        <v>14.5</v>
      </c>
      <c r="I18" s="43">
        <f t="shared" si="0"/>
        <v>-3000</v>
      </c>
      <c r="J18" s="39">
        <f t="shared" si="1"/>
        <v>32000</v>
      </c>
      <c r="K18" s="40">
        <f t="shared" si="2"/>
        <v>-0.09375</v>
      </c>
      <c r="L18" s="1"/>
    </row>
    <row r="19" spans="1:12">
      <c r="A19" s="8">
        <v>42927</v>
      </c>
      <c r="B19" s="9" t="s">
        <v>45</v>
      </c>
      <c r="C19" s="9" t="s">
        <v>19</v>
      </c>
      <c r="D19" s="9">
        <v>500</v>
      </c>
      <c r="E19" s="9">
        <v>920</v>
      </c>
      <c r="F19" s="9">
        <v>37.4</v>
      </c>
      <c r="G19" s="9">
        <v>31.4</v>
      </c>
      <c r="H19" s="9">
        <v>40.4</v>
      </c>
      <c r="I19" s="42">
        <f t="shared" si="0"/>
        <v>1500</v>
      </c>
      <c r="J19" s="39">
        <f t="shared" si="1"/>
        <v>18700</v>
      </c>
      <c r="K19" s="40">
        <f t="shared" si="2"/>
        <v>0.0802139037433155</v>
      </c>
      <c r="L19" s="1"/>
    </row>
    <row r="20" spans="1:12">
      <c r="A20" s="11">
        <v>42958</v>
      </c>
      <c r="B20" s="12" t="s">
        <v>370</v>
      </c>
      <c r="C20" s="12" t="s">
        <v>19</v>
      </c>
      <c r="D20" s="12">
        <v>200</v>
      </c>
      <c r="E20" s="12">
        <v>2400</v>
      </c>
      <c r="F20" s="12">
        <v>98</v>
      </c>
      <c r="G20" s="12">
        <v>83</v>
      </c>
      <c r="H20" s="12">
        <v>83</v>
      </c>
      <c r="I20" s="43">
        <f t="shared" si="0"/>
        <v>-3000</v>
      </c>
      <c r="J20" s="39">
        <f t="shared" si="1"/>
        <v>19600</v>
      </c>
      <c r="K20" s="40">
        <f t="shared" si="2"/>
        <v>-0.153061224489796</v>
      </c>
      <c r="L20" s="1"/>
    </row>
    <row r="21" spans="1:12">
      <c r="A21" s="8">
        <v>42958</v>
      </c>
      <c r="B21" s="9" t="s">
        <v>353</v>
      </c>
      <c r="C21" s="9" t="s">
        <v>19</v>
      </c>
      <c r="D21" s="9">
        <v>800</v>
      </c>
      <c r="E21" s="9">
        <v>1100</v>
      </c>
      <c r="F21" s="9">
        <v>21</v>
      </c>
      <c r="G21" s="9">
        <v>17.25</v>
      </c>
      <c r="H21" s="9">
        <v>21</v>
      </c>
      <c r="I21" s="42">
        <f t="shared" si="0"/>
        <v>0</v>
      </c>
      <c r="J21" s="39">
        <f t="shared" si="1"/>
        <v>16800</v>
      </c>
      <c r="K21" s="40">
        <f t="shared" si="2"/>
        <v>0</v>
      </c>
      <c r="L21" s="1"/>
    </row>
    <row r="22" spans="1:12">
      <c r="A22" s="8">
        <v>42958</v>
      </c>
      <c r="B22" s="9" t="s">
        <v>393</v>
      </c>
      <c r="C22" s="9" t="s">
        <v>19</v>
      </c>
      <c r="D22" s="9">
        <v>1500</v>
      </c>
      <c r="E22" s="9">
        <v>450</v>
      </c>
      <c r="F22" s="9">
        <v>22</v>
      </c>
      <c r="G22" s="9">
        <v>20</v>
      </c>
      <c r="H22" s="9">
        <v>22</v>
      </c>
      <c r="I22" s="42">
        <f t="shared" si="0"/>
        <v>0</v>
      </c>
      <c r="J22" s="39">
        <f t="shared" si="1"/>
        <v>33000</v>
      </c>
      <c r="K22" s="40">
        <f t="shared" si="2"/>
        <v>0</v>
      </c>
      <c r="L22" s="1"/>
    </row>
    <row r="23" spans="1:12">
      <c r="A23" s="8">
        <v>42989</v>
      </c>
      <c r="B23" s="9" t="s">
        <v>113</v>
      </c>
      <c r="C23" s="9" t="s">
        <v>19</v>
      </c>
      <c r="D23" s="9">
        <v>1000</v>
      </c>
      <c r="E23" s="9">
        <v>900</v>
      </c>
      <c r="F23" s="9">
        <v>26.8</v>
      </c>
      <c r="G23" s="9">
        <v>23.8</v>
      </c>
      <c r="H23" s="9">
        <v>29.8</v>
      </c>
      <c r="I23" s="42">
        <f t="shared" si="0"/>
        <v>3000</v>
      </c>
      <c r="J23" s="39">
        <f t="shared" si="1"/>
        <v>26800</v>
      </c>
      <c r="K23" s="40">
        <f t="shared" si="2"/>
        <v>0.111940298507463</v>
      </c>
      <c r="L23" s="1"/>
    </row>
    <row r="24" spans="1:12">
      <c r="A24" s="11">
        <v>42989</v>
      </c>
      <c r="B24" s="12" t="s">
        <v>319</v>
      </c>
      <c r="C24" s="12" t="s">
        <v>19</v>
      </c>
      <c r="D24" s="12">
        <v>1750</v>
      </c>
      <c r="E24" s="12">
        <v>330</v>
      </c>
      <c r="F24" s="12">
        <v>15.2</v>
      </c>
      <c r="G24" s="12">
        <v>13.5</v>
      </c>
      <c r="H24" s="12">
        <v>13.5</v>
      </c>
      <c r="I24" s="43">
        <f t="shared" si="0"/>
        <v>-2975</v>
      </c>
      <c r="J24" s="39">
        <f t="shared" si="1"/>
        <v>26600</v>
      </c>
      <c r="K24" s="40">
        <f t="shared" si="2"/>
        <v>-0.111842105263158</v>
      </c>
      <c r="L24" s="1"/>
    </row>
    <row r="25" spans="1:12">
      <c r="A25" s="8">
        <v>42989</v>
      </c>
      <c r="B25" s="9" t="s">
        <v>420</v>
      </c>
      <c r="C25" s="9" t="s">
        <v>19</v>
      </c>
      <c r="D25" s="9">
        <v>800</v>
      </c>
      <c r="E25" s="9">
        <v>980</v>
      </c>
      <c r="F25" s="9">
        <v>24.5</v>
      </c>
      <c r="G25" s="9">
        <v>20.75</v>
      </c>
      <c r="H25" s="9">
        <v>25.85</v>
      </c>
      <c r="I25" s="42">
        <f t="shared" si="0"/>
        <v>1080</v>
      </c>
      <c r="J25" s="39">
        <f t="shared" si="1"/>
        <v>19600</v>
      </c>
      <c r="K25" s="40">
        <f t="shared" si="2"/>
        <v>0.0551020408163266</v>
      </c>
      <c r="L25" s="1"/>
    </row>
    <row r="26" spans="1:12">
      <c r="A26" s="8">
        <v>43019</v>
      </c>
      <c r="B26" s="9" t="s">
        <v>369</v>
      </c>
      <c r="C26" s="9" t="s">
        <v>19</v>
      </c>
      <c r="D26" s="9">
        <v>750</v>
      </c>
      <c r="E26" s="9">
        <v>480</v>
      </c>
      <c r="F26" s="9">
        <v>21.5</v>
      </c>
      <c r="G26" s="9">
        <v>18.5</v>
      </c>
      <c r="H26" s="9">
        <v>24</v>
      </c>
      <c r="I26" s="42">
        <f t="shared" si="0"/>
        <v>1875</v>
      </c>
      <c r="J26" s="39">
        <f t="shared" si="1"/>
        <v>16125</v>
      </c>
      <c r="K26" s="40">
        <f t="shared" si="2"/>
        <v>0.116279069767442</v>
      </c>
      <c r="L26" s="1"/>
    </row>
    <row r="27" spans="1:12">
      <c r="A27" s="8">
        <v>43019</v>
      </c>
      <c r="B27" s="9" t="s">
        <v>62</v>
      </c>
      <c r="C27" s="9" t="s">
        <v>19</v>
      </c>
      <c r="D27" s="9">
        <v>800</v>
      </c>
      <c r="E27" s="9">
        <v>760</v>
      </c>
      <c r="F27" s="9">
        <v>22</v>
      </c>
      <c r="G27" s="9">
        <v>18.25</v>
      </c>
      <c r="H27" s="9">
        <v>31.8</v>
      </c>
      <c r="I27" s="42">
        <f t="shared" si="0"/>
        <v>7840</v>
      </c>
      <c r="J27" s="39">
        <f t="shared" si="1"/>
        <v>17600</v>
      </c>
      <c r="K27" s="40">
        <f t="shared" si="2"/>
        <v>0.445454545454545</v>
      </c>
      <c r="L27" s="1"/>
    </row>
    <row r="28" spans="1:12">
      <c r="A28" s="8">
        <v>43019</v>
      </c>
      <c r="B28" s="9" t="s">
        <v>393</v>
      </c>
      <c r="C28" s="9" t="s">
        <v>19</v>
      </c>
      <c r="D28" s="9">
        <v>1500</v>
      </c>
      <c r="E28" s="9">
        <v>440</v>
      </c>
      <c r="F28" s="9">
        <v>20</v>
      </c>
      <c r="G28" s="9">
        <v>18</v>
      </c>
      <c r="H28" s="9">
        <v>21</v>
      </c>
      <c r="I28" s="42">
        <f t="shared" si="0"/>
        <v>1500</v>
      </c>
      <c r="J28" s="39">
        <f t="shared" si="1"/>
        <v>30000</v>
      </c>
      <c r="K28" s="40">
        <f t="shared" si="2"/>
        <v>0.05</v>
      </c>
      <c r="L28" s="1"/>
    </row>
    <row r="29" spans="1:12">
      <c r="A29" s="8">
        <v>43019</v>
      </c>
      <c r="B29" s="9" t="s">
        <v>529</v>
      </c>
      <c r="C29" s="9" t="s">
        <v>19</v>
      </c>
      <c r="D29" s="9">
        <v>1200</v>
      </c>
      <c r="E29" s="9">
        <v>540</v>
      </c>
      <c r="F29" s="9">
        <v>26.6</v>
      </c>
      <c r="G29" s="9">
        <v>24.1</v>
      </c>
      <c r="H29" s="9">
        <v>26.6</v>
      </c>
      <c r="I29" s="42">
        <f t="shared" si="0"/>
        <v>0</v>
      </c>
      <c r="J29" s="39">
        <f t="shared" si="1"/>
        <v>31920</v>
      </c>
      <c r="K29" s="40">
        <f t="shared" si="2"/>
        <v>0</v>
      </c>
      <c r="L29" s="1"/>
    </row>
    <row r="30" spans="1:12">
      <c r="A30" s="8" t="s">
        <v>530</v>
      </c>
      <c r="B30" s="9" t="s">
        <v>369</v>
      </c>
      <c r="C30" s="9" t="s">
        <v>19</v>
      </c>
      <c r="D30" s="9">
        <v>750</v>
      </c>
      <c r="E30" s="9">
        <v>480</v>
      </c>
      <c r="F30" s="9">
        <v>22.4</v>
      </c>
      <c r="G30" s="9">
        <v>18.4</v>
      </c>
      <c r="H30" s="9">
        <v>33.3</v>
      </c>
      <c r="I30" s="42">
        <f t="shared" si="0"/>
        <v>8175</v>
      </c>
      <c r="J30" s="39">
        <f t="shared" si="1"/>
        <v>16800</v>
      </c>
      <c r="K30" s="40">
        <f t="shared" si="2"/>
        <v>0.486607142857143</v>
      </c>
      <c r="L30" s="1"/>
    </row>
    <row r="31" spans="1:12">
      <c r="A31" s="8" t="s">
        <v>531</v>
      </c>
      <c r="B31" s="9" t="s">
        <v>113</v>
      </c>
      <c r="C31" s="9" t="s">
        <v>19</v>
      </c>
      <c r="D31" s="9">
        <v>1000</v>
      </c>
      <c r="E31" s="9">
        <v>880</v>
      </c>
      <c r="F31" s="9">
        <v>25.5</v>
      </c>
      <c r="G31" s="9" t="s">
        <v>532</v>
      </c>
      <c r="H31" s="9">
        <v>25.5</v>
      </c>
      <c r="I31" s="42">
        <f t="shared" si="0"/>
        <v>0</v>
      </c>
      <c r="J31" s="39">
        <f t="shared" si="1"/>
        <v>25500</v>
      </c>
      <c r="K31" s="40">
        <f t="shared" si="2"/>
        <v>0</v>
      </c>
      <c r="L31" s="1"/>
    </row>
    <row r="32" spans="1:12">
      <c r="A32" s="11" t="s">
        <v>531</v>
      </c>
      <c r="B32" s="12" t="s">
        <v>59</v>
      </c>
      <c r="C32" s="12" t="s">
        <v>19</v>
      </c>
      <c r="D32" s="12">
        <v>1000</v>
      </c>
      <c r="E32" s="12">
        <v>840</v>
      </c>
      <c r="F32" s="12">
        <v>24.5</v>
      </c>
      <c r="G32" s="12">
        <v>21.5</v>
      </c>
      <c r="H32" s="12">
        <v>21.5</v>
      </c>
      <c r="I32" s="43">
        <f t="shared" si="0"/>
        <v>-3000</v>
      </c>
      <c r="J32" s="39">
        <f t="shared" si="1"/>
        <v>24500</v>
      </c>
      <c r="K32" s="40">
        <f t="shared" si="2"/>
        <v>-0.122448979591837</v>
      </c>
      <c r="L32" s="1"/>
    </row>
    <row r="33" spans="1:12">
      <c r="A33" s="11" t="s">
        <v>533</v>
      </c>
      <c r="B33" s="12" t="s">
        <v>289</v>
      </c>
      <c r="C33" s="12" t="s">
        <v>19</v>
      </c>
      <c r="D33" s="12">
        <v>1000</v>
      </c>
      <c r="E33" s="12">
        <v>680</v>
      </c>
      <c r="F33" s="12">
        <v>18.7</v>
      </c>
      <c r="G33" s="12">
        <v>15.7</v>
      </c>
      <c r="H33" s="12">
        <v>15.7</v>
      </c>
      <c r="I33" s="43">
        <f t="shared" si="0"/>
        <v>-3000</v>
      </c>
      <c r="J33" s="39">
        <f t="shared" si="1"/>
        <v>18700</v>
      </c>
      <c r="K33" s="40">
        <f t="shared" si="2"/>
        <v>-0.160427807486631</v>
      </c>
      <c r="L33" s="1"/>
    </row>
    <row r="34" spans="1:12">
      <c r="A34" s="8" t="s">
        <v>533</v>
      </c>
      <c r="B34" s="9" t="s">
        <v>283</v>
      </c>
      <c r="C34" s="9" t="s">
        <v>19</v>
      </c>
      <c r="D34" s="9">
        <v>400</v>
      </c>
      <c r="E34" s="9">
        <v>1160</v>
      </c>
      <c r="F34" s="9">
        <v>29</v>
      </c>
      <c r="G34" s="9">
        <v>21.5</v>
      </c>
      <c r="H34" s="9">
        <v>29</v>
      </c>
      <c r="I34" s="42">
        <f t="shared" si="0"/>
        <v>0</v>
      </c>
      <c r="J34" s="39">
        <f t="shared" si="1"/>
        <v>11600</v>
      </c>
      <c r="K34" s="40">
        <f t="shared" si="2"/>
        <v>0</v>
      </c>
      <c r="L34" s="1"/>
    </row>
    <row r="35" spans="1:12">
      <c r="A35" s="8" t="s">
        <v>534</v>
      </c>
      <c r="B35" s="9" t="s">
        <v>113</v>
      </c>
      <c r="C35" s="9" t="s">
        <v>19</v>
      </c>
      <c r="D35" s="9">
        <v>1000</v>
      </c>
      <c r="E35" s="9">
        <v>890</v>
      </c>
      <c r="F35" s="9">
        <v>24</v>
      </c>
      <c r="G35" s="9">
        <v>21</v>
      </c>
      <c r="H35" s="9">
        <v>25.5</v>
      </c>
      <c r="I35" s="42">
        <f t="shared" si="0"/>
        <v>1500</v>
      </c>
      <c r="J35" s="39">
        <f t="shared" si="1"/>
        <v>24000</v>
      </c>
      <c r="K35" s="40">
        <f t="shared" si="2"/>
        <v>0.0625</v>
      </c>
      <c r="L35" s="1"/>
    </row>
    <row r="36" spans="1:12">
      <c r="A36" s="11" t="s">
        <v>534</v>
      </c>
      <c r="B36" s="12" t="s">
        <v>418</v>
      </c>
      <c r="C36" s="12" t="s">
        <v>19</v>
      </c>
      <c r="D36" s="12">
        <v>750</v>
      </c>
      <c r="E36" s="12">
        <v>1220</v>
      </c>
      <c r="F36" s="12">
        <v>25.2</v>
      </c>
      <c r="G36" s="12">
        <v>21.2</v>
      </c>
      <c r="H36" s="12">
        <v>21.2</v>
      </c>
      <c r="I36" s="43">
        <f t="shared" si="0"/>
        <v>-3000</v>
      </c>
      <c r="J36" s="39">
        <f t="shared" si="1"/>
        <v>18900</v>
      </c>
      <c r="K36" s="40">
        <f t="shared" si="2"/>
        <v>-0.158730158730159</v>
      </c>
      <c r="L36" s="1"/>
    </row>
    <row r="37" spans="1:12">
      <c r="A37" s="8" t="s">
        <v>534</v>
      </c>
      <c r="B37" s="9" t="s">
        <v>353</v>
      </c>
      <c r="C37" s="9" t="s">
        <v>19</v>
      </c>
      <c r="D37" s="9">
        <v>800</v>
      </c>
      <c r="E37" s="9">
        <v>1040</v>
      </c>
      <c r="F37" s="9">
        <v>31</v>
      </c>
      <c r="G37" s="9">
        <v>27.25</v>
      </c>
      <c r="H37" s="9">
        <v>32.85</v>
      </c>
      <c r="I37" s="42">
        <f t="shared" si="0"/>
        <v>1480</v>
      </c>
      <c r="J37" s="39">
        <f t="shared" si="1"/>
        <v>24800</v>
      </c>
      <c r="K37" s="40">
        <f t="shared" si="2"/>
        <v>0.0596774193548388</v>
      </c>
      <c r="L37" s="1"/>
    </row>
    <row r="38" spans="1:12">
      <c r="A38" s="8" t="s">
        <v>534</v>
      </c>
      <c r="B38" s="9" t="s">
        <v>368</v>
      </c>
      <c r="C38" s="9" t="s">
        <v>19</v>
      </c>
      <c r="D38" s="9">
        <v>2000</v>
      </c>
      <c r="E38" s="9">
        <v>420</v>
      </c>
      <c r="F38" s="9">
        <v>12.8</v>
      </c>
      <c r="G38" s="9">
        <v>11.3</v>
      </c>
      <c r="H38" s="9">
        <v>12.8</v>
      </c>
      <c r="I38" s="42">
        <f t="shared" si="0"/>
        <v>0</v>
      </c>
      <c r="J38" s="39">
        <f t="shared" si="1"/>
        <v>25600</v>
      </c>
      <c r="K38" s="40">
        <f t="shared" si="2"/>
        <v>0</v>
      </c>
      <c r="L38" s="1"/>
    </row>
    <row r="39" spans="1:12">
      <c r="A39" s="8" t="s">
        <v>535</v>
      </c>
      <c r="B39" s="9" t="s">
        <v>385</v>
      </c>
      <c r="C39" s="9" t="s">
        <v>19</v>
      </c>
      <c r="D39" s="9">
        <v>1000</v>
      </c>
      <c r="E39" s="9">
        <v>700</v>
      </c>
      <c r="F39" s="9">
        <v>18.2</v>
      </c>
      <c r="G39" s="9">
        <v>15.2</v>
      </c>
      <c r="H39" s="9">
        <v>21.2</v>
      </c>
      <c r="I39" s="42">
        <f t="shared" si="0"/>
        <v>3000</v>
      </c>
      <c r="J39" s="39">
        <f t="shared" si="1"/>
        <v>18200</v>
      </c>
      <c r="K39" s="40">
        <f t="shared" si="2"/>
        <v>0.164835164835165</v>
      </c>
      <c r="L39" s="1"/>
    </row>
    <row r="40" spans="1:12">
      <c r="A40" s="8" t="s">
        <v>535</v>
      </c>
      <c r="B40" s="9" t="s">
        <v>268</v>
      </c>
      <c r="C40" s="9" t="s">
        <v>19</v>
      </c>
      <c r="D40" s="9">
        <v>1100</v>
      </c>
      <c r="E40" s="9">
        <v>600</v>
      </c>
      <c r="F40" s="9">
        <v>16.85</v>
      </c>
      <c r="G40" s="9">
        <v>14.25</v>
      </c>
      <c r="H40" s="9">
        <v>18.15</v>
      </c>
      <c r="I40" s="42">
        <f t="shared" si="0"/>
        <v>1430</v>
      </c>
      <c r="J40" s="39">
        <f t="shared" si="1"/>
        <v>18535</v>
      </c>
      <c r="K40" s="40">
        <f t="shared" si="2"/>
        <v>0.0771513353115725</v>
      </c>
      <c r="L40" s="1"/>
    </row>
    <row r="41" spans="1:12">
      <c r="A41" s="8" t="s">
        <v>536</v>
      </c>
      <c r="B41" s="9" t="s">
        <v>289</v>
      </c>
      <c r="C41" s="9" t="s">
        <v>19</v>
      </c>
      <c r="D41" s="9">
        <v>1000</v>
      </c>
      <c r="E41" s="9">
        <v>710</v>
      </c>
      <c r="F41" s="9">
        <v>23</v>
      </c>
      <c r="G41" s="9">
        <v>19.4</v>
      </c>
      <c r="H41" s="9">
        <v>24.75</v>
      </c>
      <c r="I41" s="42">
        <f t="shared" si="0"/>
        <v>1750</v>
      </c>
      <c r="J41" s="39">
        <f t="shared" si="1"/>
        <v>23000</v>
      </c>
      <c r="K41" s="40">
        <f t="shared" si="2"/>
        <v>0.0760869565217391</v>
      </c>
      <c r="L41" s="1"/>
    </row>
    <row r="42" spans="1:12">
      <c r="A42" s="8" t="s">
        <v>536</v>
      </c>
      <c r="B42" s="9" t="s">
        <v>318</v>
      </c>
      <c r="C42" s="9" t="s">
        <v>19</v>
      </c>
      <c r="D42" s="9">
        <v>1300</v>
      </c>
      <c r="E42" s="9">
        <v>440</v>
      </c>
      <c r="F42" s="9">
        <v>21.5</v>
      </c>
      <c r="G42" s="9">
        <v>19.2</v>
      </c>
      <c r="H42" s="9">
        <v>21.5</v>
      </c>
      <c r="I42" s="42">
        <f t="shared" si="0"/>
        <v>0</v>
      </c>
      <c r="J42" s="39">
        <f t="shared" si="1"/>
        <v>27950</v>
      </c>
      <c r="K42" s="40">
        <f t="shared" si="2"/>
        <v>0</v>
      </c>
      <c r="L42" s="1"/>
    </row>
    <row r="43" spans="1:12">
      <c r="A43" s="8" t="s">
        <v>536</v>
      </c>
      <c r="B43" s="9" t="s">
        <v>457</v>
      </c>
      <c r="C43" s="9" t="s">
        <v>19</v>
      </c>
      <c r="D43" s="9">
        <v>1000</v>
      </c>
      <c r="E43" s="9">
        <v>610</v>
      </c>
      <c r="F43" s="9">
        <v>23</v>
      </c>
      <c r="G43" s="9">
        <v>20</v>
      </c>
      <c r="H43" s="9">
        <v>24.5</v>
      </c>
      <c r="I43" s="42">
        <f t="shared" si="0"/>
        <v>1500</v>
      </c>
      <c r="J43" s="39">
        <f t="shared" si="1"/>
        <v>23000</v>
      </c>
      <c r="K43" s="40">
        <f t="shared" si="2"/>
        <v>0.0652173913043478</v>
      </c>
      <c r="L43" s="1"/>
    </row>
    <row r="44" spans="1:12">
      <c r="A44" s="8" t="s">
        <v>537</v>
      </c>
      <c r="B44" s="9" t="s">
        <v>368</v>
      </c>
      <c r="C44" s="9" t="s">
        <v>19</v>
      </c>
      <c r="D44" s="9">
        <v>2000</v>
      </c>
      <c r="E44" s="9">
        <v>420</v>
      </c>
      <c r="F44" s="9">
        <v>17.6</v>
      </c>
      <c r="G44" s="9">
        <v>16.1</v>
      </c>
      <c r="H44" s="9">
        <v>17.8</v>
      </c>
      <c r="I44" s="42">
        <f t="shared" si="0"/>
        <v>399.999999999999</v>
      </c>
      <c r="J44" s="39">
        <f t="shared" si="1"/>
        <v>35200</v>
      </c>
      <c r="K44" s="40">
        <f t="shared" si="2"/>
        <v>0.0113636363636363</v>
      </c>
      <c r="L44" s="1"/>
    </row>
    <row r="45" spans="1:12">
      <c r="A45" s="8" t="s">
        <v>537</v>
      </c>
      <c r="B45" s="9" t="s">
        <v>81</v>
      </c>
      <c r="C45" s="9" t="s">
        <v>19</v>
      </c>
      <c r="D45" s="9">
        <v>1500</v>
      </c>
      <c r="E45" s="9">
        <v>810</v>
      </c>
      <c r="F45" s="9">
        <v>18.3</v>
      </c>
      <c r="G45" s="9">
        <v>16.3</v>
      </c>
      <c r="H45" s="9">
        <v>18.3</v>
      </c>
      <c r="I45" s="42">
        <f t="shared" si="0"/>
        <v>0</v>
      </c>
      <c r="J45" s="39">
        <f t="shared" si="1"/>
        <v>27450</v>
      </c>
      <c r="K45" s="40">
        <f t="shared" si="2"/>
        <v>0</v>
      </c>
      <c r="L45" s="1"/>
    </row>
    <row r="46" spans="1:12">
      <c r="A46" s="8" t="s">
        <v>537</v>
      </c>
      <c r="B46" s="9" t="s">
        <v>251</v>
      </c>
      <c r="C46" s="9" t="s">
        <v>19</v>
      </c>
      <c r="D46" s="9">
        <v>800</v>
      </c>
      <c r="E46" s="9">
        <v>520</v>
      </c>
      <c r="F46" s="9">
        <v>16.5</v>
      </c>
      <c r="G46" s="9">
        <v>12.75</v>
      </c>
      <c r="H46" s="9">
        <v>18.3</v>
      </c>
      <c r="I46" s="42">
        <f t="shared" si="0"/>
        <v>1440</v>
      </c>
      <c r="J46" s="39">
        <f t="shared" si="1"/>
        <v>13200</v>
      </c>
      <c r="K46" s="40">
        <f t="shared" si="2"/>
        <v>0.109090909090909</v>
      </c>
      <c r="L46" s="1"/>
    </row>
    <row r="47" spans="1:12">
      <c r="A47" s="8" t="s">
        <v>537</v>
      </c>
      <c r="B47" s="9" t="s">
        <v>538</v>
      </c>
      <c r="C47" s="9" t="s">
        <v>19</v>
      </c>
      <c r="D47" s="9">
        <v>200</v>
      </c>
      <c r="E47" s="9">
        <v>2300</v>
      </c>
      <c r="F47" s="9">
        <v>99</v>
      </c>
      <c r="G47" s="9">
        <v>84</v>
      </c>
      <c r="H47" s="9">
        <v>144</v>
      </c>
      <c r="I47" s="42">
        <f t="shared" si="0"/>
        <v>9000</v>
      </c>
      <c r="J47" s="39">
        <f t="shared" si="1"/>
        <v>19800</v>
      </c>
      <c r="K47" s="40">
        <f t="shared" si="2"/>
        <v>0.454545454545455</v>
      </c>
      <c r="L47" s="1"/>
    </row>
    <row r="48" spans="1:12">
      <c r="A48" s="8" t="s">
        <v>539</v>
      </c>
      <c r="B48" s="9" t="s">
        <v>540</v>
      </c>
      <c r="C48" s="9" t="s">
        <v>19</v>
      </c>
      <c r="D48" s="9">
        <v>1500</v>
      </c>
      <c r="E48" s="9">
        <v>360</v>
      </c>
      <c r="F48" s="9">
        <v>20.1</v>
      </c>
      <c r="G48" s="9">
        <v>18.1</v>
      </c>
      <c r="H48" s="9">
        <v>20.1</v>
      </c>
      <c r="I48" s="42">
        <f t="shared" si="0"/>
        <v>0</v>
      </c>
      <c r="J48" s="39">
        <f t="shared" si="1"/>
        <v>30150</v>
      </c>
      <c r="K48" s="40">
        <f t="shared" si="2"/>
        <v>0</v>
      </c>
      <c r="L48" s="1"/>
    </row>
    <row r="49" spans="1:12">
      <c r="A49" s="11" t="s">
        <v>539</v>
      </c>
      <c r="B49" s="12" t="s">
        <v>319</v>
      </c>
      <c r="C49" s="12" t="s">
        <v>19</v>
      </c>
      <c r="D49" s="12">
        <v>1750</v>
      </c>
      <c r="E49" s="12">
        <v>320</v>
      </c>
      <c r="F49" s="12">
        <v>13.3</v>
      </c>
      <c r="G49" s="12">
        <v>11.6</v>
      </c>
      <c r="H49" s="12">
        <v>12.1</v>
      </c>
      <c r="I49" s="43">
        <f t="shared" si="0"/>
        <v>-2100</v>
      </c>
      <c r="J49" s="39">
        <f t="shared" si="1"/>
        <v>23275</v>
      </c>
      <c r="K49" s="40">
        <f t="shared" si="2"/>
        <v>-0.0902255639097745</v>
      </c>
      <c r="L49" s="1"/>
    </row>
    <row r="50" spans="1:12">
      <c r="A50" s="8" t="s">
        <v>539</v>
      </c>
      <c r="B50" s="9" t="s">
        <v>541</v>
      </c>
      <c r="C50" s="9" t="s">
        <v>19</v>
      </c>
      <c r="D50" s="9">
        <v>2400</v>
      </c>
      <c r="E50" s="9">
        <v>255</v>
      </c>
      <c r="F50" s="9">
        <v>5.2</v>
      </c>
      <c r="G50" s="9">
        <v>3.95</v>
      </c>
      <c r="H50" s="9">
        <v>5.2</v>
      </c>
      <c r="I50" s="42">
        <f t="shared" si="0"/>
        <v>0</v>
      </c>
      <c r="J50" s="39">
        <f t="shared" si="1"/>
        <v>12480</v>
      </c>
      <c r="K50" s="40">
        <f t="shared" si="2"/>
        <v>0</v>
      </c>
      <c r="L50" s="1"/>
    </row>
    <row r="51" spans="1:12">
      <c r="A51" s="8" t="s">
        <v>539</v>
      </c>
      <c r="B51" s="9" t="s">
        <v>383</v>
      </c>
      <c r="C51" s="9" t="s">
        <v>19</v>
      </c>
      <c r="D51" s="9">
        <v>250</v>
      </c>
      <c r="E51" s="9">
        <v>3250</v>
      </c>
      <c r="F51" s="9">
        <v>66</v>
      </c>
      <c r="G51" s="9">
        <v>54</v>
      </c>
      <c r="H51" s="9">
        <v>94</v>
      </c>
      <c r="I51" s="42">
        <f t="shared" si="0"/>
        <v>7000</v>
      </c>
      <c r="J51" s="39">
        <f t="shared" si="1"/>
        <v>16500</v>
      </c>
      <c r="K51" s="40">
        <f t="shared" si="2"/>
        <v>0.424242424242424</v>
      </c>
      <c r="L51" s="1"/>
    </row>
    <row r="52" spans="1:12">
      <c r="A52" s="8" t="s">
        <v>542</v>
      </c>
      <c r="B52" s="9" t="s">
        <v>353</v>
      </c>
      <c r="C52" s="9" t="s">
        <v>19</v>
      </c>
      <c r="D52" s="9">
        <v>800</v>
      </c>
      <c r="E52" s="9">
        <v>1040</v>
      </c>
      <c r="F52" s="9">
        <v>21</v>
      </c>
      <c r="G52" s="9">
        <v>17.25</v>
      </c>
      <c r="H52" s="9">
        <v>22.95</v>
      </c>
      <c r="I52" s="42">
        <f t="shared" si="0"/>
        <v>1560</v>
      </c>
      <c r="J52" s="39">
        <f t="shared" si="1"/>
        <v>16800</v>
      </c>
      <c r="K52" s="40">
        <f t="shared" si="2"/>
        <v>0.0928571428571428</v>
      </c>
      <c r="L52" s="1"/>
    </row>
    <row r="53" spans="1:12">
      <c r="A53" s="8" t="s">
        <v>542</v>
      </c>
      <c r="B53" s="9" t="s">
        <v>251</v>
      </c>
      <c r="C53" s="9" t="s">
        <v>19</v>
      </c>
      <c r="D53" s="9">
        <v>800</v>
      </c>
      <c r="E53" s="9">
        <v>520</v>
      </c>
      <c r="F53" s="9">
        <v>28</v>
      </c>
      <c r="G53" s="9">
        <v>24.25</v>
      </c>
      <c r="H53" s="9">
        <v>28</v>
      </c>
      <c r="I53" s="42">
        <f t="shared" si="0"/>
        <v>0</v>
      </c>
      <c r="J53" s="39">
        <f t="shared" si="1"/>
        <v>22400</v>
      </c>
      <c r="K53" s="40">
        <f t="shared" si="2"/>
        <v>0</v>
      </c>
      <c r="L53" s="1"/>
    </row>
    <row r="54" spans="1:12">
      <c r="A54" s="8" t="s">
        <v>542</v>
      </c>
      <c r="B54" s="9" t="s">
        <v>266</v>
      </c>
      <c r="C54" s="9" t="s">
        <v>19</v>
      </c>
      <c r="D54" s="9">
        <v>700</v>
      </c>
      <c r="E54" s="9">
        <v>840</v>
      </c>
      <c r="F54" s="9">
        <v>19.3</v>
      </c>
      <c r="G54" s="9">
        <v>15</v>
      </c>
      <c r="H54" s="9">
        <v>19.3</v>
      </c>
      <c r="I54" s="42">
        <f t="shared" si="0"/>
        <v>0</v>
      </c>
      <c r="J54" s="39">
        <f t="shared" si="1"/>
        <v>13510</v>
      </c>
      <c r="K54" s="40">
        <f t="shared" si="2"/>
        <v>0</v>
      </c>
      <c r="L54" s="1"/>
    </row>
    <row r="55" spans="1:12">
      <c r="A55" s="8" t="s">
        <v>543</v>
      </c>
      <c r="B55" s="9" t="s">
        <v>45</v>
      </c>
      <c r="C55" s="9" t="s">
        <v>19</v>
      </c>
      <c r="D55" s="9">
        <v>500</v>
      </c>
      <c r="E55" s="9">
        <v>960</v>
      </c>
      <c r="F55" s="9">
        <v>42</v>
      </c>
      <c r="G55" s="9">
        <v>36</v>
      </c>
      <c r="H55" s="9">
        <v>59</v>
      </c>
      <c r="I55" s="42">
        <f t="shared" si="0"/>
        <v>8500</v>
      </c>
      <c r="J55" s="39">
        <f t="shared" si="1"/>
        <v>21000</v>
      </c>
      <c r="K55" s="40">
        <f t="shared" si="2"/>
        <v>0.404761904761905</v>
      </c>
      <c r="L55" s="1"/>
    </row>
    <row r="56" spans="1:12">
      <c r="A56" s="8" t="s">
        <v>543</v>
      </c>
      <c r="B56" s="9" t="s">
        <v>68</v>
      </c>
      <c r="C56" s="9" t="s">
        <v>19</v>
      </c>
      <c r="D56" s="9">
        <v>800</v>
      </c>
      <c r="E56" s="9">
        <v>700</v>
      </c>
      <c r="F56" s="9">
        <v>17.3</v>
      </c>
      <c r="G56" s="9">
        <v>13.25</v>
      </c>
      <c r="H56" s="9">
        <v>17.3</v>
      </c>
      <c r="I56" s="42">
        <f t="shared" si="0"/>
        <v>0</v>
      </c>
      <c r="J56" s="39">
        <f t="shared" si="1"/>
        <v>13840</v>
      </c>
      <c r="K56" s="40">
        <f t="shared" si="2"/>
        <v>0</v>
      </c>
      <c r="L56" s="1"/>
    </row>
    <row r="57" spans="1:12">
      <c r="A57" s="8" t="s">
        <v>544</v>
      </c>
      <c r="B57" s="9" t="s">
        <v>289</v>
      </c>
      <c r="C57" s="9" t="s">
        <v>19</v>
      </c>
      <c r="D57" s="9">
        <v>1000</v>
      </c>
      <c r="E57" s="9">
        <v>720</v>
      </c>
      <c r="F57" s="9">
        <v>19.1</v>
      </c>
      <c r="G57" s="9">
        <v>13.1</v>
      </c>
      <c r="H57" s="9">
        <v>20.6</v>
      </c>
      <c r="I57" s="42">
        <f t="shared" si="0"/>
        <v>1500</v>
      </c>
      <c r="J57" s="39">
        <f t="shared" si="1"/>
        <v>19100</v>
      </c>
      <c r="K57" s="40">
        <f t="shared" si="2"/>
        <v>0.0785340314136126</v>
      </c>
      <c r="L57" s="1"/>
    </row>
    <row r="58" spans="1:12">
      <c r="A58" s="11" t="s">
        <v>544</v>
      </c>
      <c r="B58" s="12" t="s">
        <v>434</v>
      </c>
      <c r="C58" s="12" t="s">
        <v>19</v>
      </c>
      <c r="D58" s="12">
        <v>1500</v>
      </c>
      <c r="E58" s="12">
        <v>380</v>
      </c>
      <c r="F58" s="12">
        <v>22</v>
      </c>
      <c r="G58" s="12">
        <v>20</v>
      </c>
      <c r="H58" s="12">
        <v>20</v>
      </c>
      <c r="I58" s="43">
        <f t="shared" si="0"/>
        <v>-3000</v>
      </c>
      <c r="J58" s="39">
        <f t="shared" si="1"/>
        <v>33000</v>
      </c>
      <c r="K58" s="40">
        <f t="shared" si="2"/>
        <v>-0.0909090909090909</v>
      </c>
      <c r="L58" s="1"/>
    </row>
    <row r="59" spans="1:12">
      <c r="A59" s="8" t="s">
        <v>544</v>
      </c>
      <c r="B59" s="9" t="s">
        <v>383</v>
      </c>
      <c r="C59" s="9" t="s">
        <v>19</v>
      </c>
      <c r="D59" s="9">
        <v>250</v>
      </c>
      <c r="E59" s="9">
        <v>3300</v>
      </c>
      <c r="F59" s="9">
        <v>63</v>
      </c>
      <c r="G59" s="9">
        <v>51</v>
      </c>
      <c r="H59" s="9">
        <v>63</v>
      </c>
      <c r="I59" s="42">
        <f t="shared" si="0"/>
        <v>0</v>
      </c>
      <c r="J59" s="39">
        <f t="shared" si="1"/>
        <v>15750</v>
      </c>
      <c r="K59" s="40">
        <f t="shared" si="2"/>
        <v>0</v>
      </c>
      <c r="L59" s="1"/>
    </row>
    <row r="60" spans="1:12">
      <c r="A60" s="8" t="s">
        <v>545</v>
      </c>
      <c r="B60" s="9" t="s">
        <v>546</v>
      </c>
      <c r="C60" s="9" t="s">
        <v>19</v>
      </c>
      <c r="D60" s="9">
        <v>1500</v>
      </c>
      <c r="E60" s="9">
        <v>400</v>
      </c>
      <c r="F60" s="9">
        <v>17.5</v>
      </c>
      <c r="G60" s="9">
        <v>15.5</v>
      </c>
      <c r="H60" s="9">
        <v>17.5</v>
      </c>
      <c r="I60" s="42">
        <f t="shared" si="0"/>
        <v>0</v>
      </c>
      <c r="J60" s="39">
        <f t="shared" si="1"/>
        <v>26250</v>
      </c>
      <c r="K60" s="40">
        <f t="shared" si="2"/>
        <v>0</v>
      </c>
      <c r="L60" s="1"/>
    </row>
    <row r="61" spans="1:12">
      <c r="A61" s="8" t="s">
        <v>545</v>
      </c>
      <c r="B61" s="9" t="s">
        <v>260</v>
      </c>
      <c r="C61" s="9" t="s">
        <v>19</v>
      </c>
      <c r="D61" s="9">
        <v>500</v>
      </c>
      <c r="E61" s="9">
        <v>1700</v>
      </c>
      <c r="F61" s="9">
        <v>28</v>
      </c>
      <c r="G61" s="9">
        <v>22</v>
      </c>
      <c r="H61" s="9">
        <v>34</v>
      </c>
      <c r="I61" s="42">
        <f t="shared" si="0"/>
        <v>3000</v>
      </c>
      <c r="J61" s="39">
        <f t="shared" si="1"/>
        <v>14000</v>
      </c>
      <c r="K61" s="40">
        <f t="shared" si="2"/>
        <v>0.214285714285714</v>
      </c>
      <c r="L61" s="1"/>
    </row>
    <row r="62" spans="1:12">
      <c r="A62" s="8" t="s">
        <v>545</v>
      </c>
      <c r="B62" s="9" t="s">
        <v>486</v>
      </c>
      <c r="C62" s="9" t="s">
        <v>19</v>
      </c>
      <c r="D62" s="9">
        <v>500</v>
      </c>
      <c r="E62" s="9">
        <v>1840</v>
      </c>
      <c r="F62" s="9">
        <v>32</v>
      </c>
      <c r="G62" s="9">
        <v>26</v>
      </c>
      <c r="H62" s="9">
        <v>32</v>
      </c>
      <c r="I62" s="42">
        <f t="shared" si="0"/>
        <v>0</v>
      </c>
      <c r="J62" s="39">
        <f t="shared" si="1"/>
        <v>16000</v>
      </c>
      <c r="K62" s="40">
        <f t="shared" si="2"/>
        <v>0</v>
      </c>
      <c r="L62" s="1"/>
    </row>
    <row r="63" spans="1:12">
      <c r="A63" s="11" t="s">
        <v>547</v>
      </c>
      <c r="B63" s="12" t="s">
        <v>548</v>
      </c>
      <c r="C63" s="12" t="s">
        <v>19</v>
      </c>
      <c r="D63" s="12">
        <v>200</v>
      </c>
      <c r="E63" s="12">
        <v>2300</v>
      </c>
      <c r="F63" s="12">
        <v>38</v>
      </c>
      <c r="G63" s="12">
        <v>23</v>
      </c>
      <c r="H63" s="12">
        <v>23</v>
      </c>
      <c r="I63" s="43">
        <f t="shared" si="0"/>
        <v>-3000</v>
      </c>
      <c r="J63" s="39">
        <f t="shared" si="1"/>
        <v>7600</v>
      </c>
      <c r="K63" s="40">
        <f t="shared" si="2"/>
        <v>-0.394736842105263</v>
      </c>
      <c r="L63" s="1"/>
    </row>
    <row r="64" spans="1:12">
      <c r="A64" s="8" t="s">
        <v>547</v>
      </c>
      <c r="B64" s="9" t="s">
        <v>368</v>
      </c>
      <c r="C64" s="9" t="s">
        <v>19</v>
      </c>
      <c r="D64" s="9">
        <v>2000</v>
      </c>
      <c r="E64" s="9">
        <v>440</v>
      </c>
      <c r="F64" s="9">
        <v>14</v>
      </c>
      <c r="G64" s="9">
        <v>12.5</v>
      </c>
      <c r="H64" s="9">
        <v>15</v>
      </c>
      <c r="I64" s="42">
        <f t="shared" si="0"/>
        <v>2000</v>
      </c>
      <c r="J64" s="39">
        <f t="shared" si="1"/>
        <v>28000</v>
      </c>
      <c r="K64" s="40">
        <f t="shared" si="2"/>
        <v>0.0714285714285714</v>
      </c>
      <c r="L64" s="1"/>
    </row>
    <row r="65" spans="1:12">
      <c r="A65" s="8" t="s">
        <v>549</v>
      </c>
      <c r="B65" s="9" t="s">
        <v>456</v>
      </c>
      <c r="C65" s="9" t="s">
        <v>19</v>
      </c>
      <c r="D65" s="9">
        <v>1500</v>
      </c>
      <c r="E65" s="9">
        <v>400</v>
      </c>
      <c r="F65" s="9">
        <v>9</v>
      </c>
      <c r="G65" s="9">
        <v>7</v>
      </c>
      <c r="H65" s="9">
        <v>9</v>
      </c>
      <c r="I65" s="42">
        <f t="shared" si="0"/>
        <v>0</v>
      </c>
      <c r="J65" s="39">
        <f t="shared" si="1"/>
        <v>13500</v>
      </c>
      <c r="K65" s="40">
        <f t="shared" si="2"/>
        <v>0</v>
      </c>
      <c r="L65" s="1"/>
    </row>
    <row r="66" spans="1:12">
      <c r="A66" s="8" t="s">
        <v>549</v>
      </c>
      <c r="B66" s="9" t="s">
        <v>419</v>
      </c>
      <c r="C66" s="9" t="s">
        <v>19</v>
      </c>
      <c r="D66" s="9">
        <v>1100</v>
      </c>
      <c r="E66" s="9">
        <v>600</v>
      </c>
      <c r="F66" s="9">
        <v>8.2</v>
      </c>
      <c r="G66" s="9">
        <v>5.6</v>
      </c>
      <c r="H66" s="9">
        <v>8.2</v>
      </c>
      <c r="I66" s="42">
        <f t="shared" si="0"/>
        <v>0</v>
      </c>
      <c r="J66" s="39">
        <f t="shared" si="1"/>
        <v>9020</v>
      </c>
      <c r="K66" s="40">
        <f t="shared" si="2"/>
        <v>0</v>
      </c>
      <c r="L66" s="1"/>
    </row>
    <row r="67" spans="1:12">
      <c r="A67" s="8"/>
      <c r="B67" s="9"/>
      <c r="C67" s="9"/>
      <c r="D67" s="9"/>
      <c r="E67" s="9"/>
      <c r="F67" s="9"/>
      <c r="G67" s="9"/>
      <c r="H67" s="9"/>
      <c r="I67" s="42"/>
      <c r="J67" s="39"/>
      <c r="K67" s="40"/>
      <c r="L67" s="1"/>
    </row>
    <row r="68" spans="1:12">
      <c r="A68" s="8"/>
      <c r="B68" s="9"/>
      <c r="C68" s="9"/>
      <c r="D68" s="9"/>
      <c r="E68" s="9"/>
      <c r="F68" s="9"/>
      <c r="G68" s="9"/>
      <c r="H68" s="9"/>
      <c r="I68" s="42"/>
      <c r="J68" s="39"/>
      <c r="K68" s="40">
        <f>SUM(K4:K67)</f>
        <v>3.40567990128565</v>
      </c>
      <c r="L68" s="1"/>
    </row>
    <row r="69" spans="1:12">
      <c r="A69" s="44"/>
      <c r="B69" s="45"/>
      <c r="C69" s="45"/>
      <c r="D69" s="45"/>
      <c r="E69" s="45"/>
      <c r="F69" s="45"/>
      <c r="G69" s="56"/>
      <c r="H69" s="56"/>
      <c r="I69" s="57"/>
      <c r="J69" s="58"/>
      <c r="K69" s="59"/>
      <c r="L69" s="1"/>
    </row>
    <row r="70" spans="1:12">
      <c r="A70" s="44"/>
      <c r="B70" s="45"/>
      <c r="C70" s="45"/>
      <c r="D70" s="45"/>
      <c r="E70" s="45"/>
      <c r="F70" s="45"/>
      <c r="G70" s="46" t="s">
        <v>42</v>
      </c>
      <c r="H70" s="46"/>
      <c r="I70" s="60">
        <f>SUM(I4:I68)</f>
        <v>69530</v>
      </c>
      <c r="J70" s="45"/>
      <c r="K70" s="1"/>
      <c r="L70" s="1"/>
    </row>
    <row r="71" spans="7:9">
      <c r="G71" s="45"/>
      <c r="H71" s="45"/>
      <c r="I71" s="45"/>
    </row>
    <row r="72" spans="7:9">
      <c r="G72" s="47" t="s">
        <v>43</v>
      </c>
      <c r="H72" s="47"/>
      <c r="I72" s="50">
        <v>3.41</v>
      </c>
    </row>
    <row r="73" spans="7:9">
      <c r="G73" s="48"/>
      <c r="H73" s="48"/>
      <c r="I73" s="45"/>
    </row>
    <row r="74" spans="7:9">
      <c r="G74" s="47" t="s">
        <v>2</v>
      </c>
      <c r="H74" s="47"/>
      <c r="I74" s="50">
        <f>53/63</f>
        <v>0.841269841269841</v>
      </c>
    </row>
  </sheetData>
  <mergeCells count="5">
    <mergeCell ref="A1:J1"/>
    <mergeCell ref="A2:J2"/>
    <mergeCell ref="G70:H70"/>
    <mergeCell ref="G72:H72"/>
    <mergeCell ref="G74:H74"/>
  </mergeCells>
  <pageMargins left="0.75" right="0.75" top="1" bottom="1" header="0.511805555555556" footer="0.511805555555556"/>
  <pageSetup paperSize="1" orientation="portrait"/>
  <headerFooter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47"/>
  <sheetViews>
    <sheetView topLeftCell="A28" workbookViewId="0">
      <selection activeCell="E47" sqref="E47"/>
    </sheetView>
  </sheetViews>
  <sheetFormatPr defaultColWidth="9" defaultRowHeight="15"/>
  <cols>
    <col min="1" max="1" width="9.42857142857143"/>
    <col min="2" max="2" width="21.8571428571429" customWidth="1"/>
    <col min="5" max="5" width="12.8571428571429" customWidth="1"/>
    <col min="7" max="7" width="10.4285714285714" customWidth="1"/>
    <col min="8" max="8" width="11" customWidth="1"/>
    <col min="9" max="9" width="12.5714285714286" customWidth="1"/>
    <col min="10" max="10" width="19.1428571428571" customWidth="1"/>
    <col min="11" max="11" width="18.8571428571429" customWidth="1"/>
  </cols>
  <sheetData>
    <row r="1" ht="22.5" spans="1:12">
      <c r="A1" s="27" t="s">
        <v>4</v>
      </c>
      <c r="B1" s="28"/>
      <c r="C1" s="28"/>
      <c r="D1" s="28"/>
      <c r="E1" s="28"/>
      <c r="F1" s="28"/>
      <c r="G1" s="28"/>
      <c r="H1" s="28"/>
      <c r="I1" s="28"/>
      <c r="J1" s="34"/>
      <c r="K1" s="1"/>
      <c r="L1" s="1"/>
    </row>
    <row r="2" ht="15.75" spans="1:12">
      <c r="A2" s="29" t="s">
        <v>550</v>
      </c>
      <c r="B2" s="30"/>
      <c r="C2" s="30"/>
      <c r="D2" s="30"/>
      <c r="E2" s="30"/>
      <c r="F2" s="30"/>
      <c r="G2" s="30"/>
      <c r="H2" s="30"/>
      <c r="I2" s="30"/>
      <c r="J2" s="35"/>
      <c r="K2" s="1"/>
      <c r="L2" s="1"/>
    </row>
    <row r="3" spans="1:12">
      <c r="A3" s="6" t="s">
        <v>6</v>
      </c>
      <c r="B3" s="7" t="s">
        <v>7</v>
      </c>
      <c r="C3" s="7" t="s">
        <v>8</v>
      </c>
      <c r="D3" s="7" t="s">
        <v>9</v>
      </c>
      <c r="E3" s="7" t="s">
        <v>10</v>
      </c>
      <c r="F3" s="7" t="s">
        <v>11</v>
      </c>
      <c r="G3" s="7" t="s">
        <v>13</v>
      </c>
      <c r="H3" s="7" t="s">
        <v>14</v>
      </c>
      <c r="I3" s="36" t="s">
        <v>15</v>
      </c>
      <c r="J3" s="37" t="s">
        <v>16</v>
      </c>
      <c r="K3" s="37" t="s">
        <v>17</v>
      </c>
      <c r="L3" s="1"/>
    </row>
    <row r="4" spans="1:12">
      <c r="A4" s="8">
        <v>42835</v>
      </c>
      <c r="B4" s="9" t="s">
        <v>113</v>
      </c>
      <c r="C4" s="9" t="s">
        <v>19</v>
      </c>
      <c r="D4" s="9">
        <v>1000</v>
      </c>
      <c r="E4" s="9">
        <v>800</v>
      </c>
      <c r="F4" s="9">
        <v>22</v>
      </c>
      <c r="G4" s="9">
        <v>19</v>
      </c>
      <c r="H4" s="9">
        <v>28</v>
      </c>
      <c r="I4" s="42">
        <f t="shared" ref="I4:I6" si="0">(H4-F4)*D4</f>
        <v>6000</v>
      </c>
      <c r="J4" s="39">
        <f t="shared" ref="J4:J6" si="1">D4*F4</f>
        <v>22000</v>
      </c>
      <c r="K4" s="40">
        <f t="shared" ref="K4:K6" si="2">(I4/J4)</f>
        <v>0.272727272727273</v>
      </c>
      <c r="L4" s="1"/>
    </row>
    <row r="5" spans="1:12">
      <c r="A5" s="8">
        <v>42835</v>
      </c>
      <c r="B5" s="9" t="s">
        <v>68</v>
      </c>
      <c r="C5" s="9" t="s">
        <v>19</v>
      </c>
      <c r="D5" s="9">
        <v>800</v>
      </c>
      <c r="E5" s="9">
        <v>720</v>
      </c>
      <c r="F5" s="9">
        <v>22.85</v>
      </c>
      <c r="G5" s="9">
        <v>19.1</v>
      </c>
      <c r="H5" s="9">
        <v>30.45</v>
      </c>
      <c r="I5" s="42">
        <f t="shared" si="0"/>
        <v>6080</v>
      </c>
      <c r="J5" s="39">
        <f t="shared" si="1"/>
        <v>18280</v>
      </c>
      <c r="K5" s="40">
        <f t="shared" si="2"/>
        <v>0.332603938730853</v>
      </c>
      <c r="L5" s="1"/>
    </row>
    <row r="6" spans="1:12">
      <c r="A6" s="8">
        <v>42835</v>
      </c>
      <c r="B6" s="9" t="s">
        <v>551</v>
      </c>
      <c r="C6" s="9" t="s">
        <v>19</v>
      </c>
      <c r="D6" s="9">
        <v>200</v>
      </c>
      <c r="E6" s="9">
        <v>3900</v>
      </c>
      <c r="F6" s="9">
        <v>63.55</v>
      </c>
      <c r="G6" s="9">
        <v>48.55</v>
      </c>
      <c r="H6" s="9">
        <v>63.55</v>
      </c>
      <c r="I6" s="42">
        <f t="shared" si="0"/>
        <v>0</v>
      </c>
      <c r="J6" s="39">
        <f t="shared" si="1"/>
        <v>12710</v>
      </c>
      <c r="K6" s="40">
        <f t="shared" si="2"/>
        <v>0</v>
      </c>
      <c r="L6" s="1"/>
    </row>
    <row r="7" spans="1:12">
      <c r="A7" s="8">
        <v>42865</v>
      </c>
      <c r="B7" s="9" t="s">
        <v>353</v>
      </c>
      <c r="C7" s="9" t="s">
        <v>19</v>
      </c>
      <c r="D7" s="9">
        <v>800</v>
      </c>
      <c r="E7" s="9">
        <v>940</v>
      </c>
      <c r="F7" s="9">
        <v>21.5</v>
      </c>
      <c r="G7" s="9">
        <v>17.75</v>
      </c>
      <c r="H7" s="9">
        <v>23.5</v>
      </c>
      <c r="I7" s="42">
        <f t="shared" ref="I7:I40" si="3">(H7-F7)*D7</f>
        <v>1600</v>
      </c>
      <c r="J7" s="39">
        <f t="shared" ref="J7:J40" si="4">D7*F7</f>
        <v>17200</v>
      </c>
      <c r="K7" s="40">
        <f t="shared" ref="K7:K40" si="5">(I7/J7)</f>
        <v>0.0930232558139535</v>
      </c>
      <c r="L7" s="1"/>
    </row>
    <row r="8" spans="1:12">
      <c r="A8" s="8">
        <v>42865</v>
      </c>
      <c r="B8" s="9" t="s">
        <v>68</v>
      </c>
      <c r="C8" s="9" t="s">
        <v>19</v>
      </c>
      <c r="D8" s="9">
        <v>800</v>
      </c>
      <c r="E8" s="9">
        <v>740</v>
      </c>
      <c r="F8" s="9">
        <v>25.5</v>
      </c>
      <c r="G8" s="9">
        <v>21.75</v>
      </c>
      <c r="H8" s="9">
        <v>27</v>
      </c>
      <c r="I8" s="42">
        <f t="shared" si="3"/>
        <v>1200</v>
      </c>
      <c r="J8" s="39">
        <f t="shared" si="4"/>
        <v>20400</v>
      </c>
      <c r="K8" s="40">
        <f t="shared" si="5"/>
        <v>0.0588235294117647</v>
      </c>
      <c r="L8" s="1"/>
    </row>
    <row r="9" spans="1:12">
      <c r="A9" s="8">
        <v>42865</v>
      </c>
      <c r="B9" s="9" t="s">
        <v>68</v>
      </c>
      <c r="C9" s="9" t="s">
        <v>19</v>
      </c>
      <c r="D9" s="9">
        <v>800</v>
      </c>
      <c r="E9" s="9">
        <v>740</v>
      </c>
      <c r="F9" s="9">
        <v>26</v>
      </c>
      <c r="G9" s="9">
        <v>22.25</v>
      </c>
      <c r="H9" s="9">
        <v>26</v>
      </c>
      <c r="I9" s="42">
        <f t="shared" si="3"/>
        <v>0</v>
      </c>
      <c r="J9" s="39">
        <f t="shared" si="4"/>
        <v>20800</v>
      </c>
      <c r="K9" s="40">
        <f t="shared" si="5"/>
        <v>0</v>
      </c>
      <c r="L9" s="1"/>
    </row>
    <row r="10" spans="1:12">
      <c r="A10" s="8">
        <v>42865</v>
      </c>
      <c r="B10" s="9" t="s">
        <v>505</v>
      </c>
      <c r="C10" s="9" t="s">
        <v>19</v>
      </c>
      <c r="D10" s="9">
        <v>1500</v>
      </c>
      <c r="E10" s="9">
        <v>600</v>
      </c>
      <c r="F10" s="9">
        <v>13.1</v>
      </c>
      <c r="G10" s="9">
        <v>11.1</v>
      </c>
      <c r="H10" s="9">
        <v>13.1</v>
      </c>
      <c r="I10" s="42">
        <f t="shared" si="3"/>
        <v>0</v>
      </c>
      <c r="J10" s="39">
        <f t="shared" si="4"/>
        <v>19650</v>
      </c>
      <c r="K10" s="40">
        <f t="shared" si="5"/>
        <v>0</v>
      </c>
      <c r="L10" s="1"/>
    </row>
    <row r="11" spans="1:12">
      <c r="A11" s="8">
        <v>42896</v>
      </c>
      <c r="B11" s="9" t="s">
        <v>385</v>
      </c>
      <c r="C11" s="9" t="s">
        <v>19</v>
      </c>
      <c r="D11" s="9">
        <v>2000</v>
      </c>
      <c r="E11" s="9">
        <v>670</v>
      </c>
      <c r="F11" s="9">
        <v>14.9</v>
      </c>
      <c r="G11" s="9">
        <v>13.4</v>
      </c>
      <c r="H11" s="9">
        <v>19.35</v>
      </c>
      <c r="I11" s="42">
        <f t="shared" si="3"/>
        <v>8900</v>
      </c>
      <c r="J11" s="39">
        <f t="shared" si="4"/>
        <v>29800</v>
      </c>
      <c r="K11" s="40">
        <f t="shared" si="5"/>
        <v>0.298657718120805</v>
      </c>
      <c r="L11" s="1"/>
    </row>
    <row r="12" spans="1:12">
      <c r="A12" s="8">
        <v>42896</v>
      </c>
      <c r="B12" s="9" t="s">
        <v>327</v>
      </c>
      <c r="C12" s="9" t="s">
        <v>19</v>
      </c>
      <c r="D12" s="9">
        <v>1750</v>
      </c>
      <c r="E12" s="9">
        <v>360</v>
      </c>
      <c r="F12" s="9">
        <v>14.6</v>
      </c>
      <c r="G12" s="9">
        <v>12.9</v>
      </c>
      <c r="H12" s="9">
        <v>15</v>
      </c>
      <c r="I12" s="42">
        <f t="shared" si="3"/>
        <v>700.000000000001</v>
      </c>
      <c r="J12" s="39">
        <f t="shared" si="4"/>
        <v>25550</v>
      </c>
      <c r="K12" s="40">
        <f t="shared" si="5"/>
        <v>0.0273972602739726</v>
      </c>
      <c r="L12" s="1"/>
    </row>
    <row r="13" spans="1:12">
      <c r="A13" s="11">
        <v>42988</v>
      </c>
      <c r="B13" s="12" t="s">
        <v>244</v>
      </c>
      <c r="C13" s="12" t="s">
        <v>19</v>
      </c>
      <c r="D13" s="12">
        <v>1000</v>
      </c>
      <c r="E13" s="12">
        <v>830</v>
      </c>
      <c r="F13" s="12">
        <v>19.3</v>
      </c>
      <c r="G13" s="12">
        <v>16.3</v>
      </c>
      <c r="H13" s="12">
        <v>17.2</v>
      </c>
      <c r="I13" s="43">
        <f t="shared" si="3"/>
        <v>-2100</v>
      </c>
      <c r="J13" s="39">
        <f t="shared" si="4"/>
        <v>19300</v>
      </c>
      <c r="K13" s="40">
        <f t="shared" si="5"/>
        <v>-0.10880829015544</v>
      </c>
      <c r="L13" s="1"/>
    </row>
    <row r="14" spans="1:12">
      <c r="A14" s="8">
        <v>42988</v>
      </c>
      <c r="B14" s="9" t="s">
        <v>385</v>
      </c>
      <c r="C14" s="9" t="s">
        <v>19</v>
      </c>
      <c r="D14" s="9">
        <v>2000</v>
      </c>
      <c r="E14" s="9">
        <v>700</v>
      </c>
      <c r="F14" s="9">
        <v>18.5</v>
      </c>
      <c r="G14" s="9">
        <v>17</v>
      </c>
      <c r="H14" s="9">
        <v>18.5</v>
      </c>
      <c r="I14" s="42">
        <f t="shared" si="3"/>
        <v>0</v>
      </c>
      <c r="J14" s="39">
        <f t="shared" si="4"/>
        <v>37000</v>
      </c>
      <c r="K14" s="40">
        <f t="shared" si="5"/>
        <v>0</v>
      </c>
      <c r="L14" s="1"/>
    </row>
    <row r="15" spans="1:12">
      <c r="A15" s="8">
        <v>42988</v>
      </c>
      <c r="B15" s="9" t="s">
        <v>432</v>
      </c>
      <c r="C15" s="9" t="s">
        <v>19</v>
      </c>
      <c r="D15" s="9">
        <v>1800</v>
      </c>
      <c r="E15" s="9">
        <v>490</v>
      </c>
      <c r="F15" s="9">
        <v>16</v>
      </c>
      <c r="G15" s="9">
        <v>14.4</v>
      </c>
      <c r="H15" s="9">
        <v>16.9</v>
      </c>
      <c r="I15" s="42">
        <f t="shared" si="3"/>
        <v>1620</v>
      </c>
      <c r="J15" s="39">
        <f t="shared" si="4"/>
        <v>28800</v>
      </c>
      <c r="K15" s="40">
        <f t="shared" si="5"/>
        <v>0.0562499999999999</v>
      </c>
      <c r="L15" s="1"/>
    </row>
    <row r="16" spans="1:12">
      <c r="A16" s="11">
        <v>43018</v>
      </c>
      <c r="B16" s="12" t="s">
        <v>68</v>
      </c>
      <c r="C16" s="12" t="s">
        <v>19</v>
      </c>
      <c r="D16" s="12">
        <v>800</v>
      </c>
      <c r="E16" s="12">
        <v>740</v>
      </c>
      <c r="F16" s="12">
        <v>22.55</v>
      </c>
      <c r="G16" s="12">
        <v>18.8</v>
      </c>
      <c r="H16" s="12">
        <v>22</v>
      </c>
      <c r="I16" s="43">
        <f t="shared" si="3"/>
        <v>-440.000000000001</v>
      </c>
      <c r="J16" s="39">
        <f t="shared" si="4"/>
        <v>18040</v>
      </c>
      <c r="K16" s="40">
        <f t="shared" si="5"/>
        <v>-0.0243902439024391</v>
      </c>
      <c r="L16" s="1"/>
    </row>
    <row r="17" spans="1:12">
      <c r="A17" s="11">
        <v>43018</v>
      </c>
      <c r="B17" s="12" t="s">
        <v>552</v>
      </c>
      <c r="C17" s="12" t="s">
        <v>19</v>
      </c>
      <c r="D17" s="12">
        <v>500</v>
      </c>
      <c r="E17" s="12">
        <v>900</v>
      </c>
      <c r="F17" s="12">
        <v>46</v>
      </c>
      <c r="G17" s="12">
        <v>40</v>
      </c>
      <c r="H17" s="12">
        <v>44</v>
      </c>
      <c r="I17" s="43">
        <f t="shared" si="3"/>
        <v>-1000</v>
      </c>
      <c r="J17" s="39">
        <f t="shared" si="4"/>
        <v>23000</v>
      </c>
      <c r="K17" s="40">
        <f t="shared" si="5"/>
        <v>-0.0434782608695652</v>
      </c>
      <c r="L17" s="1"/>
    </row>
    <row r="18" spans="1:12">
      <c r="A18" s="8">
        <v>43049</v>
      </c>
      <c r="B18" s="9" t="s">
        <v>113</v>
      </c>
      <c r="C18" s="9" t="s">
        <v>19</v>
      </c>
      <c r="D18" s="9">
        <v>1000</v>
      </c>
      <c r="E18" s="9">
        <v>850</v>
      </c>
      <c r="F18" s="9">
        <v>23</v>
      </c>
      <c r="G18" s="9">
        <v>20</v>
      </c>
      <c r="H18" s="9">
        <v>24.5</v>
      </c>
      <c r="I18" s="42">
        <f t="shared" si="3"/>
        <v>1500</v>
      </c>
      <c r="J18" s="39">
        <f t="shared" si="4"/>
        <v>23000</v>
      </c>
      <c r="K18" s="40">
        <f t="shared" si="5"/>
        <v>0.0652173913043478</v>
      </c>
      <c r="L18" s="1"/>
    </row>
    <row r="19" spans="1:12">
      <c r="A19" s="11">
        <v>43049</v>
      </c>
      <c r="B19" s="12" t="s">
        <v>248</v>
      </c>
      <c r="C19" s="12" t="s">
        <v>19</v>
      </c>
      <c r="D19" s="12">
        <v>1200</v>
      </c>
      <c r="E19" s="12">
        <v>510</v>
      </c>
      <c r="F19" s="12">
        <v>22</v>
      </c>
      <c r="G19" s="12">
        <v>19.5</v>
      </c>
      <c r="H19" s="12">
        <v>19.5</v>
      </c>
      <c r="I19" s="43">
        <f t="shared" si="3"/>
        <v>-3000</v>
      </c>
      <c r="J19" s="39">
        <f t="shared" si="4"/>
        <v>26400</v>
      </c>
      <c r="K19" s="40">
        <f t="shared" si="5"/>
        <v>-0.113636363636364</v>
      </c>
      <c r="L19" s="1"/>
    </row>
    <row r="20" spans="1:12">
      <c r="A20" s="8">
        <v>43079</v>
      </c>
      <c r="B20" s="9" t="s">
        <v>381</v>
      </c>
      <c r="C20" s="9" t="s">
        <v>19</v>
      </c>
      <c r="D20" s="9">
        <v>1575</v>
      </c>
      <c r="E20" s="9">
        <v>450</v>
      </c>
      <c r="F20" s="9">
        <v>17</v>
      </c>
      <c r="G20" s="9">
        <v>14.7</v>
      </c>
      <c r="H20" s="9">
        <v>18</v>
      </c>
      <c r="I20" s="42">
        <f t="shared" si="3"/>
        <v>1575</v>
      </c>
      <c r="J20" s="39">
        <f t="shared" si="4"/>
        <v>26775</v>
      </c>
      <c r="K20" s="40">
        <f t="shared" si="5"/>
        <v>0.0588235294117647</v>
      </c>
      <c r="L20" s="1"/>
    </row>
    <row r="21" spans="1:12">
      <c r="A21" s="8" t="s">
        <v>553</v>
      </c>
      <c r="B21" s="9" t="s">
        <v>385</v>
      </c>
      <c r="C21" s="9" t="s">
        <v>19</v>
      </c>
      <c r="D21" s="9">
        <v>2000</v>
      </c>
      <c r="E21" s="9">
        <v>690</v>
      </c>
      <c r="F21" s="9">
        <v>19.7</v>
      </c>
      <c r="G21" s="9">
        <v>18.2</v>
      </c>
      <c r="H21" s="9">
        <v>20.6</v>
      </c>
      <c r="I21" s="42">
        <f t="shared" si="3"/>
        <v>1800</v>
      </c>
      <c r="J21" s="39">
        <f t="shared" si="4"/>
        <v>39400</v>
      </c>
      <c r="K21" s="40">
        <f t="shared" si="5"/>
        <v>0.0456852791878174</v>
      </c>
      <c r="L21" s="1"/>
    </row>
    <row r="22" spans="1:12">
      <c r="A22" s="8" t="s">
        <v>553</v>
      </c>
      <c r="B22" s="9" t="s">
        <v>100</v>
      </c>
      <c r="C22" s="9" t="s">
        <v>19</v>
      </c>
      <c r="D22" s="9">
        <v>250</v>
      </c>
      <c r="E22" s="9">
        <v>2500</v>
      </c>
      <c r="F22" s="9">
        <v>100</v>
      </c>
      <c r="G22" s="9">
        <v>88</v>
      </c>
      <c r="H22" s="9">
        <v>105.55</v>
      </c>
      <c r="I22" s="42">
        <f t="shared" si="3"/>
        <v>1387.5</v>
      </c>
      <c r="J22" s="39">
        <f t="shared" si="4"/>
        <v>25000</v>
      </c>
      <c r="K22" s="40">
        <f t="shared" si="5"/>
        <v>0.0555</v>
      </c>
      <c r="L22" s="1"/>
    </row>
    <row r="23" spans="1:12">
      <c r="A23" s="8" t="s">
        <v>554</v>
      </c>
      <c r="B23" s="9" t="s">
        <v>385</v>
      </c>
      <c r="C23" s="9" t="s">
        <v>19</v>
      </c>
      <c r="D23" s="9">
        <v>2000</v>
      </c>
      <c r="E23" s="9">
        <v>710</v>
      </c>
      <c r="F23" s="9">
        <v>15.5</v>
      </c>
      <c r="G23" s="9">
        <v>14</v>
      </c>
      <c r="H23" s="9">
        <v>17.5</v>
      </c>
      <c r="I23" s="42">
        <f t="shared" si="3"/>
        <v>4000</v>
      </c>
      <c r="J23" s="39">
        <f t="shared" si="4"/>
        <v>31000</v>
      </c>
      <c r="K23" s="40">
        <f t="shared" si="5"/>
        <v>0.129032258064516</v>
      </c>
      <c r="L23" s="1"/>
    </row>
    <row r="24" spans="1:12">
      <c r="A24" s="8" t="s">
        <v>555</v>
      </c>
      <c r="B24" s="9" t="s">
        <v>257</v>
      </c>
      <c r="C24" s="9" t="s">
        <v>19</v>
      </c>
      <c r="D24" s="9">
        <v>800</v>
      </c>
      <c r="E24" s="9">
        <v>1300</v>
      </c>
      <c r="F24" s="9">
        <v>33</v>
      </c>
      <c r="G24" s="9">
        <v>29.25</v>
      </c>
      <c r="H24" s="9">
        <v>33</v>
      </c>
      <c r="I24" s="42">
        <f t="shared" si="3"/>
        <v>0</v>
      </c>
      <c r="J24" s="39">
        <f t="shared" si="4"/>
        <v>26400</v>
      </c>
      <c r="K24" s="40">
        <f t="shared" si="5"/>
        <v>0</v>
      </c>
      <c r="L24" s="1"/>
    </row>
    <row r="25" spans="1:12">
      <c r="A25" s="8" t="s">
        <v>555</v>
      </c>
      <c r="B25" s="9" t="s">
        <v>331</v>
      </c>
      <c r="C25" s="9" t="s">
        <v>19</v>
      </c>
      <c r="D25" s="9">
        <v>1300</v>
      </c>
      <c r="E25" s="9">
        <v>460</v>
      </c>
      <c r="F25" s="9">
        <v>16.1</v>
      </c>
      <c r="G25" s="9">
        <v>13.9</v>
      </c>
      <c r="H25" s="9">
        <v>17.1</v>
      </c>
      <c r="I25" s="42">
        <f t="shared" si="3"/>
        <v>1300</v>
      </c>
      <c r="J25" s="39">
        <f t="shared" si="4"/>
        <v>20930</v>
      </c>
      <c r="K25" s="40">
        <f t="shared" si="5"/>
        <v>0.062111801242236</v>
      </c>
      <c r="L25" s="1"/>
    </row>
    <row r="26" spans="1:12">
      <c r="A26" s="8" t="s">
        <v>556</v>
      </c>
      <c r="B26" s="9" t="s">
        <v>557</v>
      </c>
      <c r="C26" s="9" t="s">
        <v>19</v>
      </c>
      <c r="D26" s="9">
        <v>2000</v>
      </c>
      <c r="E26" s="9">
        <v>710</v>
      </c>
      <c r="F26" s="9">
        <v>10</v>
      </c>
      <c r="G26" s="9">
        <v>7.7</v>
      </c>
      <c r="H26" s="9">
        <v>10</v>
      </c>
      <c r="I26" s="42">
        <f t="shared" si="3"/>
        <v>0</v>
      </c>
      <c r="J26" s="39">
        <f t="shared" si="4"/>
        <v>20000</v>
      </c>
      <c r="K26" s="40">
        <f t="shared" si="5"/>
        <v>0</v>
      </c>
      <c r="L26" s="1"/>
    </row>
    <row r="27" spans="1:12">
      <c r="A27" s="8" t="s">
        <v>558</v>
      </c>
      <c r="B27" s="9" t="s">
        <v>559</v>
      </c>
      <c r="C27" s="9" t="s">
        <v>19</v>
      </c>
      <c r="D27" s="9">
        <v>3000</v>
      </c>
      <c r="E27" s="9">
        <v>270</v>
      </c>
      <c r="F27" s="9">
        <v>2.5</v>
      </c>
      <c r="G27" s="9">
        <v>1.2</v>
      </c>
      <c r="H27" s="9">
        <v>3.85</v>
      </c>
      <c r="I27" s="42">
        <f t="shared" si="3"/>
        <v>4050</v>
      </c>
      <c r="J27" s="39">
        <f t="shared" si="4"/>
        <v>7500</v>
      </c>
      <c r="K27" s="40">
        <f t="shared" si="5"/>
        <v>0.54</v>
      </c>
      <c r="L27" s="1"/>
    </row>
    <row r="28" spans="1:12">
      <c r="A28" s="8" t="s">
        <v>560</v>
      </c>
      <c r="B28" s="9" t="s">
        <v>331</v>
      </c>
      <c r="C28" s="9" t="s">
        <v>19</v>
      </c>
      <c r="D28" s="9">
        <v>1300</v>
      </c>
      <c r="E28" s="9">
        <v>460</v>
      </c>
      <c r="F28" s="9">
        <v>16.7</v>
      </c>
      <c r="G28" s="9">
        <v>14.5</v>
      </c>
      <c r="H28" s="9">
        <v>22.3</v>
      </c>
      <c r="I28" s="42">
        <f t="shared" si="3"/>
        <v>7280</v>
      </c>
      <c r="J28" s="39">
        <f t="shared" si="4"/>
        <v>21710</v>
      </c>
      <c r="K28" s="40">
        <f t="shared" si="5"/>
        <v>0.335329341317365</v>
      </c>
      <c r="L28" s="1"/>
    </row>
    <row r="29" spans="1:12">
      <c r="A29" s="8" t="s">
        <v>561</v>
      </c>
      <c r="B29" s="9" t="s">
        <v>45</v>
      </c>
      <c r="C29" s="9" t="s">
        <v>19</v>
      </c>
      <c r="D29" s="9">
        <v>500</v>
      </c>
      <c r="E29" s="9">
        <v>900</v>
      </c>
      <c r="F29" s="9">
        <v>32</v>
      </c>
      <c r="G29" s="9">
        <v>26</v>
      </c>
      <c r="H29" s="9">
        <v>35</v>
      </c>
      <c r="I29" s="42">
        <f t="shared" si="3"/>
        <v>1500</v>
      </c>
      <c r="J29" s="39">
        <f t="shared" si="4"/>
        <v>16000</v>
      </c>
      <c r="K29" s="40">
        <f t="shared" si="5"/>
        <v>0.09375</v>
      </c>
      <c r="L29" s="1"/>
    </row>
    <row r="30" spans="1:12">
      <c r="A30" s="8" t="s">
        <v>561</v>
      </c>
      <c r="B30" s="9" t="s">
        <v>45</v>
      </c>
      <c r="C30" s="9" t="s">
        <v>19</v>
      </c>
      <c r="D30" s="9">
        <v>500</v>
      </c>
      <c r="E30" s="9">
        <v>900</v>
      </c>
      <c r="F30" s="9">
        <v>33.7</v>
      </c>
      <c r="G30" s="9">
        <v>27.7</v>
      </c>
      <c r="H30" s="9">
        <v>39.7</v>
      </c>
      <c r="I30" s="42">
        <f t="shared" si="3"/>
        <v>3000</v>
      </c>
      <c r="J30" s="39">
        <f t="shared" si="4"/>
        <v>16850</v>
      </c>
      <c r="K30" s="40">
        <f t="shared" si="5"/>
        <v>0.178041543026706</v>
      </c>
      <c r="L30" s="1"/>
    </row>
    <row r="31" spans="1:12">
      <c r="A31" s="8" t="s">
        <v>562</v>
      </c>
      <c r="B31" s="9" t="s">
        <v>45</v>
      </c>
      <c r="C31" s="9" t="s">
        <v>19</v>
      </c>
      <c r="D31" s="9">
        <v>500</v>
      </c>
      <c r="E31" s="9">
        <v>900</v>
      </c>
      <c r="F31" s="9">
        <v>44.65</v>
      </c>
      <c r="G31" s="9">
        <v>38.65</v>
      </c>
      <c r="H31" s="9">
        <v>44.65</v>
      </c>
      <c r="I31" s="42">
        <f t="shared" si="3"/>
        <v>0</v>
      </c>
      <c r="J31" s="39">
        <f t="shared" si="4"/>
        <v>22325</v>
      </c>
      <c r="K31" s="40">
        <f t="shared" si="5"/>
        <v>0</v>
      </c>
      <c r="L31" s="1"/>
    </row>
    <row r="32" spans="1:12">
      <c r="A32" s="8" t="s">
        <v>562</v>
      </c>
      <c r="B32" s="9" t="s">
        <v>385</v>
      </c>
      <c r="C32" s="9" t="s">
        <v>19</v>
      </c>
      <c r="D32" s="9">
        <v>2000</v>
      </c>
      <c r="E32" s="9">
        <v>710</v>
      </c>
      <c r="F32" s="9">
        <v>13</v>
      </c>
      <c r="G32" s="9">
        <v>11.5</v>
      </c>
      <c r="H32" s="9">
        <v>20</v>
      </c>
      <c r="I32" s="42">
        <f t="shared" si="3"/>
        <v>14000</v>
      </c>
      <c r="J32" s="39">
        <f t="shared" si="4"/>
        <v>26000</v>
      </c>
      <c r="K32" s="40">
        <f t="shared" si="5"/>
        <v>0.538461538461538</v>
      </c>
      <c r="L32" s="1"/>
    </row>
    <row r="33" spans="1:12">
      <c r="A33" s="8" t="s">
        <v>563</v>
      </c>
      <c r="B33" s="9" t="s">
        <v>68</v>
      </c>
      <c r="C33" s="9" t="s">
        <v>19</v>
      </c>
      <c r="D33" s="9">
        <v>800</v>
      </c>
      <c r="E33" s="9">
        <v>780</v>
      </c>
      <c r="F33" s="9">
        <v>25</v>
      </c>
      <c r="G33" s="9">
        <v>21.25</v>
      </c>
      <c r="H33" s="9">
        <v>25</v>
      </c>
      <c r="I33" s="42">
        <f t="shared" si="3"/>
        <v>0</v>
      </c>
      <c r="J33" s="39">
        <f t="shared" si="4"/>
        <v>20000</v>
      </c>
      <c r="K33" s="40">
        <f t="shared" si="5"/>
        <v>0</v>
      </c>
      <c r="L33" s="1"/>
    </row>
    <row r="34" spans="1:12">
      <c r="A34" s="11" t="s">
        <v>563</v>
      </c>
      <c r="B34" s="12" t="s">
        <v>505</v>
      </c>
      <c r="C34" s="12" t="s">
        <v>19</v>
      </c>
      <c r="D34" s="12">
        <v>750</v>
      </c>
      <c r="E34" s="12">
        <v>600</v>
      </c>
      <c r="F34" s="12">
        <v>19.75</v>
      </c>
      <c r="G34" s="12">
        <v>17.75</v>
      </c>
      <c r="H34" s="12">
        <v>17.75</v>
      </c>
      <c r="I34" s="43">
        <f t="shared" si="3"/>
        <v>-1500</v>
      </c>
      <c r="J34" s="39">
        <f t="shared" si="4"/>
        <v>14812.5</v>
      </c>
      <c r="K34" s="40">
        <f t="shared" si="5"/>
        <v>-0.10126582278481</v>
      </c>
      <c r="L34" s="1"/>
    </row>
    <row r="35" spans="1:12">
      <c r="A35" s="11" t="s">
        <v>563</v>
      </c>
      <c r="B35" s="12" t="s">
        <v>321</v>
      </c>
      <c r="C35" s="12" t="s">
        <v>19</v>
      </c>
      <c r="D35" s="12">
        <v>1000</v>
      </c>
      <c r="E35" s="12">
        <v>630</v>
      </c>
      <c r="F35" s="12">
        <v>24.1</v>
      </c>
      <c r="G35" s="12">
        <v>21.1</v>
      </c>
      <c r="H35" s="12">
        <v>22</v>
      </c>
      <c r="I35" s="43">
        <f t="shared" si="3"/>
        <v>-2100</v>
      </c>
      <c r="J35" s="39">
        <f t="shared" si="4"/>
        <v>24100</v>
      </c>
      <c r="K35" s="40">
        <f t="shared" si="5"/>
        <v>-0.087136929460581</v>
      </c>
      <c r="L35" s="1"/>
    </row>
    <row r="36" spans="1:12">
      <c r="A36" s="8" t="s">
        <v>564</v>
      </c>
      <c r="B36" s="9" t="s">
        <v>81</v>
      </c>
      <c r="C36" s="9" t="s">
        <v>19</v>
      </c>
      <c r="D36" s="9">
        <v>1500</v>
      </c>
      <c r="E36" s="9">
        <v>600</v>
      </c>
      <c r="F36" s="9">
        <v>26.5</v>
      </c>
      <c r="G36" s="9">
        <v>24.5</v>
      </c>
      <c r="H36" s="9">
        <v>33.5</v>
      </c>
      <c r="I36" s="42">
        <f t="shared" si="3"/>
        <v>10500</v>
      </c>
      <c r="J36" s="39">
        <f t="shared" si="4"/>
        <v>39750</v>
      </c>
      <c r="K36" s="40">
        <f t="shared" si="5"/>
        <v>0.264150943396226</v>
      </c>
      <c r="L36" s="1"/>
    </row>
    <row r="37" spans="1:12">
      <c r="A37" s="8" t="s">
        <v>564</v>
      </c>
      <c r="B37" s="9" t="s">
        <v>422</v>
      </c>
      <c r="C37" s="9" t="s">
        <v>19</v>
      </c>
      <c r="D37" s="9">
        <v>1200</v>
      </c>
      <c r="E37" s="9">
        <v>700</v>
      </c>
      <c r="F37" s="9">
        <v>22.5</v>
      </c>
      <c r="G37" s="9">
        <v>20</v>
      </c>
      <c r="H37" s="9">
        <v>22.9</v>
      </c>
      <c r="I37" s="42">
        <f t="shared" si="3"/>
        <v>479.999999999998</v>
      </c>
      <c r="J37" s="39">
        <f t="shared" si="4"/>
        <v>27000</v>
      </c>
      <c r="K37" s="40">
        <f t="shared" si="5"/>
        <v>0.0177777777777777</v>
      </c>
      <c r="L37" s="1"/>
    </row>
    <row r="38" spans="1:12">
      <c r="A38" s="8" t="s">
        <v>565</v>
      </c>
      <c r="B38" s="9" t="s">
        <v>385</v>
      </c>
      <c r="C38" s="9" t="s">
        <v>19</v>
      </c>
      <c r="D38" s="9">
        <v>1000</v>
      </c>
      <c r="E38" s="9">
        <v>730</v>
      </c>
      <c r="F38" s="9">
        <v>23.4</v>
      </c>
      <c r="G38" s="9">
        <v>20.4</v>
      </c>
      <c r="H38" s="9">
        <v>24.9</v>
      </c>
      <c r="I38" s="42">
        <f t="shared" si="3"/>
        <v>1500</v>
      </c>
      <c r="J38" s="39">
        <f t="shared" si="4"/>
        <v>23400</v>
      </c>
      <c r="K38" s="40">
        <f t="shared" si="5"/>
        <v>0.0641025641025641</v>
      </c>
      <c r="L38" s="1"/>
    </row>
    <row r="39" spans="1:12">
      <c r="A39" s="8" t="s">
        <v>565</v>
      </c>
      <c r="B39" s="9" t="s">
        <v>266</v>
      </c>
      <c r="C39" s="9" t="s">
        <v>19</v>
      </c>
      <c r="D39" s="9">
        <v>700</v>
      </c>
      <c r="E39" s="9">
        <v>840</v>
      </c>
      <c r="F39" s="9">
        <v>27.1</v>
      </c>
      <c r="G39" s="9">
        <v>22.9</v>
      </c>
      <c r="H39" s="9">
        <v>29.3</v>
      </c>
      <c r="I39" s="42">
        <f t="shared" si="3"/>
        <v>1540</v>
      </c>
      <c r="J39" s="39">
        <f t="shared" si="4"/>
        <v>18970</v>
      </c>
      <c r="K39" s="40">
        <f t="shared" si="5"/>
        <v>0.0811808118081181</v>
      </c>
      <c r="L39" s="1"/>
    </row>
    <row r="40" spans="1:12">
      <c r="A40" s="8" t="s">
        <v>565</v>
      </c>
      <c r="B40" s="9" t="s">
        <v>551</v>
      </c>
      <c r="C40" s="9" t="s">
        <v>19</v>
      </c>
      <c r="D40" s="9">
        <v>200</v>
      </c>
      <c r="E40" s="9">
        <v>3900</v>
      </c>
      <c r="F40" s="9">
        <v>103</v>
      </c>
      <c r="G40" s="9">
        <v>88</v>
      </c>
      <c r="H40" s="9">
        <v>103</v>
      </c>
      <c r="I40" s="42">
        <f t="shared" si="3"/>
        <v>0</v>
      </c>
      <c r="J40" s="39">
        <f t="shared" si="4"/>
        <v>20600</v>
      </c>
      <c r="K40" s="40">
        <f t="shared" si="5"/>
        <v>0</v>
      </c>
      <c r="L40" s="1"/>
    </row>
    <row r="41" spans="1:12">
      <c r="A41" s="8"/>
      <c r="B41" s="9"/>
      <c r="C41" s="9"/>
      <c r="D41" s="9"/>
      <c r="E41" s="9"/>
      <c r="F41" s="9"/>
      <c r="G41" s="9"/>
      <c r="H41" s="9"/>
      <c r="I41" s="42"/>
      <c r="J41" s="39"/>
      <c r="K41" s="40"/>
      <c r="L41" s="1"/>
    </row>
    <row r="42" spans="1:12">
      <c r="A42" s="8"/>
      <c r="B42" s="9"/>
      <c r="C42" s="9"/>
      <c r="D42" s="9"/>
      <c r="E42" s="9"/>
      <c r="F42" s="9"/>
      <c r="G42" s="9"/>
      <c r="H42" s="9"/>
      <c r="I42" s="42"/>
      <c r="J42" s="39"/>
      <c r="K42" s="40">
        <f>SUM(K4:K41)</f>
        <v>3.1899318433704</v>
      </c>
      <c r="L42" s="1"/>
    </row>
    <row r="43" spans="1:12">
      <c r="A43" s="44"/>
      <c r="B43" s="45"/>
      <c r="C43" s="45"/>
      <c r="D43" s="45"/>
      <c r="E43" s="45"/>
      <c r="F43" s="45"/>
      <c r="G43" s="46" t="s">
        <v>42</v>
      </c>
      <c r="H43" s="46"/>
      <c r="I43" s="49">
        <f>SUM(I4:I42)</f>
        <v>71372.5</v>
      </c>
      <c r="J43" s="45"/>
      <c r="K43" s="1"/>
      <c r="L43" s="1"/>
    </row>
    <row r="44" spans="7:9">
      <c r="G44" s="45"/>
      <c r="H44" s="45"/>
      <c r="I44" s="45"/>
    </row>
    <row r="45" spans="7:9">
      <c r="G45" s="47" t="s">
        <v>43</v>
      </c>
      <c r="H45" s="47"/>
      <c r="I45" s="50">
        <v>3.19</v>
      </c>
    </row>
    <row r="46" spans="7:9">
      <c r="G46" s="48"/>
      <c r="H46" s="48"/>
      <c r="I46" s="45"/>
    </row>
    <row r="47" spans="7:9">
      <c r="G47" s="47" t="s">
        <v>2</v>
      </c>
      <c r="H47" s="47"/>
      <c r="I47" s="50">
        <f>31/37</f>
        <v>0.837837837837838</v>
      </c>
    </row>
  </sheetData>
  <mergeCells count="5">
    <mergeCell ref="A1:J1"/>
    <mergeCell ref="A2:J2"/>
    <mergeCell ref="G43:H43"/>
    <mergeCell ref="G45:H45"/>
    <mergeCell ref="G47:H47"/>
  </mergeCells>
  <pageMargins left="0.75" right="0.75" top="1" bottom="1" header="0.511805555555556" footer="0.511805555555556"/>
  <pageSetup paperSize="1" orientation="portrait"/>
  <headerFooter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63"/>
  <sheetViews>
    <sheetView topLeftCell="A49" workbookViewId="0">
      <selection activeCell="D60" sqref="D60"/>
    </sheetView>
  </sheetViews>
  <sheetFormatPr defaultColWidth="9" defaultRowHeight="15"/>
  <cols>
    <col min="1" max="1" width="9.42857142857143"/>
    <col min="2" max="2" width="16" customWidth="1"/>
    <col min="5" max="5" width="12.8571428571429" customWidth="1"/>
    <col min="9" max="9" width="12.5714285714286" customWidth="1"/>
    <col min="10" max="10" width="19.1428571428571" customWidth="1"/>
    <col min="11" max="11" width="18.8571428571429" customWidth="1"/>
  </cols>
  <sheetData>
    <row r="1" ht="22.5" spans="1:12">
      <c r="A1" s="27" t="s">
        <v>4</v>
      </c>
      <c r="B1" s="28"/>
      <c r="C1" s="28"/>
      <c r="D1" s="28"/>
      <c r="E1" s="28"/>
      <c r="F1" s="28"/>
      <c r="G1" s="28"/>
      <c r="H1" s="28"/>
      <c r="I1" s="28"/>
      <c r="J1" s="34"/>
      <c r="K1" s="1"/>
      <c r="L1" s="1"/>
    </row>
    <row r="2" ht="15.75" spans="1:12">
      <c r="A2" s="29" t="s">
        <v>566</v>
      </c>
      <c r="B2" s="30"/>
      <c r="C2" s="30"/>
      <c r="D2" s="30"/>
      <c r="E2" s="30"/>
      <c r="F2" s="30"/>
      <c r="G2" s="30"/>
      <c r="H2" s="30"/>
      <c r="I2" s="30"/>
      <c r="J2" s="35"/>
      <c r="K2" s="1"/>
      <c r="L2" s="1"/>
    </row>
    <row r="3" spans="1:12">
      <c r="A3" s="6" t="s">
        <v>6</v>
      </c>
      <c r="B3" s="7" t="s">
        <v>7</v>
      </c>
      <c r="C3" s="7" t="s">
        <v>8</v>
      </c>
      <c r="D3" s="7" t="s">
        <v>9</v>
      </c>
      <c r="E3" s="7" t="s">
        <v>10</v>
      </c>
      <c r="F3" s="7" t="s">
        <v>11</v>
      </c>
      <c r="G3" s="7" t="s">
        <v>13</v>
      </c>
      <c r="H3" s="7" t="s">
        <v>14</v>
      </c>
      <c r="I3" s="36" t="s">
        <v>15</v>
      </c>
      <c r="J3" s="37" t="s">
        <v>16</v>
      </c>
      <c r="K3" s="37" t="s">
        <v>17</v>
      </c>
      <c r="L3" s="1"/>
    </row>
    <row r="4" spans="1:12">
      <c r="A4" s="8">
        <v>42744</v>
      </c>
      <c r="B4" s="9" t="s">
        <v>505</v>
      </c>
      <c r="C4" s="9" t="s">
        <v>19</v>
      </c>
      <c r="D4" s="9">
        <v>1500</v>
      </c>
      <c r="E4" s="9">
        <v>840</v>
      </c>
      <c r="F4" s="9">
        <v>15</v>
      </c>
      <c r="G4" s="9">
        <v>13</v>
      </c>
      <c r="H4" s="9">
        <v>21</v>
      </c>
      <c r="I4" s="42">
        <f t="shared" ref="I4:I56" si="0">(H4-F4)*D4</f>
        <v>9000</v>
      </c>
      <c r="J4" s="39">
        <f t="shared" ref="J4:J56" si="1">D4*F4</f>
        <v>22500</v>
      </c>
      <c r="K4" s="40">
        <f t="shared" ref="K4:K20" si="2">(I4/J4)</f>
        <v>0.4</v>
      </c>
      <c r="L4" s="1"/>
    </row>
    <row r="5" spans="1:12">
      <c r="A5" s="8">
        <v>42744</v>
      </c>
      <c r="B5" s="9" t="s">
        <v>370</v>
      </c>
      <c r="C5" s="9" t="s">
        <v>19</v>
      </c>
      <c r="D5" s="9">
        <v>200</v>
      </c>
      <c r="E5" s="9">
        <v>2200</v>
      </c>
      <c r="F5" s="9">
        <v>68</v>
      </c>
      <c r="G5" s="9">
        <v>53</v>
      </c>
      <c r="H5" s="9">
        <v>75.5</v>
      </c>
      <c r="I5" s="42">
        <f t="shared" si="0"/>
        <v>1500</v>
      </c>
      <c r="J5" s="39">
        <f t="shared" si="1"/>
        <v>13600</v>
      </c>
      <c r="K5" s="40">
        <f t="shared" si="2"/>
        <v>0.110294117647059</v>
      </c>
      <c r="L5" s="1"/>
    </row>
    <row r="6" spans="1:12">
      <c r="A6" s="11">
        <v>42834</v>
      </c>
      <c r="B6" s="12" t="s">
        <v>567</v>
      </c>
      <c r="C6" s="12" t="s">
        <v>19</v>
      </c>
      <c r="D6" s="12">
        <v>250</v>
      </c>
      <c r="E6" s="12">
        <v>2950</v>
      </c>
      <c r="F6" s="12">
        <v>65</v>
      </c>
      <c r="G6" s="12">
        <v>53</v>
      </c>
      <c r="H6" s="12">
        <v>59</v>
      </c>
      <c r="I6" s="43">
        <f t="shared" si="0"/>
        <v>-1500</v>
      </c>
      <c r="J6" s="39">
        <f t="shared" si="1"/>
        <v>16250</v>
      </c>
      <c r="K6" s="40">
        <f t="shared" si="2"/>
        <v>-0.0923076923076923</v>
      </c>
      <c r="L6" s="1"/>
    </row>
    <row r="7" spans="1:12">
      <c r="A7" s="8">
        <v>42834</v>
      </c>
      <c r="B7" s="9" t="s">
        <v>113</v>
      </c>
      <c r="C7" s="9" t="s">
        <v>19</v>
      </c>
      <c r="D7" s="9">
        <v>500</v>
      </c>
      <c r="E7" s="9">
        <v>1640</v>
      </c>
      <c r="F7" s="9">
        <v>30</v>
      </c>
      <c r="G7" s="9">
        <v>26</v>
      </c>
      <c r="H7" s="9">
        <v>33</v>
      </c>
      <c r="I7" s="42">
        <f t="shared" si="0"/>
        <v>1500</v>
      </c>
      <c r="J7" s="39">
        <f t="shared" si="1"/>
        <v>15000</v>
      </c>
      <c r="K7" s="40">
        <f t="shared" si="2"/>
        <v>0.1</v>
      </c>
      <c r="L7" s="1"/>
    </row>
    <row r="8" spans="1:12">
      <c r="A8" s="8">
        <v>42834</v>
      </c>
      <c r="B8" s="9" t="s">
        <v>505</v>
      </c>
      <c r="C8" s="9" t="s">
        <v>19</v>
      </c>
      <c r="D8" s="9">
        <v>1500</v>
      </c>
      <c r="E8" s="9">
        <v>860</v>
      </c>
      <c r="F8" s="9">
        <v>16</v>
      </c>
      <c r="G8" s="9">
        <v>15</v>
      </c>
      <c r="H8" s="9">
        <v>18</v>
      </c>
      <c r="I8" s="42">
        <f t="shared" si="0"/>
        <v>3000</v>
      </c>
      <c r="J8" s="39">
        <f t="shared" si="1"/>
        <v>24000</v>
      </c>
      <c r="K8" s="40">
        <f t="shared" si="2"/>
        <v>0.125</v>
      </c>
      <c r="L8" s="1"/>
    </row>
    <row r="9" spans="1:12">
      <c r="A9" s="11">
        <v>42864</v>
      </c>
      <c r="B9" s="12" t="s">
        <v>277</v>
      </c>
      <c r="C9" s="12" t="s">
        <v>19</v>
      </c>
      <c r="D9" s="12">
        <v>1000</v>
      </c>
      <c r="E9" s="12">
        <v>860</v>
      </c>
      <c r="F9" s="12">
        <v>28.25</v>
      </c>
      <c r="G9" s="12">
        <v>25.25</v>
      </c>
      <c r="H9" s="12">
        <v>25.25</v>
      </c>
      <c r="I9" s="43">
        <f t="shared" si="0"/>
        <v>-3000</v>
      </c>
      <c r="J9" s="39">
        <f t="shared" si="1"/>
        <v>28250</v>
      </c>
      <c r="K9" s="40">
        <f t="shared" si="2"/>
        <v>-0.106194690265487</v>
      </c>
      <c r="L9" s="1"/>
    </row>
    <row r="10" spans="1:12">
      <c r="A10" s="8">
        <v>42864</v>
      </c>
      <c r="B10" s="9" t="s">
        <v>327</v>
      </c>
      <c r="C10" s="9" t="s">
        <v>19</v>
      </c>
      <c r="D10" s="9">
        <v>350</v>
      </c>
      <c r="E10" s="9">
        <v>1780</v>
      </c>
      <c r="F10" s="9">
        <v>51</v>
      </c>
      <c r="G10" s="9">
        <v>42.7</v>
      </c>
      <c r="H10" s="9">
        <v>51</v>
      </c>
      <c r="I10" s="42">
        <f t="shared" si="0"/>
        <v>0</v>
      </c>
      <c r="J10" s="39">
        <f t="shared" si="1"/>
        <v>17850</v>
      </c>
      <c r="K10" s="40">
        <f t="shared" si="2"/>
        <v>0</v>
      </c>
      <c r="L10" s="1"/>
    </row>
    <row r="11" spans="1:12">
      <c r="A11" s="8">
        <v>42864</v>
      </c>
      <c r="B11" s="9" t="s">
        <v>331</v>
      </c>
      <c r="C11" s="9" t="s">
        <v>19</v>
      </c>
      <c r="D11" s="9">
        <v>1300</v>
      </c>
      <c r="E11" s="9">
        <v>520</v>
      </c>
      <c r="F11" s="9">
        <v>16.4</v>
      </c>
      <c r="G11" s="9">
        <v>14.2</v>
      </c>
      <c r="H11" s="9">
        <v>16.4</v>
      </c>
      <c r="I11" s="42">
        <f t="shared" si="0"/>
        <v>0</v>
      </c>
      <c r="J11" s="39">
        <f t="shared" si="1"/>
        <v>21320</v>
      </c>
      <c r="K11" s="40">
        <f t="shared" si="2"/>
        <v>0</v>
      </c>
      <c r="L11" s="1"/>
    </row>
    <row r="12" spans="1:12">
      <c r="A12" s="8">
        <v>42895</v>
      </c>
      <c r="B12" s="9" t="s">
        <v>332</v>
      </c>
      <c r="C12" s="9" t="s">
        <v>19</v>
      </c>
      <c r="D12" s="9">
        <v>1500</v>
      </c>
      <c r="E12" s="9">
        <v>560</v>
      </c>
      <c r="F12" s="9">
        <v>18</v>
      </c>
      <c r="G12" s="9">
        <v>16</v>
      </c>
      <c r="H12" s="9">
        <v>20</v>
      </c>
      <c r="I12" s="42">
        <f t="shared" si="0"/>
        <v>3000</v>
      </c>
      <c r="J12" s="39">
        <f t="shared" si="1"/>
        <v>27000</v>
      </c>
      <c r="K12" s="40">
        <f t="shared" si="2"/>
        <v>0.111111111111111</v>
      </c>
      <c r="L12" s="1"/>
    </row>
    <row r="13" spans="1:12">
      <c r="A13" s="8">
        <v>42895</v>
      </c>
      <c r="B13" s="9" t="s">
        <v>29</v>
      </c>
      <c r="C13" s="9" t="s">
        <v>19</v>
      </c>
      <c r="D13" s="9">
        <v>1200</v>
      </c>
      <c r="E13" s="9">
        <v>410</v>
      </c>
      <c r="F13" s="9">
        <v>16.8</v>
      </c>
      <c r="G13" s="9">
        <v>14.3</v>
      </c>
      <c r="H13" s="9">
        <v>16.8</v>
      </c>
      <c r="I13" s="42">
        <f t="shared" si="0"/>
        <v>0</v>
      </c>
      <c r="J13" s="39">
        <f t="shared" si="1"/>
        <v>20160</v>
      </c>
      <c r="K13" s="40">
        <f t="shared" si="2"/>
        <v>0</v>
      </c>
      <c r="L13" s="1"/>
    </row>
    <row r="14" spans="1:12">
      <c r="A14" s="8">
        <v>42895</v>
      </c>
      <c r="B14" s="9" t="s">
        <v>81</v>
      </c>
      <c r="C14" s="9" t="s">
        <v>19</v>
      </c>
      <c r="D14" s="9">
        <v>1500</v>
      </c>
      <c r="E14" s="9">
        <v>660</v>
      </c>
      <c r="F14" s="9">
        <v>18</v>
      </c>
      <c r="G14" s="9">
        <v>16</v>
      </c>
      <c r="H14" s="9">
        <v>18.95</v>
      </c>
      <c r="I14" s="42">
        <f t="shared" si="0"/>
        <v>1425</v>
      </c>
      <c r="J14" s="39">
        <f t="shared" si="1"/>
        <v>27000</v>
      </c>
      <c r="K14" s="40">
        <f t="shared" si="2"/>
        <v>0.0527777777777777</v>
      </c>
      <c r="L14" s="1"/>
    </row>
    <row r="15" spans="1:12">
      <c r="A15" s="8">
        <v>42925</v>
      </c>
      <c r="B15" s="9" t="s">
        <v>568</v>
      </c>
      <c r="C15" s="9" t="s">
        <v>19</v>
      </c>
      <c r="D15" s="9">
        <v>800</v>
      </c>
      <c r="E15" s="9">
        <v>1360</v>
      </c>
      <c r="F15" s="9">
        <v>21.5</v>
      </c>
      <c r="G15" s="9">
        <v>17.75</v>
      </c>
      <c r="H15" s="9">
        <v>23.5</v>
      </c>
      <c r="I15" s="42">
        <f t="shared" si="0"/>
        <v>1600</v>
      </c>
      <c r="J15" s="39">
        <f t="shared" si="1"/>
        <v>17200</v>
      </c>
      <c r="K15" s="40">
        <f t="shared" si="2"/>
        <v>0.0930232558139535</v>
      </c>
      <c r="L15" s="1"/>
    </row>
    <row r="16" spans="1:12">
      <c r="A16" s="8">
        <v>42925</v>
      </c>
      <c r="B16" s="9" t="s">
        <v>505</v>
      </c>
      <c r="C16" s="9" t="s">
        <v>19</v>
      </c>
      <c r="D16" s="9">
        <v>1500</v>
      </c>
      <c r="E16" s="9">
        <v>800</v>
      </c>
      <c r="F16" s="9">
        <v>15.45</v>
      </c>
      <c r="G16" s="9">
        <v>13.45</v>
      </c>
      <c r="H16" s="9">
        <v>16.45</v>
      </c>
      <c r="I16" s="42">
        <f t="shared" si="0"/>
        <v>1500</v>
      </c>
      <c r="J16" s="39">
        <f t="shared" si="1"/>
        <v>23175</v>
      </c>
      <c r="K16" s="40">
        <f t="shared" si="2"/>
        <v>0.0647249190938511</v>
      </c>
      <c r="L16" s="1"/>
    </row>
    <row r="17" spans="1:12">
      <c r="A17" s="8">
        <v>42925</v>
      </c>
      <c r="B17" s="9" t="s">
        <v>569</v>
      </c>
      <c r="C17" s="9" t="s">
        <v>19</v>
      </c>
      <c r="D17" s="9">
        <v>500</v>
      </c>
      <c r="E17" s="9">
        <v>1960</v>
      </c>
      <c r="F17" s="9">
        <v>36.3</v>
      </c>
      <c r="G17" s="9">
        <v>30.3</v>
      </c>
      <c r="H17" s="9">
        <v>39.3</v>
      </c>
      <c r="I17" s="42">
        <f t="shared" si="0"/>
        <v>1500</v>
      </c>
      <c r="J17" s="39">
        <f t="shared" si="1"/>
        <v>18150</v>
      </c>
      <c r="K17" s="40">
        <f t="shared" si="2"/>
        <v>0.0826446280991736</v>
      </c>
      <c r="L17" s="1"/>
    </row>
    <row r="18" spans="1:12">
      <c r="A18" s="8">
        <v>42956</v>
      </c>
      <c r="B18" s="9" t="s">
        <v>68</v>
      </c>
      <c r="C18" s="9" t="s">
        <v>19</v>
      </c>
      <c r="D18" s="9">
        <v>800</v>
      </c>
      <c r="E18" s="9">
        <v>760</v>
      </c>
      <c r="F18" s="9">
        <v>22.3</v>
      </c>
      <c r="G18" s="9">
        <v>18.55</v>
      </c>
      <c r="H18" s="9">
        <v>23</v>
      </c>
      <c r="I18" s="42">
        <f t="shared" si="0"/>
        <v>559.999999999999</v>
      </c>
      <c r="J18" s="39">
        <f t="shared" si="1"/>
        <v>17840</v>
      </c>
      <c r="K18" s="40">
        <f t="shared" si="2"/>
        <v>0.0313901345291479</v>
      </c>
      <c r="L18" s="1"/>
    </row>
    <row r="19" spans="1:12">
      <c r="A19" s="8">
        <v>42956</v>
      </c>
      <c r="B19" s="9" t="s">
        <v>250</v>
      </c>
      <c r="C19" s="9" t="s">
        <v>19</v>
      </c>
      <c r="D19" s="9">
        <v>500</v>
      </c>
      <c r="E19" s="9">
        <v>1900</v>
      </c>
      <c r="F19" s="9">
        <v>49.1</v>
      </c>
      <c r="G19" s="9">
        <v>43.1</v>
      </c>
      <c r="H19" s="9">
        <v>60</v>
      </c>
      <c r="I19" s="42">
        <f t="shared" si="0"/>
        <v>5450</v>
      </c>
      <c r="J19" s="39">
        <f t="shared" si="1"/>
        <v>24550</v>
      </c>
      <c r="K19" s="40">
        <f t="shared" si="2"/>
        <v>0.221995926680244</v>
      </c>
      <c r="L19" s="1"/>
    </row>
    <row r="20" spans="1:12">
      <c r="A20" s="8">
        <v>43048</v>
      </c>
      <c r="B20" s="9" t="s">
        <v>239</v>
      </c>
      <c r="C20" s="9" t="s">
        <v>19</v>
      </c>
      <c r="D20" s="9">
        <v>500</v>
      </c>
      <c r="E20" s="9">
        <v>1940</v>
      </c>
      <c r="F20" s="9">
        <v>53.5</v>
      </c>
      <c r="G20" s="9">
        <v>47.5</v>
      </c>
      <c r="H20" s="9">
        <v>53.5</v>
      </c>
      <c r="I20" s="42">
        <f t="shared" si="0"/>
        <v>0</v>
      </c>
      <c r="J20" s="39">
        <f t="shared" si="1"/>
        <v>26750</v>
      </c>
      <c r="K20" s="40">
        <f t="shared" si="2"/>
        <v>0</v>
      </c>
      <c r="L20" s="1"/>
    </row>
    <row r="21" spans="1:12">
      <c r="A21" s="8">
        <v>43048</v>
      </c>
      <c r="B21" s="9" t="s">
        <v>277</v>
      </c>
      <c r="C21" s="9" t="s">
        <v>19</v>
      </c>
      <c r="D21" s="9">
        <v>1000</v>
      </c>
      <c r="E21" s="9">
        <v>840</v>
      </c>
      <c r="F21" s="9">
        <v>23</v>
      </c>
      <c r="G21" s="9">
        <v>20</v>
      </c>
      <c r="H21" s="9">
        <v>26</v>
      </c>
      <c r="I21" s="42">
        <f t="shared" si="0"/>
        <v>3000</v>
      </c>
      <c r="J21" s="39">
        <f t="shared" si="1"/>
        <v>23000</v>
      </c>
      <c r="K21" s="40">
        <f t="shared" ref="K21:K56" si="3">(I21/J21)</f>
        <v>0.130434782608696</v>
      </c>
      <c r="L21" s="1"/>
    </row>
    <row r="22" spans="1:12">
      <c r="A22" s="11">
        <v>43078</v>
      </c>
      <c r="B22" s="12" t="s">
        <v>570</v>
      </c>
      <c r="C22" s="12" t="s">
        <v>19</v>
      </c>
      <c r="D22" s="12">
        <v>1100</v>
      </c>
      <c r="E22" s="12">
        <v>660</v>
      </c>
      <c r="F22" s="12">
        <v>18.35</v>
      </c>
      <c r="G22" s="12">
        <v>15.65</v>
      </c>
      <c r="H22" s="12">
        <v>18.15</v>
      </c>
      <c r="I22" s="43">
        <f t="shared" si="0"/>
        <v>-220.000000000003</v>
      </c>
      <c r="J22" s="39">
        <f t="shared" si="1"/>
        <v>20185</v>
      </c>
      <c r="K22" s="40">
        <f t="shared" si="3"/>
        <v>-0.0108991825613081</v>
      </c>
      <c r="L22" s="1"/>
    </row>
    <row r="23" spans="1:12">
      <c r="A23" s="11" t="s">
        <v>571</v>
      </c>
      <c r="B23" s="12" t="s">
        <v>239</v>
      </c>
      <c r="C23" s="12" t="s">
        <v>19</v>
      </c>
      <c r="D23" s="12">
        <v>500</v>
      </c>
      <c r="E23" s="12">
        <v>1940</v>
      </c>
      <c r="F23" s="12">
        <v>50</v>
      </c>
      <c r="G23" s="12">
        <v>44</v>
      </c>
      <c r="H23" s="12">
        <v>44</v>
      </c>
      <c r="I23" s="43">
        <f t="shared" si="0"/>
        <v>-3000</v>
      </c>
      <c r="J23" s="39">
        <f t="shared" si="1"/>
        <v>25000</v>
      </c>
      <c r="K23" s="40">
        <f t="shared" si="3"/>
        <v>-0.12</v>
      </c>
      <c r="L23" s="1"/>
    </row>
    <row r="24" spans="1:12">
      <c r="A24" s="8" t="s">
        <v>571</v>
      </c>
      <c r="B24" s="9" t="s">
        <v>572</v>
      </c>
      <c r="C24" s="9" t="s">
        <v>19</v>
      </c>
      <c r="D24" s="9">
        <v>200</v>
      </c>
      <c r="E24" s="9">
        <v>2200</v>
      </c>
      <c r="F24" s="9">
        <v>66</v>
      </c>
      <c r="G24" s="9">
        <v>51</v>
      </c>
      <c r="H24" s="9">
        <v>83.25</v>
      </c>
      <c r="I24" s="42">
        <f t="shared" si="0"/>
        <v>3450</v>
      </c>
      <c r="J24" s="39">
        <f t="shared" si="1"/>
        <v>13200</v>
      </c>
      <c r="K24" s="40">
        <f t="shared" si="3"/>
        <v>0.261363636363636</v>
      </c>
      <c r="L24" s="1"/>
    </row>
    <row r="25" spans="1:12">
      <c r="A25" s="8" t="s">
        <v>571</v>
      </c>
      <c r="B25" s="9" t="s">
        <v>573</v>
      </c>
      <c r="C25" s="9" t="s">
        <v>19</v>
      </c>
      <c r="D25" s="9">
        <v>1300</v>
      </c>
      <c r="E25" s="9">
        <v>500</v>
      </c>
      <c r="F25" s="9">
        <v>20.5</v>
      </c>
      <c r="G25" s="9">
        <v>18.3</v>
      </c>
      <c r="H25" s="9">
        <v>21.7</v>
      </c>
      <c r="I25" s="42">
        <f t="shared" si="0"/>
        <v>1560</v>
      </c>
      <c r="J25" s="39">
        <f t="shared" si="1"/>
        <v>26650</v>
      </c>
      <c r="K25" s="40">
        <f t="shared" si="3"/>
        <v>0.0585365853658536</v>
      </c>
      <c r="L25" s="1"/>
    </row>
    <row r="26" spans="1:12">
      <c r="A26" s="8" t="s">
        <v>574</v>
      </c>
      <c r="B26" s="9" t="s">
        <v>113</v>
      </c>
      <c r="C26" s="9" t="s">
        <v>19</v>
      </c>
      <c r="D26" s="9">
        <v>1000</v>
      </c>
      <c r="E26" s="9">
        <v>850</v>
      </c>
      <c r="F26" s="9">
        <v>19.5</v>
      </c>
      <c r="G26" s="9">
        <v>16.5</v>
      </c>
      <c r="H26" s="9">
        <v>20.95</v>
      </c>
      <c r="I26" s="42">
        <f t="shared" si="0"/>
        <v>1450</v>
      </c>
      <c r="J26" s="39">
        <f t="shared" si="1"/>
        <v>19500</v>
      </c>
      <c r="K26" s="40">
        <f t="shared" si="3"/>
        <v>0.0743589743589743</v>
      </c>
      <c r="L26" s="1"/>
    </row>
    <row r="27" spans="1:12">
      <c r="A27" s="8" t="s">
        <v>574</v>
      </c>
      <c r="B27" s="9" t="s">
        <v>370</v>
      </c>
      <c r="C27" s="9" t="s">
        <v>19</v>
      </c>
      <c r="D27" s="9">
        <v>200</v>
      </c>
      <c r="E27" s="9">
        <v>2250</v>
      </c>
      <c r="F27" s="9">
        <v>63.5</v>
      </c>
      <c r="G27" s="9">
        <v>48.5</v>
      </c>
      <c r="H27" s="9">
        <v>70.95</v>
      </c>
      <c r="I27" s="42">
        <f t="shared" si="0"/>
        <v>1490</v>
      </c>
      <c r="J27" s="39">
        <f t="shared" si="1"/>
        <v>12700</v>
      </c>
      <c r="K27" s="40">
        <f t="shared" si="3"/>
        <v>0.117322834645669</v>
      </c>
      <c r="L27" s="1"/>
    </row>
    <row r="28" spans="1:12">
      <c r="A28" s="8" t="s">
        <v>574</v>
      </c>
      <c r="B28" s="9" t="s">
        <v>314</v>
      </c>
      <c r="C28" s="9" t="s">
        <v>19</v>
      </c>
      <c r="D28" s="9">
        <v>500</v>
      </c>
      <c r="E28" s="9">
        <v>1380</v>
      </c>
      <c r="F28" s="9">
        <v>45.4</v>
      </c>
      <c r="G28" s="9">
        <v>39.4</v>
      </c>
      <c r="H28" s="9">
        <v>45.4</v>
      </c>
      <c r="I28" s="42">
        <f t="shared" si="0"/>
        <v>0</v>
      </c>
      <c r="J28" s="39">
        <f t="shared" si="1"/>
        <v>22700</v>
      </c>
      <c r="K28" s="40">
        <f t="shared" si="3"/>
        <v>0</v>
      </c>
      <c r="L28" s="1"/>
    </row>
    <row r="29" spans="1:12">
      <c r="A29" s="8" t="s">
        <v>575</v>
      </c>
      <c r="B29" s="9" t="s">
        <v>277</v>
      </c>
      <c r="C29" s="9" t="s">
        <v>19</v>
      </c>
      <c r="D29" s="9">
        <v>1000</v>
      </c>
      <c r="E29" s="9">
        <v>820</v>
      </c>
      <c r="F29" s="9">
        <v>22.7</v>
      </c>
      <c r="G29" s="9">
        <v>19.7</v>
      </c>
      <c r="H29" s="9">
        <v>24.2</v>
      </c>
      <c r="I29" s="42">
        <f t="shared" si="0"/>
        <v>1500</v>
      </c>
      <c r="J29" s="39">
        <f t="shared" si="1"/>
        <v>22700</v>
      </c>
      <c r="K29" s="40">
        <f t="shared" si="3"/>
        <v>0.066079295154185</v>
      </c>
      <c r="L29" s="1"/>
    </row>
    <row r="30" spans="1:12">
      <c r="A30" s="8" t="s">
        <v>575</v>
      </c>
      <c r="B30" s="9" t="s">
        <v>289</v>
      </c>
      <c r="C30" s="9" t="s">
        <v>19</v>
      </c>
      <c r="D30" s="9">
        <v>2000</v>
      </c>
      <c r="E30" s="9">
        <v>680</v>
      </c>
      <c r="F30" s="9">
        <v>13.65</v>
      </c>
      <c r="G30" s="9">
        <v>12.15</v>
      </c>
      <c r="H30" s="9">
        <v>13.65</v>
      </c>
      <c r="I30" s="42">
        <f t="shared" si="0"/>
        <v>0</v>
      </c>
      <c r="J30" s="39">
        <f t="shared" si="1"/>
        <v>27300</v>
      </c>
      <c r="K30" s="40">
        <f t="shared" si="3"/>
        <v>0</v>
      </c>
      <c r="L30" s="1"/>
    </row>
    <row r="31" spans="1:12">
      <c r="A31" s="8" t="s">
        <v>575</v>
      </c>
      <c r="B31" s="9" t="s">
        <v>113</v>
      </c>
      <c r="C31" s="9" t="s">
        <v>19</v>
      </c>
      <c r="D31" s="9">
        <v>1000</v>
      </c>
      <c r="E31" s="9">
        <v>850</v>
      </c>
      <c r="F31" s="9">
        <v>18.75</v>
      </c>
      <c r="G31" s="9">
        <v>15.75</v>
      </c>
      <c r="H31" s="9">
        <v>20.25</v>
      </c>
      <c r="I31" s="42">
        <f t="shared" si="0"/>
        <v>1500</v>
      </c>
      <c r="J31" s="39">
        <f t="shared" si="1"/>
        <v>18750</v>
      </c>
      <c r="K31" s="40">
        <f t="shared" si="3"/>
        <v>0.08</v>
      </c>
      <c r="L31" s="1"/>
    </row>
    <row r="32" spans="1:12">
      <c r="A32" s="8" t="s">
        <v>576</v>
      </c>
      <c r="B32" s="9" t="s">
        <v>577</v>
      </c>
      <c r="C32" s="9" t="s">
        <v>19</v>
      </c>
      <c r="D32" s="9">
        <v>1500</v>
      </c>
      <c r="E32" s="9">
        <v>410</v>
      </c>
      <c r="F32" s="9">
        <v>9.2</v>
      </c>
      <c r="G32" s="9">
        <v>7.2</v>
      </c>
      <c r="H32" s="9">
        <v>9.2</v>
      </c>
      <c r="I32" s="42">
        <f t="shared" si="0"/>
        <v>0</v>
      </c>
      <c r="J32" s="39">
        <f t="shared" si="1"/>
        <v>13800</v>
      </c>
      <c r="K32" s="40">
        <f t="shared" si="3"/>
        <v>0</v>
      </c>
      <c r="L32" s="1"/>
    </row>
    <row r="33" spans="1:12">
      <c r="A33" s="11" t="s">
        <v>576</v>
      </c>
      <c r="B33" s="12" t="s">
        <v>567</v>
      </c>
      <c r="C33" s="12" t="s">
        <v>19</v>
      </c>
      <c r="D33" s="12">
        <v>250</v>
      </c>
      <c r="E33" s="12">
        <v>3050</v>
      </c>
      <c r="F33" s="12">
        <v>75</v>
      </c>
      <c r="G33" s="12">
        <v>63</v>
      </c>
      <c r="H33" s="12">
        <v>73</v>
      </c>
      <c r="I33" s="43">
        <f t="shared" si="0"/>
        <v>-500</v>
      </c>
      <c r="J33" s="39">
        <f t="shared" si="1"/>
        <v>18750</v>
      </c>
      <c r="K33" s="40">
        <f t="shared" si="3"/>
        <v>-0.0266666666666667</v>
      </c>
      <c r="L33" s="1"/>
    </row>
    <row r="34" spans="1:12">
      <c r="A34" s="8" t="s">
        <v>578</v>
      </c>
      <c r="B34" s="9" t="s">
        <v>331</v>
      </c>
      <c r="C34" s="9" t="s">
        <v>19</v>
      </c>
      <c r="D34" s="9">
        <v>1300</v>
      </c>
      <c r="E34" s="9">
        <v>500</v>
      </c>
      <c r="F34" s="9">
        <v>17.8</v>
      </c>
      <c r="G34" s="9">
        <v>15.6</v>
      </c>
      <c r="H34" s="9">
        <v>19</v>
      </c>
      <c r="I34" s="42">
        <f t="shared" si="0"/>
        <v>1560</v>
      </c>
      <c r="J34" s="39">
        <f t="shared" si="1"/>
        <v>23140</v>
      </c>
      <c r="K34" s="40">
        <f t="shared" si="3"/>
        <v>0.0674157303370786</v>
      </c>
      <c r="L34" s="1"/>
    </row>
    <row r="35" spans="1:12">
      <c r="A35" s="8" t="s">
        <v>578</v>
      </c>
      <c r="B35" s="9" t="s">
        <v>270</v>
      </c>
      <c r="C35" s="9" t="s">
        <v>19</v>
      </c>
      <c r="D35" s="9">
        <v>500</v>
      </c>
      <c r="E35" s="9">
        <v>1820</v>
      </c>
      <c r="F35" s="9">
        <v>41.3</v>
      </c>
      <c r="G35" s="9">
        <v>45.3</v>
      </c>
      <c r="H35" s="9">
        <v>41.3</v>
      </c>
      <c r="I35" s="42">
        <f t="shared" si="0"/>
        <v>0</v>
      </c>
      <c r="J35" s="39">
        <f t="shared" si="1"/>
        <v>20650</v>
      </c>
      <c r="K35" s="40">
        <f t="shared" si="3"/>
        <v>0</v>
      </c>
      <c r="L35" s="1"/>
    </row>
    <row r="36" spans="1:12">
      <c r="A36" s="8" t="s">
        <v>579</v>
      </c>
      <c r="B36" s="9" t="s">
        <v>353</v>
      </c>
      <c r="C36" s="9" t="s">
        <v>19</v>
      </c>
      <c r="D36" s="9">
        <v>800</v>
      </c>
      <c r="E36" s="9">
        <v>880</v>
      </c>
      <c r="F36" s="9">
        <v>23</v>
      </c>
      <c r="G36" s="9">
        <v>19.25</v>
      </c>
      <c r="H36" s="9">
        <v>32.15</v>
      </c>
      <c r="I36" s="42">
        <f t="shared" si="0"/>
        <v>7320</v>
      </c>
      <c r="J36" s="39">
        <f t="shared" si="1"/>
        <v>18400</v>
      </c>
      <c r="K36" s="40">
        <f t="shared" si="3"/>
        <v>0.397826086956522</v>
      </c>
      <c r="L36" s="1"/>
    </row>
    <row r="37" spans="1:12">
      <c r="A37" s="8" t="s">
        <v>580</v>
      </c>
      <c r="B37" s="9" t="s">
        <v>393</v>
      </c>
      <c r="C37" s="9" t="s">
        <v>19</v>
      </c>
      <c r="D37" s="9">
        <v>1500</v>
      </c>
      <c r="E37" s="9">
        <v>430</v>
      </c>
      <c r="F37" s="9">
        <v>14.8</v>
      </c>
      <c r="G37" s="9">
        <v>12.8</v>
      </c>
      <c r="H37" s="9">
        <v>16.5</v>
      </c>
      <c r="I37" s="42">
        <f t="shared" si="0"/>
        <v>2550</v>
      </c>
      <c r="J37" s="39">
        <f t="shared" si="1"/>
        <v>22200</v>
      </c>
      <c r="K37" s="40">
        <f t="shared" si="3"/>
        <v>0.114864864864865</v>
      </c>
      <c r="L37" s="1"/>
    </row>
    <row r="38" spans="1:12">
      <c r="A38" s="8" t="s">
        <v>580</v>
      </c>
      <c r="B38" s="9" t="s">
        <v>581</v>
      </c>
      <c r="C38" s="9" t="s">
        <v>19</v>
      </c>
      <c r="D38" s="9">
        <v>1300</v>
      </c>
      <c r="E38" s="9">
        <v>500</v>
      </c>
      <c r="F38" s="9">
        <v>14.7</v>
      </c>
      <c r="G38" s="9">
        <v>12.5</v>
      </c>
      <c r="H38" s="9">
        <v>15.9</v>
      </c>
      <c r="I38" s="42">
        <f t="shared" si="0"/>
        <v>1560</v>
      </c>
      <c r="J38" s="39">
        <f t="shared" si="1"/>
        <v>19110</v>
      </c>
      <c r="K38" s="40">
        <f t="shared" si="3"/>
        <v>0.0816326530612246</v>
      </c>
      <c r="L38" s="1"/>
    </row>
    <row r="39" spans="1:12">
      <c r="A39" s="8" t="s">
        <v>580</v>
      </c>
      <c r="B39" s="9" t="s">
        <v>582</v>
      </c>
      <c r="C39" s="9" t="s">
        <v>19</v>
      </c>
      <c r="D39" s="9">
        <v>250</v>
      </c>
      <c r="E39" s="9">
        <v>3100</v>
      </c>
      <c r="F39" s="9">
        <v>45.6</v>
      </c>
      <c r="G39" s="9">
        <v>33.6</v>
      </c>
      <c r="H39" s="9">
        <v>48</v>
      </c>
      <c r="I39" s="42">
        <f t="shared" si="0"/>
        <v>600</v>
      </c>
      <c r="J39" s="39">
        <f t="shared" si="1"/>
        <v>11400</v>
      </c>
      <c r="K39" s="40">
        <f t="shared" si="3"/>
        <v>0.0526315789473684</v>
      </c>
      <c r="L39" s="1"/>
    </row>
    <row r="40" spans="1:12">
      <c r="A40" s="8" t="s">
        <v>583</v>
      </c>
      <c r="B40" s="9" t="s">
        <v>370</v>
      </c>
      <c r="C40" s="9" t="s">
        <v>19</v>
      </c>
      <c r="D40" s="9">
        <v>200</v>
      </c>
      <c r="E40" s="9">
        <v>2350</v>
      </c>
      <c r="F40" s="9">
        <v>89.8</v>
      </c>
      <c r="G40" s="9">
        <v>74.8</v>
      </c>
      <c r="H40" s="9">
        <v>95</v>
      </c>
      <c r="I40" s="42">
        <f t="shared" si="0"/>
        <v>1040</v>
      </c>
      <c r="J40" s="39">
        <f t="shared" si="1"/>
        <v>17960</v>
      </c>
      <c r="K40" s="40">
        <f t="shared" si="3"/>
        <v>0.0579064587973274</v>
      </c>
      <c r="L40" s="1"/>
    </row>
    <row r="41" spans="1:12">
      <c r="A41" s="8" t="s">
        <v>583</v>
      </c>
      <c r="B41" s="9" t="s">
        <v>353</v>
      </c>
      <c r="C41" s="9" t="s">
        <v>19</v>
      </c>
      <c r="D41" s="9">
        <v>800</v>
      </c>
      <c r="E41" s="9">
        <v>980</v>
      </c>
      <c r="F41" s="9">
        <v>23.4</v>
      </c>
      <c r="G41" s="9">
        <v>19.65</v>
      </c>
      <c r="H41" s="9">
        <v>33.4</v>
      </c>
      <c r="I41" s="42">
        <f t="shared" si="0"/>
        <v>8000</v>
      </c>
      <c r="J41" s="39">
        <f t="shared" si="1"/>
        <v>18720</v>
      </c>
      <c r="K41" s="40">
        <f t="shared" si="3"/>
        <v>0.427350427350427</v>
      </c>
      <c r="L41" s="1"/>
    </row>
    <row r="42" spans="1:12">
      <c r="A42" s="11" t="s">
        <v>584</v>
      </c>
      <c r="B42" s="12" t="s">
        <v>329</v>
      </c>
      <c r="C42" s="12" t="s">
        <v>19</v>
      </c>
      <c r="D42" s="12">
        <v>200</v>
      </c>
      <c r="E42" s="12">
        <v>2500</v>
      </c>
      <c r="F42" s="12">
        <v>82.8</v>
      </c>
      <c r="G42" s="12">
        <v>67.8</v>
      </c>
      <c r="H42" s="12">
        <v>67.8</v>
      </c>
      <c r="I42" s="43">
        <f t="shared" si="0"/>
        <v>-3000</v>
      </c>
      <c r="J42" s="39">
        <f t="shared" si="1"/>
        <v>16560</v>
      </c>
      <c r="K42" s="40">
        <f t="shared" si="3"/>
        <v>-0.181159420289855</v>
      </c>
      <c r="L42" s="1"/>
    </row>
    <row r="43" spans="1:12">
      <c r="A43" s="8" t="s">
        <v>584</v>
      </c>
      <c r="B43" s="9" t="s">
        <v>369</v>
      </c>
      <c r="C43" s="9" t="s">
        <v>19</v>
      </c>
      <c r="D43" s="9">
        <v>1500</v>
      </c>
      <c r="E43" s="9">
        <v>720</v>
      </c>
      <c r="F43" s="9">
        <v>28.1</v>
      </c>
      <c r="G43" s="9">
        <v>26</v>
      </c>
      <c r="H43" s="9">
        <v>35.1</v>
      </c>
      <c r="I43" s="42">
        <f t="shared" si="0"/>
        <v>10500</v>
      </c>
      <c r="J43" s="39">
        <f t="shared" si="1"/>
        <v>42150</v>
      </c>
      <c r="K43" s="40">
        <f t="shared" si="3"/>
        <v>0.249110320284698</v>
      </c>
      <c r="L43" s="1"/>
    </row>
    <row r="44" spans="1:12">
      <c r="A44" s="8" t="s">
        <v>585</v>
      </c>
      <c r="B44" s="9" t="s">
        <v>369</v>
      </c>
      <c r="C44" s="9" t="s">
        <v>19</v>
      </c>
      <c r="D44" s="9">
        <v>1500</v>
      </c>
      <c r="E44" s="9">
        <v>660</v>
      </c>
      <c r="F44" s="9">
        <v>23.1</v>
      </c>
      <c r="G44" s="9">
        <v>21.1</v>
      </c>
      <c r="H44" s="9">
        <v>25.1</v>
      </c>
      <c r="I44" s="42">
        <f t="shared" si="0"/>
        <v>3000</v>
      </c>
      <c r="J44" s="39">
        <f t="shared" si="1"/>
        <v>34650</v>
      </c>
      <c r="K44" s="40">
        <f t="shared" si="3"/>
        <v>0.0865800865800866</v>
      </c>
      <c r="L44" s="1"/>
    </row>
    <row r="45" spans="1:12">
      <c r="A45" s="8" t="s">
        <v>585</v>
      </c>
      <c r="B45" s="9" t="s">
        <v>369</v>
      </c>
      <c r="C45" s="9" t="s">
        <v>19</v>
      </c>
      <c r="D45" s="9">
        <v>1500</v>
      </c>
      <c r="E45" s="9">
        <v>640</v>
      </c>
      <c r="F45" s="9">
        <v>24.1</v>
      </c>
      <c r="G45" s="9">
        <v>22.1</v>
      </c>
      <c r="H45" s="9">
        <v>29.5</v>
      </c>
      <c r="I45" s="42">
        <f t="shared" si="0"/>
        <v>8100</v>
      </c>
      <c r="J45" s="39">
        <f t="shared" si="1"/>
        <v>36150</v>
      </c>
      <c r="K45" s="40">
        <f t="shared" si="3"/>
        <v>0.224066390041494</v>
      </c>
      <c r="L45" s="1"/>
    </row>
    <row r="46" spans="1:12">
      <c r="A46" s="8" t="s">
        <v>586</v>
      </c>
      <c r="B46" s="9" t="s">
        <v>398</v>
      </c>
      <c r="C46" s="9" t="s">
        <v>19</v>
      </c>
      <c r="D46" s="9">
        <v>1500</v>
      </c>
      <c r="E46" s="9">
        <v>400</v>
      </c>
      <c r="F46" s="9">
        <v>13.5</v>
      </c>
      <c r="G46" s="9">
        <v>11.5</v>
      </c>
      <c r="H46" s="9">
        <v>14.5</v>
      </c>
      <c r="I46" s="42">
        <f t="shared" si="0"/>
        <v>1500</v>
      </c>
      <c r="J46" s="39">
        <f t="shared" si="1"/>
        <v>20250</v>
      </c>
      <c r="K46" s="40">
        <f t="shared" si="3"/>
        <v>0.0740740740740741</v>
      </c>
      <c r="L46" s="1"/>
    </row>
    <row r="47" spans="1:12">
      <c r="A47" s="8" t="s">
        <v>586</v>
      </c>
      <c r="B47" s="9" t="s">
        <v>353</v>
      </c>
      <c r="C47" s="9" t="s">
        <v>19</v>
      </c>
      <c r="D47" s="9">
        <v>800</v>
      </c>
      <c r="E47" s="9">
        <v>960</v>
      </c>
      <c r="F47" s="9">
        <v>22.65</v>
      </c>
      <c r="G47" s="9">
        <v>16.9</v>
      </c>
      <c r="H47" s="9">
        <v>26.65</v>
      </c>
      <c r="I47" s="42">
        <f t="shared" si="0"/>
        <v>3200</v>
      </c>
      <c r="J47" s="39">
        <f t="shared" si="1"/>
        <v>18120</v>
      </c>
      <c r="K47" s="40">
        <f t="shared" si="3"/>
        <v>0.176600441501104</v>
      </c>
      <c r="L47" s="1"/>
    </row>
    <row r="48" spans="1:12">
      <c r="A48" s="8" t="s">
        <v>586</v>
      </c>
      <c r="B48" s="9" t="s">
        <v>332</v>
      </c>
      <c r="C48" s="9" t="s">
        <v>19</v>
      </c>
      <c r="D48" s="9">
        <v>1500</v>
      </c>
      <c r="E48" s="9">
        <v>540</v>
      </c>
      <c r="F48" s="9">
        <v>18.5</v>
      </c>
      <c r="G48" s="9">
        <v>16.5</v>
      </c>
      <c r="H48" s="9">
        <v>18.5</v>
      </c>
      <c r="I48" s="42">
        <f t="shared" si="0"/>
        <v>0</v>
      </c>
      <c r="J48" s="39">
        <f t="shared" si="1"/>
        <v>27750</v>
      </c>
      <c r="K48" s="40">
        <f t="shared" si="3"/>
        <v>0</v>
      </c>
      <c r="L48" s="1"/>
    </row>
    <row r="49" spans="1:12">
      <c r="A49" s="8" t="s">
        <v>587</v>
      </c>
      <c r="B49" s="9" t="s">
        <v>353</v>
      </c>
      <c r="C49" s="9" t="s">
        <v>19</v>
      </c>
      <c r="D49" s="9">
        <v>800</v>
      </c>
      <c r="E49" s="9">
        <v>900</v>
      </c>
      <c r="F49" s="9">
        <v>26</v>
      </c>
      <c r="G49" s="9">
        <v>22.25</v>
      </c>
      <c r="H49" s="9">
        <v>28</v>
      </c>
      <c r="I49" s="42">
        <f t="shared" si="0"/>
        <v>1600</v>
      </c>
      <c r="J49" s="39">
        <f t="shared" si="1"/>
        <v>20800</v>
      </c>
      <c r="K49" s="40">
        <f t="shared" si="3"/>
        <v>0.0769230769230769</v>
      </c>
      <c r="L49" s="1"/>
    </row>
    <row r="50" spans="1:12">
      <c r="A50" s="8" t="s">
        <v>587</v>
      </c>
      <c r="B50" s="9" t="s">
        <v>331</v>
      </c>
      <c r="C50" s="9" t="s">
        <v>19</v>
      </c>
      <c r="D50" s="9">
        <v>1300</v>
      </c>
      <c r="E50" s="9">
        <v>460</v>
      </c>
      <c r="F50" s="9">
        <v>19.5</v>
      </c>
      <c r="G50" s="9">
        <v>17.3</v>
      </c>
      <c r="H50" s="9">
        <v>19.5</v>
      </c>
      <c r="I50" s="42">
        <f t="shared" si="0"/>
        <v>0</v>
      </c>
      <c r="J50" s="39">
        <f t="shared" si="1"/>
        <v>25350</v>
      </c>
      <c r="K50" s="40">
        <f t="shared" si="3"/>
        <v>0</v>
      </c>
      <c r="L50" s="1"/>
    </row>
    <row r="51" spans="1:12">
      <c r="A51" s="8" t="s">
        <v>587</v>
      </c>
      <c r="B51" s="9" t="s">
        <v>588</v>
      </c>
      <c r="C51" s="9" t="s">
        <v>19</v>
      </c>
      <c r="D51" s="9">
        <v>2000</v>
      </c>
      <c r="E51" s="9">
        <v>660</v>
      </c>
      <c r="F51" s="9">
        <v>13.15</v>
      </c>
      <c r="G51" s="9">
        <v>11.65</v>
      </c>
      <c r="H51" s="9">
        <v>13.8</v>
      </c>
      <c r="I51" s="42">
        <f t="shared" si="0"/>
        <v>1300</v>
      </c>
      <c r="J51" s="39">
        <f t="shared" si="1"/>
        <v>26300</v>
      </c>
      <c r="K51" s="40">
        <f t="shared" si="3"/>
        <v>0.0494296577946768</v>
      </c>
      <c r="L51" s="1"/>
    </row>
    <row r="52" spans="1:12">
      <c r="A52" s="8" t="s">
        <v>587</v>
      </c>
      <c r="B52" s="9" t="s">
        <v>245</v>
      </c>
      <c r="C52" s="9" t="s">
        <v>19</v>
      </c>
      <c r="D52" s="9">
        <v>800</v>
      </c>
      <c r="E52" s="9">
        <v>520</v>
      </c>
      <c r="F52" s="9">
        <v>27.2</v>
      </c>
      <c r="G52" s="9">
        <v>23.45</v>
      </c>
      <c r="H52" s="9">
        <v>27.2</v>
      </c>
      <c r="I52" s="42">
        <f t="shared" si="0"/>
        <v>0</v>
      </c>
      <c r="J52" s="39">
        <f t="shared" si="1"/>
        <v>21760</v>
      </c>
      <c r="K52" s="40">
        <f t="shared" si="3"/>
        <v>0</v>
      </c>
      <c r="L52" s="1"/>
    </row>
    <row r="53" spans="1:12">
      <c r="A53" s="8" t="s">
        <v>589</v>
      </c>
      <c r="B53" s="9" t="s">
        <v>353</v>
      </c>
      <c r="C53" s="9" t="s">
        <v>19</v>
      </c>
      <c r="D53" s="9">
        <v>800</v>
      </c>
      <c r="E53" s="9">
        <v>860</v>
      </c>
      <c r="F53" s="9">
        <v>12</v>
      </c>
      <c r="G53" s="9">
        <v>8.25</v>
      </c>
      <c r="H53" s="9">
        <v>12</v>
      </c>
      <c r="I53" s="42">
        <f t="shared" si="0"/>
        <v>0</v>
      </c>
      <c r="J53" s="39">
        <f t="shared" si="1"/>
        <v>9600</v>
      </c>
      <c r="K53" s="40">
        <f t="shared" si="3"/>
        <v>0</v>
      </c>
      <c r="L53" s="1"/>
    </row>
    <row r="54" spans="1:12">
      <c r="A54" s="8" t="s">
        <v>589</v>
      </c>
      <c r="B54" s="9" t="s">
        <v>353</v>
      </c>
      <c r="C54" s="9" t="s">
        <v>19</v>
      </c>
      <c r="D54" s="9">
        <v>800</v>
      </c>
      <c r="E54" s="9">
        <v>860</v>
      </c>
      <c r="F54" s="9">
        <v>25</v>
      </c>
      <c r="G54" s="9">
        <v>21.25</v>
      </c>
      <c r="H54" s="9">
        <v>29</v>
      </c>
      <c r="I54" s="42">
        <f t="shared" si="0"/>
        <v>3200</v>
      </c>
      <c r="J54" s="39">
        <f t="shared" si="1"/>
        <v>20000</v>
      </c>
      <c r="K54" s="40">
        <f t="shared" si="3"/>
        <v>0.16</v>
      </c>
      <c r="L54" s="1"/>
    </row>
    <row r="55" spans="1:12">
      <c r="A55" s="8" t="s">
        <v>590</v>
      </c>
      <c r="B55" s="9" t="s">
        <v>68</v>
      </c>
      <c r="C55" s="9" t="s">
        <v>19</v>
      </c>
      <c r="D55" s="9">
        <v>800</v>
      </c>
      <c r="E55" s="9">
        <v>700</v>
      </c>
      <c r="F55" s="9">
        <v>26</v>
      </c>
      <c r="G55" s="9">
        <v>22.25</v>
      </c>
      <c r="H55" s="9">
        <v>33.45</v>
      </c>
      <c r="I55" s="42">
        <f t="shared" si="0"/>
        <v>5960</v>
      </c>
      <c r="J55" s="39">
        <f t="shared" si="1"/>
        <v>20800</v>
      </c>
      <c r="K55" s="40">
        <f t="shared" si="3"/>
        <v>0.286538461538462</v>
      </c>
      <c r="L55" s="1"/>
    </row>
    <row r="56" spans="1:12">
      <c r="A56" s="8" t="s">
        <v>590</v>
      </c>
      <c r="B56" s="9" t="s">
        <v>331</v>
      </c>
      <c r="C56" s="9" t="s">
        <v>19</v>
      </c>
      <c r="D56" s="9">
        <v>1300</v>
      </c>
      <c r="E56" s="9">
        <v>480</v>
      </c>
      <c r="F56" s="9">
        <v>16.1</v>
      </c>
      <c r="G56" s="9">
        <v>13.9</v>
      </c>
      <c r="H56" s="9">
        <v>16.1</v>
      </c>
      <c r="I56" s="42">
        <f t="shared" si="0"/>
        <v>0</v>
      </c>
      <c r="J56" s="39">
        <f t="shared" si="1"/>
        <v>20930</v>
      </c>
      <c r="K56" s="40">
        <f t="shared" si="3"/>
        <v>0</v>
      </c>
      <c r="L56" s="1"/>
    </row>
    <row r="57" spans="1:12">
      <c r="A57" s="8"/>
      <c r="B57" s="9"/>
      <c r="C57" s="9"/>
      <c r="D57" s="9"/>
      <c r="E57" s="9"/>
      <c r="F57" s="9"/>
      <c r="G57" s="9"/>
      <c r="H57" s="9"/>
      <c r="I57" s="42"/>
      <c r="J57" s="39"/>
      <c r="K57" s="40"/>
      <c r="L57" s="1"/>
    </row>
    <row r="58" spans="1:12">
      <c r="A58" s="8"/>
      <c r="B58" s="9"/>
      <c r="C58" s="9"/>
      <c r="D58" s="9"/>
      <c r="E58" s="9"/>
      <c r="F58" s="9"/>
      <c r="G58" s="9"/>
      <c r="H58" s="9"/>
      <c r="I58" s="42"/>
      <c r="J58" s="39"/>
      <c r="K58" s="40">
        <f>SUM(K4:K50)</f>
        <v>3.73081251687767</v>
      </c>
      <c r="L58" s="1"/>
    </row>
    <row r="59" spans="1:12">
      <c r="A59" s="44"/>
      <c r="B59" s="45"/>
      <c r="C59" s="45"/>
      <c r="D59" s="45"/>
      <c r="E59" s="45"/>
      <c r="F59" s="45"/>
      <c r="G59" s="46" t="s">
        <v>42</v>
      </c>
      <c r="H59" s="46"/>
      <c r="I59" s="49">
        <f>SUM(I4:I58)</f>
        <v>93755</v>
      </c>
      <c r="J59" s="45"/>
      <c r="K59" s="1"/>
      <c r="L59" s="1"/>
    </row>
    <row r="60" spans="7:9">
      <c r="G60" s="45"/>
      <c r="H60" s="45"/>
      <c r="I60" s="45"/>
    </row>
    <row r="61" spans="7:9">
      <c r="G61" s="47" t="s">
        <v>43</v>
      </c>
      <c r="H61" s="47"/>
      <c r="I61" s="50">
        <v>3.73</v>
      </c>
    </row>
    <row r="62" spans="7:9">
      <c r="G62" s="48"/>
      <c r="H62" s="48"/>
      <c r="I62" s="45"/>
    </row>
    <row r="63" spans="7:9">
      <c r="G63" s="47" t="s">
        <v>2</v>
      </c>
      <c r="H63" s="47"/>
      <c r="I63" s="50">
        <f>47/53</f>
        <v>0.886792452830189</v>
      </c>
    </row>
  </sheetData>
  <mergeCells count="5">
    <mergeCell ref="A1:J1"/>
    <mergeCell ref="A2:J2"/>
    <mergeCell ref="G59:H59"/>
    <mergeCell ref="G61:H61"/>
    <mergeCell ref="G63:H63"/>
  </mergeCells>
  <pageMargins left="0.75" right="0.75" top="1" bottom="1" header="0.511805555555556" footer="0.511805555555556"/>
  <pageSetup paperSize="1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048540"/>
  <sheetViews>
    <sheetView workbookViewId="0">
      <selection activeCell="L6" sqref="L6"/>
    </sheetView>
  </sheetViews>
  <sheetFormatPr defaultColWidth="9" defaultRowHeight="15"/>
  <cols>
    <col min="1" max="1" width="10.1428571428571" style="80" customWidth="1"/>
    <col min="2" max="2" width="19" customWidth="1"/>
    <col min="5" max="5" width="12.8571428571429" customWidth="1"/>
    <col min="8" max="8" width="10.4285714285714" customWidth="1"/>
    <col min="9" max="9" width="11" customWidth="1"/>
    <col min="10" max="10" width="12.5714285714286" customWidth="1"/>
    <col min="11" max="11" width="19.1428571428571" customWidth="1"/>
    <col min="12" max="12" width="18.8571428571429" customWidth="1"/>
  </cols>
  <sheetData>
    <row r="1" ht="22.5" spans="1:13">
      <c r="A1" s="81" t="s">
        <v>4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1"/>
    </row>
    <row r="2" ht="15.75" spans="1:13">
      <c r="A2" s="82" t="s">
        <v>44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1"/>
    </row>
    <row r="3" spans="1:13">
      <c r="A3" s="83" t="s">
        <v>6</v>
      </c>
      <c r="B3" s="7" t="s">
        <v>7</v>
      </c>
      <c r="C3" s="7" t="s">
        <v>8</v>
      </c>
      <c r="D3" s="7" t="s">
        <v>9</v>
      </c>
      <c r="E3" s="7" t="s">
        <v>10</v>
      </c>
      <c r="F3" s="7" t="s">
        <v>11</v>
      </c>
      <c r="G3" s="7" t="s">
        <v>12</v>
      </c>
      <c r="H3" s="7" t="s">
        <v>13</v>
      </c>
      <c r="I3" s="7" t="s">
        <v>14</v>
      </c>
      <c r="J3" s="36" t="s">
        <v>15</v>
      </c>
      <c r="K3" s="37" t="s">
        <v>16</v>
      </c>
      <c r="L3" s="37" t="s">
        <v>17</v>
      </c>
      <c r="M3" s="1"/>
    </row>
    <row r="4" spans="1:13">
      <c r="A4" s="85">
        <v>43476</v>
      </c>
      <c r="B4" s="86" t="s">
        <v>45</v>
      </c>
      <c r="C4" s="12" t="s">
        <v>19</v>
      </c>
      <c r="D4" s="12">
        <v>1200</v>
      </c>
      <c r="E4" s="12">
        <v>690</v>
      </c>
      <c r="F4" s="12">
        <v>31</v>
      </c>
      <c r="G4" s="12" t="s">
        <v>46</v>
      </c>
      <c r="H4" s="12">
        <v>29.9</v>
      </c>
      <c r="I4" s="12">
        <v>29.9</v>
      </c>
      <c r="J4" s="43">
        <f t="shared" ref="J4:J31" si="0">(I4-F4)*D4</f>
        <v>-1320</v>
      </c>
      <c r="K4" s="39">
        <f t="shared" ref="K4:K31" si="1">D4*F4</f>
        <v>37200</v>
      </c>
      <c r="L4" s="40">
        <f t="shared" ref="L4:L31" si="2">(J4/K4)</f>
        <v>-0.035483870967742</v>
      </c>
      <c r="M4" s="1"/>
    </row>
    <row r="5" spans="1:13">
      <c r="A5" s="84">
        <v>43476</v>
      </c>
      <c r="B5" s="18" t="s">
        <v>47</v>
      </c>
      <c r="C5" s="9" t="s">
        <v>19</v>
      </c>
      <c r="D5" s="9">
        <v>1400</v>
      </c>
      <c r="E5" s="9">
        <v>580</v>
      </c>
      <c r="F5" s="9">
        <v>38</v>
      </c>
      <c r="G5" s="9" t="s">
        <v>48</v>
      </c>
      <c r="H5" s="9">
        <v>36.7</v>
      </c>
      <c r="I5" s="9">
        <v>39</v>
      </c>
      <c r="J5" s="42">
        <f t="shared" si="0"/>
        <v>1400</v>
      </c>
      <c r="K5" s="39">
        <f t="shared" si="1"/>
        <v>53200</v>
      </c>
      <c r="L5" s="40">
        <f t="shared" si="2"/>
        <v>0.0263157894736842</v>
      </c>
      <c r="M5" s="1"/>
    </row>
    <row r="6" spans="1:13">
      <c r="A6" s="84">
        <v>43476</v>
      </c>
      <c r="B6" s="95" t="s">
        <v>49</v>
      </c>
      <c r="C6" s="9" t="s">
        <v>19</v>
      </c>
      <c r="D6" s="96">
        <v>400</v>
      </c>
      <c r="E6" s="96">
        <v>1350</v>
      </c>
      <c r="F6" s="9">
        <v>76</v>
      </c>
      <c r="G6" s="9" t="s">
        <v>50</v>
      </c>
      <c r="H6" s="96">
        <v>72.7</v>
      </c>
      <c r="I6" s="9">
        <v>79</v>
      </c>
      <c r="J6" s="42">
        <f t="shared" si="0"/>
        <v>1200</v>
      </c>
      <c r="K6" s="39">
        <f t="shared" si="1"/>
        <v>30400</v>
      </c>
      <c r="L6" s="40">
        <f t="shared" si="2"/>
        <v>0.0394736842105263</v>
      </c>
      <c r="M6" s="1"/>
    </row>
    <row r="7" spans="1:13">
      <c r="A7" s="84">
        <v>43566</v>
      </c>
      <c r="B7" s="18" t="s">
        <v>25</v>
      </c>
      <c r="C7" s="9" t="s">
        <v>19</v>
      </c>
      <c r="D7" s="9">
        <v>1200</v>
      </c>
      <c r="E7" s="9">
        <v>310</v>
      </c>
      <c r="F7" s="9">
        <v>27</v>
      </c>
      <c r="G7" s="9" t="s">
        <v>51</v>
      </c>
      <c r="H7" s="9">
        <v>25.9</v>
      </c>
      <c r="I7" s="9">
        <v>30</v>
      </c>
      <c r="J7" s="42">
        <f t="shared" si="0"/>
        <v>3600</v>
      </c>
      <c r="K7" s="39">
        <f t="shared" si="1"/>
        <v>32400</v>
      </c>
      <c r="L7" s="40">
        <f t="shared" si="2"/>
        <v>0.111111111111111</v>
      </c>
      <c r="M7" s="1"/>
    </row>
    <row r="8" spans="1:13">
      <c r="A8" s="85">
        <v>43566</v>
      </c>
      <c r="B8" s="90" t="s">
        <v>31</v>
      </c>
      <c r="C8" s="12" t="s">
        <v>19</v>
      </c>
      <c r="D8" s="12">
        <v>1300</v>
      </c>
      <c r="E8" s="12">
        <v>300</v>
      </c>
      <c r="F8" s="12">
        <v>32</v>
      </c>
      <c r="G8" s="12" t="s">
        <v>52</v>
      </c>
      <c r="H8" s="12">
        <v>30.7</v>
      </c>
      <c r="I8" s="12">
        <v>30.7</v>
      </c>
      <c r="J8" s="43">
        <f t="shared" si="0"/>
        <v>-1690</v>
      </c>
      <c r="K8" s="39">
        <f t="shared" si="1"/>
        <v>41600</v>
      </c>
      <c r="L8" s="40">
        <f t="shared" si="2"/>
        <v>-0.040625</v>
      </c>
      <c r="M8" s="1"/>
    </row>
    <row r="9" spans="1:13">
      <c r="A9" s="84">
        <v>43596</v>
      </c>
      <c r="B9" s="18" t="s">
        <v>31</v>
      </c>
      <c r="C9" s="9" t="s">
        <v>19</v>
      </c>
      <c r="D9" s="9">
        <v>1300</v>
      </c>
      <c r="E9" s="9">
        <v>300</v>
      </c>
      <c r="F9" s="9">
        <v>32</v>
      </c>
      <c r="G9" s="9" t="s">
        <v>52</v>
      </c>
      <c r="H9" s="9">
        <v>30.7</v>
      </c>
      <c r="I9" s="9">
        <v>34</v>
      </c>
      <c r="J9" s="42">
        <f t="shared" si="0"/>
        <v>2600</v>
      </c>
      <c r="K9" s="39">
        <f t="shared" si="1"/>
        <v>41600</v>
      </c>
      <c r="L9" s="40">
        <f t="shared" si="2"/>
        <v>0.0625</v>
      </c>
      <c r="M9" s="1"/>
    </row>
    <row r="10" spans="1:13">
      <c r="A10" s="84">
        <v>43627</v>
      </c>
      <c r="B10" s="18" t="s">
        <v>27</v>
      </c>
      <c r="C10" s="9" t="s">
        <v>19</v>
      </c>
      <c r="D10" s="9">
        <v>1300</v>
      </c>
      <c r="E10" s="9">
        <v>290</v>
      </c>
      <c r="F10" s="9">
        <v>25</v>
      </c>
      <c r="G10" s="9" t="s">
        <v>53</v>
      </c>
      <c r="H10" s="9">
        <v>23.7</v>
      </c>
      <c r="I10" s="9">
        <v>29</v>
      </c>
      <c r="J10" s="42">
        <f t="shared" si="0"/>
        <v>5200</v>
      </c>
      <c r="K10" s="39">
        <f t="shared" si="1"/>
        <v>32500</v>
      </c>
      <c r="L10" s="40">
        <f t="shared" si="2"/>
        <v>0.16</v>
      </c>
      <c r="M10" s="1"/>
    </row>
    <row r="11" spans="1:13">
      <c r="A11" s="84">
        <v>43657</v>
      </c>
      <c r="B11" s="18" t="s">
        <v>18</v>
      </c>
      <c r="C11" s="9" t="s">
        <v>19</v>
      </c>
      <c r="D11" s="9">
        <v>800</v>
      </c>
      <c r="E11" s="9">
        <v>230</v>
      </c>
      <c r="F11" s="9">
        <v>37</v>
      </c>
      <c r="G11" s="9" t="s">
        <v>20</v>
      </c>
      <c r="H11" s="9">
        <v>34.9</v>
      </c>
      <c r="I11" s="9">
        <v>43</v>
      </c>
      <c r="J11" s="42">
        <f t="shared" si="0"/>
        <v>4800</v>
      </c>
      <c r="K11" s="39">
        <f t="shared" si="1"/>
        <v>29600</v>
      </c>
      <c r="L11" s="40">
        <f t="shared" si="2"/>
        <v>0.162162162162162</v>
      </c>
      <c r="M11" s="1"/>
    </row>
    <row r="12" spans="1:13">
      <c r="A12" s="84">
        <v>43688</v>
      </c>
      <c r="B12" s="18" t="s">
        <v>54</v>
      </c>
      <c r="C12" s="9" t="s">
        <v>19</v>
      </c>
      <c r="D12" s="9">
        <v>500</v>
      </c>
      <c r="E12" s="9">
        <v>1620</v>
      </c>
      <c r="F12" s="9">
        <v>58</v>
      </c>
      <c r="G12" s="9" t="s">
        <v>55</v>
      </c>
      <c r="H12" s="9">
        <v>54.9</v>
      </c>
      <c r="I12" s="9">
        <v>60.4</v>
      </c>
      <c r="J12" s="42">
        <f t="shared" si="0"/>
        <v>1200</v>
      </c>
      <c r="K12" s="39">
        <f t="shared" si="1"/>
        <v>29000</v>
      </c>
      <c r="L12" s="40">
        <f t="shared" si="2"/>
        <v>0.0413793103448276</v>
      </c>
      <c r="M12" s="1"/>
    </row>
    <row r="13" spans="1:13">
      <c r="A13" s="84">
        <v>43780</v>
      </c>
      <c r="B13" s="18" t="s">
        <v>56</v>
      </c>
      <c r="C13" s="9" t="s">
        <v>19</v>
      </c>
      <c r="D13" s="9">
        <v>750</v>
      </c>
      <c r="E13" s="9">
        <v>1160</v>
      </c>
      <c r="F13" s="9">
        <v>38</v>
      </c>
      <c r="G13" s="9" t="s">
        <v>57</v>
      </c>
      <c r="H13" s="9">
        <v>35.9</v>
      </c>
      <c r="I13" s="9">
        <v>40.6</v>
      </c>
      <c r="J13" s="42">
        <f t="shared" si="0"/>
        <v>1950</v>
      </c>
      <c r="K13" s="39">
        <f t="shared" si="1"/>
        <v>28500</v>
      </c>
      <c r="L13" s="40">
        <f t="shared" si="2"/>
        <v>0.068421052631579</v>
      </c>
      <c r="M13" s="1"/>
    </row>
    <row r="14" spans="1:13">
      <c r="A14" s="84" t="s">
        <v>58</v>
      </c>
      <c r="B14" s="18" t="s">
        <v>59</v>
      </c>
      <c r="C14" s="9" t="s">
        <v>19</v>
      </c>
      <c r="D14" s="9">
        <v>1000</v>
      </c>
      <c r="E14" s="9">
        <v>500</v>
      </c>
      <c r="F14" s="9">
        <v>27</v>
      </c>
      <c r="G14" s="9" t="s">
        <v>60</v>
      </c>
      <c r="H14" s="9">
        <v>25.4</v>
      </c>
      <c r="I14" s="9">
        <v>30</v>
      </c>
      <c r="J14" s="42">
        <f t="shared" si="0"/>
        <v>3000</v>
      </c>
      <c r="K14" s="39">
        <f t="shared" si="1"/>
        <v>27000</v>
      </c>
      <c r="L14" s="40">
        <f t="shared" si="2"/>
        <v>0.111111111111111</v>
      </c>
      <c r="M14" s="1"/>
    </row>
    <row r="15" spans="1:13">
      <c r="A15" s="84" t="s">
        <v>61</v>
      </c>
      <c r="B15" s="18" t="s">
        <v>62</v>
      </c>
      <c r="C15" s="9" t="s">
        <v>19</v>
      </c>
      <c r="D15" s="9">
        <v>1000</v>
      </c>
      <c r="E15" s="9">
        <v>410</v>
      </c>
      <c r="F15" s="9">
        <v>26.5</v>
      </c>
      <c r="G15" s="9" t="s">
        <v>63</v>
      </c>
      <c r="H15" s="9">
        <v>24.9</v>
      </c>
      <c r="I15" s="9">
        <v>28.8</v>
      </c>
      <c r="J15" s="42">
        <f t="shared" si="0"/>
        <v>2300</v>
      </c>
      <c r="K15" s="39">
        <f t="shared" si="1"/>
        <v>26500</v>
      </c>
      <c r="L15" s="40">
        <f t="shared" si="2"/>
        <v>0.0867924528301887</v>
      </c>
      <c r="M15" s="1"/>
    </row>
    <row r="16" spans="1:13">
      <c r="A16" s="84" t="s">
        <v>64</v>
      </c>
      <c r="B16" s="18" t="s">
        <v>18</v>
      </c>
      <c r="C16" s="9" t="s">
        <v>19</v>
      </c>
      <c r="D16" s="9">
        <v>800</v>
      </c>
      <c r="E16" s="9">
        <v>210</v>
      </c>
      <c r="F16" s="9">
        <v>20</v>
      </c>
      <c r="G16" s="9" t="s">
        <v>65</v>
      </c>
      <c r="H16" s="9">
        <v>18.4</v>
      </c>
      <c r="I16" s="9">
        <v>22.5</v>
      </c>
      <c r="J16" s="42">
        <f t="shared" si="0"/>
        <v>2000</v>
      </c>
      <c r="K16" s="39">
        <f t="shared" si="1"/>
        <v>16000</v>
      </c>
      <c r="L16" s="40">
        <f t="shared" si="2"/>
        <v>0.125</v>
      </c>
      <c r="M16" s="1"/>
    </row>
    <row r="17" spans="1:13">
      <c r="A17" s="84" t="s">
        <v>66</v>
      </c>
      <c r="B17" s="18" t="s">
        <v>23</v>
      </c>
      <c r="C17" s="9" t="s">
        <v>19</v>
      </c>
      <c r="D17" s="9">
        <v>800</v>
      </c>
      <c r="E17" s="9">
        <v>210</v>
      </c>
      <c r="F17" s="9">
        <v>25</v>
      </c>
      <c r="G17" s="9" t="s">
        <v>67</v>
      </c>
      <c r="H17" s="9">
        <v>23.4</v>
      </c>
      <c r="I17" s="9">
        <v>26.5</v>
      </c>
      <c r="J17" s="42">
        <f t="shared" si="0"/>
        <v>1200</v>
      </c>
      <c r="K17" s="39">
        <f t="shared" si="1"/>
        <v>20000</v>
      </c>
      <c r="L17" s="40">
        <f t="shared" si="2"/>
        <v>0.06</v>
      </c>
      <c r="M17" s="1"/>
    </row>
    <row r="18" spans="1:13">
      <c r="A18" s="84" t="s">
        <v>66</v>
      </c>
      <c r="B18" s="18" t="s">
        <v>68</v>
      </c>
      <c r="C18" s="9" t="s">
        <v>19</v>
      </c>
      <c r="D18" s="9">
        <v>1000</v>
      </c>
      <c r="E18" s="9">
        <v>420</v>
      </c>
      <c r="F18" s="9">
        <v>16</v>
      </c>
      <c r="G18" s="9" t="s">
        <v>69</v>
      </c>
      <c r="H18" s="9">
        <v>14.4</v>
      </c>
      <c r="I18" s="9">
        <v>18</v>
      </c>
      <c r="J18" s="42">
        <f t="shared" si="0"/>
        <v>2000</v>
      </c>
      <c r="K18" s="39">
        <f t="shared" si="1"/>
        <v>16000</v>
      </c>
      <c r="L18" s="40">
        <f t="shared" si="2"/>
        <v>0.125</v>
      </c>
      <c r="M18" s="1"/>
    </row>
    <row r="19" spans="1:13">
      <c r="A19" s="84" t="s">
        <v>70</v>
      </c>
      <c r="B19" s="18" t="s">
        <v>71</v>
      </c>
      <c r="C19" s="9" t="s">
        <v>19</v>
      </c>
      <c r="D19" s="9">
        <v>1000</v>
      </c>
      <c r="E19" s="9">
        <v>360</v>
      </c>
      <c r="F19" s="9">
        <v>17</v>
      </c>
      <c r="G19" s="9" t="s">
        <v>72</v>
      </c>
      <c r="H19" s="9">
        <v>15.4</v>
      </c>
      <c r="I19" s="9">
        <v>18.2</v>
      </c>
      <c r="J19" s="42">
        <f t="shared" si="0"/>
        <v>1200</v>
      </c>
      <c r="K19" s="39">
        <f t="shared" si="1"/>
        <v>17000</v>
      </c>
      <c r="L19" s="40">
        <f t="shared" si="2"/>
        <v>0.0705882352941176</v>
      </c>
      <c r="M19" s="1"/>
    </row>
    <row r="20" spans="1:13">
      <c r="A20" s="84" t="s">
        <v>73</v>
      </c>
      <c r="B20" s="18" t="s">
        <v>74</v>
      </c>
      <c r="C20" s="9" t="s">
        <v>19</v>
      </c>
      <c r="D20" s="9">
        <v>1851</v>
      </c>
      <c r="E20" s="9">
        <v>450</v>
      </c>
      <c r="F20" s="9">
        <v>17</v>
      </c>
      <c r="G20" s="9" t="s">
        <v>75</v>
      </c>
      <c r="H20" s="9">
        <v>15.9</v>
      </c>
      <c r="I20" s="9">
        <v>18</v>
      </c>
      <c r="J20" s="42">
        <f t="shared" si="0"/>
        <v>1851</v>
      </c>
      <c r="K20" s="39">
        <f t="shared" si="1"/>
        <v>31467</v>
      </c>
      <c r="L20" s="40">
        <f t="shared" si="2"/>
        <v>0.0588235294117647</v>
      </c>
      <c r="M20" s="1"/>
    </row>
    <row r="21" spans="1:13">
      <c r="A21" s="84" t="s">
        <v>76</v>
      </c>
      <c r="B21" s="18" t="s">
        <v>31</v>
      </c>
      <c r="C21" s="9" t="s">
        <v>19</v>
      </c>
      <c r="D21" s="9">
        <v>1300</v>
      </c>
      <c r="E21" s="9">
        <v>350</v>
      </c>
      <c r="F21" s="9">
        <v>20</v>
      </c>
      <c r="G21" s="9" t="s">
        <v>32</v>
      </c>
      <c r="H21" s="9">
        <v>18.7</v>
      </c>
      <c r="I21" s="9">
        <v>27</v>
      </c>
      <c r="J21" s="42">
        <f t="shared" si="0"/>
        <v>9100</v>
      </c>
      <c r="K21" s="39">
        <f t="shared" si="1"/>
        <v>26000</v>
      </c>
      <c r="L21" s="40">
        <f t="shared" si="2"/>
        <v>0.35</v>
      </c>
      <c r="M21" s="1"/>
    </row>
    <row r="22" spans="1:13">
      <c r="A22" s="84" t="s">
        <v>76</v>
      </c>
      <c r="B22" s="18" t="s">
        <v>31</v>
      </c>
      <c r="C22" s="9" t="s">
        <v>19</v>
      </c>
      <c r="D22" s="9">
        <v>1300</v>
      </c>
      <c r="E22" s="9">
        <v>350</v>
      </c>
      <c r="F22" s="9">
        <v>33</v>
      </c>
      <c r="G22" s="9" t="s">
        <v>77</v>
      </c>
      <c r="H22" s="9">
        <v>31.7</v>
      </c>
      <c r="I22" s="9">
        <v>35</v>
      </c>
      <c r="J22" s="42">
        <f t="shared" si="0"/>
        <v>2600</v>
      </c>
      <c r="K22" s="39">
        <f t="shared" si="1"/>
        <v>42900</v>
      </c>
      <c r="L22" s="40">
        <f t="shared" si="2"/>
        <v>0.0606060606060606</v>
      </c>
      <c r="M22" s="1"/>
    </row>
    <row r="23" spans="1:13">
      <c r="A23" s="84" t="s">
        <v>78</v>
      </c>
      <c r="B23" s="18" t="s">
        <v>27</v>
      </c>
      <c r="C23" s="9" t="s">
        <v>19</v>
      </c>
      <c r="D23" s="9">
        <v>1300</v>
      </c>
      <c r="E23" s="9">
        <v>340</v>
      </c>
      <c r="F23" s="9">
        <v>17</v>
      </c>
      <c r="G23" s="9" t="s">
        <v>79</v>
      </c>
      <c r="H23" s="9">
        <v>15.7</v>
      </c>
      <c r="I23" s="9">
        <v>22.3</v>
      </c>
      <c r="J23" s="42">
        <f t="shared" si="0"/>
        <v>6890</v>
      </c>
      <c r="K23" s="39">
        <f t="shared" si="1"/>
        <v>22100</v>
      </c>
      <c r="L23" s="40">
        <f t="shared" si="2"/>
        <v>0.311764705882353</v>
      </c>
      <c r="M23" s="1"/>
    </row>
    <row r="24" spans="1:13">
      <c r="A24" s="84" t="s">
        <v>80</v>
      </c>
      <c r="B24" s="18" t="s">
        <v>81</v>
      </c>
      <c r="C24" s="9" t="s">
        <v>19</v>
      </c>
      <c r="D24" s="9">
        <v>750</v>
      </c>
      <c r="E24" s="9">
        <v>1140</v>
      </c>
      <c r="F24" s="9">
        <v>23</v>
      </c>
      <c r="G24" s="9" t="s">
        <v>82</v>
      </c>
      <c r="H24" s="9">
        <v>20.9</v>
      </c>
      <c r="I24" s="9">
        <v>23</v>
      </c>
      <c r="J24" s="42">
        <f t="shared" si="0"/>
        <v>0</v>
      </c>
      <c r="K24" s="39">
        <f t="shared" si="1"/>
        <v>17250</v>
      </c>
      <c r="L24" s="40">
        <f t="shared" si="2"/>
        <v>0</v>
      </c>
      <c r="M24" s="1"/>
    </row>
    <row r="25" spans="1:13">
      <c r="A25" s="84" t="s">
        <v>80</v>
      </c>
      <c r="B25" s="18" t="s">
        <v>25</v>
      </c>
      <c r="C25" s="9" t="s">
        <v>19</v>
      </c>
      <c r="D25" s="9">
        <v>1200</v>
      </c>
      <c r="E25" s="9">
        <v>360</v>
      </c>
      <c r="F25" s="9">
        <v>12.5</v>
      </c>
      <c r="G25" s="9" t="s">
        <v>83</v>
      </c>
      <c r="H25" s="9">
        <v>11.4</v>
      </c>
      <c r="I25" s="9">
        <v>13.5</v>
      </c>
      <c r="J25" s="42">
        <f t="shared" si="0"/>
        <v>1200</v>
      </c>
      <c r="K25" s="39">
        <f t="shared" si="1"/>
        <v>15000</v>
      </c>
      <c r="L25" s="40">
        <f t="shared" si="2"/>
        <v>0.08</v>
      </c>
      <c r="M25" s="1"/>
    </row>
    <row r="26" spans="1:13">
      <c r="A26" s="84" t="s">
        <v>84</v>
      </c>
      <c r="B26" s="18" t="s">
        <v>85</v>
      </c>
      <c r="C26" s="9" t="s">
        <v>19</v>
      </c>
      <c r="D26" s="9">
        <v>500</v>
      </c>
      <c r="E26" s="9">
        <v>1620</v>
      </c>
      <c r="F26" s="9">
        <v>31</v>
      </c>
      <c r="G26" s="9" t="s">
        <v>86</v>
      </c>
      <c r="H26" s="9">
        <v>26.9</v>
      </c>
      <c r="I26" s="9">
        <v>43</v>
      </c>
      <c r="J26" s="42">
        <f t="shared" si="0"/>
        <v>6000</v>
      </c>
      <c r="K26" s="39">
        <f t="shared" si="1"/>
        <v>15500</v>
      </c>
      <c r="L26" s="40">
        <f t="shared" si="2"/>
        <v>0.387096774193548</v>
      </c>
      <c r="M26" s="1"/>
    </row>
    <row r="27" spans="1:13">
      <c r="A27" s="84" t="s">
        <v>87</v>
      </c>
      <c r="B27" s="18" t="s">
        <v>88</v>
      </c>
      <c r="C27" s="9" t="s">
        <v>19</v>
      </c>
      <c r="D27" s="9">
        <v>1800</v>
      </c>
      <c r="E27" s="9">
        <v>270</v>
      </c>
      <c r="F27" s="9">
        <v>6</v>
      </c>
      <c r="G27" s="9" t="s">
        <v>89</v>
      </c>
      <c r="H27" s="9">
        <v>4.9</v>
      </c>
      <c r="I27" s="9">
        <v>7.7</v>
      </c>
      <c r="J27" s="42">
        <f t="shared" si="0"/>
        <v>3060</v>
      </c>
      <c r="K27" s="39">
        <f t="shared" si="1"/>
        <v>10800</v>
      </c>
      <c r="L27" s="40">
        <f t="shared" si="2"/>
        <v>0.283333333333333</v>
      </c>
      <c r="M27" s="1"/>
    </row>
    <row r="28" spans="1:13">
      <c r="A28" s="84" t="s">
        <v>90</v>
      </c>
      <c r="B28" s="18" t="s">
        <v>91</v>
      </c>
      <c r="C28" s="9" t="s">
        <v>19</v>
      </c>
      <c r="D28" s="9">
        <v>1800</v>
      </c>
      <c r="E28" s="9">
        <v>270</v>
      </c>
      <c r="F28" s="9">
        <v>18</v>
      </c>
      <c r="G28" s="9" t="s">
        <v>92</v>
      </c>
      <c r="H28" s="9">
        <v>16.9</v>
      </c>
      <c r="I28" s="9">
        <v>18</v>
      </c>
      <c r="J28" s="42">
        <f t="shared" si="0"/>
        <v>0</v>
      </c>
      <c r="K28" s="39">
        <f t="shared" si="1"/>
        <v>32400</v>
      </c>
      <c r="L28" s="40">
        <f t="shared" si="2"/>
        <v>0</v>
      </c>
      <c r="M28" s="1"/>
    </row>
    <row r="29" spans="1:13">
      <c r="A29" s="84" t="s">
        <v>93</v>
      </c>
      <c r="B29" s="18" t="s">
        <v>88</v>
      </c>
      <c r="C29" s="9" t="s">
        <v>19</v>
      </c>
      <c r="D29" s="9">
        <v>1800</v>
      </c>
      <c r="E29" s="9">
        <v>280</v>
      </c>
      <c r="F29" s="9">
        <v>14.2</v>
      </c>
      <c r="G29" s="9" t="s">
        <v>94</v>
      </c>
      <c r="H29" s="9">
        <v>13</v>
      </c>
      <c r="I29" s="9">
        <v>16.4</v>
      </c>
      <c r="J29" s="42">
        <f t="shared" si="0"/>
        <v>3960</v>
      </c>
      <c r="K29" s="39">
        <f t="shared" si="1"/>
        <v>25560</v>
      </c>
      <c r="L29" s="40">
        <f t="shared" si="2"/>
        <v>0.154929577464789</v>
      </c>
      <c r="M29" s="1"/>
    </row>
    <row r="30" spans="1:13">
      <c r="A30" s="84" t="s">
        <v>93</v>
      </c>
      <c r="B30" s="18" t="s">
        <v>23</v>
      </c>
      <c r="C30" s="9" t="s">
        <v>19</v>
      </c>
      <c r="D30" s="9">
        <v>800</v>
      </c>
      <c r="E30" s="9">
        <v>370</v>
      </c>
      <c r="F30" s="9">
        <v>52.5</v>
      </c>
      <c r="G30" s="9" t="s">
        <v>95</v>
      </c>
      <c r="H30" s="9">
        <v>50.9</v>
      </c>
      <c r="I30" s="9">
        <v>56</v>
      </c>
      <c r="J30" s="42">
        <f t="shared" si="0"/>
        <v>2800</v>
      </c>
      <c r="K30" s="39">
        <f t="shared" si="1"/>
        <v>42000</v>
      </c>
      <c r="L30" s="40">
        <f t="shared" si="2"/>
        <v>0.0666666666666667</v>
      </c>
      <c r="M30" s="1"/>
    </row>
    <row r="31" spans="1:13">
      <c r="A31" s="84" t="s">
        <v>93</v>
      </c>
      <c r="B31" s="18" t="s">
        <v>23</v>
      </c>
      <c r="C31" s="9" t="s">
        <v>19</v>
      </c>
      <c r="D31" s="9">
        <v>800</v>
      </c>
      <c r="E31" s="9">
        <v>370</v>
      </c>
      <c r="F31" s="9">
        <v>56</v>
      </c>
      <c r="G31" s="9" t="s">
        <v>96</v>
      </c>
      <c r="H31" s="9">
        <v>53.9</v>
      </c>
      <c r="I31" s="9">
        <v>61.8</v>
      </c>
      <c r="J31" s="42">
        <f t="shared" si="0"/>
        <v>4640</v>
      </c>
      <c r="K31" s="39">
        <f t="shared" si="1"/>
        <v>44800</v>
      </c>
      <c r="L31" s="40">
        <f t="shared" si="2"/>
        <v>0.103571428571429</v>
      </c>
      <c r="M31" s="1"/>
    </row>
    <row r="32" spans="1:13">
      <c r="A32" s="84"/>
      <c r="B32" s="18"/>
      <c r="C32" s="9"/>
      <c r="D32" s="9"/>
      <c r="E32" s="9"/>
      <c r="F32" s="9"/>
      <c r="G32" s="9"/>
      <c r="H32" s="9"/>
      <c r="I32" s="9"/>
      <c r="J32" s="42"/>
      <c r="K32" s="39"/>
      <c r="L32" s="40"/>
      <c r="M32" s="1"/>
    </row>
    <row r="33" spans="1:12">
      <c r="A33" s="84"/>
      <c r="B33" s="9"/>
      <c r="C33" s="9"/>
      <c r="D33" s="9"/>
      <c r="E33" s="9"/>
      <c r="F33" s="9"/>
      <c r="G33" s="9"/>
      <c r="H33" s="9"/>
      <c r="I33" s="9"/>
      <c r="J33" s="42"/>
      <c r="K33" s="39"/>
      <c r="L33" s="40">
        <f>SUM(L4:L32)</f>
        <v>3.03053811433151</v>
      </c>
    </row>
    <row r="34" spans="1:12">
      <c r="A34" s="87"/>
      <c r="B34" s="45"/>
      <c r="C34" s="45"/>
      <c r="D34" s="45"/>
      <c r="E34" s="45"/>
      <c r="F34" s="45"/>
      <c r="G34" s="45"/>
      <c r="H34" s="56"/>
      <c r="I34" s="56"/>
      <c r="J34" s="57"/>
      <c r="K34" s="58"/>
      <c r="L34" s="59"/>
    </row>
    <row r="35" spans="1:12">
      <c r="A35" s="87"/>
      <c r="B35" s="45"/>
      <c r="C35" s="45"/>
      <c r="D35" s="45"/>
      <c r="E35" s="45"/>
      <c r="F35" s="45"/>
      <c r="G35" s="45"/>
      <c r="H35" s="46" t="s">
        <v>42</v>
      </c>
      <c r="I35" s="46"/>
      <c r="J35" s="60">
        <f>SUM(J4:J33)</f>
        <v>72741</v>
      </c>
      <c r="K35" s="45"/>
      <c r="L35" s="1"/>
    </row>
    <row r="36" spans="8:10">
      <c r="H36" s="45"/>
      <c r="I36" s="45"/>
      <c r="J36" s="45"/>
    </row>
    <row r="37" spans="8:10">
      <c r="H37" s="47" t="s">
        <v>43</v>
      </c>
      <c r="I37" s="47"/>
      <c r="J37" s="78">
        <v>3.03</v>
      </c>
    </row>
    <row r="38" spans="8:10">
      <c r="H38" s="48"/>
      <c r="I38" s="48"/>
      <c r="J38" s="45"/>
    </row>
    <row r="39" spans="8:10">
      <c r="H39" s="47" t="s">
        <v>2</v>
      </c>
      <c r="I39" s="47"/>
      <c r="J39" s="50">
        <f>26/28</f>
        <v>0.928571428571429</v>
      </c>
    </row>
    <row r="1048539" spans="13:13">
      <c r="M1048539" s="65"/>
    </row>
    <row r="1048540" spans="13:13">
      <c r="M1048540" s="65"/>
    </row>
  </sheetData>
  <mergeCells count="5">
    <mergeCell ref="A1:L1"/>
    <mergeCell ref="A2:L2"/>
    <mergeCell ref="H35:I35"/>
    <mergeCell ref="H37:I37"/>
    <mergeCell ref="H39:I39"/>
  </mergeCells>
  <pageMargins left="0.75" right="0.75" top="1" bottom="1" header="0.511805555555556" footer="0.511805555555556"/>
  <pageSetup paperSize="1" orientation="portrait" horizontalDpi="300" verticalDpi="300"/>
  <headerFooter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048574"/>
  <sheetViews>
    <sheetView topLeftCell="A34" workbookViewId="0">
      <selection activeCell="C58" sqref="C58"/>
    </sheetView>
  </sheetViews>
  <sheetFormatPr defaultColWidth="9" defaultRowHeight="15"/>
  <cols>
    <col min="1" max="1" width="9.42857142857143"/>
    <col min="2" max="2" width="21.8571428571429" customWidth="1"/>
    <col min="5" max="5" width="12.8571428571429" customWidth="1"/>
    <col min="9" max="9" width="12.5714285714286" customWidth="1"/>
    <col min="10" max="10" width="19.1428571428571" customWidth="1"/>
    <col min="11" max="11" width="18.8571428571429" customWidth="1"/>
  </cols>
  <sheetData>
    <row r="1" ht="22.5" spans="1:12">
      <c r="A1" s="27" t="s">
        <v>4</v>
      </c>
      <c r="B1" s="28"/>
      <c r="C1" s="28"/>
      <c r="D1" s="28"/>
      <c r="E1" s="28"/>
      <c r="F1" s="28"/>
      <c r="G1" s="28"/>
      <c r="H1" s="28"/>
      <c r="I1" s="28"/>
      <c r="J1" s="34"/>
      <c r="K1" s="1"/>
      <c r="L1" s="1"/>
    </row>
    <row r="2" ht="15.75" spans="1:12">
      <c r="A2" s="29" t="s">
        <v>591</v>
      </c>
      <c r="B2" s="30"/>
      <c r="C2" s="30"/>
      <c r="D2" s="30"/>
      <c r="E2" s="30"/>
      <c r="F2" s="30"/>
      <c r="G2" s="30"/>
      <c r="H2" s="30"/>
      <c r="I2" s="30"/>
      <c r="J2" s="35"/>
      <c r="K2" s="1"/>
      <c r="L2" s="1"/>
    </row>
    <row r="3" spans="1:12">
      <c r="A3" s="6" t="s">
        <v>6</v>
      </c>
      <c r="B3" s="7" t="s">
        <v>7</v>
      </c>
      <c r="C3" s="7" t="s">
        <v>8</v>
      </c>
      <c r="D3" s="7" t="s">
        <v>9</v>
      </c>
      <c r="E3" s="7" t="s">
        <v>10</v>
      </c>
      <c r="F3" s="7" t="s">
        <v>11</v>
      </c>
      <c r="G3" s="7" t="s">
        <v>13</v>
      </c>
      <c r="H3" s="7" t="s">
        <v>14</v>
      </c>
      <c r="I3" s="36" t="s">
        <v>15</v>
      </c>
      <c r="J3" s="37" t="s">
        <v>16</v>
      </c>
      <c r="K3" s="37" t="s">
        <v>17</v>
      </c>
      <c r="L3" s="1"/>
    </row>
    <row r="4" spans="1:12">
      <c r="A4" s="8">
        <v>42743</v>
      </c>
      <c r="B4" s="9" t="s">
        <v>327</v>
      </c>
      <c r="C4" s="9" t="s">
        <v>19</v>
      </c>
      <c r="D4" s="9">
        <v>350</v>
      </c>
      <c r="E4" s="9">
        <v>1860</v>
      </c>
      <c r="F4" s="9">
        <v>48</v>
      </c>
      <c r="G4" s="9">
        <v>39.7</v>
      </c>
      <c r="H4" s="9">
        <v>48</v>
      </c>
      <c r="I4" s="42">
        <f t="shared" ref="I4:I50" si="0">(H4-F4)*D4</f>
        <v>0</v>
      </c>
      <c r="J4" s="39">
        <f t="shared" ref="J4:J50" si="1">D4*F4</f>
        <v>16800</v>
      </c>
      <c r="K4" s="40">
        <f t="shared" ref="K4:K50" si="2">(I4/J4)</f>
        <v>0</v>
      </c>
      <c r="L4" s="1"/>
    </row>
    <row r="5" spans="1:12">
      <c r="A5" s="8">
        <v>42743</v>
      </c>
      <c r="B5" s="9" t="s">
        <v>398</v>
      </c>
      <c r="C5" s="9" t="s">
        <v>19</v>
      </c>
      <c r="D5" s="9">
        <v>1500</v>
      </c>
      <c r="E5" s="9">
        <v>450</v>
      </c>
      <c r="F5" s="9">
        <v>16.75</v>
      </c>
      <c r="G5" s="9">
        <v>14.75</v>
      </c>
      <c r="H5" s="9">
        <v>16.75</v>
      </c>
      <c r="I5" s="42">
        <f t="shared" si="0"/>
        <v>0</v>
      </c>
      <c r="J5" s="39">
        <f t="shared" si="1"/>
        <v>25125</v>
      </c>
      <c r="K5" s="40">
        <f t="shared" si="2"/>
        <v>0</v>
      </c>
      <c r="L5" s="1"/>
    </row>
    <row r="6" spans="1:12">
      <c r="A6" s="8">
        <v>42743</v>
      </c>
      <c r="B6" s="9" t="s">
        <v>568</v>
      </c>
      <c r="C6" s="9" t="s">
        <v>19</v>
      </c>
      <c r="D6" s="9">
        <v>800</v>
      </c>
      <c r="E6" s="9">
        <v>1220</v>
      </c>
      <c r="F6" s="9">
        <v>23</v>
      </c>
      <c r="G6" s="9">
        <v>19.25</v>
      </c>
      <c r="H6" s="9">
        <v>23</v>
      </c>
      <c r="I6" s="42">
        <f t="shared" si="0"/>
        <v>0</v>
      </c>
      <c r="J6" s="39">
        <f t="shared" si="1"/>
        <v>18400</v>
      </c>
      <c r="K6" s="40">
        <f t="shared" si="2"/>
        <v>0</v>
      </c>
      <c r="L6" s="1"/>
    </row>
    <row r="7" spans="1:12">
      <c r="A7" s="8">
        <v>42774</v>
      </c>
      <c r="B7" s="9" t="s">
        <v>505</v>
      </c>
      <c r="C7" s="9" t="s">
        <v>19</v>
      </c>
      <c r="D7" s="9">
        <v>1500</v>
      </c>
      <c r="E7" s="9">
        <v>750</v>
      </c>
      <c r="F7" s="9">
        <v>20</v>
      </c>
      <c r="G7" s="9">
        <v>18</v>
      </c>
      <c r="H7" s="9">
        <v>25</v>
      </c>
      <c r="I7" s="42">
        <f t="shared" si="0"/>
        <v>7500</v>
      </c>
      <c r="J7" s="39">
        <f t="shared" si="1"/>
        <v>30000</v>
      </c>
      <c r="K7" s="40">
        <f t="shared" si="2"/>
        <v>0.25</v>
      </c>
      <c r="L7" s="1"/>
    </row>
    <row r="8" spans="1:12">
      <c r="A8" s="8">
        <v>42802</v>
      </c>
      <c r="B8" s="9" t="s">
        <v>68</v>
      </c>
      <c r="C8" s="9" t="s">
        <v>19</v>
      </c>
      <c r="D8" s="9">
        <v>800</v>
      </c>
      <c r="E8" s="9">
        <v>760</v>
      </c>
      <c r="F8" s="9">
        <v>25</v>
      </c>
      <c r="G8" s="9">
        <v>21.25</v>
      </c>
      <c r="H8" s="9">
        <v>25</v>
      </c>
      <c r="I8" s="42">
        <f t="shared" si="0"/>
        <v>0</v>
      </c>
      <c r="J8" s="39">
        <f t="shared" si="1"/>
        <v>20000</v>
      </c>
      <c r="K8" s="40">
        <f t="shared" si="2"/>
        <v>0</v>
      </c>
      <c r="L8" s="1"/>
    </row>
    <row r="9" spans="1:12">
      <c r="A9" s="11">
        <v>42802</v>
      </c>
      <c r="B9" s="12" t="s">
        <v>416</v>
      </c>
      <c r="C9" s="12" t="s">
        <v>19</v>
      </c>
      <c r="D9" s="12">
        <v>250</v>
      </c>
      <c r="E9" s="12">
        <v>2700</v>
      </c>
      <c r="F9" s="12">
        <v>74.6</v>
      </c>
      <c r="G9" s="12">
        <v>62.6</v>
      </c>
      <c r="H9" s="12">
        <v>62.6</v>
      </c>
      <c r="I9" s="43">
        <f t="shared" si="0"/>
        <v>-3000</v>
      </c>
      <c r="J9" s="39">
        <f t="shared" si="1"/>
        <v>18650</v>
      </c>
      <c r="K9" s="40">
        <f t="shared" si="2"/>
        <v>-0.160857908847185</v>
      </c>
      <c r="L9" s="1"/>
    </row>
    <row r="10" spans="1:12">
      <c r="A10" s="8">
        <v>42802</v>
      </c>
      <c r="B10" s="9" t="s">
        <v>392</v>
      </c>
      <c r="C10" s="9" t="s">
        <v>19</v>
      </c>
      <c r="D10" s="9">
        <v>400</v>
      </c>
      <c r="E10" s="9">
        <v>1040</v>
      </c>
      <c r="F10" s="9">
        <v>49.45</v>
      </c>
      <c r="G10" s="9">
        <v>41.95</v>
      </c>
      <c r="H10" s="9">
        <v>49.45</v>
      </c>
      <c r="I10" s="42">
        <f t="shared" si="0"/>
        <v>0</v>
      </c>
      <c r="J10" s="39">
        <f t="shared" si="1"/>
        <v>19780</v>
      </c>
      <c r="K10" s="40">
        <f t="shared" si="2"/>
        <v>0</v>
      </c>
      <c r="L10" s="1"/>
    </row>
    <row r="11" spans="1:12">
      <c r="A11" s="8">
        <v>42833</v>
      </c>
      <c r="B11" s="9" t="s">
        <v>324</v>
      </c>
      <c r="C11" s="9" t="s">
        <v>19</v>
      </c>
      <c r="D11" s="9">
        <v>400</v>
      </c>
      <c r="E11" s="9">
        <v>1000</v>
      </c>
      <c r="F11" s="9">
        <v>48</v>
      </c>
      <c r="G11" s="9">
        <v>40.5</v>
      </c>
      <c r="H11" s="9">
        <v>51.75</v>
      </c>
      <c r="I11" s="42">
        <f t="shared" si="0"/>
        <v>1500</v>
      </c>
      <c r="J11" s="39">
        <f t="shared" si="1"/>
        <v>19200</v>
      </c>
      <c r="K11" s="40">
        <f t="shared" si="2"/>
        <v>0.078125</v>
      </c>
      <c r="L11" s="1"/>
    </row>
    <row r="12" spans="1:12">
      <c r="A12" s="8">
        <v>42833</v>
      </c>
      <c r="B12" s="9" t="s">
        <v>331</v>
      </c>
      <c r="C12" s="9" t="s">
        <v>19</v>
      </c>
      <c r="D12" s="9">
        <v>1300</v>
      </c>
      <c r="E12" s="9">
        <v>520</v>
      </c>
      <c r="F12" s="9">
        <v>22.15</v>
      </c>
      <c r="G12" s="9">
        <v>19.95</v>
      </c>
      <c r="H12" s="9">
        <v>26.7</v>
      </c>
      <c r="I12" s="42">
        <f t="shared" si="0"/>
        <v>5915</v>
      </c>
      <c r="J12" s="39">
        <f t="shared" si="1"/>
        <v>28795</v>
      </c>
      <c r="K12" s="40">
        <f t="shared" si="2"/>
        <v>0.205417607223476</v>
      </c>
      <c r="L12" s="1"/>
    </row>
    <row r="13" spans="1:12">
      <c r="A13" s="8">
        <v>42955</v>
      </c>
      <c r="B13" s="9" t="s">
        <v>385</v>
      </c>
      <c r="C13" s="9" t="s">
        <v>19</v>
      </c>
      <c r="D13" s="9">
        <v>2000</v>
      </c>
      <c r="E13" s="9">
        <v>610</v>
      </c>
      <c r="F13" s="9">
        <v>20</v>
      </c>
      <c r="G13" s="9">
        <v>18.5</v>
      </c>
      <c r="H13" s="9">
        <v>24.3</v>
      </c>
      <c r="I13" s="42">
        <f t="shared" si="0"/>
        <v>8600</v>
      </c>
      <c r="J13" s="39">
        <f t="shared" si="1"/>
        <v>40000</v>
      </c>
      <c r="K13" s="40">
        <f t="shared" si="2"/>
        <v>0.215</v>
      </c>
      <c r="L13" s="1"/>
    </row>
    <row r="14" spans="1:12">
      <c r="A14" s="8">
        <v>42986</v>
      </c>
      <c r="B14" s="9" t="s">
        <v>505</v>
      </c>
      <c r="C14" s="9" t="s">
        <v>19</v>
      </c>
      <c r="D14" s="9">
        <v>1500</v>
      </c>
      <c r="E14" s="9">
        <v>800</v>
      </c>
      <c r="F14" s="9">
        <v>16.85</v>
      </c>
      <c r="G14" s="9">
        <v>14.85</v>
      </c>
      <c r="H14" s="9">
        <v>22.85</v>
      </c>
      <c r="I14" s="42">
        <f t="shared" si="0"/>
        <v>9000</v>
      </c>
      <c r="J14" s="39">
        <f t="shared" si="1"/>
        <v>25275</v>
      </c>
      <c r="K14" s="40">
        <f t="shared" si="2"/>
        <v>0.356083086053412</v>
      </c>
      <c r="L14" s="1"/>
    </row>
    <row r="15" spans="1:12">
      <c r="A15" s="8">
        <v>42986</v>
      </c>
      <c r="B15" s="9" t="s">
        <v>592</v>
      </c>
      <c r="C15" s="9" t="s">
        <v>19</v>
      </c>
      <c r="D15" s="9">
        <v>800</v>
      </c>
      <c r="E15" s="9">
        <v>1160</v>
      </c>
      <c r="F15" s="9">
        <v>22.5</v>
      </c>
      <c r="G15" s="9">
        <v>19.25</v>
      </c>
      <c r="H15" s="9">
        <v>22.5</v>
      </c>
      <c r="I15" s="42">
        <f t="shared" si="0"/>
        <v>0</v>
      </c>
      <c r="J15" s="39">
        <f t="shared" si="1"/>
        <v>18000</v>
      </c>
      <c r="K15" s="40">
        <f t="shared" si="2"/>
        <v>0</v>
      </c>
      <c r="L15" s="1"/>
    </row>
    <row r="16" spans="1:12">
      <c r="A16" s="8">
        <v>43016</v>
      </c>
      <c r="B16" s="9" t="s">
        <v>250</v>
      </c>
      <c r="C16" s="9" t="s">
        <v>19</v>
      </c>
      <c r="D16" s="9">
        <v>500</v>
      </c>
      <c r="E16" s="9">
        <v>1650</v>
      </c>
      <c r="F16" s="9">
        <v>37</v>
      </c>
      <c r="G16" s="9">
        <v>31</v>
      </c>
      <c r="H16" s="9">
        <v>40</v>
      </c>
      <c r="I16" s="42">
        <f t="shared" si="0"/>
        <v>1500</v>
      </c>
      <c r="J16" s="39">
        <f t="shared" si="1"/>
        <v>18500</v>
      </c>
      <c r="K16" s="40">
        <f t="shared" si="2"/>
        <v>0.0810810810810811</v>
      </c>
      <c r="L16" s="1"/>
    </row>
    <row r="17" spans="1:12">
      <c r="A17" s="8">
        <v>43016</v>
      </c>
      <c r="B17" s="9" t="s">
        <v>289</v>
      </c>
      <c r="C17" s="9" t="s">
        <v>19</v>
      </c>
      <c r="D17" s="9">
        <v>2000</v>
      </c>
      <c r="E17" s="9">
        <v>600</v>
      </c>
      <c r="F17" s="9">
        <v>13.2</v>
      </c>
      <c r="G17" s="9">
        <v>11.7</v>
      </c>
      <c r="H17" s="9">
        <v>13.2</v>
      </c>
      <c r="I17" s="42">
        <f t="shared" si="0"/>
        <v>0</v>
      </c>
      <c r="J17" s="39">
        <f t="shared" si="1"/>
        <v>26400</v>
      </c>
      <c r="K17" s="40">
        <f t="shared" si="2"/>
        <v>0</v>
      </c>
      <c r="L17" s="1"/>
    </row>
    <row r="18" spans="1:12">
      <c r="A18" s="8">
        <v>43016</v>
      </c>
      <c r="B18" s="9" t="s">
        <v>318</v>
      </c>
      <c r="C18" s="9" t="s">
        <v>19</v>
      </c>
      <c r="D18" s="9">
        <v>1300</v>
      </c>
      <c r="E18" s="9">
        <v>480</v>
      </c>
      <c r="F18" s="9">
        <v>15.7</v>
      </c>
      <c r="G18" s="9">
        <v>13.5</v>
      </c>
      <c r="H18" s="9">
        <v>21.45</v>
      </c>
      <c r="I18" s="42">
        <f t="shared" si="0"/>
        <v>7475</v>
      </c>
      <c r="J18" s="39">
        <f t="shared" si="1"/>
        <v>20410</v>
      </c>
      <c r="K18" s="40">
        <f t="shared" si="2"/>
        <v>0.36624203821656</v>
      </c>
      <c r="L18" s="1"/>
    </row>
    <row r="19" spans="1:12">
      <c r="A19" s="11">
        <v>43047</v>
      </c>
      <c r="B19" s="12" t="s">
        <v>593</v>
      </c>
      <c r="C19" s="12" t="s">
        <v>19</v>
      </c>
      <c r="D19" s="12">
        <v>1500</v>
      </c>
      <c r="E19" s="12">
        <v>720</v>
      </c>
      <c r="F19" s="12">
        <v>22.6</v>
      </c>
      <c r="G19" s="12">
        <v>20.6</v>
      </c>
      <c r="H19" s="12">
        <v>22.4</v>
      </c>
      <c r="I19" s="43">
        <f t="shared" si="0"/>
        <v>-300.000000000004</v>
      </c>
      <c r="J19" s="39">
        <f t="shared" si="1"/>
        <v>33900</v>
      </c>
      <c r="K19" s="40">
        <f t="shared" si="2"/>
        <v>-0.00884955752212402</v>
      </c>
      <c r="L19" s="1"/>
    </row>
    <row r="20" spans="1:12">
      <c r="A20" s="8">
        <v>43047</v>
      </c>
      <c r="B20" s="9" t="s">
        <v>594</v>
      </c>
      <c r="C20" s="9" t="s">
        <v>19</v>
      </c>
      <c r="D20" s="9">
        <v>1500</v>
      </c>
      <c r="E20" s="9">
        <v>780</v>
      </c>
      <c r="F20" s="9">
        <v>24</v>
      </c>
      <c r="G20" s="9">
        <v>22</v>
      </c>
      <c r="H20" s="9">
        <v>25</v>
      </c>
      <c r="I20" s="42">
        <f t="shared" si="0"/>
        <v>1500</v>
      </c>
      <c r="J20" s="39">
        <f t="shared" si="1"/>
        <v>36000</v>
      </c>
      <c r="K20" s="40">
        <f t="shared" si="2"/>
        <v>0.0416666666666667</v>
      </c>
      <c r="L20" s="1"/>
    </row>
    <row r="21" spans="1:12">
      <c r="A21" s="8">
        <v>43047</v>
      </c>
      <c r="B21" s="9" t="s">
        <v>595</v>
      </c>
      <c r="C21" s="9" t="s">
        <v>19</v>
      </c>
      <c r="D21" s="9">
        <v>700</v>
      </c>
      <c r="E21" s="9">
        <v>1800</v>
      </c>
      <c r="F21" s="9">
        <v>26.65</v>
      </c>
      <c r="G21" s="9">
        <v>22.45</v>
      </c>
      <c r="H21" s="9">
        <v>26.65</v>
      </c>
      <c r="I21" s="42">
        <f t="shared" si="0"/>
        <v>0</v>
      </c>
      <c r="J21" s="39">
        <f t="shared" si="1"/>
        <v>18655</v>
      </c>
      <c r="K21" s="40">
        <f t="shared" si="2"/>
        <v>0</v>
      </c>
      <c r="L21" s="1"/>
    </row>
    <row r="22" spans="1:12">
      <c r="A22" s="8" t="s">
        <v>596</v>
      </c>
      <c r="B22" s="9" t="s">
        <v>597</v>
      </c>
      <c r="C22" s="9" t="s">
        <v>19</v>
      </c>
      <c r="D22" s="9">
        <v>550</v>
      </c>
      <c r="E22" s="9">
        <v>1260</v>
      </c>
      <c r="F22" s="9">
        <v>44</v>
      </c>
      <c r="G22" s="9">
        <v>37.7</v>
      </c>
      <c r="H22" s="9">
        <v>44</v>
      </c>
      <c r="I22" s="42">
        <f t="shared" si="0"/>
        <v>0</v>
      </c>
      <c r="J22" s="39">
        <f t="shared" si="1"/>
        <v>24200</v>
      </c>
      <c r="K22" s="40">
        <f t="shared" si="2"/>
        <v>0</v>
      </c>
      <c r="L22" s="1"/>
    </row>
    <row r="23" spans="1:12">
      <c r="A23" s="8" t="s">
        <v>596</v>
      </c>
      <c r="B23" s="9" t="s">
        <v>123</v>
      </c>
      <c r="C23" s="9" t="s">
        <v>19</v>
      </c>
      <c r="D23" s="9">
        <v>1200</v>
      </c>
      <c r="E23" s="9">
        <v>860</v>
      </c>
      <c r="F23" s="9">
        <v>19.5</v>
      </c>
      <c r="G23" s="9">
        <v>16.4</v>
      </c>
      <c r="H23" s="9">
        <v>19.5</v>
      </c>
      <c r="I23" s="42">
        <f t="shared" si="0"/>
        <v>0</v>
      </c>
      <c r="J23" s="39">
        <f t="shared" si="1"/>
        <v>23400</v>
      </c>
      <c r="K23" s="40">
        <f t="shared" si="2"/>
        <v>0</v>
      </c>
      <c r="L23" s="1"/>
    </row>
    <row r="24" spans="1:12">
      <c r="A24" s="8" t="s">
        <v>596</v>
      </c>
      <c r="B24" s="9" t="s">
        <v>598</v>
      </c>
      <c r="C24" s="9" t="s">
        <v>19</v>
      </c>
      <c r="D24" s="9">
        <v>2000</v>
      </c>
      <c r="E24" s="9">
        <v>610</v>
      </c>
      <c r="F24" s="9">
        <v>20</v>
      </c>
      <c r="G24" s="9">
        <v>18.2</v>
      </c>
      <c r="H24" s="9">
        <v>20</v>
      </c>
      <c r="I24" s="42">
        <f t="shared" si="0"/>
        <v>0</v>
      </c>
      <c r="J24" s="39">
        <f t="shared" si="1"/>
        <v>40000</v>
      </c>
      <c r="K24" s="40">
        <f t="shared" si="2"/>
        <v>0</v>
      </c>
      <c r="L24" s="1"/>
    </row>
    <row r="25" spans="1:12">
      <c r="A25" s="8" t="s">
        <v>599</v>
      </c>
      <c r="B25" s="9" t="s">
        <v>505</v>
      </c>
      <c r="C25" s="9" t="s">
        <v>19</v>
      </c>
      <c r="D25" s="9">
        <v>1500</v>
      </c>
      <c r="E25" s="9">
        <v>780</v>
      </c>
      <c r="F25" s="9">
        <v>28.2</v>
      </c>
      <c r="G25" s="9">
        <v>25.4</v>
      </c>
      <c r="H25" s="9">
        <v>34</v>
      </c>
      <c r="I25" s="42">
        <f t="shared" si="0"/>
        <v>8700</v>
      </c>
      <c r="J25" s="39">
        <f t="shared" si="1"/>
        <v>42300</v>
      </c>
      <c r="K25" s="40">
        <f t="shared" si="2"/>
        <v>0.205673758865248</v>
      </c>
      <c r="L25" s="1"/>
    </row>
    <row r="26" spans="1:12">
      <c r="A26" s="8" t="s">
        <v>599</v>
      </c>
      <c r="B26" s="9" t="s">
        <v>381</v>
      </c>
      <c r="C26" s="9" t="s">
        <v>19</v>
      </c>
      <c r="D26" s="9">
        <v>1575</v>
      </c>
      <c r="E26" s="9">
        <v>430</v>
      </c>
      <c r="F26" s="9">
        <v>24</v>
      </c>
      <c r="G26" s="9">
        <v>21.7</v>
      </c>
      <c r="H26" s="9">
        <v>24.5</v>
      </c>
      <c r="I26" s="42">
        <f t="shared" si="0"/>
        <v>787.5</v>
      </c>
      <c r="J26" s="39">
        <f t="shared" si="1"/>
        <v>37800</v>
      </c>
      <c r="K26" s="40">
        <f t="shared" si="2"/>
        <v>0.0208333333333333</v>
      </c>
      <c r="L26" s="1"/>
    </row>
    <row r="27" spans="1:12">
      <c r="A27" s="8" t="s">
        <v>600</v>
      </c>
      <c r="B27" s="9" t="s">
        <v>505</v>
      </c>
      <c r="C27" s="9" t="s">
        <v>19</v>
      </c>
      <c r="D27" s="9">
        <v>1500</v>
      </c>
      <c r="E27" s="9">
        <v>800</v>
      </c>
      <c r="F27" s="9">
        <v>24.2</v>
      </c>
      <c r="G27" s="9">
        <v>21.7</v>
      </c>
      <c r="H27" s="9">
        <v>24.2</v>
      </c>
      <c r="I27" s="42">
        <f t="shared" si="0"/>
        <v>0</v>
      </c>
      <c r="J27" s="39">
        <f t="shared" si="1"/>
        <v>36300</v>
      </c>
      <c r="K27" s="40">
        <f t="shared" si="2"/>
        <v>0</v>
      </c>
      <c r="L27" s="1"/>
    </row>
    <row r="28" spans="1:12">
      <c r="A28" s="8" t="s">
        <v>600</v>
      </c>
      <c r="B28" s="9" t="s">
        <v>505</v>
      </c>
      <c r="C28" s="9" t="s">
        <v>19</v>
      </c>
      <c r="D28" s="9">
        <v>1500</v>
      </c>
      <c r="E28" s="9">
        <v>800</v>
      </c>
      <c r="F28" s="9">
        <v>26</v>
      </c>
      <c r="G28" s="9">
        <v>23.9</v>
      </c>
      <c r="H28" s="9">
        <v>26</v>
      </c>
      <c r="I28" s="42">
        <f t="shared" si="0"/>
        <v>0</v>
      </c>
      <c r="J28" s="39">
        <f t="shared" si="1"/>
        <v>39000</v>
      </c>
      <c r="K28" s="40">
        <f t="shared" si="2"/>
        <v>0</v>
      </c>
      <c r="L28" s="1"/>
    </row>
    <row r="29" spans="1:12">
      <c r="A29" s="8" t="s">
        <v>600</v>
      </c>
      <c r="B29" s="9" t="s">
        <v>416</v>
      </c>
      <c r="C29" s="9" t="s">
        <v>19</v>
      </c>
      <c r="D29" s="9">
        <v>250</v>
      </c>
      <c r="E29" s="9">
        <v>2600</v>
      </c>
      <c r="F29" s="9">
        <v>76</v>
      </c>
      <c r="G29" s="9">
        <v>63.7</v>
      </c>
      <c r="H29" s="9">
        <v>89</v>
      </c>
      <c r="I29" s="42">
        <f t="shared" si="0"/>
        <v>3250</v>
      </c>
      <c r="J29" s="39">
        <f t="shared" si="1"/>
        <v>19000</v>
      </c>
      <c r="K29" s="40">
        <f t="shared" si="2"/>
        <v>0.171052631578947</v>
      </c>
      <c r="L29" s="1"/>
    </row>
    <row r="30" spans="1:12">
      <c r="A30" s="8" t="s">
        <v>601</v>
      </c>
      <c r="B30" s="9" t="s">
        <v>267</v>
      </c>
      <c r="C30" s="9" t="s">
        <v>19</v>
      </c>
      <c r="D30" s="9">
        <v>750</v>
      </c>
      <c r="E30" s="9">
        <v>1140</v>
      </c>
      <c r="F30" s="9">
        <v>25.5</v>
      </c>
      <c r="G30" s="9">
        <v>19.9</v>
      </c>
      <c r="H30" s="9">
        <v>25.5</v>
      </c>
      <c r="I30" s="42">
        <f t="shared" si="0"/>
        <v>0</v>
      </c>
      <c r="J30" s="39">
        <f t="shared" si="1"/>
        <v>19125</v>
      </c>
      <c r="K30" s="40">
        <f t="shared" si="2"/>
        <v>0</v>
      </c>
      <c r="L30" s="1"/>
    </row>
    <row r="31" spans="1:12">
      <c r="A31" s="8" t="s">
        <v>601</v>
      </c>
      <c r="B31" s="9" t="s">
        <v>460</v>
      </c>
      <c r="C31" s="9" t="s">
        <v>19</v>
      </c>
      <c r="D31" s="9">
        <v>1500</v>
      </c>
      <c r="E31" s="9">
        <v>430</v>
      </c>
      <c r="F31" s="9">
        <v>13</v>
      </c>
      <c r="G31" s="9">
        <v>10.7</v>
      </c>
      <c r="H31" s="9">
        <v>14</v>
      </c>
      <c r="I31" s="42">
        <f t="shared" si="0"/>
        <v>1500</v>
      </c>
      <c r="J31" s="39">
        <f t="shared" si="1"/>
        <v>19500</v>
      </c>
      <c r="K31" s="40">
        <f t="shared" si="2"/>
        <v>0.0769230769230769</v>
      </c>
      <c r="L31" s="1"/>
    </row>
    <row r="32" spans="1:12">
      <c r="A32" s="8" t="s">
        <v>602</v>
      </c>
      <c r="B32" s="9" t="s">
        <v>603</v>
      </c>
      <c r="C32" s="9" t="s">
        <v>19</v>
      </c>
      <c r="D32" s="9">
        <v>2000</v>
      </c>
      <c r="E32" s="9">
        <v>630</v>
      </c>
      <c r="F32" s="9">
        <v>16</v>
      </c>
      <c r="G32" s="9">
        <v>14.5</v>
      </c>
      <c r="H32" s="9">
        <v>16</v>
      </c>
      <c r="I32" s="42">
        <f t="shared" si="0"/>
        <v>0</v>
      </c>
      <c r="J32" s="39">
        <f t="shared" si="1"/>
        <v>32000</v>
      </c>
      <c r="K32" s="40">
        <f t="shared" si="2"/>
        <v>0</v>
      </c>
      <c r="L32" s="1"/>
    </row>
    <row r="33" spans="1:12">
      <c r="A33" s="8" t="s">
        <v>602</v>
      </c>
      <c r="B33" s="9" t="s">
        <v>473</v>
      </c>
      <c r="C33" s="9" t="s">
        <v>19</v>
      </c>
      <c r="D33" s="9">
        <v>1700</v>
      </c>
      <c r="E33" s="9">
        <v>240</v>
      </c>
      <c r="F33" s="9">
        <v>9</v>
      </c>
      <c r="G33" s="9">
        <v>7.3</v>
      </c>
      <c r="H33" s="9">
        <v>10</v>
      </c>
      <c r="I33" s="42">
        <f t="shared" si="0"/>
        <v>1700</v>
      </c>
      <c r="J33" s="39">
        <f t="shared" si="1"/>
        <v>15300</v>
      </c>
      <c r="K33" s="40">
        <f t="shared" si="2"/>
        <v>0.111111111111111</v>
      </c>
      <c r="L33" s="1"/>
    </row>
    <row r="34" spans="1:12">
      <c r="A34" s="8" t="s">
        <v>602</v>
      </c>
      <c r="B34" s="9" t="s">
        <v>283</v>
      </c>
      <c r="C34" s="9" t="s">
        <v>19</v>
      </c>
      <c r="D34" s="9">
        <v>800</v>
      </c>
      <c r="E34" s="9">
        <v>1200</v>
      </c>
      <c r="F34" s="9">
        <v>25</v>
      </c>
      <c r="G34" s="9">
        <v>21.25</v>
      </c>
      <c r="H34" s="9">
        <v>25</v>
      </c>
      <c r="I34" s="42">
        <f t="shared" si="0"/>
        <v>0</v>
      </c>
      <c r="J34" s="39">
        <f t="shared" si="1"/>
        <v>20000</v>
      </c>
      <c r="K34" s="40">
        <f t="shared" si="2"/>
        <v>0</v>
      </c>
      <c r="L34" s="1"/>
    </row>
    <row r="35" spans="1:12">
      <c r="A35" s="8" t="s">
        <v>604</v>
      </c>
      <c r="B35" s="9" t="s">
        <v>113</v>
      </c>
      <c r="C35" s="9" t="s">
        <v>19</v>
      </c>
      <c r="D35" s="9">
        <v>500</v>
      </c>
      <c r="E35" s="9">
        <v>1560</v>
      </c>
      <c r="F35" s="9">
        <v>32.2</v>
      </c>
      <c r="G35" s="9">
        <v>26.2</v>
      </c>
      <c r="H35" s="9">
        <v>32.55</v>
      </c>
      <c r="I35" s="42">
        <f t="shared" si="0"/>
        <v>174.999999999997</v>
      </c>
      <c r="J35" s="39">
        <f t="shared" si="1"/>
        <v>16100</v>
      </c>
      <c r="K35" s="40">
        <f t="shared" si="2"/>
        <v>0.0108695652173911</v>
      </c>
      <c r="L35" s="1"/>
    </row>
    <row r="36" spans="1:12">
      <c r="A36" s="8" t="s">
        <v>604</v>
      </c>
      <c r="B36" s="9" t="s">
        <v>285</v>
      </c>
      <c r="C36" s="9" t="s">
        <v>19</v>
      </c>
      <c r="D36" s="9">
        <v>350</v>
      </c>
      <c r="E36" s="9">
        <v>1740</v>
      </c>
      <c r="F36" s="9">
        <v>38</v>
      </c>
      <c r="G36" s="9">
        <v>29.7</v>
      </c>
      <c r="H36" s="9">
        <v>54.65</v>
      </c>
      <c r="I36" s="42">
        <f t="shared" si="0"/>
        <v>5827.5</v>
      </c>
      <c r="J36" s="39">
        <f t="shared" si="1"/>
        <v>13300</v>
      </c>
      <c r="K36" s="40">
        <f t="shared" si="2"/>
        <v>0.438157894736842</v>
      </c>
      <c r="L36" s="1"/>
    </row>
    <row r="37" spans="1:12">
      <c r="A37" s="8" t="s">
        <v>604</v>
      </c>
      <c r="B37" s="9" t="s">
        <v>381</v>
      </c>
      <c r="C37" s="9" t="s">
        <v>19</v>
      </c>
      <c r="D37" s="9">
        <v>1575</v>
      </c>
      <c r="E37" s="9">
        <v>440</v>
      </c>
      <c r="F37" s="9">
        <v>19.5</v>
      </c>
      <c r="G37" s="9">
        <v>17.5</v>
      </c>
      <c r="H37" s="9">
        <v>20.5</v>
      </c>
      <c r="I37" s="42">
        <f t="shared" si="0"/>
        <v>1575</v>
      </c>
      <c r="J37" s="39">
        <f t="shared" si="1"/>
        <v>30712.5</v>
      </c>
      <c r="K37" s="40">
        <f t="shared" si="2"/>
        <v>0.0512820512820513</v>
      </c>
      <c r="L37" s="1"/>
    </row>
    <row r="38" spans="1:12">
      <c r="A38" s="8" t="s">
        <v>605</v>
      </c>
      <c r="B38" s="9" t="s">
        <v>606</v>
      </c>
      <c r="C38" s="9" t="s">
        <v>19</v>
      </c>
      <c r="D38" s="9">
        <v>1500</v>
      </c>
      <c r="E38" s="9">
        <v>750</v>
      </c>
      <c r="F38" s="9">
        <v>20</v>
      </c>
      <c r="G38" s="9">
        <v>18</v>
      </c>
      <c r="H38" s="9">
        <v>21</v>
      </c>
      <c r="I38" s="42">
        <f t="shared" si="0"/>
        <v>1500</v>
      </c>
      <c r="J38" s="39">
        <f t="shared" si="1"/>
        <v>30000</v>
      </c>
      <c r="K38" s="40">
        <f t="shared" si="2"/>
        <v>0.05</v>
      </c>
      <c r="L38" s="1"/>
    </row>
    <row r="39" spans="1:12">
      <c r="A39" s="8" t="s">
        <v>605</v>
      </c>
      <c r="B39" s="9" t="s">
        <v>239</v>
      </c>
      <c r="C39" s="9" t="s">
        <v>19</v>
      </c>
      <c r="D39" s="9">
        <v>500</v>
      </c>
      <c r="E39" s="9">
        <v>1700</v>
      </c>
      <c r="F39" s="9">
        <v>43.5</v>
      </c>
      <c r="G39" s="9">
        <v>37.5</v>
      </c>
      <c r="H39" s="9">
        <v>59.45</v>
      </c>
      <c r="I39" s="42">
        <f t="shared" si="0"/>
        <v>7975</v>
      </c>
      <c r="J39" s="39">
        <f t="shared" si="1"/>
        <v>21750</v>
      </c>
      <c r="K39" s="40">
        <f t="shared" si="2"/>
        <v>0.366666666666667</v>
      </c>
      <c r="L39" s="1"/>
    </row>
    <row r="40" spans="1:12">
      <c r="A40" s="8" t="s">
        <v>607</v>
      </c>
      <c r="B40" s="9" t="s">
        <v>381</v>
      </c>
      <c r="C40" s="9" t="s">
        <v>19</v>
      </c>
      <c r="D40" s="9">
        <v>1575</v>
      </c>
      <c r="E40" s="9">
        <v>450</v>
      </c>
      <c r="F40" s="9">
        <v>14</v>
      </c>
      <c r="G40" s="9">
        <v>12</v>
      </c>
      <c r="H40" s="9">
        <v>19</v>
      </c>
      <c r="I40" s="42">
        <f t="shared" si="0"/>
        <v>7875</v>
      </c>
      <c r="J40" s="39">
        <f t="shared" si="1"/>
        <v>22050</v>
      </c>
      <c r="K40" s="40">
        <f t="shared" si="2"/>
        <v>0.357142857142857</v>
      </c>
      <c r="L40" s="1"/>
    </row>
    <row r="41" spans="1:12">
      <c r="A41" s="8" t="s">
        <v>607</v>
      </c>
      <c r="B41" s="9" t="s">
        <v>45</v>
      </c>
      <c r="C41" s="9" t="s">
        <v>19</v>
      </c>
      <c r="D41" s="9">
        <v>500</v>
      </c>
      <c r="E41" s="9">
        <v>880</v>
      </c>
      <c r="F41" s="9">
        <v>39.7</v>
      </c>
      <c r="G41" s="9">
        <v>33.7</v>
      </c>
      <c r="H41" s="9">
        <v>45.7</v>
      </c>
      <c r="I41" s="42">
        <f t="shared" si="0"/>
        <v>3000</v>
      </c>
      <c r="J41" s="39">
        <f t="shared" si="1"/>
        <v>19850</v>
      </c>
      <c r="K41" s="40">
        <f t="shared" si="2"/>
        <v>0.151133501259446</v>
      </c>
      <c r="L41" s="1"/>
    </row>
    <row r="42" spans="1:12">
      <c r="A42" s="8" t="s">
        <v>608</v>
      </c>
      <c r="B42" s="9" t="s">
        <v>505</v>
      </c>
      <c r="C42" s="9" t="s">
        <v>19</v>
      </c>
      <c r="D42" s="9">
        <v>1500</v>
      </c>
      <c r="E42" s="9">
        <v>800</v>
      </c>
      <c r="F42" s="9">
        <v>10</v>
      </c>
      <c r="G42" s="9">
        <v>8</v>
      </c>
      <c r="H42" s="9">
        <v>10</v>
      </c>
      <c r="I42" s="42">
        <f t="shared" si="0"/>
        <v>0</v>
      </c>
      <c r="J42" s="39">
        <f t="shared" si="1"/>
        <v>15000</v>
      </c>
      <c r="K42" s="40">
        <f t="shared" si="2"/>
        <v>0</v>
      </c>
      <c r="L42" s="1"/>
    </row>
    <row r="43" spans="1:12">
      <c r="A43" s="8" t="s">
        <v>608</v>
      </c>
      <c r="B43" s="9" t="s">
        <v>251</v>
      </c>
      <c r="C43" s="9" t="s">
        <v>19</v>
      </c>
      <c r="D43" s="9">
        <v>800</v>
      </c>
      <c r="E43" s="9">
        <v>480</v>
      </c>
      <c r="F43" s="9">
        <v>17</v>
      </c>
      <c r="G43" s="9">
        <v>14.25</v>
      </c>
      <c r="H43" s="9">
        <v>19</v>
      </c>
      <c r="I43" s="42">
        <f t="shared" si="0"/>
        <v>1600</v>
      </c>
      <c r="J43" s="39">
        <f t="shared" si="1"/>
        <v>13600</v>
      </c>
      <c r="K43" s="40">
        <f t="shared" si="2"/>
        <v>0.117647058823529</v>
      </c>
      <c r="L43" s="1"/>
    </row>
    <row r="44" spans="1:12">
      <c r="A44" s="8" t="s">
        <v>609</v>
      </c>
      <c r="B44" s="9" t="s">
        <v>551</v>
      </c>
      <c r="C44" s="9" t="s">
        <v>19</v>
      </c>
      <c r="D44" s="9">
        <v>200</v>
      </c>
      <c r="E44" s="9">
        <v>3900</v>
      </c>
      <c r="F44" s="9">
        <v>64</v>
      </c>
      <c r="G44" s="9">
        <v>49</v>
      </c>
      <c r="H44" s="9">
        <v>71.5</v>
      </c>
      <c r="I44" s="42">
        <f t="shared" si="0"/>
        <v>1500</v>
      </c>
      <c r="J44" s="39">
        <f t="shared" si="1"/>
        <v>12800</v>
      </c>
      <c r="K44" s="40">
        <f t="shared" si="2"/>
        <v>0.1171875</v>
      </c>
      <c r="L44" s="1"/>
    </row>
    <row r="45" spans="1:12">
      <c r="A45" s="8" t="s">
        <v>609</v>
      </c>
      <c r="B45" s="9" t="s">
        <v>114</v>
      </c>
      <c r="C45" s="9" t="s">
        <v>19</v>
      </c>
      <c r="D45" s="9">
        <v>500</v>
      </c>
      <c r="E45" s="9">
        <v>960</v>
      </c>
      <c r="F45" s="9">
        <v>28</v>
      </c>
      <c r="G45" s="9">
        <v>22</v>
      </c>
      <c r="H45" s="9">
        <v>31</v>
      </c>
      <c r="I45" s="42">
        <f t="shared" si="0"/>
        <v>1500</v>
      </c>
      <c r="J45" s="39">
        <f t="shared" si="1"/>
        <v>14000</v>
      </c>
      <c r="K45" s="40">
        <f t="shared" si="2"/>
        <v>0.107142857142857</v>
      </c>
      <c r="L45" s="1"/>
    </row>
    <row r="46" spans="1:12">
      <c r="A46" s="8" t="s">
        <v>610</v>
      </c>
      <c r="B46" s="9" t="s">
        <v>331</v>
      </c>
      <c r="C46" s="9" t="s">
        <v>19</v>
      </c>
      <c r="D46" s="9">
        <v>1300</v>
      </c>
      <c r="E46" s="9">
        <v>500</v>
      </c>
      <c r="F46" s="9">
        <v>13.5</v>
      </c>
      <c r="G46" s="9">
        <v>11.3</v>
      </c>
      <c r="H46" s="9">
        <v>14.7</v>
      </c>
      <c r="I46" s="42">
        <f t="shared" si="0"/>
        <v>1560</v>
      </c>
      <c r="J46" s="39">
        <f t="shared" si="1"/>
        <v>17550</v>
      </c>
      <c r="K46" s="40">
        <f t="shared" si="2"/>
        <v>0.0888888888888888</v>
      </c>
      <c r="L46" s="1"/>
    </row>
    <row r="47" spans="1:12">
      <c r="A47" s="8" t="s">
        <v>610</v>
      </c>
      <c r="B47" s="9" t="s">
        <v>331</v>
      </c>
      <c r="C47" s="9" t="s">
        <v>19</v>
      </c>
      <c r="D47" s="9">
        <v>1300</v>
      </c>
      <c r="E47" s="9">
        <v>500</v>
      </c>
      <c r="F47" s="9">
        <v>13.5</v>
      </c>
      <c r="G47" s="9">
        <v>11.3</v>
      </c>
      <c r="H47" s="9">
        <v>15.9</v>
      </c>
      <c r="I47" s="42">
        <f t="shared" si="0"/>
        <v>3120</v>
      </c>
      <c r="J47" s="39">
        <f t="shared" si="1"/>
        <v>17550</v>
      </c>
      <c r="K47" s="40">
        <f t="shared" si="2"/>
        <v>0.177777777777778</v>
      </c>
      <c r="L47" s="1"/>
    </row>
    <row r="48" spans="1:12">
      <c r="A48" s="8" t="s">
        <v>610</v>
      </c>
      <c r="B48" s="9" t="s">
        <v>239</v>
      </c>
      <c r="C48" s="9" t="s">
        <v>19</v>
      </c>
      <c r="D48" s="9">
        <v>500</v>
      </c>
      <c r="E48" s="9">
        <v>1800</v>
      </c>
      <c r="F48" s="9">
        <v>25</v>
      </c>
      <c r="G48" s="9">
        <v>19</v>
      </c>
      <c r="H48" s="9">
        <v>25</v>
      </c>
      <c r="I48" s="42">
        <f t="shared" si="0"/>
        <v>0</v>
      </c>
      <c r="J48" s="39">
        <f t="shared" si="1"/>
        <v>12500</v>
      </c>
      <c r="K48" s="40">
        <f t="shared" si="2"/>
        <v>0</v>
      </c>
      <c r="L48" s="1"/>
    </row>
    <row r="49" spans="1:12">
      <c r="A49" s="11" t="s">
        <v>611</v>
      </c>
      <c r="B49" s="12" t="s">
        <v>113</v>
      </c>
      <c r="C49" s="12" t="s">
        <v>19</v>
      </c>
      <c r="D49" s="12">
        <v>500</v>
      </c>
      <c r="E49" s="12">
        <v>1560</v>
      </c>
      <c r="F49" s="12">
        <v>24</v>
      </c>
      <c r="G49" s="12">
        <v>18</v>
      </c>
      <c r="H49" s="12">
        <v>23.4</v>
      </c>
      <c r="I49" s="43">
        <f t="shared" si="0"/>
        <v>-300.000000000001</v>
      </c>
      <c r="J49" s="39">
        <f t="shared" si="1"/>
        <v>12000</v>
      </c>
      <c r="K49" s="40">
        <f t="shared" si="2"/>
        <v>-0.0250000000000001</v>
      </c>
      <c r="L49" s="1"/>
    </row>
    <row r="50" spans="1:12">
      <c r="A50" s="11" t="s">
        <v>611</v>
      </c>
      <c r="B50" s="12" t="s">
        <v>381</v>
      </c>
      <c r="C50" s="12" t="s">
        <v>19</v>
      </c>
      <c r="D50" s="12">
        <v>1575</v>
      </c>
      <c r="E50" s="12">
        <v>480</v>
      </c>
      <c r="F50" s="12">
        <v>12</v>
      </c>
      <c r="G50" s="12">
        <v>10</v>
      </c>
      <c r="H50" s="12">
        <v>10</v>
      </c>
      <c r="I50" s="43">
        <f t="shared" si="0"/>
        <v>-3150</v>
      </c>
      <c r="J50" s="39">
        <f t="shared" si="1"/>
        <v>18900</v>
      </c>
      <c r="K50" s="40">
        <f t="shared" si="2"/>
        <v>-0.166666666666667</v>
      </c>
      <c r="L50" s="1"/>
    </row>
    <row r="51" spans="1:12">
      <c r="A51" s="8"/>
      <c r="B51" s="9"/>
      <c r="C51" s="9"/>
      <c r="D51" s="9"/>
      <c r="E51" s="9"/>
      <c r="F51" s="9"/>
      <c r="G51" s="9"/>
      <c r="H51" s="9"/>
      <c r="I51" s="42"/>
      <c r="J51" s="39"/>
      <c r="K51" s="40">
        <f>SUM(K4:K50)</f>
        <v>3.85173187695524</v>
      </c>
      <c r="L51" s="1"/>
    </row>
    <row r="52" spans="1:12">
      <c r="A52" s="44"/>
      <c r="B52" s="45"/>
      <c r="C52" s="45"/>
      <c r="D52" s="45"/>
      <c r="E52" s="45"/>
      <c r="F52" s="45"/>
      <c r="G52" s="46" t="s">
        <v>42</v>
      </c>
      <c r="H52" s="46"/>
      <c r="I52" s="49">
        <f>SUM(I4:I51)</f>
        <v>89385</v>
      </c>
      <c r="J52" s="45"/>
      <c r="K52" s="1"/>
      <c r="L52" s="1"/>
    </row>
    <row r="53" spans="7:9">
      <c r="G53" s="45"/>
      <c r="H53" s="45"/>
      <c r="I53" s="45"/>
    </row>
    <row r="54" spans="7:9">
      <c r="G54" s="47" t="s">
        <v>43</v>
      </c>
      <c r="H54" s="47"/>
      <c r="I54" s="50">
        <v>3.85</v>
      </c>
    </row>
    <row r="55" spans="7:9">
      <c r="G55" s="48"/>
      <c r="H55" s="48"/>
      <c r="I55" s="45"/>
    </row>
    <row r="56" spans="7:9">
      <c r="G56" s="47" t="s">
        <v>2</v>
      </c>
      <c r="H56" s="47"/>
      <c r="I56" s="50">
        <f>43/47</f>
        <v>0.914893617021277</v>
      </c>
    </row>
    <row r="1048574" spans="10:10">
      <c r="J1048574" s="39">
        <f>D1048574*F1048574</f>
        <v>0</v>
      </c>
    </row>
  </sheetData>
  <mergeCells count="5">
    <mergeCell ref="A1:J1"/>
    <mergeCell ref="A2:J2"/>
    <mergeCell ref="G52:H52"/>
    <mergeCell ref="G54:H54"/>
    <mergeCell ref="G56:H56"/>
  </mergeCells>
  <pageMargins left="0.75" right="0.75" top="1" bottom="1" header="0.511805555555556" footer="0.511805555555556"/>
  <pageSetup paperSize="1" orientation="portrait"/>
  <headerFooter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45"/>
  <sheetViews>
    <sheetView topLeftCell="A22" workbookViewId="0">
      <selection activeCell="D45" sqref="D45"/>
    </sheetView>
  </sheetViews>
  <sheetFormatPr defaultColWidth="9" defaultRowHeight="15"/>
  <cols>
    <col min="1" max="1" width="9.42857142857143"/>
    <col min="2" max="2" width="16" customWidth="1"/>
    <col min="5" max="5" width="12.8571428571429" customWidth="1"/>
    <col min="9" max="9" width="12.5714285714286" customWidth="1"/>
    <col min="10" max="10" width="19.1428571428571" customWidth="1"/>
    <col min="11" max="11" width="18.8571428571429" customWidth="1"/>
  </cols>
  <sheetData>
    <row r="1" ht="22.5" spans="1:12">
      <c r="A1" s="27" t="s">
        <v>4</v>
      </c>
      <c r="B1" s="28"/>
      <c r="C1" s="28"/>
      <c r="D1" s="28"/>
      <c r="E1" s="28"/>
      <c r="F1" s="28"/>
      <c r="G1" s="28"/>
      <c r="H1" s="28"/>
      <c r="I1" s="28"/>
      <c r="J1" s="34"/>
      <c r="K1" s="1"/>
      <c r="L1" s="1"/>
    </row>
    <row r="2" ht="15.75" spans="1:12">
      <c r="A2" s="29" t="s">
        <v>612</v>
      </c>
      <c r="B2" s="30"/>
      <c r="C2" s="30"/>
      <c r="D2" s="30"/>
      <c r="E2" s="30"/>
      <c r="F2" s="30"/>
      <c r="G2" s="30"/>
      <c r="H2" s="30"/>
      <c r="I2" s="30"/>
      <c r="J2" s="35"/>
      <c r="K2" s="1"/>
      <c r="L2" s="1"/>
    </row>
    <row r="3" spans="1:12">
      <c r="A3" s="6" t="s">
        <v>6</v>
      </c>
      <c r="B3" s="7" t="s">
        <v>7</v>
      </c>
      <c r="C3" s="7" t="s">
        <v>8</v>
      </c>
      <c r="D3" s="7" t="s">
        <v>9</v>
      </c>
      <c r="E3" s="7" t="s">
        <v>10</v>
      </c>
      <c r="F3" s="7" t="s">
        <v>11</v>
      </c>
      <c r="G3" s="7" t="s">
        <v>13</v>
      </c>
      <c r="H3" s="7" t="s">
        <v>14</v>
      </c>
      <c r="I3" s="36" t="s">
        <v>15</v>
      </c>
      <c r="J3" s="37" t="s">
        <v>16</v>
      </c>
      <c r="K3" s="37" t="s">
        <v>17</v>
      </c>
      <c r="L3" s="1"/>
    </row>
    <row r="4" spans="1:12">
      <c r="A4" s="11">
        <v>42919</v>
      </c>
      <c r="B4" s="12" t="s">
        <v>68</v>
      </c>
      <c r="C4" s="12" t="s">
        <v>19</v>
      </c>
      <c r="D4" s="12">
        <v>800</v>
      </c>
      <c r="E4" s="12">
        <v>700</v>
      </c>
      <c r="F4" s="12">
        <v>21.7</v>
      </c>
      <c r="G4" s="12">
        <v>17.95</v>
      </c>
      <c r="H4" s="12">
        <v>19.7</v>
      </c>
      <c r="I4" s="43">
        <f t="shared" ref="I4:I38" si="0">(H4-F4)*D4</f>
        <v>-1600</v>
      </c>
      <c r="J4" s="39">
        <f t="shared" ref="J4:J38" si="1">D4*F4</f>
        <v>17360</v>
      </c>
      <c r="K4" s="40">
        <f t="shared" ref="K4:K20" si="2">(I4/J4)</f>
        <v>-0.0921658986175115</v>
      </c>
      <c r="L4" s="1"/>
    </row>
    <row r="5" spans="1:12">
      <c r="A5" s="8">
        <v>42919</v>
      </c>
      <c r="B5" s="9" t="s">
        <v>613</v>
      </c>
      <c r="C5" s="9" t="s">
        <v>19</v>
      </c>
      <c r="D5" s="9">
        <v>350</v>
      </c>
      <c r="E5" s="9">
        <v>1500</v>
      </c>
      <c r="F5" s="9">
        <v>30.9</v>
      </c>
      <c r="G5" s="9">
        <v>22.9</v>
      </c>
      <c r="H5" s="9">
        <v>39</v>
      </c>
      <c r="I5" s="42">
        <f t="shared" si="0"/>
        <v>2835</v>
      </c>
      <c r="J5" s="39">
        <f t="shared" si="1"/>
        <v>10815</v>
      </c>
      <c r="K5" s="40">
        <f t="shared" si="2"/>
        <v>0.262135922330097</v>
      </c>
      <c r="L5" s="1"/>
    </row>
    <row r="6" spans="1:12">
      <c r="A6" s="8">
        <v>42920</v>
      </c>
      <c r="B6" s="9" t="s">
        <v>113</v>
      </c>
      <c r="C6" s="9" t="s">
        <v>19</v>
      </c>
      <c r="D6" s="9">
        <v>500</v>
      </c>
      <c r="E6" s="9">
        <v>1380</v>
      </c>
      <c r="F6" s="9">
        <v>45</v>
      </c>
      <c r="G6" s="9">
        <v>39</v>
      </c>
      <c r="H6" s="9">
        <v>48</v>
      </c>
      <c r="I6" s="42">
        <f t="shared" si="0"/>
        <v>1500</v>
      </c>
      <c r="J6" s="39">
        <f t="shared" si="1"/>
        <v>22500</v>
      </c>
      <c r="K6" s="40">
        <f t="shared" si="2"/>
        <v>0.0666666666666667</v>
      </c>
      <c r="L6" s="1"/>
    </row>
    <row r="7" spans="1:12">
      <c r="A7" s="8">
        <v>42921</v>
      </c>
      <c r="B7" s="9" t="s">
        <v>113</v>
      </c>
      <c r="C7" s="9" t="s">
        <v>19</v>
      </c>
      <c r="D7" s="9">
        <v>500</v>
      </c>
      <c r="E7" s="9">
        <v>1420</v>
      </c>
      <c r="F7" s="9">
        <v>38.9</v>
      </c>
      <c r="G7" s="9">
        <v>32.9</v>
      </c>
      <c r="H7" s="9">
        <v>41.9</v>
      </c>
      <c r="I7" s="42">
        <f t="shared" si="0"/>
        <v>1500</v>
      </c>
      <c r="J7" s="39">
        <f t="shared" si="1"/>
        <v>19450</v>
      </c>
      <c r="K7" s="40">
        <f t="shared" si="2"/>
        <v>0.077120822622108</v>
      </c>
      <c r="L7" s="1"/>
    </row>
    <row r="8" spans="1:12">
      <c r="A8" s="8">
        <v>42921</v>
      </c>
      <c r="B8" s="9" t="s">
        <v>331</v>
      </c>
      <c r="C8" s="9" t="s">
        <v>19</v>
      </c>
      <c r="D8" s="9">
        <v>1300</v>
      </c>
      <c r="E8" s="9">
        <v>500</v>
      </c>
      <c r="F8" s="9">
        <v>23.6</v>
      </c>
      <c r="G8" s="9">
        <v>21.4</v>
      </c>
      <c r="H8" s="9">
        <v>23.6</v>
      </c>
      <c r="I8" s="42">
        <f t="shared" si="0"/>
        <v>0</v>
      </c>
      <c r="J8" s="39">
        <f t="shared" si="1"/>
        <v>30680</v>
      </c>
      <c r="K8" s="40">
        <f t="shared" si="2"/>
        <v>0</v>
      </c>
      <c r="L8" s="1"/>
    </row>
    <row r="9" spans="1:12">
      <c r="A9" s="8">
        <v>42922</v>
      </c>
      <c r="B9" s="9" t="s">
        <v>614</v>
      </c>
      <c r="C9" s="9" t="s">
        <v>19</v>
      </c>
      <c r="D9" s="9">
        <v>2000</v>
      </c>
      <c r="E9" s="9">
        <v>480</v>
      </c>
      <c r="F9" s="9">
        <v>13</v>
      </c>
      <c r="G9" s="9">
        <v>12</v>
      </c>
      <c r="H9" s="9">
        <v>14</v>
      </c>
      <c r="I9" s="42">
        <f t="shared" si="0"/>
        <v>2000</v>
      </c>
      <c r="J9" s="39">
        <f t="shared" si="1"/>
        <v>26000</v>
      </c>
      <c r="K9" s="40">
        <f t="shared" si="2"/>
        <v>0.0769230769230769</v>
      </c>
      <c r="L9" s="1"/>
    </row>
    <row r="10" spans="1:12">
      <c r="A10" s="11">
        <v>42922</v>
      </c>
      <c r="B10" s="12" t="s">
        <v>615</v>
      </c>
      <c r="C10" s="12" t="s">
        <v>19</v>
      </c>
      <c r="D10" s="12">
        <v>500</v>
      </c>
      <c r="E10" s="12">
        <v>1420</v>
      </c>
      <c r="F10" s="12">
        <v>42</v>
      </c>
      <c r="G10" s="12">
        <v>36</v>
      </c>
      <c r="H10" s="12">
        <v>39.5</v>
      </c>
      <c r="I10" s="43">
        <f t="shared" si="0"/>
        <v>-1250</v>
      </c>
      <c r="J10" s="39">
        <f t="shared" si="1"/>
        <v>21000</v>
      </c>
      <c r="K10" s="40">
        <f t="shared" si="2"/>
        <v>-0.0595238095238095</v>
      </c>
      <c r="L10" s="1"/>
    </row>
    <row r="11" spans="1:12">
      <c r="A11" s="8">
        <v>42922</v>
      </c>
      <c r="B11" s="9" t="s">
        <v>385</v>
      </c>
      <c r="C11" s="9" t="s">
        <v>19</v>
      </c>
      <c r="D11" s="9">
        <v>2000</v>
      </c>
      <c r="E11" s="9">
        <v>550</v>
      </c>
      <c r="F11" s="9">
        <v>11.8</v>
      </c>
      <c r="G11" s="9">
        <v>10.3</v>
      </c>
      <c r="H11" s="9">
        <v>11.8</v>
      </c>
      <c r="I11" s="42">
        <f t="shared" si="0"/>
        <v>0</v>
      </c>
      <c r="J11" s="39">
        <f t="shared" si="1"/>
        <v>23600</v>
      </c>
      <c r="K11" s="40">
        <f t="shared" si="2"/>
        <v>0</v>
      </c>
      <c r="L11" s="1"/>
    </row>
    <row r="12" spans="1:12">
      <c r="A12" s="11">
        <v>42922</v>
      </c>
      <c r="B12" s="12" t="s">
        <v>616</v>
      </c>
      <c r="C12" s="12" t="s">
        <v>19</v>
      </c>
      <c r="D12" s="12">
        <v>1500</v>
      </c>
      <c r="E12" s="12">
        <v>430</v>
      </c>
      <c r="F12" s="12">
        <v>16.35</v>
      </c>
      <c r="G12" s="12">
        <v>14.35</v>
      </c>
      <c r="H12" s="12">
        <v>15.35</v>
      </c>
      <c r="I12" s="43">
        <f t="shared" si="0"/>
        <v>-1500</v>
      </c>
      <c r="J12" s="39">
        <f t="shared" si="1"/>
        <v>24525</v>
      </c>
      <c r="K12" s="40">
        <f t="shared" si="2"/>
        <v>-0.0611620795107035</v>
      </c>
      <c r="L12" s="1"/>
    </row>
    <row r="13" spans="1:12">
      <c r="A13" s="8">
        <v>42923</v>
      </c>
      <c r="B13" s="9" t="s">
        <v>270</v>
      </c>
      <c r="C13" s="9" t="s">
        <v>19</v>
      </c>
      <c r="D13" s="9">
        <v>500</v>
      </c>
      <c r="E13" s="9">
        <v>1660</v>
      </c>
      <c r="F13" s="9">
        <v>23.25</v>
      </c>
      <c r="G13" s="9">
        <v>17.25</v>
      </c>
      <c r="H13" s="9">
        <v>23.3</v>
      </c>
      <c r="I13" s="42">
        <f t="shared" si="0"/>
        <v>25.0000000000004</v>
      </c>
      <c r="J13" s="39">
        <f t="shared" si="1"/>
        <v>11625</v>
      </c>
      <c r="K13" s="40">
        <f t="shared" si="2"/>
        <v>0.00215053763440863</v>
      </c>
      <c r="L13" s="1"/>
    </row>
    <row r="14" spans="1:12">
      <c r="A14" s="8">
        <v>42927</v>
      </c>
      <c r="B14" s="9" t="s">
        <v>398</v>
      </c>
      <c r="C14" s="9" t="s">
        <v>19</v>
      </c>
      <c r="D14" s="9">
        <v>1500</v>
      </c>
      <c r="E14" s="9">
        <v>450</v>
      </c>
      <c r="F14" s="9">
        <v>13.5</v>
      </c>
      <c r="G14" s="9">
        <v>11.5</v>
      </c>
      <c r="H14" s="9">
        <v>17.15</v>
      </c>
      <c r="I14" s="42">
        <f t="shared" si="0"/>
        <v>5475</v>
      </c>
      <c r="J14" s="39">
        <f t="shared" si="1"/>
        <v>20250</v>
      </c>
      <c r="K14" s="40">
        <f t="shared" si="2"/>
        <v>0.27037037037037</v>
      </c>
      <c r="L14" s="1"/>
    </row>
    <row r="15" spans="1:12">
      <c r="A15" s="8">
        <v>42928</v>
      </c>
      <c r="B15" s="9" t="s">
        <v>331</v>
      </c>
      <c r="C15" s="9" t="s">
        <v>19</v>
      </c>
      <c r="D15" s="9">
        <v>1300</v>
      </c>
      <c r="E15" s="9">
        <v>520</v>
      </c>
      <c r="F15" s="9">
        <v>12.8</v>
      </c>
      <c r="G15" s="9">
        <v>10.6</v>
      </c>
      <c r="H15" s="9">
        <v>12.8</v>
      </c>
      <c r="I15" s="42">
        <f t="shared" si="0"/>
        <v>0</v>
      </c>
      <c r="J15" s="39">
        <f t="shared" si="1"/>
        <v>16640</v>
      </c>
      <c r="K15" s="40">
        <f t="shared" si="2"/>
        <v>0</v>
      </c>
      <c r="L15" s="1"/>
    </row>
    <row r="16" spans="1:12">
      <c r="A16" s="11">
        <v>42928</v>
      </c>
      <c r="B16" s="12" t="s">
        <v>113</v>
      </c>
      <c r="C16" s="12" t="s">
        <v>19</v>
      </c>
      <c r="D16" s="12">
        <v>500</v>
      </c>
      <c r="E16" s="12">
        <v>1500</v>
      </c>
      <c r="F16" s="12">
        <v>36.5</v>
      </c>
      <c r="G16" s="12">
        <v>30.5</v>
      </c>
      <c r="H16" s="12">
        <v>30.5</v>
      </c>
      <c r="I16" s="43">
        <f t="shared" si="0"/>
        <v>-3000</v>
      </c>
      <c r="J16" s="39">
        <f t="shared" si="1"/>
        <v>18250</v>
      </c>
      <c r="K16" s="40">
        <f t="shared" si="2"/>
        <v>-0.164383561643836</v>
      </c>
      <c r="L16" s="1"/>
    </row>
    <row r="17" spans="1:12">
      <c r="A17" s="8">
        <v>42928</v>
      </c>
      <c r="B17" s="9" t="s">
        <v>257</v>
      </c>
      <c r="C17" s="9" t="s">
        <v>19</v>
      </c>
      <c r="D17" s="9">
        <v>800</v>
      </c>
      <c r="E17" s="9">
        <v>1100</v>
      </c>
      <c r="F17" s="9">
        <v>21</v>
      </c>
      <c r="G17" s="9">
        <v>17.25</v>
      </c>
      <c r="H17" s="9">
        <v>28</v>
      </c>
      <c r="I17" s="42">
        <f t="shared" si="0"/>
        <v>5600</v>
      </c>
      <c r="J17" s="39">
        <f t="shared" si="1"/>
        <v>16800</v>
      </c>
      <c r="K17" s="40">
        <f t="shared" si="2"/>
        <v>0.333333333333333</v>
      </c>
      <c r="L17" s="1"/>
    </row>
    <row r="18" spans="1:12">
      <c r="A18" s="8">
        <v>42929</v>
      </c>
      <c r="B18" s="9" t="s">
        <v>257</v>
      </c>
      <c r="C18" s="9" t="s">
        <v>19</v>
      </c>
      <c r="D18" s="9">
        <v>800</v>
      </c>
      <c r="E18" s="9">
        <v>1100</v>
      </c>
      <c r="F18" s="9">
        <v>33.95</v>
      </c>
      <c r="G18" s="9">
        <v>30.2</v>
      </c>
      <c r="H18" s="9">
        <v>41.95</v>
      </c>
      <c r="I18" s="42">
        <f t="shared" si="0"/>
        <v>6400</v>
      </c>
      <c r="J18" s="39">
        <f t="shared" si="1"/>
        <v>27160</v>
      </c>
      <c r="K18" s="40">
        <f t="shared" si="2"/>
        <v>0.235640648011782</v>
      </c>
      <c r="L18" s="1"/>
    </row>
    <row r="19" spans="1:12">
      <c r="A19" s="8">
        <v>42929</v>
      </c>
      <c r="B19" s="9" t="s">
        <v>270</v>
      </c>
      <c r="C19" s="9" t="s">
        <v>19</v>
      </c>
      <c r="D19" s="9">
        <v>500</v>
      </c>
      <c r="E19" s="9">
        <v>1660</v>
      </c>
      <c r="F19" s="9">
        <v>35</v>
      </c>
      <c r="G19" s="9">
        <v>29</v>
      </c>
      <c r="H19" s="9">
        <v>35</v>
      </c>
      <c r="I19" s="42">
        <f t="shared" si="0"/>
        <v>0</v>
      </c>
      <c r="J19" s="39">
        <f t="shared" si="1"/>
        <v>17500</v>
      </c>
      <c r="K19" s="40">
        <f t="shared" si="2"/>
        <v>0</v>
      </c>
      <c r="L19" s="1"/>
    </row>
    <row r="20" spans="1:12">
      <c r="A20" s="11">
        <v>42930</v>
      </c>
      <c r="B20" s="12" t="s">
        <v>388</v>
      </c>
      <c r="C20" s="12" t="s">
        <v>19</v>
      </c>
      <c r="D20" s="12">
        <v>250</v>
      </c>
      <c r="E20" s="12">
        <v>2450</v>
      </c>
      <c r="F20" s="12">
        <v>82</v>
      </c>
      <c r="G20" s="12">
        <v>70</v>
      </c>
      <c r="H20" s="12">
        <v>80</v>
      </c>
      <c r="I20" s="43">
        <f t="shared" si="0"/>
        <v>-500</v>
      </c>
      <c r="J20" s="39">
        <f t="shared" si="1"/>
        <v>20500</v>
      </c>
      <c r="K20" s="40">
        <f t="shared" si="2"/>
        <v>-0.024390243902439</v>
      </c>
      <c r="L20" s="1"/>
    </row>
    <row r="21" spans="1:12">
      <c r="A21" s="8">
        <v>42933</v>
      </c>
      <c r="B21" s="9" t="s">
        <v>113</v>
      </c>
      <c r="C21" s="9" t="s">
        <v>19</v>
      </c>
      <c r="D21" s="9">
        <v>500</v>
      </c>
      <c r="E21" s="9">
        <v>1520</v>
      </c>
      <c r="F21" s="9">
        <v>43</v>
      </c>
      <c r="G21" s="9">
        <v>37</v>
      </c>
      <c r="H21" s="9">
        <v>43</v>
      </c>
      <c r="I21" s="42">
        <f t="shared" si="0"/>
        <v>0</v>
      </c>
      <c r="J21" s="39">
        <f t="shared" si="1"/>
        <v>21500</v>
      </c>
      <c r="K21" s="40">
        <f t="shared" ref="K21:K38" si="3">(I21/J21)</f>
        <v>0</v>
      </c>
      <c r="L21" s="1"/>
    </row>
    <row r="22" spans="1:12">
      <c r="A22" s="8">
        <v>42933</v>
      </c>
      <c r="B22" s="9" t="s">
        <v>552</v>
      </c>
      <c r="C22" s="9" t="s">
        <v>348</v>
      </c>
      <c r="D22" s="9">
        <v>500</v>
      </c>
      <c r="E22" s="9">
        <v>960</v>
      </c>
      <c r="F22" s="9">
        <v>31.5</v>
      </c>
      <c r="G22" s="9">
        <v>25.5</v>
      </c>
      <c r="H22" s="9">
        <v>37.5</v>
      </c>
      <c r="I22" s="42">
        <f t="shared" si="0"/>
        <v>3000</v>
      </c>
      <c r="J22" s="39">
        <f t="shared" si="1"/>
        <v>15750</v>
      </c>
      <c r="K22" s="40">
        <f t="shared" si="3"/>
        <v>0.19047619047619</v>
      </c>
      <c r="L22" s="1"/>
    </row>
    <row r="23" spans="1:12">
      <c r="A23" s="8">
        <v>42933</v>
      </c>
      <c r="B23" s="9" t="s">
        <v>314</v>
      </c>
      <c r="C23" s="9" t="s">
        <v>19</v>
      </c>
      <c r="D23" s="9">
        <v>500</v>
      </c>
      <c r="E23" s="9">
        <v>1180</v>
      </c>
      <c r="F23" s="9">
        <v>46.85</v>
      </c>
      <c r="G23" s="9">
        <v>40.85</v>
      </c>
      <c r="H23" s="9">
        <v>49.85</v>
      </c>
      <c r="I23" s="42">
        <f t="shared" si="0"/>
        <v>1500</v>
      </c>
      <c r="J23" s="39">
        <f t="shared" si="1"/>
        <v>23425</v>
      </c>
      <c r="K23" s="40">
        <f t="shared" si="3"/>
        <v>0.064034151547492</v>
      </c>
      <c r="L23" s="1"/>
    </row>
    <row r="24" spans="1:12">
      <c r="A24" s="8">
        <v>42934</v>
      </c>
      <c r="B24" s="9" t="s">
        <v>398</v>
      </c>
      <c r="C24" s="9" t="s">
        <v>19</v>
      </c>
      <c r="D24" s="9">
        <v>1500</v>
      </c>
      <c r="E24" s="9">
        <v>450</v>
      </c>
      <c r="F24" s="9">
        <v>12.65</v>
      </c>
      <c r="G24" s="9">
        <v>10.65</v>
      </c>
      <c r="H24" s="9">
        <v>13.65</v>
      </c>
      <c r="I24" s="42">
        <f t="shared" si="0"/>
        <v>1500</v>
      </c>
      <c r="J24" s="39">
        <f t="shared" si="1"/>
        <v>18975</v>
      </c>
      <c r="K24" s="40">
        <f t="shared" si="3"/>
        <v>0.0790513833992095</v>
      </c>
      <c r="L24" s="1"/>
    </row>
    <row r="25" spans="1:12">
      <c r="A25" s="11">
        <v>42934</v>
      </c>
      <c r="B25" s="12" t="s">
        <v>505</v>
      </c>
      <c r="C25" s="12" t="s">
        <v>19</v>
      </c>
      <c r="D25" s="12">
        <v>1500</v>
      </c>
      <c r="E25" s="12">
        <v>680</v>
      </c>
      <c r="F25" s="12">
        <v>15.15</v>
      </c>
      <c r="G25" s="12">
        <v>13.15</v>
      </c>
      <c r="H25" s="12">
        <v>13.15</v>
      </c>
      <c r="I25" s="43">
        <f t="shared" si="0"/>
        <v>-3000</v>
      </c>
      <c r="J25" s="39">
        <f t="shared" si="1"/>
        <v>22725</v>
      </c>
      <c r="K25" s="40">
        <f t="shared" si="3"/>
        <v>-0.132013201320132</v>
      </c>
      <c r="L25" s="1"/>
    </row>
    <row r="26" spans="1:12">
      <c r="A26" s="8">
        <v>42934</v>
      </c>
      <c r="B26" s="9" t="s">
        <v>617</v>
      </c>
      <c r="C26" s="9" t="s">
        <v>19</v>
      </c>
      <c r="D26" s="9">
        <v>700</v>
      </c>
      <c r="E26" s="9">
        <v>1850</v>
      </c>
      <c r="F26" s="9">
        <v>27</v>
      </c>
      <c r="G26" s="9">
        <v>22.8</v>
      </c>
      <c r="H26" s="9">
        <v>33</v>
      </c>
      <c r="I26" s="42">
        <f t="shared" si="0"/>
        <v>4200</v>
      </c>
      <c r="J26" s="39">
        <f t="shared" si="1"/>
        <v>18900</v>
      </c>
      <c r="K26" s="40">
        <f t="shared" si="3"/>
        <v>0.222222222222222</v>
      </c>
      <c r="L26" s="1"/>
    </row>
    <row r="27" spans="1:12">
      <c r="A27" s="8">
        <v>42935</v>
      </c>
      <c r="B27" s="9" t="s">
        <v>618</v>
      </c>
      <c r="C27" s="9" t="s">
        <v>19</v>
      </c>
      <c r="D27" s="9">
        <v>1000</v>
      </c>
      <c r="E27" s="9">
        <v>840</v>
      </c>
      <c r="F27" s="9">
        <v>19.8</v>
      </c>
      <c r="G27" s="9">
        <v>16.8</v>
      </c>
      <c r="H27" s="9">
        <v>19.8</v>
      </c>
      <c r="I27" s="42">
        <f t="shared" si="0"/>
        <v>0</v>
      </c>
      <c r="J27" s="39">
        <f t="shared" si="1"/>
        <v>19800</v>
      </c>
      <c r="K27" s="40">
        <f t="shared" si="3"/>
        <v>0</v>
      </c>
      <c r="L27" s="1"/>
    </row>
    <row r="28" spans="1:12">
      <c r="A28" s="8">
        <v>42936</v>
      </c>
      <c r="B28" s="9" t="s">
        <v>239</v>
      </c>
      <c r="C28" s="9" t="s">
        <v>19</v>
      </c>
      <c r="D28" s="9">
        <v>500</v>
      </c>
      <c r="E28" s="9">
        <v>1550</v>
      </c>
      <c r="F28" s="9">
        <v>33</v>
      </c>
      <c r="G28" s="9">
        <v>27</v>
      </c>
      <c r="H28" s="9">
        <v>48</v>
      </c>
      <c r="I28" s="42">
        <f t="shared" si="0"/>
        <v>7500</v>
      </c>
      <c r="J28" s="39">
        <f t="shared" si="1"/>
        <v>16500</v>
      </c>
      <c r="K28" s="40">
        <f t="shared" si="3"/>
        <v>0.454545454545455</v>
      </c>
      <c r="L28" s="1"/>
    </row>
    <row r="29" spans="1:12">
      <c r="A29" s="8">
        <v>42937</v>
      </c>
      <c r="B29" s="9" t="s">
        <v>113</v>
      </c>
      <c r="C29" s="9" t="s">
        <v>19</v>
      </c>
      <c r="D29" s="9">
        <v>500</v>
      </c>
      <c r="E29" s="9">
        <v>1540</v>
      </c>
      <c r="F29" s="9">
        <v>33.75</v>
      </c>
      <c r="G29" s="9">
        <v>27.75</v>
      </c>
      <c r="H29" s="9">
        <v>47</v>
      </c>
      <c r="I29" s="42">
        <f t="shared" si="0"/>
        <v>6625</v>
      </c>
      <c r="J29" s="39">
        <f t="shared" si="1"/>
        <v>16875</v>
      </c>
      <c r="K29" s="40">
        <f t="shared" si="3"/>
        <v>0.392592592592593</v>
      </c>
      <c r="L29" s="1"/>
    </row>
    <row r="30" spans="1:12">
      <c r="A30" s="8">
        <v>42940</v>
      </c>
      <c r="B30" s="9" t="s">
        <v>113</v>
      </c>
      <c r="C30" s="9" t="s">
        <v>19</v>
      </c>
      <c r="D30" s="9">
        <v>500</v>
      </c>
      <c r="E30" s="9">
        <v>1560</v>
      </c>
      <c r="F30" s="9">
        <v>44</v>
      </c>
      <c r="G30" s="9">
        <v>38</v>
      </c>
      <c r="H30" s="9">
        <v>59</v>
      </c>
      <c r="I30" s="42">
        <f t="shared" si="0"/>
        <v>7500</v>
      </c>
      <c r="J30" s="39">
        <f t="shared" si="1"/>
        <v>22000</v>
      </c>
      <c r="K30" s="40">
        <f t="shared" si="3"/>
        <v>0.340909090909091</v>
      </c>
      <c r="L30" s="1"/>
    </row>
    <row r="31" spans="1:12">
      <c r="A31" s="8">
        <v>42940</v>
      </c>
      <c r="B31" s="9" t="s">
        <v>552</v>
      </c>
      <c r="C31" s="9" t="s">
        <v>19</v>
      </c>
      <c r="D31" s="9">
        <v>500</v>
      </c>
      <c r="E31" s="9">
        <v>960</v>
      </c>
      <c r="F31" s="9">
        <v>30.5</v>
      </c>
      <c r="G31" s="9">
        <v>24.5</v>
      </c>
      <c r="H31" s="9">
        <v>30.5</v>
      </c>
      <c r="I31" s="42">
        <f t="shared" si="0"/>
        <v>0</v>
      </c>
      <c r="J31" s="39">
        <f t="shared" si="1"/>
        <v>15250</v>
      </c>
      <c r="K31" s="40">
        <f t="shared" si="3"/>
        <v>0</v>
      </c>
      <c r="L31" s="1"/>
    </row>
    <row r="32" spans="1:12">
      <c r="A32" s="8">
        <v>42941</v>
      </c>
      <c r="B32" s="9" t="s">
        <v>568</v>
      </c>
      <c r="C32" s="9" t="s">
        <v>19</v>
      </c>
      <c r="D32" s="9">
        <v>800</v>
      </c>
      <c r="E32" s="9">
        <v>1160</v>
      </c>
      <c r="F32" s="9">
        <v>25</v>
      </c>
      <c r="G32" s="9">
        <v>21.25</v>
      </c>
      <c r="H32" s="9">
        <v>35</v>
      </c>
      <c r="I32" s="42">
        <f t="shared" si="0"/>
        <v>8000</v>
      </c>
      <c r="J32" s="39">
        <f t="shared" si="1"/>
        <v>20000</v>
      </c>
      <c r="K32" s="40">
        <f t="shared" si="3"/>
        <v>0.4</v>
      </c>
      <c r="L32" s="1"/>
    </row>
    <row r="33" spans="1:12">
      <c r="A33" s="8">
        <v>42942</v>
      </c>
      <c r="B33" s="9" t="s">
        <v>568</v>
      </c>
      <c r="C33" s="9" t="s">
        <v>19</v>
      </c>
      <c r="D33" s="9">
        <v>800</v>
      </c>
      <c r="E33" s="9">
        <v>1200</v>
      </c>
      <c r="F33" s="9">
        <v>12.75</v>
      </c>
      <c r="G33" s="9">
        <v>9</v>
      </c>
      <c r="H33" s="9">
        <v>20.5</v>
      </c>
      <c r="I33" s="42">
        <f t="shared" si="0"/>
        <v>6200</v>
      </c>
      <c r="J33" s="39">
        <f t="shared" si="1"/>
        <v>10200</v>
      </c>
      <c r="K33" s="40">
        <f t="shared" si="3"/>
        <v>0.607843137254902</v>
      </c>
      <c r="L33" s="1"/>
    </row>
    <row r="34" spans="1:12">
      <c r="A34" s="8">
        <v>42943</v>
      </c>
      <c r="B34" s="9" t="s">
        <v>327</v>
      </c>
      <c r="C34" s="9" t="s">
        <v>19</v>
      </c>
      <c r="D34" s="9">
        <v>350</v>
      </c>
      <c r="E34" s="9">
        <v>1740</v>
      </c>
      <c r="F34" s="9">
        <v>33</v>
      </c>
      <c r="G34" s="9">
        <v>24.7</v>
      </c>
      <c r="H34" s="9">
        <v>37.3</v>
      </c>
      <c r="I34" s="42">
        <f t="shared" si="0"/>
        <v>1505</v>
      </c>
      <c r="J34" s="39">
        <f t="shared" si="1"/>
        <v>11550</v>
      </c>
      <c r="K34" s="40">
        <f t="shared" si="3"/>
        <v>0.13030303030303</v>
      </c>
      <c r="L34" s="1"/>
    </row>
    <row r="35" spans="1:12">
      <c r="A35" s="8">
        <v>42943</v>
      </c>
      <c r="B35" s="9" t="s">
        <v>68</v>
      </c>
      <c r="C35" s="9" t="s">
        <v>19</v>
      </c>
      <c r="D35" s="9">
        <v>800</v>
      </c>
      <c r="E35" s="9">
        <v>740</v>
      </c>
      <c r="F35" s="9">
        <v>16.5</v>
      </c>
      <c r="G35" s="9">
        <v>12.75</v>
      </c>
      <c r="H35" s="9">
        <v>16.5</v>
      </c>
      <c r="I35" s="42">
        <f t="shared" si="0"/>
        <v>0</v>
      </c>
      <c r="J35" s="39">
        <f t="shared" si="1"/>
        <v>13200</v>
      </c>
      <c r="K35" s="40">
        <f t="shared" si="3"/>
        <v>0</v>
      </c>
      <c r="L35" s="1"/>
    </row>
    <row r="36" spans="1:12">
      <c r="A36" s="8" t="s">
        <v>619</v>
      </c>
      <c r="B36" s="9" t="s">
        <v>327</v>
      </c>
      <c r="C36" s="9" t="s">
        <v>19</v>
      </c>
      <c r="D36" s="9">
        <v>350</v>
      </c>
      <c r="E36" s="9">
        <v>1820</v>
      </c>
      <c r="F36" s="9">
        <v>41</v>
      </c>
      <c r="G36" s="9">
        <v>32.7</v>
      </c>
      <c r="H36" s="9">
        <v>41</v>
      </c>
      <c r="I36" s="42">
        <f t="shared" si="0"/>
        <v>0</v>
      </c>
      <c r="J36" s="39">
        <f t="shared" si="1"/>
        <v>14350</v>
      </c>
      <c r="K36" s="40">
        <f t="shared" si="3"/>
        <v>0</v>
      </c>
      <c r="L36" s="1"/>
    </row>
    <row r="37" spans="1:12">
      <c r="A37" s="8" t="s">
        <v>619</v>
      </c>
      <c r="B37" s="9" t="s">
        <v>314</v>
      </c>
      <c r="C37" s="9" t="s">
        <v>19</v>
      </c>
      <c r="D37" s="9">
        <v>500</v>
      </c>
      <c r="E37" s="9">
        <v>1300</v>
      </c>
      <c r="F37" s="9">
        <v>43.7</v>
      </c>
      <c r="G37" s="9">
        <v>37.7</v>
      </c>
      <c r="H37" s="9">
        <v>58.7</v>
      </c>
      <c r="I37" s="42">
        <f t="shared" si="0"/>
        <v>7500</v>
      </c>
      <c r="J37" s="39">
        <f t="shared" si="1"/>
        <v>21850</v>
      </c>
      <c r="K37" s="40">
        <f t="shared" si="3"/>
        <v>0.34324942791762</v>
      </c>
      <c r="L37" s="1"/>
    </row>
    <row r="38" spans="1:12">
      <c r="A38" s="8" t="s">
        <v>620</v>
      </c>
      <c r="B38" s="9" t="s">
        <v>606</v>
      </c>
      <c r="C38" s="9" t="s">
        <v>19</v>
      </c>
      <c r="D38" s="9">
        <v>1500</v>
      </c>
      <c r="E38" s="9">
        <v>760</v>
      </c>
      <c r="F38" s="9">
        <v>18.85</v>
      </c>
      <c r="G38" s="9">
        <v>16.85</v>
      </c>
      <c r="H38" s="9">
        <v>20.85</v>
      </c>
      <c r="I38" s="42">
        <f t="shared" si="0"/>
        <v>3000</v>
      </c>
      <c r="J38" s="39">
        <f t="shared" si="1"/>
        <v>28275</v>
      </c>
      <c r="K38" s="40">
        <f t="shared" si="3"/>
        <v>0.106100795755968</v>
      </c>
      <c r="L38" s="1"/>
    </row>
    <row r="39" spans="1:12">
      <c r="A39" s="11"/>
      <c r="B39" s="12"/>
      <c r="C39" s="12"/>
      <c r="D39" s="12"/>
      <c r="E39" s="12"/>
      <c r="F39" s="12"/>
      <c r="G39" s="12"/>
      <c r="H39" s="12"/>
      <c r="I39" s="43"/>
      <c r="J39" s="39"/>
      <c r="K39" s="40"/>
      <c r="L39" s="1"/>
    </row>
    <row r="40" spans="1:12">
      <c r="A40" s="8"/>
      <c r="B40" s="9"/>
      <c r="C40" s="9"/>
      <c r="D40" s="9"/>
      <c r="E40" s="9"/>
      <c r="F40" s="9"/>
      <c r="G40" s="9"/>
      <c r="H40" s="9"/>
      <c r="I40" s="42"/>
      <c r="J40" s="39"/>
      <c r="K40" s="40">
        <f>SUM(K4:K39)</f>
        <v>4.12203006029718</v>
      </c>
      <c r="L40" s="1"/>
    </row>
    <row r="41" spans="1:12">
      <c r="A41" s="44"/>
      <c r="B41" s="45"/>
      <c r="C41" s="45"/>
      <c r="D41" s="45"/>
      <c r="E41" s="45"/>
      <c r="F41" s="45"/>
      <c r="G41" s="46" t="s">
        <v>42</v>
      </c>
      <c r="H41" s="46"/>
      <c r="I41" s="49">
        <f>SUM(I4:I40)</f>
        <v>72515</v>
      </c>
      <c r="J41" s="45"/>
      <c r="K41" s="1"/>
      <c r="L41" s="1"/>
    </row>
    <row r="42" spans="7:9">
      <c r="G42" s="45"/>
      <c r="H42" s="45"/>
      <c r="I42" s="45"/>
    </row>
    <row r="43" spans="7:9">
      <c r="G43" s="47" t="s">
        <v>43</v>
      </c>
      <c r="H43" s="47"/>
      <c r="I43" s="50">
        <v>4.12</v>
      </c>
    </row>
    <row r="44" spans="7:9">
      <c r="G44" s="48"/>
      <c r="H44" s="48"/>
      <c r="I44" s="45"/>
    </row>
    <row r="45" spans="7:9">
      <c r="G45" s="47" t="s">
        <v>2</v>
      </c>
      <c r="H45" s="47"/>
      <c r="I45" s="50">
        <f>29/35</f>
        <v>0.828571428571429</v>
      </c>
    </row>
  </sheetData>
  <mergeCells count="5">
    <mergeCell ref="A1:J1"/>
    <mergeCell ref="A2:J2"/>
    <mergeCell ref="G41:H41"/>
    <mergeCell ref="G43:H43"/>
    <mergeCell ref="G45:H45"/>
  </mergeCells>
  <pageMargins left="0.75" right="0.75" top="1" bottom="1" header="0.511805555555556" footer="0.511805555555556"/>
  <pageSetup paperSize="1" orientation="portrait"/>
  <headerFooter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60"/>
  <sheetViews>
    <sheetView topLeftCell="A43" workbookViewId="0">
      <selection activeCell="C61" sqref="C61"/>
    </sheetView>
  </sheetViews>
  <sheetFormatPr defaultColWidth="9" defaultRowHeight="15"/>
  <cols>
    <col min="1" max="1" width="9.42857142857143"/>
    <col min="2" max="2" width="16" customWidth="1"/>
    <col min="5" max="5" width="12.8571428571429" customWidth="1"/>
    <col min="9" max="9" width="12.5714285714286" customWidth="1"/>
    <col min="10" max="10" width="19.1428571428571" customWidth="1"/>
    <col min="11" max="11" width="18.8571428571429" customWidth="1"/>
  </cols>
  <sheetData>
    <row r="1" ht="22.5" spans="1:12">
      <c r="A1" s="27" t="s">
        <v>4</v>
      </c>
      <c r="B1" s="28"/>
      <c r="C1" s="28"/>
      <c r="D1" s="28"/>
      <c r="E1" s="28"/>
      <c r="F1" s="28"/>
      <c r="G1" s="28"/>
      <c r="H1" s="28"/>
      <c r="I1" s="28"/>
      <c r="J1" s="34"/>
      <c r="K1" s="1"/>
      <c r="L1" s="1"/>
    </row>
    <row r="2" ht="15.75" spans="1:12">
      <c r="A2" s="29" t="s">
        <v>621</v>
      </c>
      <c r="B2" s="30"/>
      <c r="C2" s="30"/>
      <c r="D2" s="30"/>
      <c r="E2" s="30"/>
      <c r="F2" s="30"/>
      <c r="G2" s="30"/>
      <c r="H2" s="30"/>
      <c r="I2" s="30"/>
      <c r="J2" s="35"/>
      <c r="K2" s="1"/>
      <c r="L2" s="1"/>
    </row>
    <row r="3" spans="1:12">
      <c r="A3" s="6" t="s">
        <v>6</v>
      </c>
      <c r="B3" s="7" t="s">
        <v>7</v>
      </c>
      <c r="C3" s="7" t="s">
        <v>8</v>
      </c>
      <c r="D3" s="7" t="s">
        <v>9</v>
      </c>
      <c r="E3" s="7" t="s">
        <v>10</v>
      </c>
      <c r="F3" s="7" t="s">
        <v>11</v>
      </c>
      <c r="G3" s="7" t="s">
        <v>13</v>
      </c>
      <c r="H3" s="7" t="s">
        <v>14</v>
      </c>
      <c r="I3" s="36" t="s">
        <v>15</v>
      </c>
      <c r="J3" s="37" t="s">
        <v>16</v>
      </c>
      <c r="K3" s="37" t="s">
        <v>17</v>
      </c>
      <c r="L3" s="1"/>
    </row>
    <row r="4" spans="1:12">
      <c r="A4" s="8">
        <v>42887</v>
      </c>
      <c r="B4" s="9" t="s">
        <v>457</v>
      </c>
      <c r="C4" s="9" t="s">
        <v>19</v>
      </c>
      <c r="D4" s="9">
        <v>2000</v>
      </c>
      <c r="E4" s="9">
        <v>510</v>
      </c>
      <c r="F4" s="9">
        <v>16</v>
      </c>
      <c r="G4" s="9">
        <v>14.5</v>
      </c>
      <c r="H4" s="9">
        <v>18</v>
      </c>
      <c r="I4" s="42">
        <f t="shared" ref="I4:I53" si="0">(H4-F4)*D4</f>
        <v>4000</v>
      </c>
      <c r="J4" s="39">
        <f t="shared" ref="J4:J53" si="1">D4*F4</f>
        <v>32000</v>
      </c>
      <c r="K4" s="40">
        <f t="shared" ref="K4:K53" si="2">(I4/J4)</f>
        <v>0.125</v>
      </c>
      <c r="L4" s="1"/>
    </row>
    <row r="5" spans="1:12">
      <c r="A5" s="8">
        <v>42887</v>
      </c>
      <c r="B5" s="9" t="s">
        <v>622</v>
      </c>
      <c r="C5" s="9" t="s">
        <v>19</v>
      </c>
      <c r="D5" s="9">
        <v>400</v>
      </c>
      <c r="E5" s="9">
        <v>1200</v>
      </c>
      <c r="F5" s="9">
        <v>29.5</v>
      </c>
      <c r="G5" s="9">
        <v>21.5</v>
      </c>
      <c r="H5" s="9">
        <v>29.5</v>
      </c>
      <c r="I5" s="42">
        <f t="shared" si="0"/>
        <v>0</v>
      </c>
      <c r="J5" s="39">
        <f t="shared" si="1"/>
        <v>11800</v>
      </c>
      <c r="K5" s="40">
        <f t="shared" si="2"/>
        <v>0</v>
      </c>
      <c r="L5" s="1"/>
    </row>
    <row r="6" spans="1:12">
      <c r="A6" s="8">
        <v>42887</v>
      </c>
      <c r="B6" s="9" t="s">
        <v>449</v>
      </c>
      <c r="C6" s="9" t="s">
        <v>19</v>
      </c>
      <c r="D6" s="9">
        <v>1200</v>
      </c>
      <c r="E6" s="9">
        <v>540</v>
      </c>
      <c r="F6" s="9">
        <v>13.4</v>
      </c>
      <c r="G6" s="9">
        <v>10.9</v>
      </c>
      <c r="H6" s="9">
        <v>13.4</v>
      </c>
      <c r="I6" s="42">
        <f t="shared" si="0"/>
        <v>0</v>
      </c>
      <c r="J6" s="39">
        <f t="shared" si="1"/>
        <v>16080</v>
      </c>
      <c r="K6" s="40">
        <f t="shared" si="2"/>
        <v>0</v>
      </c>
      <c r="L6" s="1"/>
    </row>
    <row r="7" spans="1:12">
      <c r="A7" s="8">
        <v>42887</v>
      </c>
      <c r="B7" s="9" t="s">
        <v>289</v>
      </c>
      <c r="C7" s="9" t="s">
        <v>348</v>
      </c>
      <c r="D7" s="9">
        <v>2000</v>
      </c>
      <c r="E7" s="9">
        <v>490</v>
      </c>
      <c r="F7" s="9">
        <v>11.8</v>
      </c>
      <c r="G7" s="9">
        <v>10.3</v>
      </c>
      <c r="H7" s="9">
        <v>12.6</v>
      </c>
      <c r="I7" s="42">
        <f t="shared" si="0"/>
        <v>1600</v>
      </c>
      <c r="J7" s="39">
        <f t="shared" si="1"/>
        <v>23600</v>
      </c>
      <c r="K7" s="40">
        <f t="shared" si="2"/>
        <v>0.0677966101694914</v>
      </c>
      <c r="L7" s="1"/>
    </row>
    <row r="8" spans="1:12">
      <c r="A8" s="8">
        <v>42888</v>
      </c>
      <c r="B8" s="9" t="s">
        <v>515</v>
      </c>
      <c r="C8" s="9" t="s">
        <v>19</v>
      </c>
      <c r="D8" s="9">
        <v>200</v>
      </c>
      <c r="E8" s="9">
        <v>3800</v>
      </c>
      <c r="F8" s="9">
        <v>97</v>
      </c>
      <c r="G8" s="9">
        <v>82</v>
      </c>
      <c r="H8" s="9">
        <v>104.5</v>
      </c>
      <c r="I8" s="42">
        <f t="shared" si="0"/>
        <v>1500</v>
      </c>
      <c r="J8" s="39">
        <f t="shared" si="1"/>
        <v>19400</v>
      </c>
      <c r="K8" s="40">
        <f t="shared" si="2"/>
        <v>0.077319587628866</v>
      </c>
      <c r="L8" s="1"/>
    </row>
    <row r="9" spans="1:12">
      <c r="A9" s="8">
        <v>42888</v>
      </c>
      <c r="B9" s="9" t="s">
        <v>616</v>
      </c>
      <c r="C9" s="9" t="s">
        <v>19</v>
      </c>
      <c r="D9" s="9">
        <v>1500</v>
      </c>
      <c r="E9" s="9">
        <v>480</v>
      </c>
      <c r="F9" s="9">
        <v>17.7</v>
      </c>
      <c r="G9" s="9">
        <v>14.7</v>
      </c>
      <c r="H9" s="9">
        <v>18.7</v>
      </c>
      <c r="I9" s="42">
        <f t="shared" si="0"/>
        <v>1500</v>
      </c>
      <c r="J9" s="39">
        <f t="shared" si="1"/>
        <v>26550</v>
      </c>
      <c r="K9" s="40">
        <f t="shared" si="2"/>
        <v>0.0564971751412429</v>
      </c>
      <c r="L9" s="1"/>
    </row>
    <row r="10" spans="1:12">
      <c r="A10" s="8">
        <v>42888</v>
      </c>
      <c r="B10" s="9" t="s">
        <v>277</v>
      </c>
      <c r="C10" s="9" t="s">
        <v>19</v>
      </c>
      <c r="D10" s="9">
        <v>1000</v>
      </c>
      <c r="E10" s="9">
        <v>860</v>
      </c>
      <c r="F10" s="9">
        <v>23</v>
      </c>
      <c r="G10" s="9">
        <v>20</v>
      </c>
      <c r="H10" s="9">
        <v>23</v>
      </c>
      <c r="I10" s="42">
        <f t="shared" si="0"/>
        <v>0</v>
      </c>
      <c r="J10" s="39">
        <f t="shared" si="1"/>
        <v>23000</v>
      </c>
      <c r="K10" s="40">
        <f t="shared" si="2"/>
        <v>0</v>
      </c>
      <c r="L10" s="1"/>
    </row>
    <row r="11" spans="1:12">
      <c r="A11" s="11">
        <v>42891</v>
      </c>
      <c r="B11" s="12" t="s">
        <v>581</v>
      </c>
      <c r="C11" s="12" t="s">
        <v>19</v>
      </c>
      <c r="D11" s="12">
        <v>1300</v>
      </c>
      <c r="E11" s="12">
        <v>520</v>
      </c>
      <c r="F11" s="12">
        <v>13.5</v>
      </c>
      <c r="G11" s="12">
        <v>11.1</v>
      </c>
      <c r="H11" s="12">
        <v>11.1</v>
      </c>
      <c r="I11" s="43">
        <f t="shared" si="0"/>
        <v>-3120</v>
      </c>
      <c r="J11" s="39">
        <f t="shared" si="1"/>
        <v>17550</v>
      </c>
      <c r="K11" s="40">
        <f t="shared" si="2"/>
        <v>-0.177777777777778</v>
      </c>
      <c r="L11" s="1"/>
    </row>
    <row r="12" spans="1:12">
      <c r="A12" s="8">
        <v>42891</v>
      </c>
      <c r="B12" s="9" t="s">
        <v>277</v>
      </c>
      <c r="C12" s="9" t="s">
        <v>19</v>
      </c>
      <c r="D12" s="9">
        <v>1000</v>
      </c>
      <c r="E12" s="9">
        <v>900</v>
      </c>
      <c r="F12" s="9">
        <v>20</v>
      </c>
      <c r="G12" s="9">
        <v>17</v>
      </c>
      <c r="H12" s="9">
        <v>20</v>
      </c>
      <c r="I12" s="42">
        <f t="shared" si="0"/>
        <v>0</v>
      </c>
      <c r="J12" s="39">
        <f t="shared" si="1"/>
        <v>20000</v>
      </c>
      <c r="K12" s="40">
        <f t="shared" si="2"/>
        <v>0</v>
      </c>
      <c r="L12" s="1"/>
    </row>
    <row r="13" spans="1:12">
      <c r="A13" s="8">
        <v>42891</v>
      </c>
      <c r="B13" s="9" t="s">
        <v>257</v>
      </c>
      <c r="C13" s="9" t="s">
        <v>19</v>
      </c>
      <c r="D13" s="9">
        <v>800</v>
      </c>
      <c r="E13" s="9">
        <v>1200</v>
      </c>
      <c r="F13" s="9">
        <v>30</v>
      </c>
      <c r="G13" s="9">
        <v>27</v>
      </c>
      <c r="H13" s="9">
        <v>32</v>
      </c>
      <c r="I13" s="42">
        <f t="shared" si="0"/>
        <v>1600</v>
      </c>
      <c r="J13" s="39">
        <f t="shared" si="1"/>
        <v>24000</v>
      </c>
      <c r="K13" s="40">
        <f t="shared" si="2"/>
        <v>0.0666666666666667</v>
      </c>
      <c r="L13" s="1"/>
    </row>
    <row r="14" spans="1:12">
      <c r="A14" s="8">
        <v>42891</v>
      </c>
      <c r="B14" s="9" t="s">
        <v>327</v>
      </c>
      <c r="C14" s="9" t="s">
        <v>348</v>
      </c>
      <c r="D14" s="9">
        <v>350</v>
      </c>
      <c r="E14" s="9">
        <v>1500</v>
      </c>
      <c r="F14" s="9">
        <v>56</v>
      </c>
      <c r="G14" s="9">
        <v>48</v>
      </c>
      <c r="H14" s="9">
        <v>56</v>
      </c>
      <c r="I14" s="42">
        <f t="shared" si="0"/>
        <v>0</v>
      </c>
      <c r="J14" s="39">
        <f t="shared" si="1"/>
        <v>19600</v>
      </c>
      <c r="K14" s="40">
        <f t="shared" si="2"/>
        <v>0</v>
      </c>
      <c r="L14" s="1"/>
    </row>
    <row r="15" spans="1:12">
      <c r="A15" s="8">
        <v>42891</v>
      </c>
      <c r="B15" s="9" t="s">
        <v>257</v>
      </c>
      <c r="C15" s="9" t="s">
        <v>348</v>
      </c>
      <c r="D15" s="9">
        <v>800</v>
      </c>
      <c r="E15" s="9">
        <v>1200</v>
      </c>
      <c r="F15" s="9">
        <v>29</v>
      </c>
      <c r="G15" s="9">
        <v>27</v>
      </c>
      <c r="H15" s="9">
        <v>37.45</v>
      </c>
      <c r="I15" s="42">
        <f t="shared" si="0"/>
        <v>6760</v>
      </c>
      <c r="J15" s="39">
        <f t="shared" si="1"/>
        <v>23200</v>
      </c>
      <c r="K15" s="40">
        <f t="shared" si="2"/>
        <v>0.291379310344828</v>
      </c>
      <c r="L15" s="1"/>
    </row>
    <row r="16" spans="1:12">
      <c r="A16" s="8">
        <v>42891</v>
      </c>
      <c r="B16" s="9" t="s">
        <v>460</v>
      </c>
      <c r="C16" s="9" t="s">
        <v>348</v>
      </c>
      <c r="D16" s="9">
        <v>1500</v>
      </c>
      <c r="E16" s="9">
        <v>420</v>
      </c>
      <c r="F16" s="9">
        <v>12</v>
      </c>
      <c r="G16" s="9">
        <v>10</v>
      </c>
      <c r="H16" s="9">
        <v>12</v>
      </c>
      <c r="I16" s="42">
        <f t="shared" si="0"/>
        <v>0</v>
      </c>
      <c r="J16" s="39">
        <f t="shared" si="1"/>
        <v>18000</v>
      </c>
      <c r="K16" s="40">
        <f t="shared" si="2"/>
        <v>0</v>
      </c>
      <c r="L16" s="1"/>
    </row>
    <row r="17" spans="1:12">
      <c r="A17" s="8">
        <v>42891</v>
      </c>
      <c r="B17" s="9" t="s">
        <v>506</v>
      </c>
      <c r="C17" s="9" t="s">
        <v>348</v>
      </c>
      <c r="D17" s="9">
        <v>550</v>
      </c>
      <c r="E17" s="9">
        <v>1080</v>
      </c>
      <c r="F17" s="9">
        <v>44</v>
      </c>
      <c r="G17" s="9">
        <v>39</v>
      </c>
      <c r="H17" s="9">
        <v>44</v>
      </c>
      <c r="I17" s="42">
        <f t="shared" si="0"/>
        <v>0</v>
      </c>
      <c r="J17" s="39">
        <f t="shared" si="1"/>
        <v>24200</v>
      </c>
      <c r="K17" s="40">
        <f t="shared" si="2"/>
        <v>0</v>
      </c>
      <c r="L17" s="1"/>
    </row>
    <row r="18" spans="1:12">
      <c r="A18" s="8">
        <v>42892</v>
      </c>
      <c r="B18" s="9" t="s">
        <v>623</v>
      </c>
      <c r="C18" s="9" t="s">
        <v>19</v>
      </c>
      <c r="D18" s="9">
        <v>250</v>
      </c>
      <c r="E18" s="9">
        <v>2600</v>
      </c>
      <c r="F18" s="9">
        <v>90</v>
      </c>
      <c r="G18" s="9">
        <v>78</v>
      </c>
      <c r="H18" s="9">
        <v>102</v>
      </c>
      <c r="I18" s="42">
        <f t="shared" si="0"/>
        <v>3000</v>
      </c>
      <c r="J18" s="39">
        <f t="shared" si="1"/>
        <v>22500</v>
      </c>
      <c r="K18" s="40">
        <f t="shared" si="2"/>
        <v>0.133333333333333</v>
      </c>
      <c r="L18" s="1"/>
    </row>
    <row r="19" spans="1:12">
      <c r="A19" s="8">
        <v>42892</v>
      </c>
      <c r="B19" s="9" t="s">
        <v>45</v>
      </c>
      <c r="C19" s="9" t="s">
        <v>19</v>
      </c>
      <c r="D19" s="9">
        <v>500</v>
      </c>
      <c r="E19" s="9">
        <v>960</v>
      </c>
      <c r="F19" s="9">
        <v>30.45</v>
      </c>
      <c r="G19" s="9">
        <v>24.45</v>
      </c>
      <c r="H19" s="9">
        <v>36.45</v>
      </c>
      <c r="I19" s="42">
        <f t="shared" si="0"/>
        <v>3000</v>
      </c>
      <c r="J19" s="39">
        <f t="shared" si="1"/>
        <v>15225</v>
      </c>
      <c r="K19" s="40">
        <f t="shared" si="2"/>
        <v>0.19704433497537</v>
      </c>
      <c r="L19" s="1"/>
    </row>
    <row r="20" spans="1:12">
      <c r="A20" s="8">
        <v>42892</v>
      </c>
      <c r="B20" s="9" t="s">
        <v>260</v>
      </c>
      <c r="C20" s="9" t="s">
        <v>19</v>
      </c>
      <c r="D20" s="9">
        <v>500</v>
      </c>
      <c r="E20" s="9">
        <v>1620</v>
      </c>
      <c r="F20" s="9">
        <v>32</v>
      </c>
      <c r="G20" s="9">
        <v>26</v>
      </c>
      <c r="H20" s="9">
        <v>32</v>
      </c>
      <c r="I20" s="42">
        <f t="shared" si="0"/>
        <v>0</v>
      </c>
      <c r="J20" s="39">
        <f t="shared" si="1"/>
        <v>16000</v>
      </c>
      <c r="K20" s="40">
        <f t="shared" si="2"/>
        <v>0</v>
      </c>
      <c r="L20" s="1"/>
    </row>
    <row r="21" spans="1:12">
      <c r="A21" s="8">
        <v>42892</v>
      </c>
      <c r="B21" s="9" t="s">
        <v>266</v>
      </c>
      <c r="C21" s="9" t="s">
        <v>19</v>
      </c>
      <c r="D21" s="9">
        <v>700</v>
      </c>
      <c r="E21" s="9">
        <v>880</v>
      </c>
      <c r="F21" s="9">
        <v>32</v>
      </c>
      <c r="G21" s="9">
        <v>27.6</v>
      </c>
      <c r="H21" s="9">
        <v>39.95</v>
      </c>
      <c r="I21" s="42">
        <f t="shared" si="0"/>
        <v>5565</v>
      </c>
      <c r="J21" s="39">
        <f t="shared" si="1"/>
        <v>22400</v>
      </c>
      <c r="K21" s="40">
        <f t="shared" si="2"/>
        <v>0.2484375</v>
      </c>
      <c r="L21" s="1"/>
    </row>
    <row r="22" spans="1:12">
      <c r="A22" s="11">
        <v>42893</v>
      </c>
      <c r="B22" s="12" t="s">
        <v>385</v>
      </c>
      <c r="C22" s="12" t="s">
        <v>19</v>
      </c>
      <c r="D22" s="12">
        <v>2000</v>
      </c>
      <c r="E22" s="12">
        <v>490</v>
      </c>
      <c r="F22" s="12">
        <v>13.5</v>
      </c>
      <c r="G22" s="12">
        <v>12</v>
      </c>
      <c r="H22" s="12">
        <v>13</v>
      </c>
      <c r="I22" s="43">
        <f t="shared" si="0"/>
        <v>-1000</v>
      </c>
      <c r="J22" s="39">
        <f t="shared" si="1"/>
        <v>27000</v>
      </c>
      <c r="K22" s="40">
        <f t="shared" si="2"/>
        <v>-0.037037037037037</v>
      </c>
      <c r="L22" s="1"/>
    </row>
    <row r="23" spans="1:12">
      <c r="A23" s="8">
        <v>42893</v>
      </c>
      <c r="B23" s="9" t="s">
        <v>285</v>
      </c>
      <c r="C23" s="9" t="s">
        <v>19</v>
      </c>
      <c r="D23" s="9">
        <v>350</v>
      </c>
      <c r="E23" s="9">
        <v>1500</v>
      </c>
      <c r="F23" s="9">
        <v>42</v>
      </c>
      <c r="G23" s="9">
        <v>34</v>
      </c>
      <c r="H23" s="9">
        <v>42</v>
      </c>
      <c r="I23" s="42">
        <f t="shared" si="0"/>
        <v>0</v>
      </c>
      <c r="J23" s="39">
        <f t="shared" si="1"/>
        <v>14700</v>
      </c>
      <c r="K23" s="40">
        <f t="shared" si="2"/>
        <v>0</v>
      </c>
      <c r="L23" s="1"/>
    </row>
    <row r="24" spans="1:12">
      <c r="A24" s="8">
        <v>42893</v>
      </c>
      <c r="B24" s="9" t="s">
        <v>353</v>
      </c>
      <c r="C24" s="9" t="s">
        <v>19</v>
      </c>
      <c r="D24" s="9">
        <v>600</v>
      </c>
      <c r="E24" s="9">
        <v>650</v>
      </c>
      <c r="F24" s="9">
        <v>24.5</v>
      </c>
      <c r="G24" s="9">
        <v>20.1</v>
      </c>
      <c r="H24" s="9">
        <v>24.5</v>
      </c>
      <c r="I24" s="42">
        <f t="shared" si="0"/>
        <v>0</v>
      </c>
      <c r="J24" s="39">
        <f t="shared" si="1"/>
        <v>14700</v>
      </c>
      <c r="K24" s="40">
        <f t="shared" si="2"/>
        <v>0</v>
      </c>
      <c r="L24" s="1"/>
    </row>
    <row r="25" spans="1:12">
      <c r="A25" s="8">
        <v>42893</v>
      </c>
      <c r="B25" s="9" t="s">
        <v>137</v>
      </c>
      <c r="C25" s="9" t="s">
        <v>19</v>
      </c>
      <c r="D25" s="9">
        <v>700</v>
      </c>
      <c r="E25" s="9">
        <v>900</v>
      </c>
      <c r="F25" s="9">
        <v>35</v>
      </c>
      <c r="G25" s="9">
        <v>30.6</v>
      </c>
      <c r="H25" s="9">
        <v>39.4</v>
      </c>
      <c r="I25" s="42">
        <f t="shared" si="0"/>
        <v>3080</v>
      </c>
      <c r="J25" s="39">
        <f t="shared" si="1"/>
        <v>24500</v>
      </c>
      <c r="K25" s="40">
        <f t="shared" si="2"/>
        <v>0.125714285714286</v>
      </c>
      <c r="L25" s="1"/>
    </row>
    <row r="26" spans="1:12">
      <c r="A26" s="8">
        <v>42894</v>
      </c>
      <c r="B26" s="9" t="s">
        <v>388</v>
      </c>
      <c r="C26" s="9" t="s">
        <v>19</v>
      </c>
      <c r="D26" s="9">
        <v>250</v>
      </c>
      <c r="E26" s="9">
        <v>2600</v>
      </c>
      <c r="F26" s="9">
        <v>88</v>
      </c>
      <c r="G26" s="9">
        <v>76</v>
      </c>
      <c r="H26" s="9">
        <v>110</v>
      </c>
      <c r="I26" s="42">
        <f t="shared" si="0"/>
        <v>5500</v>
      </c>
      <c r="J26" s="39">
        <f t="shared" si="1"/>
        <v>22000</v>
      </c>
      <c r="K26" s="40">
        <f t="shared" si="2"/>
        <v>0.25</v>
      </c>
      <c r="L26" s="1"/>
    </row>
    <row r="27" spans="1:12">
      <c r="A27" s="8">
        <v>42894</v>
      </c>
      <c r="B27" s="9" t="s">
        <v>624</v>
      </c>
      <c r="C27" s="9" t="s">
        <v>19</v>
      </c>
      <c r="D27" s="9">
        <v>500</v>
      </c>
      <c r="E27" s="9">
        <v>1340</v>
      </c>
      <c r="F27" s="9">
        <v>27.5</v>
      </c>
      <c r="G27" s="9">
        <v>21.5</v>
      </c>
      <c r="H27" s="9">
        <v>27.5</v>
      </c>
      <c r="I27" s="42">
        <f t="shared" si="0"/>
        <v>0</v>
      </c>
      <c r="J27" s="39">
        <f t="shared" si="1"/>
        <v>13750</v>
      </c>
      <c r="K27" s="40">
        <f t="shared" si="2"/>
        <v>0</v>
      </c>
      <c r="L27" s="1"/>
    </row>
    <row r="28" spans="1:12">
      <c r="A28" s="8">
        <v>42894</v>
      </c>
      <c r="B28" s="9" t="s">
        <v>625</v>
      </c>
      <c r="C28" s="9" t="s">
        <v>348</v>
      </c>
      <c r="D28" s="9">
        <v>700</v>
      </c>
      <c r="E28" s="9">
        <v>600</v>
      </c>
      <c r="F28" s="9">
        <v>23.2</v>
      </c>
      <c r="G28" s="9">
        <v>18.8</v>
      </c>
      <c r="H28" s="9">
        <v>27.45</v>
      </c>
      <c r="I28" s="42">
        <f t="shared" si="0"/>
        <v>2975</v>
      </c>
      <c r="J28" s="39">
        <f t="shared" si="1"/>
        <v>16240</v>
      </c>
      <c r="K28" s="40">
        <f t="shared" si="2"/>
        <v>0.183189655172414</v>
      </c>
      <c r="L28" s="1"/>
    </row>
    <row r="29" spans="1:12">
      <c r="A29" s="11">
        <v>42895</v>
      </c>
      <c r="B29" s="12" t="s">
        <v>615</v>
      </c>
      <c r="C29" s="12" t="s">
        <v>348</v>
      </c>
      <c r="D29" s="12">
        <v>500</v>
      </c>
      <c r="E29" s="12">
        <v>1340</v>
      </c>
      <c r="F29" s="12">
        <v>34</v>
      </c>
      <c r="G29" s="12">
        <v>28</v>
      </c>
      <c r="H29" s="12">
        <v>28</v>
      </c>
      <c r="I29" s="43">
        <f t="shared" si="0"/>
        <v>-3000</v>
      </c>
      <c r="J29" s="39">
        <f t="shared" si="1"/>
        <v>17000</v>
      </c>
      <c r="K29" s="40">
        <f t="shared" si="2"/>
        <v>-0.176470588235294</v>
      </c>
      <c r="L29" s="1"/>
    </row>
    <row r="30" spans="1:12">
      <c r="A30" s="11">
        <v>42895</v>
      </c>
      <c r="B30" s="12" t="s">
        <v>285</v>
      </c>
      <c r="C30" s="12" t="s">
        <v>19</v>
      </c>
      <c r="D30" s="12">
        <v>350</v>
      </c>
      <c r="E30" s="12">
        <v>1500</v>
      </c>
      <c r="F30" s="12">
        <v>36</v>
      </c>
      <c r="G30" s="12">
        <v>28</v>
      </c>
      <c r="H30" s="12">
        <v>28</v>
      </c>
      <c r="I30" s="43">
        <f t="shared" si="0"/>
        <v>-2800</v>
      </c>
      <c r="J30" s="39">
        <f t="shared" si="1"/>
        <v>12600</v>
      </c>
      <c r="K30" s="40">
        <f t="shared" si="2"/>
        <v>-0.222222222222222</v>
      </c>
      <c r="L30" s="1"/>
    </row>
    <row r="31" spans="1:12">
      <c r="A31" s="11">
        <v>42895</v>
      </c>
      <c r="B31" s="12" t="s">
        <v>68</v>
      </c>
      <c r="C31" s="12" t="s">
        <v>19</v>
      </c>
      <c r="D31" s="12">
        <v>700</v>
      </c>
      <c r="E31" s="12">
        <v>600</v>
      </c>
      <c r="F31" s="12">
        <v>24</v>
      </c>
      <c r="G31" s="12">
        <v>19.6</v>
      </c>
      <c r="H31" s="12">
        <v>21</v>
      </c>
      <c r="I31" s="43">
        <f t="shared" si="0"/>
        <v>-2100</v>
      </c>
      <c r="J31" s="39">
        <f t="shared" si="1"/>
        <v>16800</v>
      </c>
      <c r="K31" s="40">
        <f t="shared" si="2"/>
        <v>-0.125</v>
      </c>
      <c r="L31" s="1"/>
    </row>
    <row r="32" spans="1:12">
      <c r="A32" s="8">
        <v>42895</v>
      </c>
      <c r="B32" s="9" t="s">
        <v>59</v>
      </c>
      <c r="C32" s="9" t="s">
        <v>19</v>
      </c>
      <c r="D32" s="9">
        <v>1000</v>
      </c>
      <c r="E32" s="9">
        <v>800</v>
      </c>
      <c r="F32" s="9">
        <v>26.5</v>
      </c>
      <c r="G32" s="9">
        <v>23.5</v>
      </c>
      <c r="H32" s="9">
        <v>26.5</v>
      </c>
      <c r="I32" s="42">
        <f t="shared" si="0"/>
        <v>0</v>
      </c>
      <c r="J32" s="39">
        <f t="shared" si="1"/>
        <v>26500</v>
      </c>
      <c r="K32" s="40">
        <f t="shared" si="2"/>
        <v>0</v>
      </c>
      <c r="L32" s="1"/>
    </row>
    <row r="33" spans="1:12">
      <c r="A33" s="8">
        <v>42898</v>
      </c>
      <c r="B33" s="9" t="s">
        <v>68</v>
      </c>
      <c r="C33" s="9" t="s">
        <v>19</v>
      </c>
      <c r="D33" s="9">
        <v>700</v>
      </c>
      <c r="E33" s="9">
        <v>600</v>
      </c>
      <c r="F33" s="9">
        <v>27</v>
      </c>
      <c r="G33" s="9">
        <v>22.6</v>
      </c>
      <c r="H33" s="9">
        <v>27</v>
      </c>
      <c r="I33" s="42">
        <f t="shared" si="0"/>
        <v>0</v>
      </c>
      <c r="J33" s="39">
        <f t="shared" si="1"/>
        <v>18900</v>
      </c>
      <c r="K33" s="40">
        <f t="shared" si="2"/>
        <v>0</v>
      </c>
      <c r="L33" s="1"/>
    </row>
    <row r="34" spans="1:12">
      <c r="A34" s="8">
        <v>42898</v>
      </c>
      <c r="B34" s="9" t="s">
        <v>277</v>
      </c>
      <c r="C34" s="9" t="s">
        <v>19</v>
      </c>
      <c r="D34" s="9">
        <v>1000</v>
      </c>
      <c r="E34" s="9">
        <v>820</v>
      </c>
      <c r="F34" s="9">
        <v>24</v>
      </c>
      <c r="G34" s="9">
        <v>21</v>
      </c>
      <c r="H34" s="9">
        <v>24</v>
      </c>
      <c r="I34" s="42">
        <f t="shared" si="0"/>
        <v>0</v>
      </c>
      <c r="J34" s="39">
        <f t="shared" si="1"/>
        <v>24000</v>
      </c>
      <c r="K34" s="40">
        <f t="shared" si="2"/>
        <v>0</v>
      </c>
      <c r="L34" s="1"/>
    </row>
    <row r="35" spans="1:12">
      <c r="A35" s="8">
        <v>42899</v>
      </c>
      <c r="B35" s="9" t="s">
        <v>468</v>
      </c>
      <c r="C35" s="9" t="s">
        <v>19</v>
      </c>
      <c r="D35" s="9">
        <v>2000</v>
      </c>
      <c r="E35" s="9">
        <v>510</v>
      </c>
      <c r="F35" s="9">
        <v>13.5</v>
      </c>
      <c r="G35" s="9">
        <v>11.9</v>
      </c>
      <c r="H35" s="9">
        <v>13.5</v>
      </c>
      <c r="I35" s="42">
        <f t="shared" si="0"/>
        <v>0</v>
      </c>
      <c r="J35" s="39">
        <f t="shared" si="1"/>
        <v>27000</v>
      </c>
      <c r="K35" s="40">
        <f t="shared" si="2"/>
        <v>0</v>
      </c>
      <c r="L35" s="1"/>
    </row>
    <row r="36" spans="1:12">
      <c r="A36" s="8">
        <v>42899</v>
      </c>
      <c r="B36" s="9" t="s">
        <v>332</v>
      </c>
      <c r="C36" s="9" t="s">
        <v>19</v>
      </c>
      <c r="D36" s="9">
        <v>1500</v>
      </c>
      <c r="E36" s="9">
        <v>440</v>
      </c>
      <c r="F36" s="9">
        <v>12.1</v>
      </c>
      <c r="G36" s="9">
        <v>9.7</v>
      </c>
      <c r="H36" s="9">
        <v>14.9</v>
      </c>
      <c r="I36" s="42">
        <f t="shared" si="0"/>
        <v>4200</v>
      </c>
      <c r="J36" s="39">
        <f t="shared" si="1"/>
        <v>18150</v>
      </c>
      <c r="K36" s="40">
        <f t="shared" si="2"/>
        <v>0.231404958677686</v>
      </c>
      <c r="L36" s="1"/>
    </row>
    <row r="37" spans="1:12">
      <c r="A37" s="8">
        <v>42900</v>
      </c>
      <c r="B37" s="9" t="s">
        <v>505</v>
      </c>
      <c r="C37" s="9" t="s">
        <v>19</v>
      </c>
      <c r="D37" s="9">
        <v>1500</v>
      </c>
      <c r="E37" s="9">
        <v>600</v>
      </c>
      <c r="F37" s="9">
        <v>15.8</v>
      </c>
      <c r="G37" s="9">
        <v>13.8</v>
      </c>
      <c r="H37" s="9">
        <v>17.55</v>
      </c>
      <c r="I37" s="42">
        <f t="shared" si="0"/>
        <v>2625</v>
      </c>
      <c r="J37" s="39">
        <f t="shared" si="1"/>
        <v>23700</v>
      </c>
      <c r="K37" s="40">
        <f t="shared" si="2"/>
        <v>0.110759493670886</v>
      </c>
      <c r="L37" s="1"/>
    </row>
    <row r="38" spans="1:12">
      <c r="A38" s="8">
        <v>42901</v>
      </c>
      <c r="B38" s="9" t="s">
        <v>68</v>
      </c>
      <c r="C38" s="9" t="s">
        <v>19</v>
      </c>
      <c r="D38" s="9">
        <v>700</v>
      </c>
      <c r="E38" s="9">
        <v>600</v>
      </c>
      <c r="F38" s="9">
        <v>23</v>
      </c>
      <c r="G38" s="9">
        <v>18.8</v>
      </c>
      <c r="H38" s="9">
        <v>34</v>
      </c>
      <c r="I38" s="42">
        <f t="shared" si="0"/>
        <v>7700</v>
      </c>
      <c r="J38" s="39">
        <f t="shared" si="1"/>
        <v>16100</v>
      </c>
      <c r="K38" s="40">
        <f t="shared" si="2"/>
        <v>0.478260869565217</v>
      </c>
      <c r="L38" s="1"/>
    </row>
    <row r="39" spans="1:12">
      <c r="A39" s="11">
        <v>42902</v>
      </c>
      <c r="B39" s="12" t="s">
        <v>505</v>
      </c>
      <c r="C39" s="12" t="s">
        <v>19</v>
      </c>
      <c r="D39" s="12">
        <v>1500</v>
      </c>
      <c r="E39" s="12">
        <v>610</v>
      </c>
      <c r="F39" s="12">
        <v>17.5</v>
      </c>
      <c r="G39" s="12">
        <v>15.5</v>
      </c>
      <c r="H39" s="12">
        <v>16.5</v>
      </c>
      <c r="I39" s="43">
        <f t="shared" si="0"/>
        <v>-1500</v>
      </c>
      <c r="J39" s="39">
        <f t="shared" si="1"/>
        <v>26250</v>
      </c>
      <c r="K39" s="40">
        <f t="shared" si="2"/>
        <v>-0.0571428571428571</v>
      </c>
      <c r="L39" s="1"/>
    </row>
    <row r="40" spans="1:12">
      <c r="A40" s="8">
        <v>42905</v>
      </c>
      <c r="B40" s="9" t="s">
        <v>277</v>
      </c>
      <c r="C40" s="9" t="s">
        <v>19</v>
      </c>
      <c r="D40" s="9">
        <v>1000</v>
      </c>
      <c r="E40" s="9">
        <v>860</v>
      </c>
      <c r="F40" s="9">
        <v>23</v>
      </c>
      <c r="G40" s="9">
        <v>20</v>
      </c>
      <c r="H40" s="9">
        <v>25.8</v>
      </c>
      <c r="I40" s="42">
        <f t="shared" si="0"/>
        <v>2800</v>
      </c>
      <c r="J40" s="39">
        <f t="shared" si="1"/>
        <v>23000</v>
      </c>
      <c r="K40" s="40">
        <f t="shared" si="2"/>
        <v>0.121739130434783</v>
      </c>
      <c r="L40" s="1"/>
    </row>
    <row r="41" spans="1:12">
      <c r="A41" s="8">
        <v>42905</v>
      </c>
      <c r="B41" s="9" t="s">
        <v>260</v>
      </c>
      <c r="C41" s="9" t="s">
        <v>19</v>
      </c>
      <c r="D41" s="9">
        <v>500</v>
      </c>
      <c r="E41" s="9">
        <v>1640</v>
      </c>
      <c r="F41" s="9">
        <v>28.65</v>
      </c>
      <c r="G41" s="9">
        <v>22.65</v>
      </c>
      <c r="H41" s="9">
        <v>30.5</v>
      </c>
      <c r="I41" s="42">
        <f t="shared" si="0"/>
        <v>925.000000000001</v>
      </c>
      <c r="J41" s="39">
        <f t="shared" si="1"/>
        <v>14325</v>
      </c>
      <c r="K41" s="40">
        <f t="shared" si="2"/>
        <v>0.0645724258289704</v>
      </c>
      <c r="L41" s="1"/>
    </row>
    <row r="42" spans="1:12">
      <c r="A42" s="8">
        <v>42906</v>
      </c>
      <c r="B42" s="9" t="s">
        <v>552</v>
      </c>
      <c r="C42" s="9" t="s">
        <v>19</v>
      </c>
      <c r="D42" s="9">
        <v>500</v>
      </c>
      <c r="E42" s="9">
        <v>920</v>
      </c>
      <c r="F42" s="9">
        <v>29.9</v>
      </c>
      <c r="G42" s="9">
        <v>23.9</v>
      </c>
      <c r="H42" s="9">
        <v>32.9</v>
      </c>
      <c r="I42" s="42">
        <f t="shared" si="0"/>
        <v>1500</v>
      </c>
      <c r="J42" s="39">
        <f t="shared" si="1"/>
        <v>14950</v>
      </c>
      <c r="K42" s="40">
        <f t="shared" si="2"/>
        <v>0.100334448160535</v>
      </c>
      <c r="L42" s="1"/>
    </row>
    <row r="43" spans="1:12">
      <c r="A43" s="8">
        <v>42906</v>
      </c>
      <c r="B43" s="9" t="s">
        <v>239</v>
      </c>
      <c r="C43" s="9" t="s">
        <v>19</v>
      </c>
      <c r="D43" s="9">
        <v>500</v>
      </c>
      <c r="E43" s="9">
        <v>1400</v>
      </c>
      <c r="F43" s="9">
        <v>33</v>
      </c>
      <c r="G43" s="9">
        <v>30</v>
      </c>
      <c r="H43" s="9">
        <v>40</v>
      </c>
      <c r="I43" s="42">
        <f t="shared" si="0"/>
        <v>3500</v>
      </c>
      <c r="J43" s="39">
        <f t="shared" si="1"/>
        <v>16500</v>
      </c>
      <c r="K43" s="40">
        <f t="shared" si="2"/>
        <v>0.212121212121212</v>
      </c>
      <c r="L43" s="1"/>
    </row>
    <row r="44" spans="1:12">
      <c r="A44" s="8">
        <v>42907</v>
      </c>
      <c r="B44" s="9" t="s">
        <v>399</v>
      </c>
      <c r="C44" s="9" t="s">
        <v>19</v>
      </c>
      <c r="D44" s="9">
        <v>1000</v>
      </c>
      <c r="E44" s="9">
        <v>560</v>
      </c>
      <c r="F44" s="9">
        <v>16.6</v>
      </c>
      <c r="G44" s="9">
        <v>13.6</v>
      </c>
      <c r="H44" s="9">
        <v>19.6</v>
      </c>
      <c r="I44" s="42">
        <f t="shared" si="0"/>
        <v>3000</v>
      </c>
      <c r="J44" s="39">
        <f t="shared" si="1"/>
        <v>16600</v>
      </c>
      <c r="K44" s="40">
        <f t="shared" si="2"/>
        <v>0.180722891566265</v>
      </c>
      <c r="L44" s="1"/>
    </row>
    <row r="45" spans="1:12">
      <c r="A45" s="8">
        <v>42908</v>
      </c>
      <c r="B45" s="9" t="s">
        <v>251</v>
      </c>
      <c r="C45" s="9" t="s">
        <v>19</v>
      </c>
      <c r="D45" s="9">
        <v>700</v>
      </c>
      <c r="E45" s="9">
        <v>520</v>
      </c>
      <c r="F45" s="9">
        <v>18.75</v>
      </c>
      <c r="G45" s="9">
        <v>14.6</v>
      </c>
      <c r="H45" s="9">
        <v>20.3</v>
      </c>
      <c r="I45" s="42">
        <f t="shared" si="0"/>
        <v>1085</v>
      </c>
      <c r="J45" s="39">
        <f t="shared" si="1"/>
        <v>13125</v>
      </c>
      <c r="K45" s="40">
        <f t="shared" si="2"/>
        <v>0.0826666666666667</v>
      </c>
      <c r="L45" s="1"/>
    </row>
    <row r="46" spans="1:12">
      <c r="A46" s="8">
        <v>42909</v>
      </c>
      <c r="B46" s="9" t="s">
        <v>626</v>
      </c>
      <c r="C46" s="9" t="s">
        <v>19</v>
      </c>
      <c r="D46" s="9">
        <v>2000</v>
      </c>
      <c r="E46" s="9">
        <v>470</v>
      </c>
      <c r="F46" s="9">
        <v>16.55</v>
      </c>
      <c r="G46" s="9">
        <v>15.05</v>
      </c>
      <c r="H46" s="9">
        <v>20.55</v>
      </c>
      <c r="I46" s="42">
        <f t="shared" si="0"/>
        <v>8000</v>
      </c>
      <c r="J46" s="39">
        <f t="shared" si="1"/>
        <v>33100</v>
      </c>
      <c r="K46" s="40">
        <f t="shared" si="2"/>
        <v>0.241691842900302</v>
      </c>
      <c r="L46" s="1"/>
    </row>
    <row r="47" spans="1:12">
      <c r="A47" s="8">
        <v>42913</v>
      </c>
      <c r="B47" s="9" t="s">
        <v>316</v>
      </c>
      <c r="C47" s="9" t="s">
        <v>19</v>
      </c>
      <c r="D47" s="9">
        <v>1500</v>
      </c>
      <c r="E47" s="9">
        <v>440</v>
      </c>
      <c r="F47" s="9">
        <v>15.2</v>
      </c>
      <c r="G47" s="9">
        <v>13.2</v>
      </c>
      <c r="H47" s="9">
        <v>16.2</v>
      </c>
      <c r="I47" s="42">
        <f t="shared" si="0"/>
        <v>1500</v>
      </c>
      <c r="J47" s="39">
        <f t="shared" si="1"/>
        <v>22800</v>
      </c>
      <c r="K47" s="40">
        <f t="shared" si="2"/>
        <v>0.0657894736842105</v>
      </c>
      <c r="L47" s="1"/>
    </row>
    <row r="48" spans="1:12">
      <c r="A48" s="11">
        <v>42914</v>
      </c>
      <c r="B48" s="12" t="s">
        <v>62</v>
      </c>
      <c r="C48" s="12" t="s">
        <v>19</v>
      </c>
      <c r="D48" s="12">
        <v>700</v>
      </c>
      <c r="E48" s="12">
        <v>680</v>
      </c>
      <c r="F48" s="12">
        <v>20.5</v>
      </c>
      <c r="G48" s="12">
        <v>16.3</v>
      </c>
      <c r="H48" s="12">
        <v>17.5</v>
      </c>
      <c r="I48" s="43">
        <f t="shared" si="0"/>
        <v>-2100</v>
      </c>
      <c r="J48" s="39">
        <f t="shared" si="1"/>
        <v>14350</v>
      </c>
      <c r="K48" s="40">
        <f t="shared" si="2"/>
        <v>-0.146341463414634</v>
      </c>
      <c r="L48" s="1"/>
    </row>
    <row r="49" spans="1:12">
      <c r="A49" s="11">
        <v>42914</v>
      </c>
      <c r="B49" s="12" t="s">
        <v>381</v>
      </c>
      <c r="C49" s="12" t="s">
        <v>19</v>
      </c>
      <c r="D49" s="12">
        <v>1050</v>
      </c>
      <c r="E49" s="12">
        <v>500</v>
      </c>
      <c r="F49" s="12">
        <v>16</v>
      </c>
      <c r="G49" s="12">
        <v>13.2</v>
      </c>
      <c r="H49" s="12">
        <v>15.1</v>
      </c>
      <c r="I49" s="43">
        <f t="shared" si="0"/>
        <v>-945</v>
      </c>
      <c r="J49" s="39">
        <f t="shared" si="1"/>
        <v>16800</v>
      </c>
      <c r="K49" s="40">
        <f t="shared" si="2"/>
        <v>-0.05625</v>
      </c>
      <c r="L49" s="1"/>
    </row>
    <row r="50" spans="1:12">
      <c r="A50" s="8">
        <v>42915</v>
      </c>
      <c r="B50" s="9" t="s">
        <v>45</v>
      </c>
      <c r="C50" s="9" t="s">
        <v>19</v>
      </c>
      <c r="D50" s="9">
        <v>500</v>
      </c>
      <c r="E50" s="9">
        <v>920</v>
      </c>
      <c r="F50" s="9">
        <v>19.2</v>
      </c>
      <c r="G50" s="9">
        <v>13.2</v>
      </c>
      <c r="H50" s="9">
        <v>19.2</v>
      </c>
      <c r="I50" s="42">
        <f t="shared" si="0"/>
        <v>0</v>
      </c>
      <c r="J50" s="39">
        <f t="shared" si="1"/>
        <v>9600</v>
      </c>
      <c r="K50" s="40">
        <f t="shared" si="2"/>
        <v>0</v>
      </c>
      <c r="L50" s="1"/>
    </row>
    <row r="51" spans="1:12">
      <c r="A51" s="8">
        <v>42916</v>
      </c>
      <c r="B51" s="9" t="s">
        <v>244</v>
      </c>
      <c r="C51" s="9" t="s">
        <v>19</v>
      </c>
      <c r="D51" s="9">
        <v>500</v>
      </c>
      <c r="E51" s="9">
        <v>1380</v>
      </c>
      <c r="F51" s="9">
        <v>37.4</v>
      </c>
      <c r="G51" s="9">
        <v>31.4</v>
      </c>
      <c r="H51" s="9">
        <v>37.4</v>
      </c>
      <c r="I51" s="42">
        <f t="shared" si="0"/>
        <v>0</v>
      </c>
      <c r="J51" s="39">
        <f t="shared" si="1"/>
        <v>18700</v>
      </c>
      <c r="K51" s="40">
        <f t="shared" si="2"/>
        <v>0</v>
      </c>
      <c r="L51" s="1"/>
    </row>
    <row r="52" spans="1:12">
      <c r="A52" s="8">
        <v>42916</v>
      </c>
      <c r="B52" s="9" t="s">
        <v>327</v>
      </c>
      <c r="C52" s="9" t="s">
        <v>19</v>
      </c>
      <c r="D52" s="9">
        <v>350</v>
      </c>
      <c r="E52" s="9">
        <v>1460</v>
      </c>
      <c r="F52" s="9">
        <v>35.4</v>
      </c>
      <c r="G52" s="9">
        <v>27.4</v>
      </c>
      <c r="H52" s="9">
        <v>39.7</v>
      </c>
      <c r="I52" s="42">
        <f t="shared" si="0"/>
        <v>1505</v>
      </c>
      <c r="J52" s="39">
        <f t="shared" si="1"/>
        <v>12390</v>
      </c>
      <c r="K52" s="40">
        <f t="shared" si="2"/>
        <v>0.121468926553672</v>
      </c>
      <c r="L52" s="1"/>
    </row>
    <row r="53" spans="1:12">
      <c r="A53" s="8">
        <v>42916</v>
      </c>
      <c r="B53" s="9" t="s">
        <v>627</v>
      </c>
      <c r="C53" s="9" t="s">
        <v>19</v>
      </c>
      <c r="D53" s="9">
        <v>2000</v>
      </c>
      <c r="E53" s="9">
        <v>550</v>
      </c>
      <c r="F53" s="9">
        <v>13.8</v>
      </c>
      <c r="G53" s="9">
        <v>12.3</v>
      </c>
      <c r="H53" s="9">
        <v>14.7</v>
      </c>
      <c r="I53" s="42">
        <f t="shared" si="0"/>
        <v>1800</v>
      </c>
      <c r="J53" s="39">
        <f t="shared" si="1"/>
        <v>27600</v>
      </c>
      <c r="K53" s="40">
        <f t="shared" si="2"/>
        <v>0.0652173913043477</v>
      </c>
      <c r="L53" s="1"/>
    </row>
    <row r="54" customHeight="1" spans="1:12">
      <c r="A54" s="8"/>
      <c r="B54" s="9"/>
      <c r="C54" s="9"/>
      <c r="D54" s="9"/>
      <c r="E54" s="9"/>
      <c r="F54" s="9"/>
      <c r="G54" s="9"/>
      <c r="H54" s="9"/>
      <c r="I54" s="42"/>
      <c r="J54" s="39"/>
      <c r="K54" s="40"/>
      <c r="L54" s="1"/>
    </row>
    <row r="55" spans="1:12">
      <c r="A55" s="8"/>
      <c r="B55" s="9"/>
      <c r="C55" s="9"/>
      <c r="D55" s="9"/>
      <c r="E55" s="9"/>
      <c r="F55" s="9"/>
      <c r="G55" s="9"/>
      <c r="H55" s="9"/>
      <c r="I55" s="42"/>
      <c r="J55" s="39"/>
      <c r="K55" s="40">
        <f>SUM(K4:K54)</f>
        <v>2.90088624445143</v>
      </c>
      <c r="L55" s="1"/>
    </row>
    <row r="56" spans="1:12">
      <c r="A56" s="44"/>
      <c r="B56" s="45"/>
      <c r="C56" s="45"/>
      <c r="D56" s="45"/>
      <c r="E56" s="45"/>
      <c r="F56" s="45"/>
      <c r="G56" s="46" t="s">
        <v>42</v>
      </c>
      <c r="H56" s="46"/>
      <c r="I56" s="49">
        <f>SUM(I4:I55)</f>
        <v>63655</v>
      </c>
      <c r="J56" s="45"/>
      <c r="K56" s="1"/>
      <c r="L56" s="1"/>
    </row>
    <row r="57" spans="7:9">
      <c r="G57" s="45"/>
      <c r="H57" s="45"/>
      <c r="I57" s="45"/>
    </row>
    <row r="58" spans="7:9">
      <c r="G58" s="47" t="s">
        <v>43</v>
      </c>
      <c r="H58" s="47"/>
      <c r="I58" s="50">
        <v>2.9</v>
      </c>
    </row>
    <row r="59" spans="7:9">
      <c r="G59" s="48"/>
      <c r="H59" s="48"/>
      <c r="I59" s="45"/>
    </row>
    <row r="60" spans="7:9">
      <c r="G60" s="47" t="s">
        <v>2</v>
      </c>
      <c r="H60" s="47"/>
      <c r="I60" s="50">
        <f>42/50</f>
        <v>0.84</v>
      </c>
    </row>
  </sheetData>
  <mergeCells count="5">
    <mergeCell ref="A1:J1"/>
    <mergeCell ref="A2:J2"/>
    <mergeCell ref="G56:H56"/>
    <mergeCell ref="G58:H58"/>
    <mergeCell ref="G60:H60"/>
  </mergeCells>
  <pageMargins left="0.75" right="0.75" top="1" bottom="1" header="0.511805555555556" footer="0.511805555555556"/>
  <pageSetup paperSize="1" orientation="portrait"/>
  <headerFooter/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77"/>
  <sheetViews>
    <sheetView topLeftCell="A67" workbookViewId="0">
      <selection activeCell="C76" sqref="C76"/>
    </sheetView>
  </sheetViews>
  <sheetFormatPr defaultColWidth="9" defaultRowHeight="15"/>
  <cols>
    <col min="1" max="1" width="9.42857142857143"/>
    <col min="2" max="2" width="19.1428571428571" customWidth="1"/>
    <col min="5" max="5" width="12.8571428571429" customWidth="1"/>
    <col min="9" max="9" width="12.5714285714286" customWidth="1"/>
    <col min="10" max="10" width="19.1428571428571" customWidth="1"/>
    <col min="11" max="11" width="18.8571428571429" customWidth="1"/>
  </cols>
  <sheetData>
    <row r="1" ht="22.5" spans="1:12">
      <c r="A1" s="27" t="s">
        <v>4</v>
      </c>
      <c r="B1" s="28"/>
      <c r="C1" s="28"/>
      <c r="D1" s="28"/>
      <c r="E1" s="28"/>
      <c r="F1" s="28"/>
      <c r="G1" s="28"/>
      <c r="H1" s="28"/>
      <c r="I1" s="28"/>
      <c r="J1" s="34"/>
      <c r="K1" s="1"/>
      <c r="L1" s="1"/>
    </row>
    <row r="2" ht="15.75" spans="1:12">
      <c r="A2" s="29" t="s">
        <v>628</v>
      </c>
      <c r="B2" s="30"/>
      <c r="C2" s="30"/>
      <c r="D2" s="30"/>
      <c r="E2" s="30"/>
      <c r="F2" s="30"/>
      <c r="G2" s="30"/>
      <c r="H2" s="30"/>
      <c r="I2" s="30"/>
      <c r="J2" s="35"/>
      <c r="K2" s="1"/>
      <c r="L2" s="1"/>
    </row>
    <row r="3" spans="1:12">
      <c r="A3" s="6" t="s">
        <v>6</v>
      </c>
      <c r="B3" s="7" t="s">
        <v>7</v>
      </c>
      <c r="C3" s="7" t="s">
        <v>8</v>
      </c>
      <c r="D3" s="7" t="s">
        <v>9</v>
      </c>
      <c r="E3" s="7" t="s">
        <v>10</v>
      </c>
      <c r="F3" s="7" t="s">
        <v>11</v>
      </c>
      <c r="G3" s="7" t="s">
        <v>13</v>
      </c>
      <c r="H3" s="7" t="s">
        <v>14</v>
      </c>
      <c r="I3" s="36" t="s">
        <v>15</v>
      </c>
      <c r="J3" s="37" t="s">
        <v>16</v>
      </c>
      <c r="K3" s="37" t="s">
        <v>17</v>
      </c>
      <c r="L3" s="1"/>
    </row>
    <row r="4" spans="1:12">
      <c r="A4" s="11">
        <v>42857</v>
      </c>
      <c r="B4" s="12" t="s">
        <v>629</v>
      </c>
      <c r="C4" s="12" t="s">
        <v>19</v>
      </c>
      <c r="D4" s="12">
        <v>600</v>
      </c>
      <c r="E4" s="12">
        <v>1140</v>
      </c>
      <c r="F4" s="12">
        <v>27</v>
      </c>
      <c r="G4" s="12">
        <v>21</v>
      </c>
      <c r="H4" s="12">
        <v>21</v>
      </c>
      <c r="I4" s="43">
        <f t="shared" ref="I4:I67" si="0">(H4-F4)*D4</f>
        <v>-3600</v>
      </c>
      <c r="J4" s="39">
        <f t="shared" ref="J4:J67" si="1">D4*F4</f>
        <v>16200</v>
      </c>
      <c r="K4" s="40">
        <f t="shared" ref="K4:K67" si="2">(I4/J4)</f>
        <v>-0.222222222222222</v>
      </c>
      <c r="L4" s="1"/>
    </row>
    <row r="5" spans="1:12">
      <c r="A5" s="8">
        <v>42857</v>
      </c>
      <c r="B5" s="9" t="s">
        <v>257</v>
      </c>
      <c r="C5" s="9" t="s">
        <v>19</v>
      </c>
      <c r="D5" s="9">
        <v>800</v>
      </c>
      <c r="E5" s="9">
        <v>1040</v>
      </c>
      <c r="F5" s="9">
        <v>37</v>
      </c>
      <c r="G5" s="9">
        <v>33</v>
      </c>
      <c r="H5" s="9">
        <v>41</v>
      </c>
      <c r="I5" s="42">
        <f t="shared" si="0"/>
        <v>3200</v>
      </c>
      <c r="J5" s="39">
        <f t="shared" si="1"/>
        <v>29600</v>
      </c>
      <c r="K5" s="40">
        <f t="shared" si="2"/>
        <v>0.108108108108108</v>
      </c>
      <c r="L5" s="1"/>
    </row>
    <row r="6" spans="1:12">
      <c r="A6" s="11">
        <v>42857</v>
      </c>
      <c r="B6" s="12" t="s">
        <v>332</v>
      </c>
      <c r="C6" s="12" t="s">
        <v>19</v>
      </c>
      <c r="D6" s="12">
        <v>1500</v>
      </c>
      <c r="E6" s="12">
        <v>450</v>
      </c>
      <c r="F6" s="12">
        <v>15</v>
      </c>
      <c r="G6" s="12">
        <v>13</v>
      </c>
      <c r="H6" s="12">
        <v>14.65</v>
      </c>
      <c r="I6" s="43">
        <f t="shared" si="0"/>
        <v>-524.999999999999</v>
      </c>
      <c r="J6" s="39">
        <f t="shared" si="1"/>
        <v>22500</v>
      </c>
      <c r="K6" s="40">
        <f t="shared" si="2"/>
        <v>-0.0233333333333333</v>
      </c>
      <c r="L6" s="1"/>
    </row>
    <row r="7" spans="1:12">
      <c r="A7" s="8">
        <v>42857</v>
      </c>
      <c r="B7" s="9" t="s">
        <v>338</v>
      </c>
      <c r="C7" s="9" t="s">
        <v>19</v>
      </c>
      <c r="D7" s="9">
        <v>1200</v>
      </c>
      <c r="E7" s="9">
        <v>760</v>
      </c>
      <c r="F7" s="9">
        <v>12.5</v>
      </c>
      <c r="G7" s="9">
        <v>10</v>
      </c>
      <c r="H7" s="9">
        <v>10</v>
      </c>
      <c r="I7" s="43">
        <f t="shared" si="0"/>
        <v>-3000</v>
      </c>
      <c r="J7" s="39">
        <f t="shared" si="1"/>
        <v>15000</v>
      </c>
      <c r="K7" s="40">
        <f t="shared" si="2"/>
        <v>-0.2</v>
      </c>
      <c r="L7" s="1"/>
    </row>
    <row r="8" spans="1:12">
      <c r="A8" s="8">
        <v>42858</v>
      </c>
      <c r="B8" s="9" t="s">
        <v>630</v>
      </c>
      <c r="C8" s="9" t="s">
        <v>19</v>
      </c>
      <c r="D8" s="9">
        <v>2000</v>
      </c>
      <c r="E8" s="9">
        <v>440</v>
      </c>
      <c r="F8" s="9">
        <v>6.7</v>
      </c>
      <c r="G8" s="9">
        <v>5.2</v>
      </c>
      <c r="H8" s="9">
        <v>10.5</v>
      </c>
      <c r="I8" s="42">
        <f t="shared" si="0"/>
        <v>7600</v>
      </c>
      <c r="J8" s="39">
        <f t="shared" si="1"/>
        <v>13400</v>
      </c>
      <c r="K8" s="40">
        <f t="shared" si="2"/>
        <v>0.567164179104478</v>
      </c>
      <c r="L8" s="1"/>
    </row>
    <row r="9" spans="1:12">
      <c r="A9" s="8">
        <v>42858</v>
      </c>
      <c r="B9" s="9" t="s">
        <v>631</v>
      </c>
      <c r="C9" s="9" t="s">
        <v>19</v>
      </c>
      <c r="D9" s="9">
        <v>700</v>
      </c>
      <c r="E9" s="9">
        <v>1650</v>
      </c>
      <c r="F9" s="9">
        <v>26.5</v>
      </c>
      <c r="G9" s="9">
        <v>22.1</v>
      </c>
      <c r="H9" s="9">
        <v>28.7</v>
      </c>
      <c r="I9" s="42">
        <f t="shared" si="0"/>
        <v>1540</v>
      </c>
      <c r="J9" s="39">
        <f t="shared" si="1"/>
        <v>18550</v>
      </c>
      <c r="K9" s="40">
        <f t="shared" si="2"/>
        <v>0.0830188679245283</v>
      </c>
      <c r="L9" s="1"/>
    </row>
    <row r="10" spans="1:12">
      <c r="A10" s="8">
        <v>42858</v>
      </c>
      <c r="B10" s="9" t="s">
        <v>632</v>
      </c>
      <c r="C10" s="9" t="s">
        <v>19</v>
      </c>
      <c r="D10" s="9">
        <v>800</v>
      </c>
      <c r="E10" s="9">
        <v>1080</v>
      </c>
      <c r="F10" s="9">
        <v>33</v>
      </c>
      <c r="G10" s="9">
        <v>29</v>
      </c>
      <c r="H10" s="9">
        <v>37</v>
      </c>
      <c r="I10" s="42">
        <f t="shared" si="0"/>
        <v>3200</v>
      </c>
      <c r="J10" s="39">
        <f t="shared" si="1"/>
        <v>26400</v>
      </c>
      <c r="K10" s="40">
        <f t="shared" si="2"/>
        <v>0.121212121212121</v>
      </c>
      <c r="L10" s="1"/>
    </row>
    <row r="11" spans="1:12">
      <c r="A11" s="11">
        <v>42859</v>
      </c>
      <c r="B11" s="12" t="s">
        <v>595</v>
      </c>
      <c r="C11" s="12" t="s">
        <v>19</v>
      </c>
      <c r="D11" s="12">
        <v>700</v>
      </c>
      <c r="E11" s="12">
        <v>1700</v>
      </c>
      <c r="F11" s="12">
        <v>24</v>
      </c>
      <c r="G11" s="12">
        <v>19.6</v>
      </c>
      <c r="H11" s="12">
        <v>19.6</v>
      </c>
      <c r="I11" s="43">
        <f t="shared" si="0"/>
        <v>-3080</v>
      </c>
      <c r="J11" s="39">
        <f t="shared" si="1"/>
        <v>16800</v>
      </c>
      <c r="K11" s="40">
        <f t="shared" si="2"/>
        <v>-0.183333333333333</v>
      </c>
      <c r="L11" s="1"/>
    </row>
    <row r="12" spans="1:12">
      <c r="A12" s="8">
        <v>42859</v>
      </c>
      <c r="B12" s="9" t="s">
        <v>275</v>
      </c>
      <c r="C12" s="9" t="s">
        <v>19</v>
      </c>
      <c r="D12" s="9">
        <v>500</v>
      </c>
      <c r="E12" s="9">
        <v>1350</v>
      </c>
      <c r="F12" s="9">
        <v>24</v>
      </c>
      <c r="G12" s="9">
        <v>18</v>
      </c>
      <c r="H12" s="9">
        <v>27</v>
      </c>
      <c r="I12" s="42">
        <f t="shared" si="0"/>
        <v>1500</v>
      </c>
      <c r="J12" s="39">
        <f t="shared" si="1"/>
        <v>12000</v>
      </c>
      <c r="K12" s="40">
        <f t="shared" si="2"/>
        <v>0.125</v>
      </c>
      <c r="L12" s="1"/>
    </row>
    <row r="13" spans="1:12">
      <c r="A13" s="8">
        <v>42859</v>
      </c>
      <c r="B13" s="9" t="s">
        <v>633</v>
      </c>
      <c r="C13" s="9" t="s">
        <v>19</v>
      </c>
      <c r="D13" s="9">
        <v>1500</v>
      </c>
      <c r="E13" s="9">
        <v>440</v>
      </c>
      <c r="F13" s="9">
        <v>11.7</v>
      </c>
      <c r="G13" s="9">
        <v>9.7</v>
      </c>
      <c r="H13" s="9">
        <v>14</v>
      </c>
      <c r="I13" s="42">
        <f t="shared" si="0"/>
        <v>3450</v>
      </c>
      <c r="J13" s="39">
        <f t="shared" si="1"/>
        <v>17550</v>
      </c>
      <c r="K13" s="40">
        <f t="shared" si="2"/>
        <v>0.196581196581197</v>
      </c>
      <c r="L13" s="1"/>
    </row>
    <row r="14" spans="1:12">
      <c r="A14" s="8">
        <v>42860</v>
      </c>
      <c r="B14" s="9" t="s">
        <v>393</v>
      </c>
      <c r="C14" s="9" t="s">
        <v>19</v>
      </c>
      <c r="D14" s="9">
        <v>1500</v>
      </c>
      <c r="E14" s="9">
        <v>430</v>
      </c>
      <c r="F14" s="9">
        <v>11.9</v>
      </c>
      <c r="G14" s="9">
        <v>9.9</v>
      </c>
      <c r="H14" s="9">
        <v>15.25</v>
      </c>
      <c r="I14" s="42">
        <f t="shared" si="0"/>
        <v>5025</v>
      </c>
      <c r="J14" s="39">
        <f t="shared" si="1"/>
        <v>17850</v>
      </c>
      <c r="K14" s="40">
        <f t="shared" si="2"/>
        <v>0.281512605042017</v>
      </c>
      <c r="L14" s="1"/>
    </row>
    <row r="15" spans="1:12">
      <c r="A15" s="8">
        <v>42860</v>
      </c>
      <c r="B15" s="9" t="s">
        <v>634</v>
      </c>
      <c r="C15" s="9" t="s">
        <v>19</v>
      </c>
      <c r="D15" s="9">
        <v>600</v>
      </c>
      <c r="E15" s="9">
        <v>1160</v>
      </c>
      <c r="F15" s="9">
        <v>23</v>
      </c>
      <c r="G15" s="9">
        <v>17</v>
      </c>
      <c r="H15" s="9">
        <v>26</v>
      </c>
      <c r="I15" s="42">
        <f t="shared" si="0"/>
        <v>1800</v>
      </c>
      <c r="J15" s="39">
        <f t="shared" si="1"/>
        <v>13800</v>
      </c>
      <c r="K15" s="40">
        <f t="shared" si="2"/>
        <v>0.130434782608696</v>
      </c>
      <c r="L15" s="1"/>
    </row>
    <row r="16" spans="1:12">
      <c r="A16" s="11">
        <v>42860</v>
      </c>
      <c r="B16" s="12" t="s">
        <v>399</v>
      </c>
      <c r="C16" s="12" t="s">
        <v>19</v>
      </c>
      <c r="D16" s="12">
        <v>1000</v>
      </c>
      <c r="E16" s="12">
        <v>560</v>
      </c>
      <c r="F16" s="12">
        <v>18.5</v>
      </c>
      <c r="G16" s="12">
        <v>15.5</v>
      </c>
      <c r="H16" s="12">
        <v>15.5</v>
      </c>
      <c r="I16" s="43">
        <f t="shared" si="0"/>
        <v>-3000</v>
      </c>
      <c r="J16" s="39">
        <f t="shared" si="1"/>
        <v>18500</v>
      </c>
      <c r="K16" s="40">
        <f t="shared" si="2"/>
        <v>-0.162162162162162</v>
      </c>
      <c r="L16" s="1"/>
    </row>
    <row r="17" spans="1:12">
      <c r="A17" s="8">
        <v>42860</v>
      </c>
      <c r="B17" s="9" t="s">
        <v>635</v>
      </c>
      <c r="C17" s="9" t="s">
        <v>19</v>
      </c>
      <c r="D17" s="9">
        <v>2000</v>
      </c>
      <c r="E17" s="9">
        <v>430</v>
      </c>
      <c r="F17" s="9">
        <v>10.55</v>
      </c>
      <c r="G17" s="9">
        <v>9.05</v>
      </c>
      <c r="H17" s="9">
        <v>13.05</v>
      </c>
      <c r="I17" s="42">
        <f t="shared" si="0"/>
        <v>5000</v>
      </c>
      <c r="J17" s="39">
        <f t="shared" si="1"/>
        <v>21100</v>
      </c>
      <c r="K17" s="40">
        <f t="shared" si="2"/>
        <v>0.23696682464455</v>
      </c>
      <c r="L17" s="1"/>
    </row>
    <row r="18" spans="1:12">
      <c r="A18" s="11">
        <v>42863</v>
      </c>
      <c r="B18" s="12" t="s">
        <v>350</v>
      </c>
      <c r="C18" s="12" t="s">
        <v>19</v>
      </c>
      <c r="D18" s="12">
        <v>1000</v>
      </c>
      <c r="E18" s="12">
        <v>520</v>
      </c>
      <c r="F18" s="12">
        <v>15.5</v>
      </c>
      <c r="G18" s="12">
        <v>12.5</v>
      </c>
      <c r="H18" s="12">
        <v>12.5</v>
      </c>
      <c r="I18" s="43">
        <f t="shared" si="0"/>
        <v>-3000</v>
      </c>
      <c r="J18" s="39">
        <f t="shared" si="1"/>
        <v>15500</v>
      </c>
      <c r="K18" s="40">
        <f t="shared" si="2"/>
        <v>-0.193548387096774</v>
      </c>
      <c r="L18" s="1"/>
    </row>
    <row r="19" spans="1:12">
      <c r="A19" s="8">
        <v>42863</v>
      </c>
      <c r="B19" s="9" t="s">
        <v>402</v>
      </c>
      <c r="C19" s="9" t="s">
        <v>19</v>
      </c>
      <c r="D19" s="9">
        <v>2500</v>
      </c>
      <c r="E19" s="9">
        <v>275</v>
      </c>
      <c r="F19" s="9">
        <v>9</v>
      </c>
      <c r="G19" s="9">
        <v>7.8</v>
      </c>
      <c r="H19" s="9">
        <v>9</v>
      </c>
      <c r="I19" s="42">
        <f t="shared" si="0"/>
        <v>0</v>
      </c>
      <c r="J19" s="39">
        <f t="shared" si="1"/>
        <v>22500</v>
      </c>
      <c r="K19" s="40">
        <f t="shared" si="2"/>
        <v>0</v>
      </c>
      <c r="L19" s="1"/>
    </row>
    <row r="20" spans="1:12">
      <c r="A20" s="8">
        <v>42863</v>
      </c>
      <c r="B20" s="9" t="s">
        <v>568</v>
      </c>
      <c r="C20" s="9" t="s">
        <v>19</v>
      </c>
      <c r="D20" s="9">
        <v>800</v>
      </c>
      <c r="E20" s="9">
        <v>1160</v>
      </c>
      <c r="F20" s="9">
        <v>20.5</v>
      </c>
      <c r="G20" s="9">
        <v>18.5</v>
      </c>
      <c r="H20" s="9">
        <v>20.5</v>
      </c>
      <c r="I20" s="42">
        <f t="shared" si="0"/>
        <v>0</v>
      </c>
      <c r="J20" s="39">
        <f t="shared" si="1"/>
        <v>16400</v>
      </c>
      <c r="K20" s="40">
        <f t="shared" si="2"/>
        <v>0</v>
      </c>
      <c r="L20" s="1"/>
    </row>
    <row r="21" spans="1:12">
      <c r="A21" s="8">
        <v>42864</v>
      </c>
      <c r="B21" s="9" t="s">
        <v>368</v>
      </c>
      <c r="C21" s="9" t="s">
        <v>19</v>
      </c>
      <c r="D21" s="9">
        <v>2000</v>
      </c>
      <c r="E21" s="9">
        <v>440</v>
      </c>
      <c r="F21" s="9">
        <v>7.5</v>
      </c>
      <c r="G21" s="9">
        <v>6</v>
      </c>
      <c r="H21" s="9">
        <v>7.5</v>
      </c>
      <c r="I21" s="42">
        <f t="shared" si="0"/>
        <v>0</v>
      </c>
      <c r="J21" s="39">
        <f t="shared" si="1"/>
        <v>15000</v>
      </c>
      <c r="K21" s="40">
        <f t="shared" si="2"/>
        <v>0</v>
      </c>
      <c r="L21" s="1"/>
    </row>
    <row r="22" spans="1:12">
      <c r="A22" s="8">
        <v>42864</v>
      </c>
      <c r="B22" s="9" t="s">
        <v>457</v>
      </c>
      <c r="C22" s="9" t="s">
        <v>348</v>
      </c>
      <c r="D22" s="9">
        <v>2000</v>
      </c>
      <c r="E22" s="9">
        <v>450</v>
      </c>
      <c r="F22" s="9">
        <v>8.3</v>
      </c>
      <c r="G22" s="9">
        <v>6.8</v>
      </c>
      <c r="H22" s="9">
        <v>8.9</v>
      </c>
      <c r="I22" s="42">
        <f t="shared" si="0"/>
        <v>1200</v>
      </c>
      <c r="J22" s="39">
        <f t="shared" si="1"/>
        <v>16600</v>
      </c>
      <c r="K22" s="40">
        <f t="shared" si="2"/>
        <v>0.072289156626506</v>
      </c>
      <c r="L22" s="1"/>
    </row>
    <row r="23" spans="1:12">
      <c r="A23" s="8">
        <v>42864</v>
      </c>
      <c r="B23" s="9" t="s">
        <v>285</v>
      </c>
      <c r="C23" s="9" t="s">
        <v>19</v>
      </c>
      <c r="D23" s="9">
        <v>350</v>
      </c>
      <c r="E23" s="9">
        <v>1620</v>
      </c>
      <c r="F23" s="9">
        <v>34</v>
      </c>
      <c r="G23" s="9">
        <v>28</v>
      </c>
      <c r="H23" s="9">
        <v>38.3</v>
      </c>
      <c r="I23" s="42">
        <f t="shared" si="0"/>
        <v>1505</v>
      </c>
      <c r="J23" s="39">
        <f t="shared" si="1"/>
        <v>11900</v>
      </c>
      <c r="K23" s="40">
        <f t="shared" si="2"/>
        <v>0.126470588235294</v>
      </c>
      <c r="L23" s="1"/>
    </row>
    <row r="24" spans="1:12">
      <c r="A24" s="11">
        <v>42865</v>
      </c>
      <c r="B24" s="12" t="s">
        <v>285</v>
      </c>
      <c r="C24" s="12" t="s">
        <v>19</v>
      </c>
      <c r="D24" s="12">
        <v>350</v>
      </c>
      <c r="E24" s="12">
        <v>1580</v>
      </c>
      <c r="F24" s="12">
        <v>21.2</v>
      </c>
      <c r="G24" s="12">
        <v>13</v>
      </c>
      <c r="H24" s="12">
        <v>17</v>
      </c>
      <c r="I24" s="43">
        <f t="shared" si="0"/>
        <v>-1470</v>
      </c>
      <c r="J24" s="39">
        <f t="shared" si="1"/>
        <v>7420</v>
      </c>
      <c r="K24" s="40">
        <f t="shared" si="2"/>
        <v>-0.19811320754717</v>
      </c>
      <c r="L24" s="1"/>
    </row>
    <row r="25" spans="1:12">
      <c r="A25" s="8">
        <v>42865</v>
      </c>
      <c r="B25" s="9" t="s">
        <v>113</v>
      </c>
      <c r="C25" s="9" t="s">
        <v>348</v>
      </c>
      <c r="D25" s="9">
        <v>500</v>
      </c>
      <c r="E25" s="9">
        <v>1340</v>
      </c>
      <c r="F25" s="9">
        <v>35</v>
      </c>
      <c r="G25" s="9">
        <v>29</v>
      </c>
      <c r="H25" s="9">
        <v>35</v>
      </c>
      <c r="I25" s="42">
        <f t="shared" si="0"/>
        <v>0</v>
      </c>
      <c r="J25" s="39">
        <f t="shared" si="1"/>
        <v>17500</v>
      </c>
      <c r="K25" s="40">
        <f t="shared" si="2"/>
        <v>0</v>
      </c>
      <c r="L25" s="1"/>
    </row>
    <row r="26" spans="1:12">
      <c r="A26" s="8">
        <v>42866</v>
      </c>
      <c r="B26" s="9" t="s">
        <v>383</v>
      </c>
      <c r="C26" s="9" t="s">
        <v>19</v>
      </c>
      <c r="D26" s="9">
        <v>250</v>
      </c>
      <c r="E26" s="9">
        <v>2000</v>
      </c>
      <c r="F26" s="9">
        <v>65</v>
      </c>
      <c r="G26" s="9">
        <v>53</v>
      </c>
      <c r="H26" s="9">
        <v>65</v>
      </c>
      <c r="I26" s="42">
        <f t="shared" si="0"/>
        <v>0</v>
      </c>
      <c r="J26" s="39">
        <f t="shared" si="1"/>
        <v>16250</v>
      </c>
      <c r="K26" s="40">
        <f t="shared" si="2"/>
        <v>0</v>
      </c>
      <c r="L26" s="1"/>
    </row>
    <row r="27" spans="1:12">
      <c r="A27" s="8">
        <v>42866</v>
      </c>
      <c r="B27" s="9" t="s">
        <v>277</v>
      </c>
      <c r="C27" s="9" t="s">
        <v>19</v>
      </c>
      <c r="D27" s="9">
        <v>1000</v>
      </c>
      <c r="E27" s="9">
        <v>920</v>
      </c>
      <c r="F27" s="9">
        <v>16</v>
      </c>
      <c r="G27" s="9">
        <v>13</v>
      </c>
      <c r="H27" s="9">
        <v>22</v>
      </c>
      <c r="I27" s="42">
        <f t="shared" si="0"/>
        <v>6000</v>
      </c>
      <c r="J27" s="39">
        <f t="shared" si="1"/>
        <v>16000</v>
      </c>
      <c r="K27" s="40">
        <f t="shared" si="2"/>
        <v>0.375</v>
      </c>
      <c r="L27" s="1"/>
    </row>
    <row r="28" spans="1:12">
      <c r="A28" s="8">
        <v>42866</v>
      </c>
      <c r="B28" s="9" t="s">
        <v>27</v>
      </c>
      <c r="C28" s="9" t="s">
        <v>19</v>
      </c>
      <c r="D28" s="9">
        <v>1300</v>
      </c>
      <c r="E28" s="9">
        <v>540</v>
      </c>
      <c r="F28" s="9">
        <v>12</v>
      </c>
      <c r="G28" s="9">
        <v>9.6</v>
      </c>
      <c r="H28" s="9">
        <v>14.4</v>
      </c>
      <c r="I28" s="42">
        <f t="shared" si="0"/>
        <v>3120</v>
      </c>
      <c r="J28" s="39">
        <f t="shared" si="1"/>
        <v>15600</v>
      </c>
      <c r="K28" s="40">
        <f t="shared" si="2"/>
        <v>0.2</v>
      </c>
      <c r="L28" s="1"/>
    </row>
    <row r="29" spans="1:12">
      <c r="A29" s="11">
        <v>42867</v>
      </c>
      <c r="B29" s="12" t="s">
        <v>448</v>
      </c>
      <c r="C29" s="12" t="s">
        <v>348</v>
      </c>
      <c r="D29" s="12">
        <v>2000</v>
      </c>
      <c r="E29" s="12">
        <v>390</v>
      </c>
      <c r="F29" s="12">
        <v>6.1</v>
      </c>
      <c r="G29" s="12">
        <v>5.1</v>
      </c>
      <c r="H29" s="12">
        <v>5.1</v>
      </c>
      <c r="I29" s="43">
        <f t="shared" si="0"/>
        <v>-2000</v>
      </c>
      <c r="J29" s="39">
        <f t="shared" si="1"/>
        <v>12200</v>
      </c>
      <c r="K29" s="40">
        <f t="shared" si="2"/>
        <v>-0.163934426229508</v>
      </c>
      <c r="L29" s="1"/>
    </row>
    <row r="30" spans="1:12">
      <c r="A30" s="8">
        <v>42867</v>
      </c>
      <c r="B30" s="9" t="s">
        <v>316</v>
      </c>
      <c r="C30" s="9" t="s">
        <v>19</v>
      </c>
      <c r="D30" s="9">
        <v>1500</v>
      </c>
      <c r="E30" s="9">
        <v>430</v>
      </c>
      <c r="F30" s="9">
        <v>9.1</v>
      </c>
      <c r="G30" s="9">
        <v>7.6</v>
      </c>
      <c r="H30" s="9">
        <v>13.05</v>
      </c>
      <c r="I30" s="42">
        <f t="shared" si="0"/>
        <v>5925</v>
      </c>
      <c r="J30" s="39">
        <f t="shared" si="1"/>
        <v>13650</v>
      </c>
      <c r="K30" s="40">
        <f t="shared" si="2"/>
        <v>0.434065934065934</v>
      </c>
      <c r="L30" s="1"/>
    </row>
    <row r="31" spans="1:12">
      <c r="A31" s="8">
        <v>42867</v>
      </c>
      <c r="B31" s="9" t="s">
        <v>113</v>
      </c>
      <c r="C31" s="9" t="s">
        <v>19</v>
      </c>
      <c r="D31" s="9">
        <v>500</v>
      </c>
      <c r="E31" s="9">
        <v>1360</v>
      </c>
      <c r="F31" s="9">
        <v>29</v>
      </c>
      <c r="G31" s="9">
        <v>23</v>
      </c>
      <c r="H31" s="9">
        <v>32</v>
      </c>
      <c r="I31" s="42">
        <f t="shared" si="0"/>
        <v>1500</v>
      </c>
      <c r="J31" s="39">
        <f t="shared" si="1"/>
        <v>14500</v>
      </c>
      <c r="K31" s="40">
        <f t="shared" si="2"/>
        <v>0.103448275862069</v>
      </c>
      <c r="L31" s="1"/>
    </row>
    <row r="32" spans="1:12">
      <c r="A32" s="8">
        <v>42870</v>
      </c>
      <c r="B32" s="9" t="s">
        <v>385</v>
      </c>
      <c r="C32" s="9" t="s">
        <v>19</v>
      </c>
      <c r="D32" s="9">
        <v>2000</v>
      </c>
      <c r="E32" s="9">
        <v>460</v>
      </c>
      <c r="F32" s="9">
        <v>6.9</v>
      </c>
      <c r="G32" s="9">
        <v>5.4</v>
      </c>
      <c r="H32" s="9">
        <v>7.7</v>
      </c>
      <c r="I32" s="42">
        <f t="shared" si="0"/>
        <v>1600</v>
      </c>
      <c r="J32" s="39">
        <f t="shared" si="1"/>
        <v>13800</v>
      </c>
      <c r="K32" s="40">
        <f t="shared" si="2"/>
        <v>0.115942028985507</v>
      </c>
      <c r="L32" s="1"/>
    </row>
    <row r="33" spans="1:12">
      <c r="A33" s="8">
        <v>42870</v>
      </c>
      <c r="B33" s="9" t="s">
        <v>277</v>
      </c>
      <c r="C33" s="9" t="s">
        <v>19</v>
      </c>
      <c r="D33" s="9">
        <v>1000</v>
      </c>
      <c r="E33" s="9">
        <v>960</v>
      </c>
      <c r="F33" s="9">
        <v>13.7</v>
      </c>
      <c r="G33" s="9">
        <v>10.7</v>
      </c>
      <c r="H33" s="9">
        <v>16.7</v>
      </c>
      <c r="I33" s="42">
        <f t="shared" si="0"/>
        <v>3000</v>
      </c>
      <c r="J33" s="39">
        <f t="shared" si="1"/>
        <v>13700</v>
      </c>
      <c r="K33" s="40">
        <f t="shared" si="2"/>
        <v>0.218978102189781</v>
      </c>
      <c r="L33" s="1"/>
    </row>
    <row r="34" spans="1:12">
      <c r="A34" s="8">
        <v>42870</v>
      </c>
      <c r="B34" s="9" t="s">
        <v>505</v>
      </c>
      <c r="C34" s="9" t="s">
        <v>19</v>
      </c>
      <c r="D34" s="9">
        <v>1500</v>
      </c>
      <c r="E34" s="9">
        <v>690</v>
      </c>
      <c r="F34" s="9">
        <v>12.3</v>
      </c>
      <c r="G34" s="9">
        <v>9.3</v>
      </c>
      <c r="H34" s="9">
        <v>12.3</v>
      </c>
      <c r="I34" s="42">
        <f t="shared" si="0"/>
        <v>0</v>
      </c>
      <c r="J34" s="39">
        <f t="shared" si="1"/>
        <v>18450</v>
      </c>
      <c r="K34" s="40">
        <f t="shared" si="2"/>
        <v>0</v>
      </c>
      <c r="L34" s="1"/>
    </row>
    <row r="35" spans="1:12">
      <c r="A35" s="11">
        <v>42871</v>
      </c>
      <c r="B35" s="12" t="s">
        <v>636</v>
      </c>
      <c r="C35" s="12" t="s">
        <v>19</v>
      </c>
      <c r="D35" s="12">
        <v>1700</v>
      </c>
      <c r="E35" s="12">
        <v>370</v>
      </c>
      <c r="F35" s="12">
        <v>11</v>
      </c>
      <c r="G35" s="12">
        <v>9.3</v>
      </c>
      <c r="H35" s="12">
        <v>9.8</v>
      </c>
      <c r="I35" s="43">
        <f t="shared" si="0"/>
        <v>-2040</v>
      </c>
      <c r="J35" s="39">
        <f t="shared" si="1"/>
        <v>18700</v>
      </c>
      <c r="K35" s="40">
        <f t="shared" si="2"/>
        <v>-0.109090909090909</v>
      </c>
      <c r="L35" s="1"/>
    </row>
    <row r="36" spans="1:12">
      <c r="A36" s="8">
        <v>42871</v>
      </c>
      <c r="B36" s="9" t="s">
        <v>637</v>
      </c>
      <c r="C36" s="9" t="s">
        <v>19</v>
      </c>
      <c r="D36" s="9">
        <v>400</v>
      </c>
      <c r="E36" s="9">
        <v>1740</v>
      </c>
      <c r="F36" s="9">
        <v>34</v>
      </c>
      <c r="G36" s="9">
        <v>26.5</v>
      </c>
      <c r="H36" s="9">
        <v>34</v>
      </c>
      <c r="I36" s="42">
        <f t="shared" si="0"/>
        <v>0</v>
      </c>
      <c r="J36" s="39">
        <f t="shared" si="1"/>
        <v>13600</v>
      </c>
      <c r="K36" s="40">
        <f t="shared" si="2"/>
        <v>0</v>
      </c>
      <c r="L36" s="1"/>
    </row>
    <row r="37" spans="1:12">
      <c r="A37" s="8">
        <v>42872</v>
      </c>
      <c r="B37" s="9" t="s">
        <v>385</v>
      </c>
      <c r="C37" s="9" t="s">
        <v>19</v>
      </c>
      <c r="D37" s="9">
        <v>2000</v>
      </c>
      <c r="E37" s="9">
        <v>470</v>
      </c>
      <c r="F37" s="9">
        <v>12.2</v>
      </c>
      <c r="G37" s="9">
        <v>10.7</v>
      </c>
      <c r="H37" s="9">
        <v>15.8</v>
      </c>
      <c r="I37" s="42">
        <f t="shared" si="0"/>
        <v>7200</v>
      </c>
      <c r="J37" s="39">
        <f t="shared" si="1"/>
        <v>24400</v>
      </c>
      <c r="K37" s="40">
        <f t="shared" si="2"/>
        <v>0.295081967213115</v>
      </c>
      <c r="L37" s="1"/>
    </row>
    <row r="38" spans="1:12">
      <c r="A38" s="8">
        <v>42872</v>
      </c>
      <c r="B38" s="9" t="s">
        <v>593</v>
      </c>
      <c r="C38" s="9" t="s">
        <v>19</v>
      </c>
      <c r="D38" s="9">
        <v>1500</v>
      </c>
      <c r="E38" s="9">
        <v>680</v>
      </c>
      <c r="F38" s="9">
        <v>18</v>
      </c>
      <c r="G38" s="9">
        <v>16</v>
      </c>
      <c r="H38" s="9">
        <v>19</v>
      </c>
      <c r="I38" s="42">
        <f t="shared" si="0"/>
        <v>1500</v>
      </c>
      <c r="J38" s="39">
        <f t="shared" si="1"/>
        <v>27000</v>
      </c>
      <c r="K38" s="40">
        <f t="shared" si="2"/>
        <v>0.0555555555555556</v>
      </c>
      <c r="L38" s="1"/>
    </row>
    <row r="39" spans="1:12">
      <c r="A39" s="8">
        <v>42873</v>
      </c>
      <c r="B39" s="9" t="s">
        <v>277</v>
      </c>
      <c r="C39" s="9" t="s">
        <v>19</v>
      </c>
      <c r="D39" s="9">
        <v>1000</v>
      </c>
      <c r="E39" s="9">
        <v>940</v>
      </c>
      <c r="F39" s="9">
        <v>16</v>
      </c>
      <c r="G39" s="9">
        <v>13</v>
      </c>
      <c r="H39" s="9">
        <v>17.5</v>
      </c>
      <c r="I39" s="42">
        <f t="shared" si="0"/>
        <v>1500</v>
      </c>
      <c r="J39" s="39">
        <f t="shared" si="1"/>
        <v>16000</v>
      </c>
      <c r="K39" s="40">
        <f t="shared" si="2"/>
        <v>0.09375</v>
      </c>
      <c r="L39" s="1"/>
    </row>
    <row r="40" spans="1:12">
      <c r="A40" s="8">
        <v>42873</v>
      </c>
      <c r="B40" s="9" t="s">
        <v>285</v>
      </c>
      <c r="C40" s="9" t="s">
        <v>19</v>
      </c>
      <c r="D40" s="9">
        <v>350</v>
      </c>
      <c r="E40" s="9">
        <v>1440</v>
      </c>
      <c r="F40" s="9">
        <v>28.5</v>
      </c>
      <c r="G40" s="9">
        <v>19.9</v>
      </c>
      <c r="H40" s="9">
        <v>32.5</v>
      </c>
      <c r="I40" s="42">
        <f t="shared" si="0"/>
        <v>1400</v>
      </c>
      <c r="J40" s="39">
        <f t="shared" si="1"/>
        <v>9975</v>
      </c>
      <c r="K40" s="40">
        <f t="shared" si="2"/>
        <v>0.140350877192982</v>
      </c>
      <c r="L40" s="1"/>
    </row>
    <row r="41" spans="1:12">
      <c r="A41" s="8">
        <v>42873</v>
      </c>
      <c r="B41" s="9" t="s">
        <v>638</v>
      </c>
      <c r="C41" s="9" t="s">
        <v>19</v>
      </c>
      <c r="D41" s="9">
        <v>1500</v>
      </c>
      <c r="E41" s="9">
        <v>450</v>
      </c>
      <c r="F41" s="9">
        <v>15.3</v>
      </c>
      <c r="G41" s="9">
        <v>12.3</v>
      </c>
      <c r="H41" s="9">
        <v>16.3</v>
      </c>
      <c r="I41" s="42">
        <f t="shared" si="0"/>
        <v>1500</v>
      </c>
      <c r="J41" s="39">
        <f t="shared" si="1"/>
        <v>22950</v>
      </c>
      <c r="K41" s="40">
        <f t="shared" si="2"/>
        <v>0.065359477124183</v>
      </c>
      <c r="L41" s="1"/>
    </row>
    <row r="42" spans="1:12">
      <c r="A42" s="8">
        <v>42874</v>
      </c>
      <c r="B42" s="9" t="s">
        <v>603</v>
      </c>
      <c r="C42" s="9" t="s">
        <v>19</v>
      </c>
      <c r="D42" s="9">
        <v>2000</v>
      </c>
      <c r="E42" s="9">
        <v>490</v>
      </c>
      <c r="F42" s="9">
        <v>10</v>
      </c>
      <c r="G42" s="9">
        <v>8.5</v>
      </c>
      <c r="H42" s="9">
        <v>12</v>
      </c>
      <c r="I42" s="42">
        <f t="shared" si="0"/>
        <v>4000</v>
      </c>
      <c r="J42" s="39">
        <f t="shared" si="1"/>
        <v>20000</v>
      </c>
      <c r="K42" s="40">
        <f t="shared" si="2"/>
        <v>0.2</v>
      </c>
      <c r="L42" s="1"/>
    </row>
    <row r="43" spans="1:12">
      <c r="A43" s="11">
        <v>42874</v>
      </c>
      <c r="B43" s="12" t="s">
        <v>398</v>
      </c>
      <c r="C43" s="12" t="s">
        <v>19</v>
      </c>
      <c r="D43" s="12">
        <v>1500</v>
      </c>
      <c r="E43" s="12">
        <v>440</v>
      </c>
      <c r="F43" s="12">
        <v>13.2</v>
      </c>
      <c r="G43" s="12">
        <v>11.2</v>
      </c>
      <c r="H43" s="12">
        <v>12.5</v>
      </c>
      <c r="I43" s="43">
        <f t="shared" si="0"/>
        <v>-1050</v>
      </c>
      <c r="J43" s="39">
        <f t="shared" si="1"/>
        <v>19800</v>
      </c>
      <c r="K43" s="40">
        <f t="shared" si="2"/>
        <v>-0.053030303030303</v>
      </c>
      <c r="L43" s="1"/>
    </row>
    <row r="44" spans="1:12">
      <c r="A44" s="8">
        <v>42874</v>
      </c>
      <c r="B44" s="9" t="s">
        <v>113</v>
      </c>
      <c r="C44" s="9" t="s">
        <v>19</v>
      </c>
      <c r="D44" s="9">
        <v>500</v>
      </c>
      <c r="E44" s="9">
        <v>1340</v>
      </c>
      <c r="F44" s="9">
        <v>25</v>
      </c>
      <c r="G44" s="9">
        <v>19</v>
      </c>
      <c r="H44" s="9">
        <v>25</v>
      </c>
      <c r="I44" s="42">
        <f t="shared" si="0"/>
        <v>0</v>
      </c>
      <c r="J44" s="39">
        <f t="shared" si="1"/>
        <v>12500</v>
      </c>
      <c r="K44" s="40">
        <f t="shared" si="2"/>
        <v>0</v>
      </c>
      <c r="L44" s="1"/>
    </row>
    <row r="45" spans="1:12">
      <c r="A45" s="8">
        <v>42874</v>
      </c>
      <c r="B45" s="9" t="s">
        <v>331</v>
      </c>
      <c r="C45" s="9" t="s">
        <v>19</v>
      </c>
      <c r="D45" s="9">
        <v>1300</v>
      </c>
      <c r="E45" s="9">
        <v>580</v>
      </c>
      <c r="F45" s="9">
        <v>15</v>
      </c>
      <c r="G45" s="9">
        <v>12.6</v>
      </c>
      <c r="H45" s="9">
        <v>15</v>
      </c>
      <c r="I45" s="42">
        <f t="shared" si="0"/>
        <v>0</v>
      </c>
      <c r="J45" s="39">
        <f t="shared" si="1"/>
        <v>19500</v>
      </c>
      <c r="K45" s="40">
        <f t="shared" si="2"/>
        <v>0</v>
      </c>
      <c r="L45" s="1"/>
    </row>
    <row r="46" spans="1:12">
      <c r="A46" s="8">
        <v>42877</v>
      </c>
      <c r="B46" s="9" t="s">
        <v>639</v>
      </c>
      <c r="C46" s="9" t="s">
        <v>19</v>
      </c>
      <c r="D46" s="9">
        <v>1500</v>
      </c>
      <c r="E46" s="9">
        <v>650</v>
      </c>
      <c r="F46" s="9">
        <v>13</v>
      </c>
      <c r="G46" s="9">
        <v>11</v>
      </c>
      <c r="H46" s="9">
        <v>14</v>
      </c>
      <c r="I46" s="42">
        <f t="shared" si="0"/>
        <v>1500</v>
      </c>
      <c r="J46" s="39">
        <f t="shared" si="1"/>
        <v>19500</v>
      </c>
      <c r="K46" s="40">
        <f t="shared" si="2"/>
        <v>0.0769230769230769</v>
      </c>
      <c r="L46" s="1"/>
    </row>
    <row r="47" spans="1:12">
      <c r="A47" s="8">
        <v>42877</v>
      </c>
      <c r="B47" s="9" t="s">
        <v>541</v>
      </c>
      <c r="C47" s="9" t="s">
        <v>19</v>
      </c>
      <c r="D47" s="9">
        <v>2400</v>
      </c>
      <c r="E47" s="9">
        <v>295</v>
      </c>
      <c r="F47" s="9">
        <v>6</v>
      </c>
      <c r="G47" s="9">
        <v>4.75</v>
      </c>
      <c r="H47" s="9">
        <v>6</v>
      </c>
      <c r="I47" s="42">
        <f t="shared" si="0"/>
        <v>0</v>
      </c>
      <c r="J47" s="39">
        <f t="shared" si="1"/>
        <v>14400</v>
      </c>
      <c r="K47" s="40">
        <f t="shared" si="2"/>
        <v>0</v>
      </c>
      <c r="L47" s="1"/>
    </row>
    <row r="48" spans="1:12">
      <c r="A48" s="8">
        <v>42877</v>
      </c>
      <c r="B48" s="9" t="s">
        <v>244</v>
      </c>
      <c r="C48" s="9" t="s">
        <v>19</v>
      </c>
      <c r="D48" s="9">
        <v>500</v>
      </c>
      <c r="E48" s="9">
        <v>1340</v>
      </c>
      <c r="F48" s="9">
        <v>25</v>
      </c>
      <c r="G48" s="9">
        <v>19</v>
      </c>
      <c r="H48" s="9">
        <v>28</v>
      </c>
      <c r="I48" s="42">
        <f t="shared" si="0"/>
        <v>1500</v>
      </c>
      <c r="J48" s="39">
        <f t="shared" si="1"/>
        <v>12500</v>
      </c>
      <c r="K48" s="40">
        <f t="shared" si="2"/>
        <v>0.12</v>
      </c>
      <c r="L48" s="1"/>
    </row>
    <row r="49" spans="1:12">
      <c r="A49" s="8">
        <v>42877</v>
      </c>
      <c r="B49" s="9" t="s">
        <v>398</v>
      </c>
      <c r="C49" s="9" t="s">
        <v>19</v>
      </c>
      <c r="D49" s="9">
        <v>1500</v>
      </c>
      <c r="E49" s="9">
        <v>450</v>
      </c>
      <c r="F49" s="9">
        <v>11.9</v>
      </c>
      <c r="G49" s="9">
        <v>9.9</v>
      </c>
      <c r="H49" s="9">
        <v>11.9</v>
      </c>
      <c r="I49" s="42">
        <f t="shared" si="0"/>
        <v>0</v>
      </c>
      <c r="J49" s="39">
        <f t="shared" si="1"/>
        <v>17850</v>
      </c>
      <c r="K49" s="40">
        <f t="shared" si="2"/>
        <v>0</v>
      </c>
      <c r="L49" s="1"/>
    </row>
    <row r="50" spans="1:12">
      <c r="A50" s="8">
        <v>42878</v>
      </c>
      <c r="B50" s="9" t="s">
        <v>318</v>
      </c>
      <c r="C50" s="9" t="s">
        <v>19</v>
      </c>
      <c r="D50" s="9">
        <v>1300</v>
      </c>
      <c r="E50" s="9">
        <v>560</v>
      </c>
      <c r="F50" s="9">
        <v>17.5</v>
      </c>
      <c r="G50" s="9">
        <v>15.1</v>
      </c>
      <c r="H50" s="9">
        <v>23.75</v>
      </c>
      <c r="I50" s="42">
        <f t="shared" si="0"/>
        <v>8125</v>
      </c>
      <c r="J50" s="39">
        <f t="shared" si="1"/>
        <v>22750</v>
      </c>
      <c r="K50" s="40">
        <f t="shared" si="2"/>
        <v>0.357142857142857</v>
      </c>
      <c r="L50" s="1"/>
    </row>
    <row r="51" spans="1:12">
      <c r="A51" s="8">
        <v>42878</v>
      </c>
      <c r="B51" s="9" t="s">
        <v>285</v>
      </c>
      <c r="C51" s="9" t="s">
        <v>19</v>
      </c>
      <c r="D51" s="9">
        <v>350</v>
      </c>
      <c r="E51" s="9">
        <v>1400</v>
      </c>
      <c r="F51" s="9">
        <v>25.5</v>
      </c>
      <c r="G51" s="9">
        <v>17.5</v>
      </c>
      <c r="H51" s="9">
        <v>29.8</v>
      </c>
      <c r="I51" s="42">
        <f t="shared" si="0"/>
        <v>1505</v>
      </c>
      <c r="J51" s="39">
        <f t="shared" si="1"/>
        <v>8925</v>
      </c>
      <c r="K51" s="40">
        <f t="shared" si="2"/>
        <v>0.168627450980392</v>
      </c>
      <c r="L51" s="1"/>
    </row>
    <row r="52" spans="1:12">
      <c r="A52" s="8">
        <v>42879</v>
      </c>
      <c r="B52" s="9" t="s">
        <v>398</v>
      </c>
      <c r="C52" s="9" t="s">
        <v>19</v>
      </c>
      <c r="D52" s="9">
        <v>1500</v>
      </c>
      <c r="E52" s="9">
        <v>460</v>
      </c>
      <c r="F52" s="9">
        <v>8.5</v>
      </c>
      <c r="G52" s="9">
        <v>6.5</v>
      </c>
      <c r="H52" s="9">
        <v>10.5</v>
      </c>
      <c r="I52" s="42">
        <f t="shared" si="0"/>
        <v>3000</v>
      </c>
      <c r="J52" s="39">
        <f t="shared" si="1"/>
        <v>12750</v>
      </c>
      <c r="K52" s="40">
        <f t="shared" si="2"/>
        <v>0.235294117647059</v>
      </c>
      <c r="L52" s="1"/>
    </row>
    <row r="53" spans="1:12">
      <c r="A53" s="8">
        <v>42879</v>
      </c>
      <c r="B53" s="9" t="s">
        <v>327</v>
      </c>
      <c r="C53" s="9" t="s">
        <v>19</v>
      </c>
      <c r="D53" s="9">
        <v>350</v>
      </c>
      <c r="E53" s="9">
        <v>1400</v>
      </c>
      <c r="F53" s="9">
        <v>35</v>
      </c>
      <c r="G53" s="9">
        <v>27</v>
      </c>
      <c r="H53" s="9">
        <v>43.6</v>
      </c>
      <c r="I53" s="42">
        <f t="shared" si="0"/>
        <v>3010</v>
      </c>
      <c r="J53" s="39">
        <f t="shared" si="1"/>
        <v>12250</v>
      </c>
      <c r="K53" s="40">
        <f t="shared" si="2"/>
        <v>0.245714285714286</v>
      </c>
      <c r="L53" s="1"/>
    </row>
    <row r="54" spans="1:12">
      <c r="A54" s="8">
        <v>42880</v>
      </c>
      <c r="B54" s="9" t="s">
        <v>327</v>
      </c>
      <c r="C54" s="9" t="s">
        <v>19</v>
      </c>
      <c r="D54" s="9">
        <v>350</v>
      </c>
      <c r="E54" s="9">
        <v>1420</v>
      </c>
      <c r="F54" s="9">
        <v>22.3</v>
      </c>
      <c r="G54" s="9">
        <v>14.5</v>
      </c>
      <c r="H54" s="9">
        <v>25.5</v>
      </c>
      <c r="I54" s="42">
        <f t="shared" si="0"/>
        <v>1120</v>
      </c>
      <c r="J54" s="39">
        <f t="shared" si="1"/>
        <v>7805</v>
      </c>
      <c r="K54" s="40">
        <f t="shared" si="2"/>
        <v>0.143497757847534</v>
      </c>
      <c r="L54" s="1"/>
    </row>
    <row r="55" spans="1:12">
      <c r="A55" s="8">
        <v>42880</v>
      </c>
      <c r="B55" s="9" t="s">
        <v>398</v>
      </c>
      <c r="C55" s="9" t="s">
        <v>19</v>
      </c>
      <c r="D55" s="9">
        <v>1500</v>
      </c>
      <c r="E55" s="9">
        <v>450</v>
      </c>
      <c r="F55" s="9">
        <v>17.25</v>
      </c>
      <c r="G55" s="9">
        <v>15.25</v>
      </c>
      <c r="H55" s="9">
        <v>17.25</v>
      </c>
      <c r="I55" s="42">
        <f t="shared" si="0"/>
        <v>0</v>
      </c>
      <c r="J55" s="39">
        <f t="shared" si="1"/>
        <v>25875</v>
      </c>
      <c r="K55" s="40">
        <f t="shared" si="2"/>
        <v>0</v>
      </c>
      <c r="L55" s="1"/>
    </row>
    <row r="56" spans="1:12">
      <c r="A56" s="8">
        <v>42880</v>
      </c>
      <c r="B56" s="9" t="s">
        <v>640</v>
      </c>
      <c r="C56" s="9" t="s">
        <v>348</v>
      </c>
      <c r="D56" s="9">
        <v>700</v>
      </c>
      <c r="E56" s="9">
        <v>860</v>
      </c>
      <c r="F56" s="9">
        <v>6</v>
      </c>
      <c r="G56" s="9">
        <v>1.6</v>
      </c>
      <c r="H56" s="9">
        <v>6</v>
      </c>
      <c r="I56" s="42">
        <f t="shared" si="0"/>
        <v>0</v>
      </c>
      <c r="J56" s="39">
        <f t="shared" si="1"/>
        <v>4200</v>
      </c>
      <c r="K56" s="40">
        <f t="shared" si="2"/>
        <v>0</v>
      </c>
      <c r="L56" s="1"/>
    </row>
    <row r="57" spans="1:12">
      <c r="A57" s="8">
        <v>42881</v>
      </c>
      <c r="B57" s="9" t="s">
        <v>327</v>
      </c>
      <c r="C57" s="9" t="s">
        <v>348</v>
      </c>
      <c r="D57" s="9">
        <v>350</v>
      </c>
      <c r="E57" s="9">
        <v>1500</v>
      </c>
      <c r="F57" s="9">
        <v>35</v>
      </c>
      <c r="G57" s="9">
        <v>27</v>
      </c>
      <c r="H57" s="9">
        <v>39.3</v>
      </c>
      <c r="I57" s="42">
        <f t="shared" si="0"/>
        <v>1505</v>
      </c>
      <c r="J57" s="39">
        <f t="shared" si="1"/>
        <v>12250</v>
      </c>
      <c r="K57" s="40">
        <f t="shared" si="2"/>
        <v>0.122857142857143</v>
      </c>
      <c r="L57" s="1"/>
    </row>
    <row r="58" spans="1:12">
      <c r="A58" s="8">
        <v>42881</v>
      </c>
      <c r="B58" s="9" t="s">
        <v>398</v>
      </c>
      <c r="C58" s="9" t="s">
        <v>19</v>
      </c>
      <c r="D58" s="9">
        <v>1500</v>
      </c>
      <c r="E58" s="9">
        <v>490</v>
      </c>
      <c r="F58" s="9">
        <v>14.2</v>
      </c>
      <c r="G58" s="9">
        <v>12.2</v>
      </c>
      <c r="H58" s="9">
        <v>14.9</v>
      </c>
      <c r="I58" s="42">
        <f t="shared" si="0"/>
        <v>1050</v>
      </c>
      <c r="J58" s="39">
        <f t="shared" si="1"/>
        <v>21300</v>
      </c>
      <c r="K58" s="40">
        <f t="shared" si="2"/>
        <v>0.0492957746478874</v>
      </c>
      <c r="L58" s="1"/>
    </row>
    <row r="59" spans="1:12">
      <c r="A59" s="8">
        <v>42881</v>
      </c>
      <c r="B59" s="9" t="s">
        <v>113</v>
      </c>
      <c r="C59" s="9" t="s">
        <v>19</v>
      </c>
      <c r="D59" s="9">
        <v>500</v>
      </c>
      <c r="E59" s="9">
        <v>1340</v>
      </c>
      <c r="F59" s="9">
        <v>32</v>
      </c>
      <c r="G59" s="9">
        <v>26</v>
      </c>
      <c r="H59" s="9">
        <v>38</v>
      </c>
      <c r="I59" s="42">
        <f t="shared" si="0"/>
        <v>3000</v>
      </c>
      <c r="J59" s="39">
        <f t="shared" si="1"/>
        <v>16000</v>
      </c>
      <c r="K59" s="40">
        <f t="shared" si="2"/>
        <v>0.1875</v>
      </c>
      <c r="L59" s="1"/>
    </row>
    <row r="60" spans="1:12">
      <c r="A60" s="11">
        <v>42884</v>
      </c>
      <c r="B60" s="12" t="s">
        <v>113</v>
      </c>
      <c r="C60" s="12" t="s">
        <v>19</v>
      </c>
      <c r="D60" s="12">
        <v>500</v>
      </c>
      <c r="E60" s="12">
        <v>1360</v>
      </c>
      <c r="F60" s="12">
        <v>35.5</v>
      </c>
      <c r="G60" s="12">
        <v>29.5</v>
      </c>
      <c r="H60" s="12">
        <v>29.5</v>
      </c>
      <c r="I60" s="43">
        <f t="shared" si="0"/>
        <v>-3000</v>
      </c>
      <c r="J60" s="39">
        <f t="shared" si="1"/>
        <v>17750</v>
      </c>
      <c r="K60" s="40">
        <f t="shared" si="2"/>
        <v>-0.169014084507042</v>
      </c>
      <c r="L60" s="1"/>
    </row>
    <row r="61" spans="1:12">
      <c r="A61" s="8">
        <v>42884</v>
      </c>
      <c r="B61" s="9" t="s">
        <v>393</v>
      </c>
      <c r="C61" s="9" t="s">
        <v>19</v>
      </c>
      <c r="D61" s="9">
        <v>1500</v>
      </c>
      <c r="E61" s="9">
        <v>470</v>
      </c>
      <c r="F61" s="9">
        <v>11.8</v>
      </c>
      <c r="G61" s="9">
        <v>8.8</v>
      </c>
      <c r="H61" s="9">
        <v>13.75</v>
      </c>
      <c r="I61" s="42">
        <f t="shared" si="0"/>
        <v>2925</v>
      </c>
      <c r="J61" s="39">
        <f t="shared" si="1"/>
        <v>17700</v>
      </c>
      <c r="K61" s="40">
        <f t="shared" si="2"/>
        <v>0.165254237288136</v>
      </c>
      <c r="L61" s="1"/>
    </row>
    <row r="62" spans="1:12">
      <c r="A62" s="11">
        <v>42884</v>
      </c>
      <c r="B62" s="12" t="s">
        <v>407</v>
      </c>
      <c r="C62" s="12" t="s">
        <v>19</v>
      </c>
      <c r="D62" s="12">
        <v>1050</v>
      </c>
      <c r="E62" s="12">
        <v>540</v>
      </c>
      <c r="F62" s="12">
        <v>17.6</v>
      </c>
      <c r="G62" s="12">
        <v>14.8</v>
      </c>
      <c r="H62" s="12">
        <v>14.8</v>
      </c>
      <c r="I62" s="43">
        <f t="shared" si="0"/>
        <v>-2940</v>
      </c>
      <c r="J62" s="39">
        <f t="shared" si="1"/>
        <v>18480</v>
      </c>
      <c r="K62" s="40">
        <f t="shared" si="2"/>
        <v>-0.159090909090909</v>
      </c>
      <c r="L62" s="1"/>
    </row>
    <row r="63" spans="1:12">
      <c r="A63" s="8">
        <v>42884</v>
      </c>
      <c r="B63" s="9" t="s">
        <v>318</v>
      </c>
      <c r="C63" s="9" t="s">
        <v>19</v>
      </c>
      <c r="D63" s="9">
        <v>1300</v>
      </c>
      <c r="E63" s="9">
        <v>440</v>
      </c>
      <c r="F63" s="9">
        <v>14</v>
      </c>
      <c r="G63" s="9">
        <v>11.6</v>
      </c>
      <c r="H63" s="9">
        <v>14</v>
      </c>
      <c r="I63" s="42">
        <f t="shared" si="0"/>
        <v>0</v>
      </c>
      <c r="J63" s="39">
        <f t="shared" si="1"/>
        <v>18200</v>
      </c>
      <c r="K63" s="40">
        <f t="shared" si="2"/>
        <v>0</v>
      </c>
      <c r="L63" s="1"/>
    </row>
    <row r="64" spans="1:12">
      <c r="A64" s="11">
        <v>42885</v>
      </c>
      <c r="B64" s="12" t="s">
        <v>407</v>
      </c>
      <c r="C64" s="12" t="s">
        <v>19</v>
      </c>
      <c r="D64" s="12">
        <v>1050</v>
      </c>
      <c r="E64" s="12">
        <v>540</v>
      </c>
      <c r="F64" s="12">
        <v>20</v>
      </c>
      <c r="G64" s="12">
        <v>17</v>
      </c>
      <c r="H64" s="12">
        <v>17</v>
      </c>
      <c r="I64" s="43">
        <f t="shared" si="0"/>
        <v>-3150</v>
      </c>
      <c r="J64" s="39">
        <f t="shared" si="1"/>
        <v>21000</v>
      </c>
      <c r="K64" s="40">
        <f t="shared" si="2"/>
        <v>-0.15</v>
      </c>
      <c r="L64" s="1"/>
    </row>
    <row r="65" spans="1:12">
      <c r="A65" s="8">
        <v>42885</v>
      </c>
      <c r="B65" s="9" t="s">
        <v>244</v>
      </c>
      <c r="C65" s="9" t="s">
        <v>19</v>
      </c>
      <c r="D65" s="9">
        <v>500</v>
      </c>
      <c r="E65" s="9">
        <v>1340</v>
      </c>
      <c r="F65" s="9">
        <v>29</v>
      </c>
      <c r="G65" s="9">
        <v>23</v>
      </c>
      <c r="H65" s="9">
        <v>29</v>
      </c>
      <c r="I65" s="42">
        <f t="shared" si="0"/>
        <v>0</v>
      </c>
      <c r="J65" s="39">
        <f t="shared" si="1"/>
        <v>14500</v>
      </c>
      <c r="K65" s="40">
        <f t="shared" si="2"/>
        <v>0</v>
      </c>
      <c r="L65" s="1"/>
    </row>
    <row r="66" spans="1:12">
      <c r="A66" s="8">
        <v>42885</v>
      </c>
      <c r="B66" s="9" t="s">
        <v>385</v>
      </c>
      <c r="C66" s="9" t="s">
        <v>19</v>
      </c>
      <c r="D66" s="9">
        <v>2000</v>
      </c>
      <c r="E66" s="9">
        <v>510</v>
      </c>
      <c r="F66" s="9">
        <v>20</v>
      </c>
      <c r="G66" s="9">
        <v>18.5</v>
      </c>
      <c r="H66" s="9">
        <v>20</v>
      </c>
      <c r="I66" s="42">
        <f t="shared" si="0"/>
        <v>0</v>
      </c>
      <c r="J66" s="39">
        <f t="shared" si="1"/>
        <v>40000</v>
      </c>
      <c r="K66" s="40">
        <f t="shared" si="2"/>
        <v>0</v>
      </c>
      <c r="L66" s="1"/>
    </row>
    <row r="67" spans="1:12">
      <c r="A67" s="8">
        <v>42885</v>
      </c>
      <c r="B67" s="9" t="s">
        <v>331</v>
      </c>
      <c r="C67" s="9" t="s">
        <v>19</v>
      </c>
      <c r="D67" s="9">
        <v>1300</v>
      </c>
      <c r="E67" s="9">
        <v>480</v>
      </c>
      <c r="F67" s="9">
        <v>18.2</v>
      </c>
      <c r="G67" s="9">
        <v>15.8</v>
      </c>
      <c r="H67" s="9">
        <v>20.45</v>
      </c>
      <c r="I67" s="42">
        <f t="shared" si="0"/>
        <v>2925</v>
      </c>
      <c r="J67" s="39">
        <f t="shared" si="1"/>
        <v>23660</v>
      </c>
      <c r="K67" s="40">
        <f t="shared" si="2"/>
        <v>0.123626373626374</v>
      </c>
      <c r="L67" s="1"/>
    </row>
    <row r="68" spans="1:12">
      <c r="A68" s="8">
        <v>42886</v>
      </c>
      <c r="B68" s="9" t="s">
        <v>460</v>
      </c>
      <c r="C68" s="9" t="s">
        <v>19</v>
      </c>
      <c r="D68" s="9">
        <v>1500</v>
      </c>
      <c r="E68" s="9">
        <v>430</v>
      </c>
      <c r="F68" s="9">
        <v>12.5</v>
      </c>
      <c r="G68" s="9">
        <v>10.5</v>
      </c>
      <c r="H68" s="9">
        <v>13.5</v>
      </c>
      <c r="I68" s="42">
        <f t="shared" ref="I68:I70" si="3">(H68-F68)*D68</f>
        <v>1500</v>
      </c>
      <c r="J68" s="39">
        <f t="shared" ref="J68:J70" si="4">D68*F68</f>
        <v>18750</v>
      </c>
      <c r="K68" s="40">
        <f t="shared" ref="K68:K70" si="5">(I68/J68)</f>
        <v>0.08</v>
      </c>
      <c r="L68" s="1"/>
    </row>
    <row r="69" spans="1:12">
      <c r="A69" s="8">
        <v>42886</v>
      </c>
      <c r="B69" s="9" t="s">
        <v>318</v>
      </c>
      <c r="C69" s="9" t="s">
        <v>19</v>
      </c>
      <c r="D69" s="9">
        <v>1300</v>
      </c>
      <c r="E69" s="9">
        <v>440</v>
      </c>
      <c r="F69" s="9">
        <v>18.5</v>
      </c>
      <c r="G69" s="9">
        <v>16.1</v>
      </c>
      <c r="H69" s="9">
        <v>18.5</v>
      </c>
      <c r="I69" s="42">
        <f t="shared" si="3"/>
        <v>0</v>
      </c>
      <c r="J69" s="39">
        <f t="shared" si="4"/>
        <v>24050</v>
      </c>
      <c r="K69" s="40">
        <f t="shared" si="5"/>
        <v>0</v>
      </c>
      <c r="L69" s="1"/>
    </row>
    <row r="70" spans="1:12">
      <c r="A70" s="8">
        <v>42886</v>
      </c>
      <c r="B70" s="9" t="s">
        <v>369</v>
      </c>
      <c r="C70" s="9" t="s">
        <v>19</v>
      </c>
      <c r="D70" s="9">
        <v>1500</v>
      </c>
      <c r="E70" s="9">
        <v>520</v>
      </c>
      <c r="F70" s="9">
        <v>23</v>
      </c>
      <c r="G70" s="9">
        <v>21</v>
      </c>
      <c r="H70" s="9">
        <v>24</v>
      </c>
      <c r="I70" s="42">
        <f t="shared" si="3"/>
        <v>1500</v>
      </c>
      <c r="J70" s="39">
        <f t="shared" si="4"/>
        <v>34500</v>
      </c>
      <c r="K70" s="40">
        <f t="shared" si="5"/>
        <v>0.0434782608695652</v>
      </c>
      <c r="L70" s="1"/>
    </row>
    <row r="71" spans="1:12">
      <c r="A71" s="8"/>
      <c r="B71" s="9"/>
      <c r="C71" s="9"/>
      <c r="D71" s="9"/>
      <c r="E71" s="9"/>
      <c r="F71" s="9"/>
      <c r="G71" s="9"/>
      <c r="H71" s="9"/>
      <c r="I71" s="42"/>
      <c r="J71" s="39"/>
      <c r="K71" s="40"/>
      <c r="L71" s="1"/>
    </row>
    <row r="72" spans="1:12">
      <c r="A72" s="8"/>
      <c r="B72" s="9"/>
      <c r="C72" s="9"/>
      <c r="D72" s="9"/>
      <c r="E72" s="9"/>
      <c r="F72" s="9"/>
      <c r="G72" s="9"/>
      <c r="H72" s="9"/>
      <c r="I72" s="42"/>
      <c r="J72" s="39"/>
      <c r="K72" s="40">
        <f>SUM(K4:K71)</f>
        <v>4.47862870617726</v>
      </c>
      <c r="L72" s="1"/>
    </row>
    <row r="73" spans="1:12">
      <c r="A73" s="44"/>
      <c r="B73" s="45"/>
      <c r="C73" s="45"/>
      <c r="D73" s="45"/>
      <c r="E73" s="45"/>
      <c r="F73" s="45"/>
      <c r="G73" s="46" t="s">
        <v>42</v>
      </c>
      <c r="H73" s="46"/>
      <c r="I73" s="49">
        <f>SUM(I4:I72)</f>
        <v>75575</v>
      </c>
      <c r="J73" s="45"/>
      <c r="K73" s="1"/>
      <c r="L73" s="1"/>
    </row>
    <row r="74" spans="7:9">
      <c r="G74" s="45"/>
      <c r="H74" s="45"/>
      <c r="I74" s="45"/>
    </row>
    <row r="75" spans="7:9">
      <c r="G75" s="47" t="s">
        <v>43</v>
      </c>
      <c r="H75" s="47"/>
      <c r="I75" s="50">
        <v>4.48</v>
      </c>
    </row>
    <row r="76" spans="7:9">
      <c r="G76" s="48"/>
      <c r="H76" s="48"/>
      <c r="I76" s="45"/>
    </row>
    <row r="77" spans="7:9">
      <c r="G77" s="47" t="s">
        <v>2</v>
      </c>
      <c r="H77" s="47"/>
      <c r="I77" s="50">
        <f>54/67</f>
        <v>0.805970149253731</v>
      </c>
    </row>
  </sheetData>
  <mergeCells count="5">
    <mergeCell ref="A1:J1"/>
    <mergeCell ref="A2:J2"/>
    <mergeCell ref="G73:H73"/>
    <mergeCell ref="G75:H75"/>
    <mergeCell ref="G77:H77"/>
  </mergeCells>
  <pageMargins left="0.75" right="0.75" top="1" bottom="1" header="0.511805555555556" footer="0.511805555555556"/>
  <pageSetup paperSize="1" orientation="portrait"/>
  <headerFooter/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74"/>
  <sheetViews>
    <sheetView topLeftCell="A58" workbookViewId="0">
      <selection activeCell="E76" sqref="E76"/>
    </sheetView>
  </sheetViews>
  <sheetFormatPr defaultColWidth="9" defaultRowHeight="15"/>
  <cols>
    <col min="1" max="1" width="9.42857142857143"/>
    <col min="2" max="2" width="16.8571428571429" customWidth="1"/>
    <col min="5" max="5" width="12.8571428571429" customWidth="1"/>
    <col min="9" max="9" width="12.5714285714286" customWidth="1"/>
    <col min="10" max="10" width="19.1428571428571" customWidth="1"/>
    <col min="11" max="11" width="18.8571428571429" customWidth="1"/>
  </cols>
  <sheetData>
    <row r="1" ht="22.5" spans="1:12">
      <c r="A1" s="27" t="s">
        <v>4</v>
      </c>
      <c r="B1" s="28"/>
      <c r="C1" s="28"/>
      <c r="D1" s="28"/>
      <c r="E1" s="28"/>
      <c r="F1" s="28"/>
      <c r="G1" s="28"/>
      <c r="H1" s="28"/>
      <c r="I1" s="28"/>
      <c r="J1" s="34"/>
      <c r="K1" s="1"/>
      <c r="L1" s="1"/>
    </row>
    <row r="2" ht="15.75" spans="1:12">
      <c r="A2" s="29" t="s">
        <v>641</v>
      </c>
      <c r="B2" s="30"/>
      <c r="C2" s="30"/>
      <c r="D2" s="30"/>
      <c r="E2" s="30"/>
      <c r="F2" s="30"/>
      <c r="G2" s="30"/>
      <c r="H2" s="30"/>
      <c r="I2" s="30"/>
      <c r="J2" s="35"/>
      <c r="K2" s="1"/>
      <c r="L2" s="1"/>
    </row>
    <row r="3" spans="1:12">
      <c r="A3" s="6" t="s">
        <v>6</v>
      </c>
      <c r="B3" s="7" t="s">
        <v>7</v>
      </c>
      <c r="C3" s="7" t="s">
        <v>8</v>
      </c>
      <c r="D3" s="7" t="s">
        <v>9</v>
      </c>
      <c r="E3" s="7" t="s">
        <v>10</v>
      </c>
      <c r="F3" s="7" t="s">
        <v>11</v>
      </c>
      <c r="G3" s="7" t="s">
        <v>13</v>
      </c>
      <c r="H3" s="7" t="s">
        <v>14</v>
      </c>
      <c r="I3" s="36" t="s">
        <v>15</v>
      </c>
      <c r="J3" s="37" t="s">
        <v>16</v>
      </c>
      <c r="K3" s="37" t="s">
        <v>17</v>
      </c>
      <c r="L3" s="1"/>
    </row>
    <row r="4" spans="1:12">
      <c r="A4" s="8">
        <v>42828</v>
      </c>
      <c r="B4" s="9" t="s">
        <v>113</v>
      </c>
      <c r="C4" s="9" t="s">
        <v>19</v>
      </c>
      <c r="D4" s="9">
        <v>500</v>
      </c>
      <c r="E4" s="9">
        <v>1380</v>
      </c>
      <c r="F4" s="9">
        <v>35</v>
      </c>
      <c r="G4" s="9">
        <v>29</v>
      </c>
      <c r="H4" s="9">
        <v>38</v>
      </c>
      <c r="I4" s="42">
        <f>(H4-F4)*D4</f>
        <v>1500</v>
      </c>
      <c r="J4" s="39">
        <f t="shared" ref="J4:J63" si="0">D4*F4</f>
        <v>17500</v>
      </c>
      <c r="K4" s="40">
        <f>(I4/J4)</f>
        <v>0.0857142857142857</v>
      </c>
      <c r="L4" s="1"/>
    </row>
    <row r="5" spans="1:12">
      <c r="A5" s="8">
        <v>42828</v>
      </c>
      <c r="B5" s="9" t="s">
        <v>262</v>
      </c>
      <c r="C5" s="9" t="s">
        <v>19</v>
      </c>
      <c r="D5" s="9">
        <v>600</v>
      </c>
      <c r="E5" s="9">
        <v>1400</v>
      </c>
      <c r="F5" s="9">
        <v>28</v>
      </c>
      <c r="G5" s="9">
        <v>23</v>
      </c>
      <c r="H5" s="9">
        <v>28</v>
      </c>
      <c r="I5" s="42">
        <f t="shared" ref="I5:I8" si="1">(H5-F5)*D5</f>
        <v>0</v>
      </c>
      <c r="J5" s="39">
        <f t="shared" si="0"/>
        <v>16800</v>
      </c>
      <c r="K5" s="40">
        <f t="shared" ref="K5:K6" si="2">(I5/J5)</f>
        <v>0</v>
      </c>
      <c r="L5" s="1"/>
    </row>
    <row r="6" spans="1:12">
      <c r="A6" s="8">
        <v>42828</v>
      </c>
      <c r="B6" s="9" t="s">
        <v>113</v>
      </c>
      <c r="C6" s="9" t="s">
        <v>19</v>
      </c>
      <c r="D6" s="9">
        <v>500</v>
      </c>
      <c r="E6" s="9">
        <v>1380</v>
      </c>
      <c r="F6" s="9">
        <v>33</v>
      </c>
      <c r="G6" s="9">
        <v>30</v>
      </c>
      <c r="H6" s="9">
        <v>33</v>
      </c>
      <c r="I6" s="42">
        <f t="shared" si="1"/>
        <v>0</v>
      </c>
      <c r="J6" s="39">
        <f t="shared" si="0"/>
        <v>16500</v>
      </c>
      <c r="K6" s="40">
        <f t="shared" si="2"/>
        <v>0</v>
      </c>
      <c r="L6" s="1"/>
    </row>
    <row r="7" spans="1:12">
      <c r="A7" s="8">
        <v>42828</v>
      </c>
      <c r="B7" s="9" t="s">
        <v>642</v>
      </c>
      <c r="C7" s="9" t="s">
        <v>19</v>
      </c>
      <c r="D7" s="9">
        <v>1500</v>
      </c>
      <c r="E7" s="9">
        <v>520</v>
      </c>
      <c r="F7" s="9">
        <v>14</v>
      </c>
      <c r="G7" s="9">
        <v>12</v>
      </c>
      <c r="H7" s="9">
        <v>17</v>
      </c>
      <c r="I7" s="42">
        <f t="shared" si="1"/>
        <v>4500</v>
      </c>
      <c r="J7" s="39">
        <f t="shared" si="0"/>
        <v>21000</v>
      </c>
      <c r="K7" s="40">
        <f t="shared" ref="K7:K11" si="3">(I7/J7)</f>
        <v>0.214285714285714</v>
      </c>
      <c r="L7" s="1"/>
    </row>
    <row r="8" spans="1:12">
      <c r="A8" s="8">
        <v>42830</v>
      </c>
      <c r="B8" s="9" t="s">
        <v>29</v>
      </c>
      <c r="C8" s="9" t="s">
        <v>19</v>
      </c>
      <c r="D8" s="9">
        <v>1200</v>
      </c>
      <c r="E8" s="9">
        <v>580</v>
      </c>
      <c r="F8" s="9">
        <v>14</v>
      </c>
      <c r="G8" s="9">
        <v>11.5</v>
      </c>
      <c r="H8" s="9">
        <v>14</v>
      </c>
      <c r="I8" s="42">
        <f t="shared" si="1"/>
        <v>0</v>
      </c>
      <c r="J8" s="39">
        <f t="shared" si="0"/>
        <v>16800</v>
      </c>
      <c r="K8" s="40">
        <f t="shared" si="3"/>
        <v>0</v>
      </c>
      <c r="L8" s="1"/>
    </row>
    <row r="9" spans="1:12">
      <c r="A9" s="8">
        <v>42830</v>
      </c>
      <c r="B9" s="9" t="s">
        <v>643</v>
      </c>
      <c r="C9" s="9" t="s">
        <v>19</v>
      </c>
      <c r="D9" s="9">
        <v>2000</v>
      </c>
      <c r="E9" s="9">
        <v>440</v>
      </c>
      <c r="F9" s="9">
        <v>11.9</v>
      </c>
      <c r="G9" s="9">
        <v>10.4</v>
      </c>
      <c r="H9" s="9">
        <v>14.3</v>
      </c>
      <c r="I9" s="42">
        <f t="shared" ref="I9:I11" si="4">(H9-F9)*D9</f>
        <v>4800</v>
      </c>
      <c r="J9" s="39">
        <f t="shared" si="0"/>
        <v>23800</v>
      </c>
      <c r="K9" s="40">
        <f t="shared" si="3"/>
        <v>0.201680672268908</v>
      </c>
      <c r="L9" s="1"/>
    </row>
    <row r="10" spans="1:12">
      <c r="A10" s="8">
        <v>42830</v>
      </c>
      <c r="B10" s="9" t="s">
        <v>418</v>
      </c>
      <c r="C10" s="9" t="s">
        <v>19</v>
      </c>
      <c r="D10" s="9">
        <v>500</v>
      </c>
      <c r="E10" s="9">
        <v>1700</v>
      </c>
      <c r="F10" s="9">
        <v>30</v>
      </c>
      <c r="G10" s="9">
        <v>24</v>
      </c>
      <c r="H10" s="9">
        <v>30</v>
      </c>
      <c r="I10" s="42">
        <f t="shared" si="4"/>
        <v>0</v>
      </c>
      <c r="J10" s="39">
        <f t="shared" si="0"/>
        <v>15000</v>
      </c>
      <c r="K10" s="40">
        <f t="shared" si="3"/>
        <v>0</v>
      </c>
      <c r="L10" s="1"/>
    </row>
    <row r="11" spans="1:12">
      <c r="A11" s="8">
        <v>42830</v>
      </c>
      <c r="B11" s="9" t="s">
        <v>615</v>
      </c>
      <c r="C11" s="9" t="s">
        <v>19</v>
      </c>
      <c r="D11" s="9">
        <v>500</v>
      </c>
      <c r="E11" s="9">
        <v>1420</v>
      </c>
      <c r="F11" s="9">
        <v>28</v>
      </c>
      <c r="G11" s="9">
        <v>22</v>
      </c>
      <c r="H11" s="9">
        <v>35.5</v>
      </c>
      <c r="I11" s="42">
        <f t="shared" si="4"/>
        <v>3750</v>
      </c>
      <c r="J11" s="39">
        <f t="shared" si="0"/>
        <v>14000</v>
      </c>
      <c r="K11" s="40">
        <f t="shared" si="3"/>
        <v>0.267857142857143</v>
      </c>
      <c r="L11" s="1"/>
    </row>
    <row r="12" spans="1:12">
      <c r="A12" s="8">
        <v>42831</v>
      </c>
      <c r="B12" s="9" t="s">
        <v>422</v>
      </c>
      <c r="C12" s="9" t="s">
        <v>348</v>
      </c>
      <c r="D12" s="9">
        <v>600</v>
      </c>
      <c r="E12" s="9">
        <v>1120</v>
      </c>
      <c r="F12" s="9">
        <v>27</v>
      </c>
      <c r="G12" s="9">
        <v>22</v>
      </c>
      <c r="H12" s="9">
        <v>29.5</v>
      </c>
      <c r="I12" s="42">
        <f t="shared" ref="I12:I38" si="5">(H12-F12)*D12</f>
        <v>1500</v>
      </c>
      <c r="J12" s="39">
        <f t="shared" si="0"/>
        <v>16200</v>
      </c>
      <c r="K12" s="40">
        <f t="shared" ref="K12:K67" si="6">(I12/J12)</f>
        <v>0.0925925925925926</v>
      </c>
      <c r="L12" s="1"/>
    </row>
    <row r="13" spans="1:12">
      <c r="A13" s="8">
        <v>42831</v>
      </c>
      <c r="B13" s="9" t="s">
        <v>644</v>
      </c>
      <c r="C13" s="9" t="s">
        <v>19</v>
      </c>
      <c r="D13" s="9">
        <v>700</v>
      </c>
      <c r="E13" s="9">
        <v>1400</v>
      </c>
      <c r="F13" s="9">
        <v>31</v>
      </c>
      <c r="G13" s="9">
        <v>26.6</v>
      </c>
      <c r="H13" s="9">
        <v>31</v>
      </c>
      <c r="I13" s="42">
        <f t="shared" si="5"/>
        <v>0</v>
      </c>
      <c r="J13" s="39">
        <f t="shared" si="0"/>
        <v>21700</v>
      </c>
      <c r="K13" s="40">
        <f t="shared" si="6"/>
        <v>0</v>
      </c>
      <c r="L13" s="1"/>
    </row>
    <row r="14" spans="1:12">
      <c r="A14" s="11">
        <v>42831</v>
      </c>
      <c r="B14" s="12" t="s">
        <v>645</v>
      </c>
      <c r="C14" s="12" t="s">
        <v>19</v>
      </c>
      <c r="D14" s="12">
        <v>500</v>
      </c>
      <c r="E14" s="53">
        <v>1440</v>
      </c>
      <c r="F14" s="12">
        <v>31</v>
      </c>
      <c r="G14" s="12">
        <v>25</v>
      </c>
      <c r="H14" s="12">
        <v>28</v>
      </c>
      <c r="I14" s="43">
        <f t="shared" si="5"/>
        <v>-1500</v>
      </c>
      <c r="J14" s="39">
        <f t="shared" si="0"/>
        <v>15500</v>
      </c>
      <c r="K14" s="40">
        <f t="shared" si="6"/>
        <v>-0.0967741935483871</v>
      </c>
      <c r="L14" s="1"/>
    </row>
    <row r="15" spans="1:12">
      <c r="A15" s="11">
        <v>42832</v>
      </c>
      <c r="B15" s="12" t="s">
        <v>418</v>
      </c>
      <c r="C15" s="12" t="s">
        <v>19</v>
      </c>
      <c r="D15" s="12">
        <v>500</v>
      </c>
      <c r="E15" s="12">
        <v>1740</v>
      </c>
      <c r="F15" s="12">
        <v>27.5</v>
      </c>
      <c r="G15" s="12">
        <v>21.5</v>
      </c>
      <c r="H15" s="12">
        <v>21.5</v>
      </c>
      <c r="I15" s="43">
        <f t="shared" si="5"/>
        <v>-3000</v>
      </c>
      <c r="J15" s="39">
        <f t="shared" si="0"/>
        <v>13750</v>
      </c>
      <c r="K15" s="40">
        <f t="shared" si="6"/>
        <v>-0.218181818181818</v>
      </c>
      <c r="L15" s="1"/>
    </row>
    <row r="16" spans="1:12">
      <c r="A16" s="11">
        <v>42832</v>
      </c>
      <c r="B16" s="12" t="s">
        <v>239</v>
      </c>
      <c r="C16" s="12" t="s">
        <v>19</v>
      </c>
      <c r="D16" s="12">
        <v>500</v>
      </c>
      <c r="E16" s="12">
        <v>1250</v>
      </c>
      <c r="F16" s="12">
        <v>26.5</v>
      </c>
      <c r="G16" s="12">
        <v>20.5</v>
      </c>
      <c r="H16" s="12">
        <v>23.5</v>
      </c>
      <c r="I16" s="43">
        <f t="shared" si="5"/>
        <v>-1500</v>
      </c>
      <c r="J16" s="39">
        <f t="shared" si="0"/>
        <v>13250</v>
      </c>
      <c r="K16" s="40">
        <f t="shared" si="6"/>
        <v>-0.113207547169811</v>
      </c>
      <c r="L16" s="1"/>
    </row>
    <row r="17" spans="1:12">
      <c r="A17" s="11">
        <v>42835</v>
      </c>
      <c r="B17" s="12" t="s">
        <v>529</v>
      </c>
      <c r="C17" s="12" t="s">
        <v>348</v>
      </c>
      <c r="D17" s="12">
        <v>1200</v>
      </c>
      <c r="E17" s="12">
        <v>500</v>
      </c>
      <c r="F17" s="12">
        <v>17</v>
      </c>
      <c r="G17" s="12">
        <v>14.5</v>
      </c>
      <c r="H17" s="12">
        <v>14.5</v>
      </c>
      <c r="I17" s="43">
        <f t="shared" si="5"/>
        <v>-3000</v>
      </c>
      <c r="J17" s="39">
        <f t="shared" si="0"/>
        <v>20400</v>
      </c>
      <c r="K17" s="40">
        <f t="shared" si="6"/>
        <v>-0.147058823529412</v>
      </c>
      <c r="L17" s="1"/>
    </row>
    <row r="18" spans="1:12">
      <c r="A18" s="8">
        <v>42835</v>
      </c>
      <c r="B18" s="9" t="s">
        <v>327</v>
      </c>
      <c r="C18" s="9" t="s">
        <v>348</v>
      </c>
      <c r="D18" s="9">
        <v>700</v>
      </c>
      <c r="E18" s="9">
        <v>1600</v>
      </c>
      <c r="F18" s="9">
        <v>24.3</v>
      </c>
      <c r="G18" s="9">
        <v>19.9</v>
      </c>
      <c r="H18" s="9">
        <v>30.9</v>
      </c>
      <c r="I18" s="42">
        <f t="shared" si="5"/>
        <v>4620</v>
      </c>
      <c r="J18" s="39">
        <f t="shared" si="0"/>
        <v>17010</v>
      </c>
      <c r="K18" s="40">
        <f t="shared" si="6"/>
        <v>0.271604938271605</v>
      </c>
      <c r="L18" s="1"/>
    </row>
    <row r="19" spans="1:12">
      <c r="A19" s="8">
        <v>42835</v>
      </c>
      <c r="B19" s="9" t="s">
        <v>460</v>
      </c>
      <c r="C19" s="9" t="s">
        <v>348</v>
      </c>
      <c r="D19" s="9">
        <v>3000</v>
      </c>
      <c r="E19" s="9">
        <v>420</v>
      </c>
      <c r="F19" s="9">
        <v>7.2</v>
      </c>
      <c r="G19" s="9">
        <v>6.2</v>
      </c>
      <c r="H19" s="9">
        <v>7.2</v>
      </c>
      <c r="I19" s="42">
        <f t="shared" si="5"/>
        <v>0</v>
      </c>
      <c r="J19" s="39">
        <f t="shared" si="0"/>
        <v>21600</v>
      </c>
      <c r="K19" s="40">
        <f t="shared" si="6"/>
        <v>0</v>
      </c>
      <c r="L19" s="1"/>
    </row>
    <row r="20" spans="1:12">
      <c r="A20" s="8">
        <v>42836</v>
      </c>
      <c r="B20" s="9" t="s">
        <v>327</v>
      </c>
      <c r="C20" s="9" t="s">
        <v>348</v>
      </c>
      <c r="D20" s="9">
        <v>700</v>
      </c>
      <c r="E20" s="9">
        <v>1620</v>
      </c>
      <c r="F20" s="9">
        <v>35</v>
      </c>
      <c r="G20" s="9">
        <v>30.6</v>
      </c>
      <c r="H20" s="9">
        <v>37.2</v>
      </c>
      <c r="I20" s="42">
        <f t="shared" si="5"/>
        <v>1540</v>
      </c>
      <c r="J20" s="39">
        <f t="shared" si="0"/>
        <v>24500</v>
      </c>
      <c r="K20" s="40">
        <f t="shared" si="6"/>
        <v>0.0628571428571429</v>
      </c>
      <c r="L20" s="1"/>
    </row>
    <row r="21" spans="1:12">
      <c r="A21" s="8">
        <v>42836</v>
      </c>
      <c r="B21" s="9" t="s">
        <v>248</v>
      </c>
      <c r="C21" s="9" t="s">
        <v>19</v>
      </c>
      <c r="D21" s="9">
        <v>1200</v>
      </c>
      <c r="E21" s="9">
        <v>520</v>
      </c>
      <c r="F21" s="9">
        <v>12.5</v>
      </c>
      <c r="G21" s="9">
        <v>10</v>
      </c>
      <c r="H21" s="9">
        <v>12.5</v>
      </c>
      <c r="I21" s="42">
        <f t="shared" si="5"/>
        <v>0</v>
      </c>
      <c r="J21" s="39">
        <f t="shared" si="0"/>
        <v>15000</v>
      </c>
      <c r="K21" s="40">
        <f t="shared" si="6"/>
        <v>0</v>
      </c>
      <c r="L21" s="1"/>
    </row>
    <row r="22" spans="1:12">
      <c r="A22" s="8">
        <v>42836</v>
      </c>
      <c r="B22" s="9" t="s">
        <v>644</v>
      </c>
      <c r="C22" s="9" t="s">
        <v>19</v>
      </c>
      <c r="D22" s="9">
        <v>700</v>
      </c>
      <c r="E22" s="9">
        <v>1450</v>
      </c>
      <c r="F22" s="9">
        <v>26.5</v>
      </c>
      <c r="G22" s="9">
        <v>22.1</v>
      </c>
      <c r="H22" s="9">
        <v>33.1</v>
      </c>
      <c r="I22" s="42">
        <f t="shared" si="5"/>
        <v>4620</v>
      </c>
      <c r="J22" s="39">
        <f t="shared" si="0"/>
        <v>18550</v>
      </c>
      <c r="K22" s="40">
        <f t="shared" si="6"/>
        <v>0.249056603773585</v>
      </c>
      <c r="L22" s="1"/>
    </row>
    <row r="23" spans="1:12">
      <c r="A23" s="8">
        <v>42837</v>
      </c>
      <c r="B23" s="9" t="s">
        <v>594</v>
      </c>
      <c r="C23" s="9" t="s">
        <v>19</v>
      </c>
      <c r="D23" s="9">
        <v>1500</v>
      </c>
      <c r="E23" s="9">
        <v>600</v>
      </c>
      <c r="F23" s="9">
        <v>12</v>
      </c>
      <c r="G23" s="9">
        <v>10</v>
      </c>
      <c r="H23" s="9">
        <v>15</v>
      </c>
      <c r="I23" s="42">
        <f t="shared" si="5"/>
        <v>4500</v>
      </c>
      <c r="J23" s="39">
        <f t="shared" si="0"/>
        <v>18000</v>
      </c>
      <c r="K23" s="40">
        <f t="shared" si="6"/>
        <v>0.25</v>
      </c>
      <c r="L23" s="1"/>
    </row>
    <row r="24" spans="1:12">
      <c r="A24" s="8">
        <v>42837</v>
      </c>
      <c r="B24" s="9" t="s">
        <v>613</v>
      </c>
      <c r="C24" s="9" t="s">
        <v>19</v>
      </c>
      <c r="D24" s="9">
        <v>700</v>
      </c>
      <c r="E24" s="9">
        <v>1620</v>
      </c>
      <c r="F24" s="9">
        <v>36</v>
      </c>
      <c r="G24" s="9">
        <v>31.6</v>
      </c>
      <c r="H24" s="9">
        <v>36</v>
      </c>
      <c r="I24" s="42">
        <f t="shared" si="5"/>
        <v>0</v>
      </c>
      <c r="J24" s="39">
        <f t="shared" si="0"/>
        <v>25200</v>
      </c>
      <c r="K24" s="40">
        <f t="shared" si="6"/>
        <v>0</v>
      </c>
      <c r="L24" s="1"/>
    </row>
    <row r="25" spans="1:12">
      <c r="A25" s="8">
        <v>42837</v>
      </c>
      <c r="B25" s="9" t="s">
        <v>646</v>
      </c>
      <c r="C25" s="9" t="s">
        <v>19</v>
      </c>
      <c r="D25" s="9">
        <v>1600</v>
      </c>
      <c r="E25" s="9">
        <v>360</v>
      </c>
      <c r="F25" s="9">
        <v>12.5</v>
      </c>
      <c r="G25" s="9">
        <v>10.5</v>
      </c>
      <c r="H25" s="9">
        <v>15.5</v>
      </c>
      <c r="I25" s="42">
        <f t="shared" si="5"/>
        <v>4800</v>
      </c>
      <c r="J25" s="39">
        <f t="shared" si="0"/>
        <v>20000</v>
      </c>
      <c r="K25" s="40">
        <f t="shared" si="6"/>
        <v>0.24</v>
      </c>
      <c r="L25" s="1"/>
    </row>
    <row r="26" spans="1:12">
      <c r="A26" s="8">
        <v>42838</v>
      </c>
      <c r="B26" s="9" t="s">
        <v>647</v>
      </c>
      <c r="C26" s="9" t="s">
        <v>19</v>
      </c>
      <c r="D26" s="9">
        <v>500</v>
      </c>
      <c r="E26" s="9">
        <v>1360</v>
      </c>
      <c r="F26" s="9">
        <v>35.5</v>
      </c>
      <c r="G26" s="9">
        <v>29.5</v>
      </c>
      <c r="H26" s="9">
        <v>35.5</v>
      </c>
      <c r="I26" s="42">
        <f t="shared" si="5"/>
        <v>0</v>
      </c>
      <c r="J26" s="39">
        <f t="shared" si="0"/>
        <v>17750</v>
      </c>
      <c r="K26" s="40">
        <f t="shared" si="6"/>
        <v>0</v>
      </c>
      <c r="L26" s="1"/>
    </row>
    <row r="27" spans="1:12">
      <c r="A27" s="8">
        <v>42838</v>
      </c>
      <c r="B27" s="9" t="s">
        <v>648</v>
      </c>
      <c r="C27" s="9" t="s">
        <v>19</v>
      </c>
      <c r="D27" s="9">
        <v>1600</v>
      </c>
      <c r="E27" s="9">
        <v>360</v>
      </c>
      <c r="F27" s="9">
        <v>9.5</v>
      </c>
      <c r="G27" s="9">
        <v>7.5</v>
      </c>
      <c r="H27" s="9">
        <v>9.5</v>
      </c>
      <c r="I27" s="42">
        <f t="shared" si="5"/>
        <v>0</v>
      </c>
      <c r="J27" s="39">
        <f t="shared" si="0"/>
        <v>15200</v>
      </c>
      <c r="K27" s="40">
        <f t="shared" si="6"/>
        <v>0</v>
      </c>
      <c r="L27" s="1"/>
    </row>
    <row r="28" spans="1:12">
      <c r="A28" s="8">
        <v>42838</v>
      </c>
      <c r="B28" s="9" t="s">
        <v>649</v>
      </c>
      <c r="C28" s="9" t="s">
        <v>19</v>
      </c>
      <c r="D28" s="9">
        <v>250</v>
      </c>
      <c r="E28" s="9">
        <v>2850</v>
      </c>
      <c r="F28" s="9">
        <v>60</v>
      </c>
      <c r="G28" s="9">
        <v>48</v>
      </c>
      <c r="H28" s="9">
        <v>60</v>
      </c>
      <c r="I28" s="42">
        <f t="shared" si="5"/>
        <v>0</v>
      </c>
      <c r="J28" s="39">
        <f t="shared" si="0"/>
        <v>15000</v>
      </c>
      <c r="K28" s="40">
        <f t="shared" si="6"/>
        <v>0</v>
      </c>
      <c r="L28" s="1"/>
    </row>
    <row r="29" spans="1:12">
      <c r="A29" s="8">
        <v>42838</v>
      </c>
      <c r="B29" s="9" t="s">
        <v>650</v>
      </c>
      <c r="C29" s="9" t="s">
        <v>19</v>
      </c>
      <c r="D29" s="9">
        <v>1200</v>
      </c>
      <c r="E29" s="9">
        <v>720</v>
      </c>
      <c r="F29" s="9">
        <v>23</v>
      </c>
      <c r="G29" s="9">
        <v>20.5</v>
      </c>
      <c r="H29" s="9">
        <v>26.75</v>
      </c>
      <c r="I29" s="42">
        <f t="shared" si="5"/>
        <v>4500</v>
      </c>
      <c r="J29" s="39">
        <f t="shared" si="0"/>
        <v>27600</v>
      </c>
      <c r="K29" s="40">
        <f t="shared" si="6"/>
        <v>0.16304347826087</v>
      </c>
      <c r="L29" s="1"/>
    </row>
    <row r="30" spans="1:12">
      <c r="A30" s="8">
        <v>42842</v>
      </c>
      <c r="B30" s="9" t="s">
        <v>651</v>
      </c>
      <c r="C30" s="9" t="s">
        <v>19</v>
      </c>
      <c r="D30" s="9">
        <v>1600</v>
      </c>
      <c r="E30" s="9">
        <v>350</v>
      </c>
      <c r="F30" s="9">
        <v>12.2</v>
      </c>
      <c r="G30" s="9">
        <v>10.2</v>
      </c>
      <c r="H30" s="9">
        <v>12.2</v>
      </c>
      <c r="I30" s="42">
        <f t="shared" si="5"/>
        <v>0</v>
      </c>
      <c r="J30" s="39">
        <f t="shared" si="0"/>
        <v>19520</v>
      </c>
      <c r="K30" s="40">
        <f t="shared" si="6"/>
        <v>0</v>
      </c>
      <c r="L30" s="1"/>
    </row>
    <row r="31" spans="1:12">
      <c r="A31" s="8">
        <v>42842</v>
      </c>
      <c r="B31" s="9" t="s">
        <v>47</v>
      </c>
      <c r="C31" s="9" t="s">
        <v>19</v>
      </c>
      <c r="D31" s="9">
        <v>1200</v>
      </c>
      <c r="E31" s="9">
        <v>500</v>
      </c>
      <c r="F31" s="9">
        <v>16.4</v>
      </c>
      <c r="G31" s="9">
        <v>13.9</v>
      </c>
      <c r="H31" s="9">
        <v>17.65</v>
      </c>
      <c r="I31" s="42">
        <f t="shared" si="5"/>
        <v>1500</v>
      </c>
      <c r="J31" s="39">
        <f t="shared" si="0"/>
        <v>19680</v>
      </c>
      <c r="K31" s="40">
        <f t="shared" si="6"/>
        <v>0.0762195121951219</v>
      </c>
      <c r="L31" s="1"/>
    </row>
    <row r="32" spans="1:12">
      <c r="A32" s="8">
        <v>42842</v>
      </c>
      <c r="B32" s="9" t="s">
        <v>595</v>
      </c>
      <c r="C32" s="9" t="s">
        <v>19</v>
      </c>
      <c r="D32" s="9">
        <v>700</v>
      </c>
      <c r="E32" s="9">
        <v>1500</v>
      </c>
      <c r="F32" s="9">
        <v>15.5</v>
      </c>
      <c r="G32" s="9">
        <v>11.1</v>
      </c>
      <c r="H32" s="9">
        <v>17.7</v>
      </c>
      <c r="I32" s="42">
        <f t="shared" si="5"/>
        <v>1540</v>
      </c>
      <c r="J32" s="39">
        <f t="shared" si="0"/>
        <v>10850</v>
      </c>
      <c r="K32" s="40">
        <f t="shared" si="6"/>
        <v>0.141935483870968</v>
      </c>
      <c r="L32" s="1"/>
    </row>
    <row r="33" spans="1:12">
      <c r="A33" s="8">
        <v>42842</v>
      </c>
      <c r="B33" s="9" t="s">
        <v>113</v>
      </c>
      <c r="C33" s="9" t="s">
        <v>19</v>
      </c>
      <c r="D33" s="9">
        <v>500</v>
      </c>
      <c r="E33" s="9">
        <v>1380</v>
      </c>
      <c r="F33" s="9">
        <v>27</v>
      </c>
      <c r="G33" s="9">
        <v>21</v>
      </c>
      <c r="H33" s="9">
        <v>35.4</v>
      </c>
      <c r="I33" s="42">
        <f t="shared" si="5"/>
        <v>4200</v>
      </c>
      <c r="J33" s="39">
        <f t="shared" si="0"/>
        <v>13500</v>
      </c>
      <c r="K33" s="40">
        <f t="shared" si="6"/>
        <v>0.311111111111111</v>
      </c>
      <c r="L33" s="1"/>
    </row>
    <row r="34" spans="1:12">
      <c r="A34" s="8">
        <v>42843</v>
      </c>
      <c r="B34" s="9" t="s">
        <v>385</v>
      </c>
      <c r="C34" s="9" t="s">
        <v>19</v>
      </c>
      <c r="D34" s="9">
        <v>2000</v>
      </c>
      <c r="E34" s="9">
        <v>470</v>
      </c>
      <c r="F34" s="9">
        <v>10</v>
      </c>
      <c r="G34" s="9">
        <v>8.5</v>
      </c>
      <c r="H34" s="9">
        <v>11</v>
      </c>
      <c r="I34" s="42">
        <f t="shared" si="5"/>
        <v>2000</v>
      </c>
      <c r="J34" s="39">
        <f t="shared" si="0"/>
        <v>20000</v>
      </c>
      <c r="K34" s="40">
        <f t="shared" si="6"/>
        <v>0.1</v>
      </c>
      <c r="L34" s="1"/>
    </row>
    <row r="35" spans="1:12">
      <c r="A35" s="8">
        <v>42843</v>
      </c>
      <c r="B35" s="9" t="s">
        <v>505</v>
      </c>
      <c r="C35" s="9" t="s">
        <v>19</v>
      </c>
      <c r="D35" s="9">
        <v>1500</v>
      </c>
      <c r="E35" s="9">
        <v>630</v>
      </c>
      <c r="F35" s="9">
        <v>13.55</v>
      </c>
      <c r="G35" s="9">
        <v>11.55</v>
      </c>
      <c r="H35" s="9">
        <v>13.55</v>
      </c>
      <c r="I35" s="42">
        <f t="shared" si="5"/>
        <v>0</v>
      </c>
      <c r="J35" s="39">
        <f t="shared" si="0"/>
        <v>20325</v>
      </c>
      <c r="K35" s="40">
        <f t="shared" si="6"/>
        <v>0</v>
      </c>
      <c r="L35" s="1"/>
    </row>
    <row r="36" spans="1:12">
      <c r="A36" s="11">
        <v>42843</v>
      </c>
      <c r="B36" s="12" t="s">
        <v>652</v>
      </c>
      <c r="C36" s="12" t="s">
        <v>19</v>
      </c>
      <c r="D36" s="12">
        <v>500</v>
      </c>
      <c r="E36" s="12">
        <v>1400</v>
      </c>
      <c r="F36" s="12">
        <v>30</v>
      </c>
      <c r="G36" s="12">
        <v>24</v>
      </c>
      <c r="H36" s="12">
        <v>28.55</v>
      </c>
      <c r="I36" s="43">
        <f t="shared" si="5"/>
        <v>-725</v>
      </c>
      <c r="J36" s="39">
        <f t="shared" si="0"/>
        <v>15000</v>
      </c>
      <c r="K36" s="40">
        <f t="shared" si="6"/>
        <v>-0.0483333333333333</v>
      </c>
      <c r="L36" s="1"/>
    </row>
    <row r="37" spans="1:12">
      <c r="A37" s="8">
        <v>42843</v>
      </c>
      <c r="B37" s="9" t="s">
        <v>123</v>
      </c>
      <c r="C37" s="9" t="s">
        <v>19</v>
      </c>
      <c r="D37" s="9">
        <v>1200</v>
      </c>
      <c r="E37" s="9">
        <v>760</v>
      </c>
      <c r="F37" s="9">
        <v>15</v>
      </c>
      <c r="G37" s="9">
        <v>12.5</v>
      </c>
      <c r="H37" s="9">
        <v>18.75</v>
      </c>
      <c r="I37" s="42">
        <f t="shared" si="5"/>
        <v>4500</v>
      </c>
      <c r="J37" s="39">
        <f t="shared" si="0"/>
        <v>18000</v>
      </c>
      <c r="K37" s="40">
        <f t="shared" si="6"/>
        <v>0.25</v>
      </c>
      <c r="L37" s="1"/>
    </row>
    <row r="38" spans="1:12">
      <c r="A38" s="8">
        <v>42844</v>
      </c>
      <c r="B38" s="9" t="s">
        <v>653</v>
      </c>
      <c r="C38" s="9" t="s">
        <v>19</v>
      </c>
      <c r="D38" s="9">
        <v>1200</v>
      </c>
      <c r="E38" s="9">
        <v>490</v>
      </c>
      <c r="F38" s="9">
        <v>11.5</v>
      </c>
      <c r="G38" s="9">
        <v>9</v>
      </c>
      <c r="H38" s="9">
        <v>12.75</v>
      </c>
      <c r="I38" s="42">
        <f t="shared" si="5"/>
        <v>1500</v>
      </c>
      <c r="J38" s="39">
        <f t="shared" si="0"/>
        <v>13800</v>
      </c>
      <c r="K38" s="40">
        <f t="shared" si="6"/>
        <v>0.108695652173913</v>
      </c>
      <c r="L38" s="1"/>
    </row>
    <row r="39" spans="1:12">
      <c r="A39" s="11">
        <v>42844</v>
      </c>
      <c r="B39" s="12" t="s">
        <v>283</v>
      </c>
      <c r="C39" s="12" t="s">
        <v>19</v>
      </c>
      <c r="D39" s="12">
        <v>800</v>
      </c>
      <c r="E39" s="12">
        <v>940</v>
      </c>
      <c r="F39" s="12">
        <v>19.65</v>
      </c>
      <c r="G39" s="12">
        <v>15.9</v>
      </c>
      <c r="H39" s="12">
        <v>17.5</v>
      </c>
      <c r="I39" s="43">
        <f t="shared" ref="I39:I67" si="7">(H39-F39)*D39</f>
        <v>-1720</v>
      </c>
      <c r="J39" s="39">
        <f t="shared" si="0"/>
        <v>15720</v>
      </c>
      <c r="K39" s="40">
        <f t="shared" si="6"/>
        <v>-0.10941475826972</v>
      </c>
      <c r="L39" s="1"/>
    </row>
    <row r="40" spans="1:12">
      <c r="A40" s="8">
        <v>42844</v>
      </c>
      <c r="B40" s="9" t="s">
        <v>277</v>
      </c>
      <c r="C40" s="9" t="s">
        <v>348</v>
      </c>
      <c r="D40" s="9">
        <v>2000</v>
      </c>
      <c r="E40" s="9">
        <v>840</v>
      </c>
      <c r="F40" s="9">
        <v>10</v>
      </c>
      <c r="G40" s="9">
        <v>8.5</v>
      </c>
      <c r="H40" s="9">
        <v>10</v>
      </c>
      <c r="I40" s="42">
        <f t="shared" si="7"/>
        <v>0</v>
      </c>
      <c r="J40" s="39">
        <f t="shared" si="0"/>
        <v>20000</v>
      </c>
      <c r="K40" s="40">
        <f t="shared" si="6"/>
        <v>0</v>
      </c>
      <c r="L40" s="1"/>
    </row>
    <row r="41" spans="1:12">
      <c r="A41" s="11">
        <v>42844</v>
      </c>
      <c r="B41" s="12" t="s">
        <v>250</v>
      </c>
      <c r="C41" s="12" t="s">
        <v>348</v>
      </c>
      <c r="D41" s="12">
        <v>500</v>
      </c>
      <c r="E41" s="12">
        <v>1250</v>
      </c>
      <c r="F41" s="12">
        <v>34</v>
      </c>
      <c r="G41" s="12">
        <v>31</v>
      </c>
      <c r="H41" s="12">
        <v>31</v>
      </c>
      <c r="I41" s="43">
        <f t="shared" si="7"/>
        <v>-1500</v>
      </c>
      <c r="J41" s="39">
        <f t="shared" si="0"/>
        <v>17000</v>
      </c>
      <c r="K41" s="40">
        <f t="shared" si="6"/>
        <v>-0.0882352941176471</v>
      </c>
      <c r="L41" s="1"/>
    </row>
    <row r="42" spans="1:12">
      <c r="A42" s="8">
        <v>42845</v>
      </c>
      <c r="B42" s="9" t="s">
        <v>277</v>
      </c>
      <c r="C42" s="9" t="s">
        <v>348</v>
      </c>
      <c r="D42" s="9">
        <v>2000</v>
      </c>
      <c r="E42" s="9">
        <v>920</v>
      </c>
      <c r="F42" s="9">
        <v>14</v>
      </c>
      <c r="G42" s="9">
        <v>12.5</v>
      </c>
      <c r="H42" s="9">
        <v>14</v>
      </c>
      <c r="I42" s="42">
        <f t="shared" si="7"/>
        <v>0</v>
      </c>
      <c r="J42" s="39">
        <f t="shared" si="0"/>
        <v>28000</v>
      </c>
      <c r="K42" s="40">
        <f t="shared" si="6"/>
        <v>0</v>
      </c>
      <c r="L42" s="1"/>
    </row>
    <row r="43" spans="1:12">
      <c r="A43" s="8">
        <v>42845</v>
      </c>
      <c r="B43" s="9" t="s">
        <v>123</v>
      </c>
      <c r="C43" s="9" t="s">
        <v>348</v>
      </c>
      <c r="D43" s="9">
        <v>1200</v>
      </c>
      <c r="E43" s="9">
        <v>800</v>
      </c>
      <c r="F43" s="9">
        <v>11.65</v>
      </c>
      <c r="G43" s="9">
        <v>9.15</v>
      </c>
      <c r="H43" s="9">
        <v>15.4</v>
      </c>
      <c r="I43" s="42">
        <f t="shared" si="7"/>
        <v>4500</v>
      </c>
      <c r="J43" s="39">
        <f t="shared" si="0"/>
        <v>13980</v>
      </c>
      <c r="K43" s="40">
        <f t="shared" si="6"/>
        <v>0.321888412017167</v>
      </c>
      <c r="L43" s="1"/>
    </row>
    <row r="44" spans="1:12">
      <c r="A44" s="8">
        <v>42845</v>
      </c>
      <c r="B44" s="9" t="s">
        <v>331</v>
      </c>
      <c r="C44" s="9" t="s">
        <v>348</v>
      </c>
      <c r="D44" s="9">
        <v>1300</v>
      </c>
      <c r="E44" s="9">
        <v>580</v>
      </c>
      <c r="F44" s="9">
        <v>9.1</v>
      </c>
      <c r="G44" s="9">
        <v>6.7</v>
      </c>
      <c r="H44" s="9">
        <v>9.1</v>
      </c>
      <c r="I44" s="42">
        <f t="shared" si="7"/>
        <v>0</v>
      </c>
      <c r="J44" s="39">
        <f t="shared" si="0"/>
        <v>11830</v>
      </c>
      <c r="K44" s="40">
        <f t="shared" si="6"/>
        <v>0</v>
      </c>
      <c r="L44" s="1"/>
    </row>
    <row r="45" spans="1:12">
      <c r="A45" s="8">
        <v>42845</v>
      </c>
      <c r="B45" s="9" t="s">
        <v>390</v>
      </c>
      <c r="C45" s="9" t="s">
        <v>348</v>
      </c>
      <c r="D45" s="9">
        <v>750</v>
      </c>
      <c r="E45" s="9">
        <v>1120</v>
      </c>
      <c r="F45" s="9">
        <v>19</v>
      </c>
      <c r="G45" s="9">
        <v>15</v>
      </c>
      <c r="H45" s="9">
        <v>21</v>
      </c>
      <c r="I45" s="42">
        <f t="shared" si="7"/>
        <v>1500</v>
      </c>
      <c r="J45" s="39">
        <f t="shared" si="0"/>
        <v>14250</v>
      </c>
      <c r="K45" s="40">
        <f t="shared" si="6"/>
        <v>0.105263157894737</v>
      </c>
      <c r="L45" s="1"/>
    </row>
    <row r="46" spans="1:12">
      <c r="A46" s="8">
        <v>42846</v>
      </c>
      <c r="B46" s="9" t="s">
        <v>277</v>
      </c>
      <c r="C46" s="9" t="s">
        <v>348</v>
      </c>
      <c r="D46" s="9">
        <v>2000</v>
      </c>
      <c r="E46" s="9">
        <v>940</v>
      </c>
      <c r="F46" s="9">
        <v>12.6</v>
      </c>
      <c r="G46" s="9">
        <v>11.1</v>
      </c>
      <c r="H46" s="9">
        <v>12.6</v>
      </c>
      <c r="I46" s="42">
        <f t="shared" si="7"/>
        <v>0</v>
      </c>
      <c r="J46" s="39">
        <f t="shared" si="0"/>
        <v>25200</v>
      </c>
      <c r="K46" s="40">
        <f t="shared" si="6"/>
        <v>0</v>
      </c>
      <c r="L46" s="1"/>
    </row>
    <row r="47" spans="1:12">
      <c r="A47" s="8">
        <v>42846</v>
      </c>
      <c r="B47" s="9" t="s">
        <v>113</v>
      </c>
      <c r="C47" s="9" t="s">
        <v>19</v>
      </c>
      <c r="D47" s="9">
        <v>500</v>
      </c>
      <c r="E47" s="9">
        <v>1380</v>
      </c>
      <c r="F47" s="9">
        <v>29</v>
      </c>
      <c r="G47" s="9">
        <v>23</v>
      </c>
      <c r="H47" s="9">
        <v>38</v>
      </c>
      <c r="I47" s="42">
        <f t="shared" si="7"/>
        <v>4500</v>
      </c>
      <c r="J47" s="39">
        <f t="shared" si="0"/>
        <v>14500</v>
      </c>
      <c r="K47" s="40">
        <f t="shared" si="6"/>
        <v>0.310344827586207</v>
      </c>
      <c r="L47" s="1"/>
    </row>
    <row r="48" spans="1:12">
      <c r="A48" s="8">
        <v>42846</v>
      </c>
      <c r="B48" s="9" t="s">
        <v>257</v>
      </c>
      <c r="C48" s="9" t="s">
        <v>19</v>
      </c>
      <c r="D48" s="9">
        <v>800</v>
      </c>
      <c r="E48" s="9">
        <v>1000</v>
      </c>
      <c r="F48" s="9">
        <v>18.9</v>
      </c>
      <c r="G48" s="9">
        <v>14.9</v>
      </c>
      <c r="H48" s="9">
        <v>18.9</v>
      </c>
      <c r="I48" s="42">
        <f t="shared" si="7"/>
        <v>0</v>
      </c>
      <c r="J48" s="39">
        <f t="shared" si="0"/>
        <v>15120</v>
      </c>
      <c r="K48" s="40">
        <f t="shared" si="6"/>
        <v>0</v>
      </c>
      <c r="L48" s="1"/>
    </row>
    <row r="49" spans="1:12">
      <c r="A49" s="8">
        <v>42846</v>
      </c>
      <c r="B49" s="9" t="s">
        <v>464</v>
      </c>
      <c r="C49" s="9" t="s">
        <v>348</v>
      </c>
      <c r="D49" s="9">
        <v>1600</v>
      </c>
      <c r="E49" s="9">
        <v>350</v>
      </c>
      <c r="F49" s="9">
        <v>7</v>
      </c>
      <c r="G49" s="9">
        <v>5</v>
      </c>
      <c r="H49" s="9">
        <v>7</v>
      </c>
      <c r="I49" s="42">
        <f t="shared" si="7"/>
        <v>0</v>
      </c>
      <c r="J49" s="39">
        <f t="shared" si="0"/>
        <v>11200</v>
      </c>
      <c r="K49" s="40">
        <f t="shared" si="6"/>
        <v>0</v>
      </c>
      <c r="L49" s="1"/>
    </row>
    <row r="50" spans="1:12">
      <c r="A50" s="8">
        <v>42849</v>
      </c>
      <c r="B50" s="9" t="s">
        <v>654</v>
      </c>
      <c r="C50" s="9" t="s">
        <v>19</v>
      </c>
      <c r="D50" s="9">
        <v>400</v>
      </c>
      <c r="E50" s="9">
        <v>1520</v>
      </c>
      <c r="F50" s="9">
        <v>33</v>
      </c>
      <c r="G50" s="9">
        <v>25</v>
      </c>
      <c r="H50" s="9">
        <v>45</v>
      </c>
      <c r="I50" s="42">
        <f t="shared" si="7"/>
        <v>4800</v>
      </c>
      <c r="J50" s="39">
        <f t="shared" si="0"/>
        <v>13200</v>
      </c>
      <c r="K50" s="40">
        <f t="shared" si="6"/>
        <v>0.363636363636364</v>
      </c>
      <c r="L50" s="1"/>
    </row>
    <row r="51" spans="1:12">
      <c r="A51" s="8">
        <v>42849</v>
      </c>
      <c r="B51" s="9" t="s">
        <v>655</v>
      </c>
      <c r="C51" s="9" t="s">
        <v>19</v>
      </c>
      <c r="D51" s="9">
        <v>400</v>
      </c>
      <c r="E51" s="9">
        <v>1400</v>
      </c>
      <c r="F51" s="9">
        <v>24</v>
      </c>
      <c r="G51" s="9">
        <v>16</v>
      </c>
      <c r="H51" s="9">
        <v>36</v>
      </c>
      <c r="I51" s="42">
        <f t="shared" si="7"/>
        <v>4800</v>
      </c>
      <c r="J51" s="39">
        <f t="shared" si="0"/>
        <v>9600</v>
      </c>
      <c r="K51" s="40">
        <f t="shared" si="6"/>
        <v>0.5</v>
      </c>
      <c r="L51" s="1"/>
    </row>
    <row r="52" spans="1:12">
      <c r="A52" s="8">
        <v>42849</v>
      </c>
      <c r="B52" s="9" t="s">
        <v>418</v>
      </c>
      <c r="C52" s="9" t="s">
        <v>19</v>
      </c>
      <c r="D52" s="9">
        <v>500</v>
      </c>
      <c r="E52" s="9">
        <v>1720</v>
      </c>
      <c r="F52" s="9">
        <v>26</v>
      </c>
      <c r="G52" s="9">
        <v>20</v>
      </c>
      <c r="H52" s="9">
        <v>26</v>
      </c>
      <c r="I52" s="42">
        <f t="shared" si="7"/>
        <v>0</v>
      </c>
      <c r="J52" s="39">
        <f t="shared" si="0"/>
        <v>13000</v>
      </c>
      <c r="K52" s="40">
        <f t="shared" si="6"/>
        <v>0</v>
      </c>
      <c r="L52" s="1"/>
    </row>
    <row r="53" spans="1:12">
      <c r="A53" s="8">
        <v>42850</v>
      </c>
      <c r="B53" s="9" t="s">
        <v>513</v>
      </c>
      <c r="C53" s="9" t="s">
        <v>19</v>
      </c>
      <c r="D53" s="9">
        <v>500</v>
      </c>
      <c r="E53" s="9">
        <v>1280</v>
      </c>
      <c r="F53" s="9">
        <v>22</v>
      </c>
      <c r="G53" s="9">
        <v>16</v>
      </c>
      <c r="H53" s="9">
        <v>25</v>
      </c>
      <c r="I53" s="42">
        <f t="shared" si="7"/>
        <v>1500</v>
      </c>
      <c r="J53" s="39">
        <f t="shared" si="0"/>
        <v>11000</v>
      </c>
      <c r="K53" s="40">
        <f t="shared" si="6"/>
        <v>0.136363636363636</v>
      </c>
      <c r="L53" s="1"/>
    </row>
    <row r="54" spans="1:12">
      <c r="A54" s="8">
        <v>42850</v>
      </c>
      <c r="B54" s="9" t="s">
        <v>606</v>
      </c>
      <c r="C54" s="9" t="s">
        <v>19</v>
      </c>
      <c r="D54" s="9">
        <v>1500</v>
      </c>
      <c r="E54" s="9">
        <v>630</v>
      </c>
      <c r="F54" s="9">
        <v>13</v>
      </c>
      <c r="G54" s="9">
        <v>11</v>
      </c>
      <c r="H54" s="9">
        <v>14</v>
      </c>
      <c r="I54" s="42">
        <f t="shared" si="7"/>
        <v>1500</v>
      </c>
      <c r="J54" s="39">
        <f t="shared" si="0"/>
        <v>19500</v>
      </c>
      <c r="K54" s="40">
        <f t="shared" si="6"/>
        <v>0.0769230769230769</v>
      </c>
      <c r="L54" s="1"/>
    </row>
    <row r="55" spans="1:12">
      <c r="A55" s="8">
        <v>42850</v>
      </c>
      <c r="B55" s="9" t="s">
        <v>338</v>
      </c>
      <c r="C55" s="9" t="s">
        <v>19</v>
      </c>
      <c r="D55" s="9">
        <v>1200</v>
      </c>
      <c r="E55" s="9">
        <v>720</v>
      </c>
      <c r="F55" s="9">
        <v>18.7</v>
      </c>
      <c r="G55" s="9">
        <v>16.2</v>
      </c>
      <c r="H55" s="9">
        <v>21.2</v>
      </c>
      <c r="I55" s="42">
        <f t="shared" si="7"/>
        <v>3000</v>
      </c>
      <c r="J55" s="39">
        <f t="shared" si="0"/>
        <v>22440</v>
      </c>
      <c r="K55" s="40">
        <f t="shared" si="6"/>
        <v>0.133689839572193</v>
      </c>
      <c r="L55" s="1"/>
    </row>
    <row r="56" spans="1:12">
      <c r="A56" s="8">
        <v>42850</v>
      </c>
      <c r="B56" s="9" t="s">
        <v>268</v>
      </c>
      <c r="C56" s="9" t="s">
        <v>19</v>
      </c>
      <c r="D56" s="9">
        <v>1100</v>
      </c>
      <c r="E56" s="9">
        <v>670</v>
      </c>
      <c r="F56" s="9">
        <v>13</v>
      </c>
      <c r="G56" s="9">
        <v>10.2</v>
      </c>
      <c r="H56" s="9">
        <v>13</v>
      </c>
      <c r="I56" s="42">
        <f t="shared" si="7"/>
        <v>0</v>
      </c>
      <c r="J56" s="39">
        <f t="shared" si="0"/>
        <v>14300</v>
      </c>
      <c r="K56" s="40">
        <f t="shared" si="6"/>
        <v>0</v>
      </c>
      <c r="L56" s="1"/>
    </row>
    <row r="57" spans="1:12">
      <c r="A57" s="8">
        <v>42851</v>
      </c>
      <c r="B57" s="9" t="s">
        <v>595</v>
      </c>
      <c r="C57" s="9" t="s">
        <v>19</v>
      </c>
      <c r="D57" s="9">
        <v>700</v>
      </c>
      <c r="E57" s="9">
        <v>1500</v>
      </c>
      <c r="F57" s="9">
        <v>18</v>
      </c>
      <c r="G57" s="9">
        <v>13.6</v>
      </c>
      <c r="H57" s="9">
        <v>20.2</v>
      </c>
      <c r="I57" s="42">
        <f t="shared" si="7"/>
        <v>1540</v>
      </c>
      <c r="J57" s="39">
        <f t="shared" si="0"/>
        <v>12600</v>
      </c>
      <c r="K57" s="40">
        <f t="shared" si="6"/>
        <v>0.122222222222222</v>
      </c>
      <c r="L57" s="1"/>
    </row>
    <row r="58" spans="1:12">
      <c r="A58" s="8">
        <v>42851</v>
      </c>
      <c r="B58" s="9" t="s">
        <v>595</v>
      </c>
      <c r="C58" s="9" t="s">
        <v>19</v>
      </c>
      <c r="D58" s="9">
        <v>700</v>
      </c>
      <c r="E58" s="9">
        <v>1500</v>
      </c>
      <c r="F58" s="9">
        <v>22</v>
      </c>
      <c r="G58" s="9">
        <v>17.6</v>
      </c>
      <c r="H58" s="9">
        <v>24.2</v>
      </c>
      <c r="I58" s="42">
        <f t="shared" si="7"/>
        <v>1540</v>
      </c>
      <c r="J58" s="39">
        <f t="shared" si="0"/>
        <v>15400</v>
      </c>
      <c r="K58" s="40">
        <f t="shared" si="6"/>
        <v>0.1</v>
      </c>
      <c r="L58" s="1"/>
    </row>
    <row r="59" spans="1:12">
      <c r="A59" s="8">
        <v>42851</v>
      </c>
      <c r="B59" s="9" t="s">
        <v>505</v>
      </c>
      <c r="C59" s="9" t="s">
        <v>19</v>
      </c>
      <c r="D59" s="9">
        <v>1500</v>
      </c>
      <c r="E59" s="9">
        <v>640</v>
      </c>
      <c r="F59" s="9">
        <v>11</v>
      </c>
      <c r="G59" s="9">
        <v>9</v>
      </c>
      <c r="H59" s="9">
        <v>11</v>
      </c>
      <c r="I59" s="42">
        <f t="shared" si="7"/>
        <v>0</v>
      </c>
      <c r="J59" s="39">
        <f t="shared" si="0"/>
        <v>16500</v>
      </c>
      <c r="K59" s="40">
        <f t="shared" si="6"/>
        <v>0</v>
      </c>
      <c r="L59" s="1"/>
    </row>
    <row r="60" spans="1:12">
      <c r="A60" s="8">
        <v>42851</v>
      </c>
      <c r="B60" s="9" t="s">
        <v>629</v>
      </c>
      <c r="C60" s="9" t="s">
        <v>19</v>
      </c>
      <c r="D60" s="9">
        <v>600</v>
      </c>
      <c r="E60" s="9">
        <v>1100</v>
      </c>
      <c r="F60" s="9">
        <v>18.6</v>
      </c>
      <c r="G60" s="9">
        <v>13.6</v>
      </c>
      <c r="H60" s="9">
        <v>18.6</v>
      </c>
      <c r="I60" s="42">
        <f t="shared" si="7"/>
        <v>0</v>
      </c>
      <c r="J60" s="39">
        <f t="shared" si="0"/>
        <v>11160</v>
      </c>
      <c r="K60" s="40">
        <f t="shared" si="6"/>
        <v>0</v>
      </c>
      <c r="L60" s="1"/>
    </row>
    <row r="61" spans="1:12">
      <c r="A61" s="8">
        <v>42851</v>
      </c>
      <c r="B61" s="9" t="s">
        <v>595</v>
      </c>
      <c r="C61" s="9" t="s">
        <v>19</v>
      </c>
      <c r="D61" s="9">
        <v>700</v>
      </c>
      <c r="E61" s="9">
        <v>1500</v>
      </c>
      <c r="F61" s="9">
        <v>28</v>
      </c>
      <c r="G61" s="9">
        <v>25.6</v>
      </c>
      <c r="H61" s="9">
        <v>28</v>
      </c>
      <c r="I61" s="42">
        <f t="shared" si="7"/>
        <v>0</v>
      </c>
      <c r="J61" s="39">
        <f t="shared" si="0"/>
        <v>19600</v>
      </c>
      <c r="K61" s="40">
        <f t="shared" si="6"/>
        <v>0</v>
      </c>
      <c r="L61" s="1"/>
    </row>
    <row r="62" spans="1:12">
      <c r="A62" s="8">
        <v>42852</v>
      </c>
      <c r="B62" s="9" t="s">
        <v>398</v>
      </c>
      <c r="C62" s="9" t="s">
        <v>19</v>
      </c>
      <c r="D62" s="9">
        <v>1500</v>
      </c>
      <c r="E62" s="9">
        <v>450</v>
      </c>
      <c r="F62" s="9">
        <v>7.2</v>
      </c>
      <c r="G62" s="9">
        <v>5.2</v>
      </c>
      <c r="H62" s="9">
        <v>7.2</v>
      </c>
      <c r="I62" s="42">
        <f t="shared" si="7"/>
        <v>0</v>
      </c>
      <c r="J62" s="39">
        <f t="shared" si="0"/>
        <v>10800</v>
      </c>
      <c r="K62" s="40">
        <f t="shared" si="6"/>
        <v>0</v>
      </c>
      <c r="L62" s="1"/>
    </row>
    <row r="63" spans="1:12">
      <c r="A63" s="11">
        <v>42852</v>
      </c>
      <c r="B63" s="12" t="s">
        <v>322</v>
      </c>
      <c r="C63" s="12" t="s">
        <v>19</v>
      </c>
      <c r="D63" s="12">
        <v>1200</v>
      </c>
      <c r="E63" s="12">
        <v>490</v>
      </c>
      <c r="F63" s="12">
        <v>10.1</v>
      </c>
      <c r="G63" s="12">
        <v>7.6</v>
      </c>
      <c r="H63" s="12">
        <v>7.6</v>
      </c>
      <c r="I63" s="43">
        <f t="shared" si="7"/>
        <v>-3000</v>
      </c>
      <c r="J63" s="39">
        <f t="shared" si="0"/>
        <v>12120</v>
      </c>
      <c r="K63" s="40">
        <f t="shared" si="6"/>
        <v>-0.247524752475248</v>
      </c>
      <c r="L63" s="1"/>
    </row>
    <row r="64" spans="1:12">
      <c r="A64" s="8">
        <v>42852</v>
      </c>
      <c r="B64" s="9" t="s">
        <v>327</v>
      </c>
      <c r="C64" s="9" t="s">
        <v>19</v>
      </c>
      <c r="D64" s="9">
        <v>700</v>
      </c>
      <c r="E64" s="9">
        <v>1580</v>
      </c>
      <c r="F64" s="9">
        <v>15</v>
      </c>
      <c r="G64" s="9">
        <v>10.6</v>
      </c>
      <c r="H64" s="9">
        <v>21.6</v>
      </c>
      <c r="I64" s="42">
        <f t="shared" si="7"/>
        <v>4620</v>
      </c>
      <c r="J64" s="39">
        <f>E64*F64</f>
        <v>23700</v>
      </c>
      <c r="K64" s="40">
        <f t="shared" si="6"/>
        <v>0.19493670886076</v>
      </c>
      <c r="L64" s="1"/>
    </row>
    <row r="65" spans="1:12">
      <c r="A65" s="8">
        <v>42853</v>
      </c>
      <c r="B65" s="9" t="s">
        <v>421</v>
      </c>
      <c r="C65" s="9" t="s">
        <v>19</v>
      </c>
      <c r="D65" s="9">
        <v>150</v>
      </c>
      <c r="E65" s="9">
        <v>6600</v>
      </c>
      <c r="F65" s="54">
        <v>89</v>
      </c>
      <c r="G65" s="9">
        <v>69</v>
      </c>
      <c r="H65" s="9">
        <v>119</v>
      </c>
      <c r="I65" s="42">
        <f t="shared" si="7"/>
        <v>4500</v>
      </c>
      <c r="J65" s="39">
        <f t="shared" ref="J65:J67" si="8">D65*F65</f>
        <v>13350</v>
      </c>
      <c r="K65" s="40">
        <f t="shared" si="6"/>
        <v>0.337078651685393</v>
      </c>
      <c r="L65" s="1"/>
    </row>
    <row r="66" spans="1:12">
      <c r="A66" s="11">
        <v>42853</v>
      </c>
      <c r="B66" s="12" t="s">
        <v>603</v>
      </c>
      <c r="C66" s="12" t="s">
        <v>19</v>
      </c>
      <c r="D66" s="12">
        <v>2000</v>
      </c>
      <c r="E66" s="55">
        <v>480</v>
      </c>
      <c r="F66" s="12">
        <v>8.2</v>
      </c>
      <c r="G66" s="12">
        <v>6.7</v>
      </c>
      <c r="H66" s="12">
        <v>7.3</v>
      </c>
      <c r="I66" s="43">
        <f t="shared" si="7"/>
        <v>-1800</v>
      </c>
      <c r="J66" s="39">
        <f t="shared" si="8"/>
        <v>16400</v>
      </c>
      <c r="K66" s="40">
        <f t="shared" si="6"/>
        <v>-0.109756097560976</v>
      </c>
      <c r="L66" s="1"/>
    </row>
    <row r="67" spans="1:12">
      <c r="A67" s="8">
        <v>42853</v>
      </c>
      <c r="B67" s="9" t="s">
        <v>401</v>
      </c>
      <c r="C67" s="9" t="s">
        <v>19</v>
      </c>
      <c r="D67" s="9">
        <v>3500</v>
      </c>
      <c r="E67" s="9">
        <v>200</v>
      </c>
      <c r="F67" s="54">
        <v>9</v>
      </c>
      <c r="G67" s="9">
        <v>7.8</v>
      </c>
      <c r="H67" s="9">
        <v>9.1</v>
      </c>
      <c r="I67" s="42">
        <f t="shared" si="7"/>
        <v>349.999999999999</v>
      </c>
      <c r="J67" s="39">
        <f t="shared" si="8"/>
        <v>31500</v>
      </c>
      <c r="K67" s="40">
        <f t="shared" si="6"/>
        <v>0.0111111111111111</v>
      </c>
      <c r="L67" s="1"/>
    </row>
    <row r="68" spans="1:12">
      <c r="A68" s="8"/>
      <c r="B68" s="9"/>
      <c r="C68" s="9"/>
      <c r="D68" s="9"/>
      <c r="E68" s="9"/>
      <c r="F68" s="9"/>
      <c r="G68" s="9"/>
      <c r="H68" s="9"/>
      <c r="I68" s="42"/>
      <c r="J68" s="39"/>
      <c r="K68" s="40"/>
      <c r="L68" s="1"/>
    </row>
    <row r="69" spans="1:12">
      <c r="A69" s="8"/>
      <c r="B69" s="9"/>
      <c r="C69" s="9"/>
      <c r="D69" s="9"/>
      <c r="E69" s="9"/>
      <c r="F69" s="9"/>
      <c r="G69" s="9"/>
      <c r="H69" s="9"/>
      <c r="I69" s="9"/>
      <c r="J69" s="9"/>
      <c r="K69" s="23">
        <f>SUM(K4:K64)</f>
        <v>4.38319205468394</v>
      </c>
      <c r="L69" s="1"/>
    </row>
    <row r="70" spans="1:12">
      <c r="A70" s="44"/>
      <c r="B70" s="45"/>
      <c r="C70" s="45"/>
      <c r="D70" s="45"/>
      <c r="E70" s="45"/>
      <c r="F70" s="45"/>
      <c r="G70" s="46" t="s">
        <v>42</v>
      </c>
      <c r="H70" s="46"/>
      <c r="I70" s="49">
        <f>SUM(I4:I69)</f>
        <v>76775</v>
      </c>
      <c r="J70" s="45"/>
      <c r="K70" s="1"/>
      <c r="L70" s="1"/>
    </row>
    <row r="71" spans="7:9">
      <c r="G71" s="45"/>
      <c r="H71" s="45"/>
      <c r="I71" s="45"/>
    </row>
    <row r="72" spans="7:9">
      <c r="G72" s="47" t="s">
        <v>43</v>
      </c>
      <c r="H72" s="47"/>
      <c r="I72" s="50">
        <v>4.38</v>
      </c>
    </row>
    <row r="73" spans="7:9">
      <c r="G73" s="48"/>
      <c r="H73" s="48"/>
      <c r="I73" s="45"/>
    </row>
    <row r="74" spans="7:9">
      <c r="G74" s="47" t="s">
        <v>2</v>
      </c>
      <c r="H74" s="47"/>
      <c r="I74" s="50">
        <f>55/64</f>
        <v>0.859375</v>
      </c>
    </row>
  </sheetData>
  <mergeCells count="5">
    <mergeCell ref="A1:J1"/>
    <mergeCell ref="A2:J2"/>
    <mergeCell ref="G70:H70"/>
    <mergeCell ref="G72:H72"/>
    <mergeCell ref="G74:H74"/>
  </mergeCells>
  <pageMargins left="0.75" right="0.75" top="1" bottom="1" header="0.511805555555556" footer="0.511805555555556"/>
  <pageSetup paperSize="1" orientation="portrait"/>
  <headerFooter/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81"/>
  <sheetViews>
    <sheetView topLeftCell="A58" workbookViewId="0">
      <selection activeCell="F79" sqref="F79"/>
    </sheetView>
  </sheetViews>
  <sheetFormatPr defaultColWidth="9" defaultRowHeight="15"/>
  <cols>
    <col min="1" max="1" width="10.4285714285714" style="1"/>
    <col min="2" max="2" width="18.5714285714286" style="1" customWidth="1"/>
    <col min="3" max="4" width="9" style="1"/>
    <col min="5" max="5" width="12.8571428571429" style="1" customWidth="1"/>
    <col min="6" max="6" width="9" style="1" customWidth="1"/>
    <col min="7" max="7" width="10.4285714285714" style="1" customWidth="1"/>
    <col min="8" max="8" width="14.8571428571429" style="1" customWidth="1"/>
    <col min="9" max="9" width="13.7142857142857" style="1" customWidth="1"/>
    <col min="10" max="10" width="18.4285714285714" style="1" customWidth="1"/>
    <col min="11" max="11" width="18" style="1" customWidth="1"/>
    <col min="12" max="12" width="17.5714285714286" style="1" customWidth="1"/>
    <col min="13" max="16384" width="9" style="1"/>
  </cols>
  <sheetData>
    <row r="1" ht="22.5" spans="1:10">
      <c r="A1" s="27" t="s">
        <v>4</v>
      </c>
      <c r="B1" s="28"/>
      <c r="C1" s="28"/>
      <c r="D1" s="28"/>
      <c r="E1" s="28"/>
      <c r="F1" s="28"/>
      <c r="G1" s="28"/>
      <c r="H1" s="28"/>
      <c r="I1" s="28"/>
      <c r="J1" s="34"/>
    </row>
    <row r="2" ht="15.75" spans="1:10">
      <c r="A2" s="29" t="s">
        <v>656</v>
      </c>
      <c r="B2" s="30"/>
      <c r="C2" s="30"/>
      <c r="D2" s="30"/>
      <c r="E2" s="30"/>
      <c r="F2" s="30"/>
      <c r="G2" s="30"/>
      <c r="H2" s="30"/>
      <c r="I2" s="30"/>
      <c r="J2" s="35"/>
    </row>
    <row r="3" spans="1:11">
      <c r="A3" s="6" t="s">
        <v>6</v>
      </c>
      <c r="B3" s="7" t="s">
        <v>7</v>
      </c>
      <c r="C3" s="7" t="s">
        <v>8</v>
      </c>
      <c r="D3" s="7" t="s">
        <v>9</v>
      </c>
      <c r="E3" s="7" t="s">
        <v>10</v>
      </c>
      <c r="F3" s="7" t="s">
        <v>11</v>
      </c>
      <c r="G3" s="7" t="s">
        <v>13</v>
      </c>
      <c r="H3" s="7" t="s">
        <v>14</v>
      </c>
      <c r="I3" s="36" t="s">
        <v>15</v>
      </c>
      <c r="J3" s="37" t="s">
        <v>16</v>
      </c>
      <c r="K3" s="37" t="s">
        <v>17</v>
      </c>
    </row>
    <row r="4" spans="1:11">
      <c r="A4" s="11">
        <v>42795</v>
      </c>
      <c r="B4" s="12" t="s">
        <v>453</v>
      </c>
      <c r="C4" s="12" t="s">
        <v>348</v>
      </c>
      <c r="D4" s="12">
        <v>700</v>
      </c>
      <c r="E4" s="12">
        <v>1200</v>
      </c>
      <c r="F4" s="12">
        <v>53.1</v>
      </c>
      <c r="G4" s="12">
        <v>47.2</v>
      </c>
      <c r="H4" s="12">
        <v>51</v>
      </c>
      <c r="I4" s="38">
        <f t="shared" ref="I4:I6" si="0">(H4-F4)*D4</f>
        <v>-1470</v>
      </c>
      <c r="J4" s="39">
        <f t="shared" ref="J4:J6" si="1">D4*F4</f>
        <v>37170</v>
      </c>
      <c r="K4" s="40">
        <f t="shared" ref="K4:K6" si="2">(I4/J4)</f>
        <v>-0.0395480225988701</v>
      </c>
    </row>
    <row r="5" spans="1:11">
      <c r="A5" s="8">
        <v>42795</v>
      </c>
      <c r="B5" s="9" t="s">
        <v>657</v>
      </c>
      <c r="C5" s="9" t="s">
        <v>348</v>
      </c>
      <c r="D5" s="9">
        <v>3000</v>
      </c>
      <c r="E5" s="9">
        <v>380</v>
      </c>
      <c r="F5" s="9">
        <v>10.6</v>
      </c>
      <c r="G5" s="9">
        <v>9.3</v>
      </c>
      <c r="H5" s="9">
        <v>11.6</v>
      </c>
      <c r="I5" s="41">
        <f t="shared" si="0"/>
        <v>3000</v>
      </c>
      <c r="J5" s="39">
        <f t="shared" si="1"/>
        <v>31800</v>
      </c>
      <c r="K5" s="40">
        <f t="shared" si="2"/>
        <v>0.0943396226415094</v>
      </c>
    </row>
    <row r="6" spans="1:11">
      <c r="A6" s="8">
        <v>42795</v>
      </c>
      <c r="B6" s="9" t="s">
        <v>407</v>
      </c>
      <c r="C6" s="9" t="s">
        <v>348</v>
      </c>
      <c r="D6" s="9">
        <v>2100</v>
      </c>
      <c r="E6" s="9">
        <v>520</v>
      </c>
      <c r="F6" s="9">
        <v>21.2</v>
      </c>
      <c r="G6" s="9">
        <v>19.8</v>
      </c>
      <c r="H6" s="9">
        <v>21.2</v>
      </c>
      <c r="I6" s="41">
        <f t="shared" si="0"/>
        <v>0</v>
      </c>
      <c r="J6" s="39">
        <f t="shared" si="1"/>
        <v>44520</v>
      </c>
      <c r="K6" s="40">
        <f t="shared" si="2"/>
        <v>0</v>
      </c>
    </row>
    <row r="7" spans="1:11">
      <c r="A7" s="8">
        <v>42796</v>
      </c>
      <c r="B7" s="9" t="s">
        <v>381</v>
      </c>
      <c r="C7" s="9" t="s">
        <v>19</v>
      </c>
      <c r="D7" s="9">
        <v>2100</v>
      </c>
      <c r="E7" s="9">
        <v>520</v>
      </c>
      <c r="F7" s="9">
        <v>21.4</v>
      </c>
      <c r="G7" s="9">
        <v>19.8</v>
      </c>
      <c r="H7" s="9">
        <v>22.5</v>
      </c>
      <c r="I7" s="41">
        <f t="shared" ref="I7:I9" si="3">(H7-F7)*D7</f>
        <v>2310</v>
      </c>
      <c r="J7" s="39">
        <f t="shared" ref="J7:J9" si="4">D7*F7</f>
        <v>44940</v>
      </c>
      <c r="K7" s="40">
        <f t="shared" ref="K7:K9" si="5">(I7/J7)</f>
        <v>0.0514018691588786</v>
      </c>
    </row>
    <row r="8" spans="1:11">
      <c r="A8" s="8">
        <v>42796</v>
      </c>
      <c r="B8" s="9" t="s">
        <v>407</v>
      </c>
      <c r="C8" s="9" t="s">
        <v>348</v>
      </c>
      <c r="D8" s="9">
        <v>2100</v>
      </c>
      <c r="E8" s="9">
        <v>520</v>
      </c>
      <c r="F8" s="9">
        <v>17</v>
      </c>
      <c r="G8" s="9">
        <v>15.4</v>
      </c>
      <c r="H8" s="9">
        <v>20</v>
      </c>
      <c r="I8" s="41">
        <f t="shared" si="3"/>
        <v>6300</v>
      </c>
      <c r="J8" s="39">
        <f t="shared" si="4"/>
        <v>35700</v>
      </c>
      <c r="K8" s="40">
        <f t="shared" si="5"/>
        <v>0.176470588235294</v>
      </c>
    </row>
    <row r="9" spans="1:11">
      <c r="A9" s="8">
        <v>42796</v>
      </c>
      <c r="B9" s="9" t="s">
        <v>658</v>
      </c>
      <c r="C9" s="9" t="s">
        <v>19</v>
      </c>
      <c r="D9" s="9">
        <v>1600</v>
      </c>
      <c r="E9" s="9">
        <v>300</v>
      </c>
      <c r="F9" s="9">
        <v>8.8</v>
      </c>
      <c r="G9" s="9">
        <v>7.7</v>
      </c>
      <c r="H9" s="9">
        <v>8.8</v>
      </c>
      <c r="I9" s="41">
        <f t="shared" si="3"/>
        <v>0</v>
      </c>
      <c r="J9" s="39">
        <f t="shared" si="4"/>
        <v>14080</v>
      </c>
      <c r="K9" s="40">
        <f t="shared" si="5"/>
        <v>0</v>
      </c>
    </row>
    <row r="10" spans="1:11">
      <c r="A10" s="8">
        <v>42797</v>
      </c>
      <c r="B10" s="9" t="s">
        <v>659</v>
      </c>
      <c r="C10" s="9" t="s">
        <v>348</v>
      </c>
      <c r="D10" s="9">
        <v>2100</v>
      </c>
      <c r="E10" s="9">
        <v>520</v>
      </c>
      <c r="F10" s="9">
        <v>24.5</v>
      </c>
      <c r="G10" s="9">
        <v>23.8</v>
      </c>
      <c r="H10" s="9">
        <v>26.4</v>
      </c>
      <c r="I10" s="41">
        <f t="shared" ref="I10:I17" si="6">(H10-F10)*D10</f>
        <v>3990</v>
      </c>
      <c r="J10" s="39">
        <f t="shared" ref="J10:J17" si="7">D10*F10</f>
        <v>51450</v>
      </c>
      <c r="K10" s="40">
        <f t="shared" ref="K10:K17" si="8">(I10/J10)</f>
        <v>0.0775510204081632</v>
      </c>
    </row>
    <row r="11" spans="1:11">
      <c r="A11" s="8">
        <v>42797</v>
      </c>
      <c r="B11" s="9" t="s">
        <v>657</v>
      </c>
      <c r="C11" s="9" t="s">
        <v>348</v>
      </c>
      <c r="D11" s="9">
        <v>3000</v>
      </c>
      <c r="E11" s="9">
        <v>380</v>
      </c>
      <c r="F11" s="9">
        <v>16</v>
      </c>
      <c r="G11" s="9">
        <v>14.7</v>
      </c>
      <c r="H11" s="9">
        <v>16.5</v>
      </c>
      <c r="I11" s="41">
        <f t="shared" si="6"/>
        <v>1500</v>
      </c>
      <c r="J11" s="39">
        <f t="shared" si="7"/>
        <v>48000</v>
      </c>
      <c r="K11" s="40">
        <f t="shared" si="8"/>
        <v>0.03125</v>
      </c>
    </row>
    <row r="12" spans="1:11">
      <c r="A12" s="11">
        <v>42800</v>
      </c>
      <c r="B12" s="12" t="s">
        <v>381</v>
      </c>
      <c r="C12" s="12" t="s">
        <v>19</v>
      </c>
      <c r="D12" s="12">
        <v>2100</v>
      </c>
      <c r="E12" s="12">
        <v>520</v>
      </c>
      <c r="F12" s="12">
        <v>20.2</v>
      </c>
      <c r="G12" s="12">
        <v>18.8</v>
      </c>
      <c r="H12" s="12">
        <v>18.8</v>
      </c>
      <c r="I12" s="38">
        <f t="shared" si="6"/>
        <v>-2940</v>
      </c>
      <c r="J12" s="39">
        <f t="shared" si="7"/>
        <v>42420</v>
      </c>
      <c r="K12" s="40">
        <f t="shared" si="8"/>
        <v>-0.0693069306930692</v>
      </c>
    </row>
    <row r="13" spans="1:11">
      <c r="A13" s="8">
        <v>42800</v>
      </c>
      <c r="B13" s="9" t="s">
        <v>618</v>
      </c>
      <c r="C13" s="9" t="s">
        <v>19</v>
      </c>
      <c r="D13" s="9">
        <v>2000</v>
      </c>
      <c r="E13" s="9">
        <v>720</v>
      </c>
      <c r="F13" s="9">
        <v>33</v>
      </c>
      <c r="G13" s="9">
        <v>31.4</v>
      </c>
      <c r="H13" s="9">
        <v>33.75</v>
      </c>
      <c r="I13" s="41">
        <f t="shared" si="6"/>
        <v>1500</v>
      </c>
      <c r="J13" s="39">
        <f t="shared" si="7"/>
        <v>66000</v>
      </c>
      <c r="K13" s="40">
        <f t="shared" si="8"/>
        <v>0.0227272727272727</v>
      </c>
    </row>
    <row r="14" spans="1:11">
      <c r="A14" s="8">
        <v>42800</v>
      </c>
      <c r="B14" s="9" t="s">
        <v>433</v>
      </c>
      <c r="C14" s="9" t="s">
        <v>19</v>
      </c>
      <c r="D14" s="9">
        <v>1500</v>
      </c>
      <c r="E14" s="9">
        <v>500</v>
      </c>
      <c r="F14" s="9">
        <v>22</v>
      </c>
      <c r="G14" s="9">
        <v>19.9</v>
      </c>
      <c r="H14" s="9">
        <v>23.8</v>
      </c>
      <c r="I14" s="41">
        <f t="shared" si="6"/>
        <v>2700</v>
      </c>
      <c r="J14" s="39">
        <f t="shared" si="7"/>
        <v>33000</v>
      </c>
      <c r="K14" s="40">
        <f t="shared" si="8"/>
        <v>0.0818181818181818</v>
      </c>
    </row>
    <row r="15" spans="1:11">
      <c r="A15" s="8">
        <v>42800</v>
      </c>
      <c r="B15" s="9" t="s">
        <v>660</v>
      </c>
      <c r="C15" s="9" t="s">
        <v>19</v>
      </c>
      <c r="D15" s="9">
        <v>800</v>
      </c>
      <c r="E15" s="9">
        <v>760</v>
      </c>
      <c r="F15" s="9">
        <v>28.5</v>
      </c>
      <c r="G15" s="9">
        <v>26</v>
      </c>
      <c r="H15" s="9">
        <v>28.5</v>
      </c>
      <c r="I15" s="41">
        <f t="shared" si="6"/>
        <v>0</v>
      </c>
      <c r="J15" s="39">
        <f t="shared" si="7"/>
        <v>22800</v>
      </c>
      <c r="K15" s="40">
        <f t="shared" si="8"/>
        <v>0</v>
      </c>
    </row>
    <row r="16" spans="1:11">
      <c r="A16" s="8">
        <v>42800</v>
      </c>
      <c r="B16" s="9" t="s">
        <v>385</v>
      </c>
      <c r="C16" s="9" t="s">
        <v>19</v>
      </c>
      <c r="D16" s="9">
        <v>1000</v>
      </c>
      <c r="E16" s="9">
        <v>490</v>
      </c>
      <c r="F16" s="9">
        <v>21</v>
      </c>
      <c r="G16" s="9">
        <v>19.7</v>
      </c>
      <c r="H16" s="9">
        <v>21</v>
      </c>
      <c r="I16" s="41">
        <f t="shared" si="6"/>
        <v>0</v>
      </c>
      <c r="J16" s="39">
        <f t="shared" si="7"/>
        <v>21000</v>
      </c>
      <c r="K16" s="40">
        <f t="shared" si="8"/>
        <v>0</v>
      </c>
    </row>
    <row r="17" spans="1:11">
      <c r="A17" s="8">
        <v>42801</v>
      </c>
      <c r="B17" s="9" t="s">
        <v>661</v>
      </c>
      <c r="C17" s="9" t="s">
        <v>348</v>
      </c>
      <c r="D17" s="9">
        <v>1500</v>
      </c>
      <c r="E17" s="9">
        <v>500</v>
      </c>
      <c r="F17" s="9">
        <v>23</v>
      </c>
      <c r="G17" s="9">
        <v>20.8</v>
      </c>
      <c r="H17" s="9">
        <v>25.8</v>
      </c>
      <c r="I17" s="41">
        <f t="shared" si="6"/>
        <v>4200</v>
      </c>
      <c r="J17" s="39">
        <f t="shared" si="7"/>
        <v>34500</v>
      </c>
      <c r="K17" s="40">
        <f t="shared" si="8"/>
        <v>0.121739130434783</v>
      </c>
    </row>
    <row r="18" spans="1:11">
      <c r="A18" s="8">
        <v>42801</v>
      </c>
      <c r="B18" s="9" t="s">
        <v>381</v>
      </c>
      <c r="C18" s="9" t="s">
        <v>348</v>
      </c>
      <c r="D18" s="9">
        <v>2100</v>
      </c>
      <c r="E18" s="9">
        <v>520</v>
      </c>
      <c r="F18" s="9">
        <v>21</v>
      </c>
      <c r="G18" s="9">
        <v>18.4</v>
      </c>
      <c r="H18" s="9">
        <v>21</v>
      </c>
      <c r="I18" s="41">
        <f t="shared" ref="I18:I30" si="9">(H18-F18)*D18</f>
        <v>0</v>
      </c>
      <c r="J18" s="39">
        <f t="shared" ref="J18:J30" si="10">D18*F18</f>
        <v>44100</v>
      </c>
      <c r="K18" s="40">
        <f t="shared" ref="K18:K30" si="11">(I18/J18)</f>
        <v>0</v>
      </c>
    </row>
    <row r="19" spans="1:11">
      <c r="A19" s="8">
        <v>42802</v>
      </c>
      <c r="B19" s="9" t="s">
        <v>662</v>
      </c>
      <c r="C19" s="9" t="s">
        <v>19</v>
      </c>
      <c r="D19" s="9">
        <v>3000</v>
      </c>
      <c r="E19" s="31">
        <v>180</v>
      </c>
      <c r="F19" s="9">
        <v>7</v>
      </c>
      <c r="G19" s="9">
        <v>5.9</v>
      </c>
      <c r="H19" s="9">
        <v>7.9</v>
      </c>
      <c r="I19" s="41">
        <f t="shared" si="9"/>
        <v>2700</v>
      </c>
      <c r="J19" s="39">
        <f t="shared" si="10"/>
        <v>21000</v>
      </c>
      <c r="K19" s="40">
        <f t="shared" si="11"/>
        <v>0.128571428571429</v>
      </c>
    </row>
    <row r="20" spans="1:11">
      <c r="A20" s="8">
        <v>42802</v>
      </c>
      <c r="B20" s="9" t="s">
        <v>657</v>
      </c>
      <c r="C20" s="9" t="s">
        <v>19</v>
      </c>
      <c r="D20" s="9">
        <v>3000</v>
      </c>
      <c r="E20" s="9">
        <v>380</v>
      </c>
      <c r="F20" s="9">
        <v>11.5</v>
      </c>
      <c r="G20" s="9">
        <v>10.4</v>
      </c>
      <c r="H20" s="9">
        <v>12.55</v>
      </c>
      <c r="I20" s="41">
        <f t="shared" si="9"/>
        <v>3150</v>
      </c>
      <c r="J20" s="39">
        <f t="shared" si="10"/>
        <v>34500</v>
      </c>
      <c r="K20" s="40">
        <f t="shared" si="11"/>
        <v>0.091304347826087</v>
      </c>
    </row>
    <row r="21" spans="1:11">
      <c r="A21" s="8">
        <v>42803</v>
      </c>
      <c r="B21" s="9" t="s">
        <v>123</v>
      </c>
      <c r="C21" s="9" t="s">
        <v>19</v>
      </c>
      <c r="D21" s="9">
        <v>1200</v>
      </c>
      <c r="E21" s="9">
        <v>700</v>
      </c>
      <c r="F21" s="9">
        <v>32</v>
      </c>
      <c r="G21" s="9">
        <v>28.9</v>
      </c>
      <c r="H21" s="9">
        <v>33</v>
      </c>
      <c r="I21" s="41">
        <f t="shared" si="9"/>
        <v>1200</v>
      </c>
      <c r="J21" s="39">
        <f t="shared" si="10"/>
        <v>38400</v>
      </c>
      <c r="K21" s="40">
        <f t="shared" si="11"/>
        <v>0.03125</v>
      </c>
    </row>
    <row r="22" spans="1:11">
      <c r="A22" s="8">
        <v>42803</v>
      </c>
      <c r="B22" s="9" t="s">
        <v>657</v>
      </c>
      <c r="C22" s="9" t="s">
        <v>19</v>
      </c>
      <c r="D22" s="9">
        <v>3000</v>
      </c>
      <c r="E22" s="9">
        <v>380</v>
      </c>
      <c r="F22" s="9">
        <v>12.3</v>
      </c>
      <c r="G22" s="9">
        <v>11.1</v>
      </c>
      <c r="H22" s="9">
        <v>12.3</v>
      </c>
      <c r="I22" s="41">
        <f t="shared" si="9"/>
        <v>0</v>
      </c>
      <c r="J22" s="39">
        <f t="shared" si="10"/>
        <v>36900</v>
      </c>
      <c r="K22" s="40">
        <f t="shared" si="11"/>
        <v>0</v>
      </c>
    </row>
    <row r="23" spans="1:11">
      <c r="A23" s="8">
        <v>42803</v>
      </c>
      <c r="B23" s="9" t="s">
        <v>29</v>
      </c>
      <c r="C23" s="9" t="s">
        <v>19</v>
      </c>
      <c r="D23" s="9">
        <v>1400</v>
      </c>
      <c r="E23" s="9">
        <v>600</v>
      </c>
      <c r="F23" s="9">
        <v>26</v>
      </c>
      <c r="G23" s="9">
        <v>23.2</v>
      </c>
      <c r="H23" s="9">
        <v>26</v>
      </c>
      <c r="I23" s="41">
        <f t="shared" si="9"/>
        <v>0</v>
      </c>
      <c r="J23" s="39">
        <f t="shared" si="10"/>
        <v>36400</v>
      </c>
      <c r="K23" s="40">
        <f t="shared" si="11"/>
        <v>0</v>
      </c>
    </row>
    <row r="24" spans="1:11">
      <c r="A24" s="8">
        <v>42804</v>
      </c>
      <c r="B24" s="9" t="s">
        <v>663</v>
      </c>
      <c r="C24" s="9" t="s">
        <v>19</v>
      </c>
      <c r="D24" s="9">
        <v>2000</v>
      </c>
      <c r="E24" s="9">
        <v>740</v>
      </c>
      <c r="F24" s="9">
        <v>26</v>
      </c>
      <c r="G24" s="9">
        <v>23.4</v>
      </c>
      <c r="H24" s="9">
        <v>27.1</v>
      </c>
      <c r="I24" s="41">
        <f t="shared" si="9"/>
        <v>2200</v>
      </c>
      <c r="J24" s="39">
        <f t="shared" si="10"/>
        <v>52000</v>
      </c>
      <c r="K24" s="40">
        <f t="shared" si="11"/>
        <v>0.0423076923076924</v>
      </c>
    </row>
    <row r="25" spans="1:11">
      <c r="A25" s="8">
        <v>42804</v>
      </c>
      <c r="B25" s="9" t="s">
        <v>664</v>
      </c>
      <c r="C25" s="9" t="s">
        <v>665</v>
      </c>
      <c r="D25" s="9">
        <v>1100</v>
      </c>
      <c r="E25" s="9">
        <v>480</v>
      </c>
      <c r="F25" s="9">
        <v>11.1</v>
      </c>
      <c r="G25" s="9">
        <v>7.9</v>
      </c>
      <c r="H25" s="9">
        <v>12.4</v>
      </c>
      <c r="I25" s="41">
        <f t="shared" si="9"/>
        <v>1430</v>
      </c>
      <c r="J25" s="39">
        <f t="shared" si="10"/>
        <v>12210</v>
      </c>
      <c r="K25" s="40">
        <f t="shared" si="11"/>
        <v>0.117117117117117</v>
      </c>
    </row>
    <row r="26" spans="1:11">
      <c r="A26" s="8">
        <v>42808</v>
      </c>
      <c r="B26" s="9" t="s">
        <v>666</v>
      </c>
      <c r="C26" s="9" t="s">
        <v>348</v>
      </c>
      <c r="D26" s="9">
        <v>3000</v>
      </c>
      <c r="E26" s="9">
        <v>330</v>
      </c>
      <c r="F26" s="9">
        <v>12</v>
      </c>
      <c r="G26" s="9">
        <v>10.8</v>
      </c>
      <c r="H26" s="9">
        <v>13.9</v>
      </c>
      <c r="I26" s="41">
        <f t="shared" si="9"/>
        <v>5700</v>
      </c>
      <c r="J26" s="39">
        <f t="shared" si="10"/>
        <v>36000</v>
      </c>
      <c r="K26" s="40">
        <f t="shared" si="11"/>
        <v>0.158333333333333</v>
      </c>
    </row>
    <row r="27" spans="1:11">
      <c r="A27" s="8">
        <v>42809</v>
      </c>
      <c r="B27" s="9" t="s">
        <v>332</v>
      </c>
      <c r="C27" s="9" t="s">
        <v>348</v>
      </c>
      <c r="D27" s="9">
        <v>3000</v>
      </c>
      <c r="E27" s="9">
        <v>340</v>
      </c>
      <c r="F27" s="9">
        <v>14.5</v>
      </c>
      <c r="G27" s="9">
        <v>13.2</v>
      </c>
      <c r="H27" s="9">
        <v>16.1</v>
      </c>
      <c r="I27" s="41">
        <f t="shared" si="9"/>
        <v>4800</v>
      </c>
      <c r="J27" s="39">
        <f t="shared" si="10"/>
        <v>43500</v>
      </c>
      <c r="K27" s="40">
        <f t="shared" si="11"/>
        <v>0.110344827586207</v>
      </c>
    </row>
    <row r="28" spans="1:11">
      <c r="A28" s="8">
        <v>42810</v>
      </c>
      <c r="B28" s="9" t="s">
        <v>332</v>
      </c>
      <c r="C28" s="9" t="s">
        <v>348</v>
      </c>
      <c r="D28" s="9">
        <v>3000</v>
      </c>
      <c r="E28" s="9">
        <v>350</v>
      </c>
      <c r="F28" s="9">
        <v>11.5</v>
      </c>
      <c r="G28" s="9">
        <v>10.1</v>
      </c>
      <c r="H28" s="9">
        <v>12</v>
      </c>
      <c r="I28" s="41">
        <f t="shared" si="9"/>
        <v>1500</v>
      </c>
      <c r="J28" s="39">
        <f t="shared" si="10"/>
        <v>34500</v>
      </c>
      <c r="K28" s="40">
        <f t="shared" si="11"/>
        <v>0.0434782608695652</v>
      </c>
    </row>
    <row r="29" spans="1:11">
      <c r="A29" s="8">
        <v>42810</v>
      </c>
      <c r="B29" s="9" t="s">
        <v>68</v>
      </c>
      <c r="C29" s="9" t="s">
        <v>19</v>
      </c>
      <c r="D29" s="9">
        <v>700</v>
      </c>
      <c r="E29" s="9">
        <v>680</v>
      </c>
      <c r="F29" s="9">
        <v>20</v>
      </c>
      <c r="G29" s="9">
        <v>14.9</v>
      </c>
      <c r="H29" s="9">
        <v>23.55</v>
      </c>
      <c r="I29" s="41">
        <f t="shared" si="9"/>
        <v>2485</v>
      </c>
      <c r="J29" s="39">
        <f t="shared" si="10"/>
        <v>14000</v>
      </c>
      <c r="K29" s="40">
        <f t="shared" si="11"/>
        <v>0.1775</v>
      </c>
    </row>
    <row r="30" spans="1:11">
      <c r="A30" s="8">
        <v>42811</v>
      </c>
      <c r="B30" s="9" t="s">
        <v>257</v>
      </c>
      <c r="C30" s="9" t="s">
        <v>19</v>
      </c>
      <c r="D30" s="9">
        <v>800</v>
      </c>
      <c r="E30" s="9">
        <v>960</v>
      </c>
      <c r="F30" s="9">
        <v>17</v>
      </c>
      <c r="G30" s="9">
        <v>13</v>
      </c>
      <c r="H30" s="9">
        <v>23</v>
      </c>
      <c r="I30" s="41">
        <f t="shared" si="9"/>
        <v>4800</v>
      </c>
      <c r="J30" s="39">
        <f t="shared" si="10"/>
        <v>13600</v>
      </c>
      <c r="K30" s="40">
        <f t="shared" si="11"/>
        <v>0.352941176470588</v>
      </c>
    </row>
    <row r="31" spans="1:11">
      <c r="A31" s="8">
        <v>42811</v>
      </c>
      <c r="B31" s="9" t="s">
        <v>285</v>
      </c>
      <c r="C31" s="9" t="s">
        <v>19</v>
      </c>
      <c r="D31" s="9">
        <v>700</v>
      </c>
      <c r="E31" s="9">
        <v>1500</v>
      </c>
      <c r="F31" s="9">
        <v>19</v>
      </c>
      <c r="G31" s="9">
        <v>15</v>
      </c>
      <c r="H31" s="9">
        <v>21</v>
      </c>
      <c r="I31" s="42">
        <f t="shared" ref="I31:I36" si="12">(H31-F31)*D31</f>
        <v>1400</v>
      </c>
      <c r="J31" s="39">
        <f t="shared" ref="J31:J36" si="13">D31*F31</f>
        <v>13300</v>
      </c>
      <c r="K31" s="40">
        <f t="shared" ref="K31:K36" si="14">(I31/J31)</f>
        <v>0.105263157894737</v>
      </c>
    </row>
    <row r="32" spans="1:11">
      <c r="A32" s="8">
        <v>42814</v>
      </c>
      <c r="B32" s="9" t="s">
        <v>289</v>
      </c>
      <c r="C32" s="9" t="s">
        <v>348</v>
      </c>
      <c r="D32" s="9">
        <v>2000</v>
      </c>
      <c r="E32" s="9">
        <v>490</v>
      </c>
      <c r="F32" s="9">
        <v>6</v>
      </c>
      <c r="G32" s="9">
        <v>4</v>
      </c>
      <c r="H32" s="9">
        <v>6</v>
      </c>
      <c r="I32" s="42">
        <f t="shared" si="12"/>
        <v>0</v>
      </c>
      <c r="J32" s="39">
        <f t="shared" si="13"/>
        <v>12000</v>
      </c>
      <c r="K32" s="40">
        <f t="shared" si="14"/>
        <v>0</v>
      </c>
    </row>
    <row r="33" spans="1:11">
      <c r="A33" s="8">
        <v>42814</v>
      </c>
      <c r="B33" s="9" t="s">
        <v>248</v>
      </c>
      <c r="C33" s="9" t="s">
        <v>348</v>
      </c>
      <c r="D33" s="9">
        <v>1200</v>
      </c>
      <c r="E33" s="9">
        <v>500</v>
      </c>
      <c r="F33" s="9">
        <v>6.5</v>
      </c>
      <c r="G33" s="9">
        <v>4</v>
      </c>
      <c r="H33" s="9">
        <v>8.7</v>
      </c>
      <c r="I33" s="42">
        <f t="shared" si="12"/>
        <v>2640</v>
      </c>
      <c r="J33" s="39">
        <f t="shared" si="13"/>
        <v>7800</v>
      </c>
      <c r="K33" s="40">
        <f t="shared" si="14"/>
        <v>0.338461538461538</v>
      </c>
    </row>
    <row r="34" spans="1:11">
      <c r="A34" s="11">
        <v>42814</v>
      </c>
      <c r="B34" s="12" t="s">
        <v>257</v>
      </c>
      <c r="C34" s="12" t="s">
        <v>19</v>
      </c>
      <c r="D34" s="12">
        <v>800</v>
      </c>
      <c r="E34" s="12">
        <v>1000</v>
      </c>
      <c r="F34" s="12">
        <v>11.5</v>
      </c>
      <c r="G34" s="12">
        <v>7.5</v>
      </c>
      <c r="H34" s="12">
        <v>9</v>
      </c>
      <c r="I34" s="43">
        <f t="shared" si="12"/>
        <v>-2000</v>
      </c>
      <c r="J34" s="39">
        <f t="shared" si="13"/>
        <v>9200</v>
      </c>
      <c r="K34" s="40">
        <f t="shared" si="14"/>
        <v>-0.217391304347826</v>
      </c>
    </row>
    <row r="35" spans="1:11">
      <c r="A35" s="8">
        <v>42814</v>
      </c>
      <c r="B35" s="9" t="s">
        <v>68</v>
      </c>
      <c r="C35" s="9" t="s">
        <v>19</v>
      </c>
      <c r="D35" s="9">
        <v>700</v>
      </c>
      <c r="E35" s="9">
        <v>700</v>
      </c>
      <c r="F35" s="9">
        <v>16</v>
      </c>
      <c r="G35" s="9">
        <v>12</v>
      </c>
      <c r="H35" s="9">
        <v>17</v>
      </c>
      <c r="I35" s="42">
        <f t="shared" si="12"/>
        <v>700</v>
      </c>
      <c r="J35" s="39">
        <f t="shared" si="13"/>
        <v>11200</v>
      </c>
      <c r="K35" s="40">
        <f t="shared" si="14"/>
        <v>0.0625</v>
      </c>
    </row>
    <row r="36" spans="1:11">
      <c r="A36" s="8">
        <v>42814</v>
      </c>
      <c r="B36" s="9" t="s">
        <v>385</v>
      </c>
      <c r="C36" s="9" t="s">
        <v>19</v>
      </c>
      <c r="D36" s="9">
        <v>2000</v>
      </c>
      <c r="E36" s="9">
        <v>490</v>
      </c>
      <c r="F36" s="9">
        <v>6</v>
      </c>
      <c r="G36" s="9">
        <v>4</v>
      </c>
      <c r="H36" s="9">
        <v>6</v>
      </c>
      <c r="I36" s="42">
        <f t="shared" si="12"/>
        <v>0</v>
      </c>
      <c r="J36" s="39">
        <f t="shared" si="13"/>
        <v>12000</v>
      </c>
      <c r="K36" s="40">
        <f t="shared" si="14"/>
        <v>0</v>
      </c>
    </row>
    <row r="37" spans="1:11">
      <c r="A37" s="8">
        <v>42815</v>
      </c>
      <c r="B37" s="9" t="s">
        <v>322</v>
      </c>
      <c r="C37" s="9" t="s">
        <v>19</v>
      </c>
      <c r="D37" s="9">
        <v>1200</v>
      </c>
      <c r="E37" s="9">
        <v>490</v>
      </c>
      <c r="F37" s="9">
        <v>9</v>
      </c>
      <c r="G37" s="9">
        <v>6.5</v>
      </c>
      <c r="H37" s="9">
        <v>10.25</v>
      </c>
      <c r="I37" s="42">
        <f t="shared" ref="I37:I42" si="15">(H37-F37)*D37</f>
        <v>1500</v>
      </c>
      <c r="J37" s="39">
        <f t="shared" ref="J37:J42" si="16">D37*F37</f>
        <v>10800</v>
      </c>
      <c r="K37" s="40">
        <f t="shared" ref="K37:K42" si="17">(I37/J37)</f>
        <v>0.138888888888889</v>
      </c>
    </row>
    <row r="38" spans="1:11">
      <c r="A38" s="8">
        <v>42815</v>
      </c>
      <c r="B38" s="9" t="s">
        <v>667</v>
      </c>
      <c r="C38" s="9" t="s">
        <v>19</v>
      </c>
      <c r="D38" s="9">
        <v>800</v>
      </c>
      <c r="E38" s="9">
        <v>940</v>
      </c>
      <c r="F38" s="9">
        <v>14</v>
      </c>
      <c r="G38" s="9">
        <v>10</v>
      </c>
      <c r="H38" s="9">
        <v>16</v>
      </c>
      <c r="I38" s="42">
        <f t="shared" si="15"/>
        <v>1600</v>
      </c>
      <c r="J38" s="39">
        <f t="shared" si="16"/>
        <v>11200</v>
      </c>
      <c r="K38" s="40">
        <f t="shared" si="17"/>
        <v>0.142857142857143</v>
      </c>
    </row>
    <row r="39" spans="1:11">
      <c r="A39" s="8">
        <v>42816</v>
      </c>
      <c r="B39" s="9" t="s">
        <v>393</v>
      </c>
      <c r="C39" s="9" t="s">
        <v>19</v>
      </c>
      <c r="D39" s="9">
        <v>1500</v>
      </c>
      <c r="E39" s="9">
        <v>460</v>
      </c>
      <c r="F39" s="9">
        <v>5</v>
      </c>
      <c r="G39" s="9">
        <v>3</v>
      </c>
      <c r="H39" s="9">
        <v>6</v>
      </c>
      <c r="I39" s="42">
        <f t="shared" si="15"/>
        <v>1500</v>
      </c>
      <c r="J39" s="39">
        <f t="shared" si="16"/>
        <v>7500</v>
      </c>
      <c r="K39" s="40">
        <f t="shared" si="17"/>
        <v>0.2</v>
      </c>
    </row>
    <row r="40" spans="1:11">
      <c r="A40" s="11">
        <v>42816</v>
      </c>
      <c r="B40" s="12" t="s">
        <v>74</v>
      </c>
      <c r="C40" s="12" t="s">
        <v>19</v>
      </c>
      <c r="D40" s="12">
        <v>1700</v>
      </c>
      <c r="E40" s="12">
        <v>340</v>
      </c>
      <c r="F40" s="12">
        <v>7.5</v>
      </c>
      <c r="G40" s="12">
        <v>5.7</v>
      </c>
      <c r="H40" s="12">
        <v>7</v>
      </c>
      <c r="I40" s="43">
        <f t="shared" si="15"/>
        <v>-850</v>
      </c>
      <c r="J40" s="39">
        <f t="shared" si="16"/>
        <v>12750</v>
      </c>
      <c r="K40" s="40">
        <f t="shared" si="17"/>
        <v>-0.0666666666666667</v>
      </c>
    </row>
    <row r="41" spans="1:11">
      <c r="A41" s="8">
        <v>42816</v>
      </c>
      <c r="B41" s="9" t="s">
        <v>668</v>
      </c>
      <c r="C41" s="9" t="s">
        <v>19</v>
      </c>
      <c r="D41" s="9">
        <v>700</v>
      </c>
      <c r="E41" s="9">
        <v>1450</v>
      </c>
      <c r="F41" s="9">
        <v>15</v>
      </c>
      <c r="G41" s="9">
        <v>10.6</v>
      </c>
      <c r="H41" s="9">
        <v>15</v>
      </c>
      <c r="I41" s="42">
        <f t="shared" si="15"/>
        <v>0</v>
      </c>
      <c r="J41" s="39">
        <f t="shared" si="16"/>
        <v>10500</v>
      </c>
      <c r="K41" s="40">
        <f t="shared" si="17"/>
        <v>0</v>
      </c>
    </row>
    <row r="42" spans="1:11">
      <c r="A42" s="8">
        <v>42816</v>
      </c>
      <c r="B42" s="9" t="s">
        <v>74</v>
      </c>
      <c r="C42" s="9" t="s">
        <v>19</v>
      </c>
      <c r="D42" s="9">
        <v>1700</v>
      </c>
      <c r="E42" s="9">
        <v>340</v>
      </c>
      <c r="F42" s="9">
        <v>7.5</v>
      </c>
      <c r="G42" s="9">
        <v>5.7</v>
      </c>
      <c r="H42" s="9">
        <v>7</v>
      </c>
      <c r="I42" s="42">
        <f t="shared" si="15"/>
        <v>-850</v>
      </c>
      <c r="J42" s="39">
        <f t="shared" si="16"/>
        <v>12750</v>
      </c>
      <c r="K42" s="40">
        <f t="shared" si="17"/>
        <v>-0.0666666666666667</v>
      </c>
    </row>
    <row r="43" spans="1:11">
      <c r="A43" s="8">
        <v>42817</v>
      </c>
      <c r="B43" s="9" t="s">
        <v>669</v>
      </c>
      <c r="C43" s="9" t="s">
        <v>19</v>
      </c>
      <c r="D43" s="9">
        <v>1500</v>
      </c>
      <c r="E43" s="9">
        <v>620</v>
      </c>
      <c r="F43" s="9">
        <v>10</v>
      </c>
      <c r="G43" s="9">
        <v>8</v>
      </c>
      <c r="H43" s="9">
        <v>12.95</v>
      </c>
      <c r="I43" s="42">
        <f t="shared" ref="I43:I66" si="18">(H43-F43)*D43</f>
        <v>4425</v>
      </c>
      <c r="J43" s="39">
        <f t="shared" ref="J43:J66" si="19">D43*F43</f>
        <v>15000</v>
      </c>
      <c r="K43" s="40">
        <f t="shared" ref="K43:K66" si="20">(I43/J43)</f>
        <v>0.295</v>
      </c>
    </row>
    <row r="44" spans="1:11">
      <c r="A44" s="8">
        <v>42817</v>
      </c>
      <c r="B44" s="9" t="s">
        <v>331</v>
      </c>
      <c r="C44" s="9" t="s">
        <v>19</v>
      </c>
      <c r="D44" s="9">
        <v>1300</v>
      </c>
      <c r="E44" s="9">
        <v>580</v>
      </c>
      <c r="F44" s="9">
        <v>9.4</v>
      </c>
      <c r="G44" s="9">
        <v>7</v>
      </c>
      <c r="H44" s="9">
        <v>10.6</v>
      </c>
      <c r="I44" s="42">
        <f t="shared" si="18"/>
        <v>1560</v>
      </c>
      <c r="J44" s="39">
        <f t="shared" si="19"/>
        <v>12220</v>
      </c>
      <c r="K44" s="40">
        <f t="shared" si="20"/>
        <v>0.127659574468085</v>
      </c>
    </row>
    <row r="45" spans="1:11">
      <c r="A45" s="8">
        <v>42817</v>
      </c>
      <c r="B45" s="9" t="s">
        <v>398</v>
      </c>
      <c r="C45" s="9" t="s">
        <v>19</v>
      </c>
      <c r="D45" s="9">
        <v>1500</v>
      </c>
      <c r="E45" s="9">
        <v>480</v>
      </c>
      <c r="F45" s="9">
        <v>4.8</v>
      </c>
      <c r="G45" s="9">
        <v>2.8</v>
      </c>
      <c r="H45" s="9">
        <v>5.8</v>
      </c>
      <c r="I45" s="42">
        <f t="shared" si="18"/>
        <v>1500</v>
      </c>
      <c r="J45" s="39">
        <f t="shared" si="19"/>
        <v>7200</v>
      </c>
      <c r="K45" s="40">
        <f t="shared" si="20"/>
        <v>0.208333333333333</v>
      </c>
    </row>
    <row r="46" spans="1:11">
      <c r="A46" s="8">
        <v>42818</v>
      </c>
      <c r="B46" s="9" t="s">
        <v>431</v>
      </c>
      <c r="C46" s="9" t="s">
        <v>19</v>
      </c>
      <c r="D46" s="9">
        <v>2500</v>
      </c>
      <c r="E46" s="9">
        <v>270</v>
      </c>
      <c r="F46" s="9">
        <v>5.5</v>
      </c>
      <c r="G46" s="9">
        <v>4.3</v>
      </c>
      <c r="H46" s="9">
        <v>7.9</v>
      </c>
      <c r="I46" s="42">
        <f t="shared" si="18"/>
        <v>6000</v>
      </c>
      <c r="J46" s="39">
        <f t="shared" si="19"/>
        <v>13750</v>
      </c>
      <c r="K46" s="40">
        <f t="shared" si="20"/>
        <v>0.436363636363636</v>
      </c>
    </row>
    <row r="47" spans="1:11">
      <c r="A47" s="8">
        <v>42818</v>
      </c>
      <c r="B47" s="9" t="s">
        <v>670</v>
      </c>
      <c r="C47" s="9" t="s">
        <v>19</v>
      </c>
      <c r="D47" s="9">
        <v>1600</v>
      </c>
      <c r="E47" s="9">
        <v>460</v>
      </c>
      <c r="F47" s="9">
        <v>8.5</v>
      </c>
      <c r="G47" s="9">
        <v>6.5</v>
      </c>
      <c r="H47" s="9">
        <v>8.5</v>
      </c>
      <c r="I47" s="42">
        <f t="shared" si="18"/>
        <v>0</v>
      </c>
      <c r="J47" s="39">
        <f t="shared" si="19"/>
        <v>13600</v>
      </c>
      <c r="K47" s="40">
        <f t="shared" si="20"/>
        <v>0</v>
      </c>
    </row>
    <row r="48" spans="1:11">
      <c r="A48" s="8">
        <v>42818</v>
      </c>
      <c r="B48" s="9" t="s">
        <v>257</v>
      </c>
      <c r="C48" s="9" t="s">
        <v>19</v>
      </c>
      <c r="D48" s="9">
        <v>800</v>
      </c>
      <c r="E48" s="9">
        <v>960</v>
      </c>
      <c r="F48" s="9">
        <v>11</v>
      </c>
      <c r="G48" s="9">
        <v>7</v>
      </c>
      <c r="H48" s="9">
        <v>15</v>
      </c>
      <c r="I48" s="42">
        <f t="shared" si="18"/>
        <v>3200</v>
      </c>
      <c r="J48" s="39">
        <f t="shared" si="19"/>
        <v>8800</v>
      </c>
      <c r="K48" s="40">
        <f t="shared" si="20"/>
        <v>0.363636363636364</v>
      </c>
    </row>
    <row r="49" spans="1:11">
      <c r="A49" s="8">
        <v>42821</v>
      </c>
      <c r="B49" s="9" t="s">
        <v>318</v>
      </c>
      <c r="C49" s="9" t="s">
        <v>19</v>
      </c>
      <c r="D49" s="9">
        <v>1300</v>
      </c>
      <c r="E49" s="9">
        <v>560</v>
      </c>
      <c r="F49" s="9">
        <v>7.9</v>
      </c>
      <c r="G49" s="9">
        <v>5.5</v>
      </c>
      <c r="H49" s="9">
        <v>10.3</v>
      </c>
      <c r="I49" s="42">
        <f t="shared" si="18"/>
        <v>3120</v>
      </c>
      <c r="J49" s="39">
        <f t="shared" si="19"/>
        <v>10270</v>
      </c>
      <c r="K49" s="40">
        <f t="shared" si="20"/>
        <v>0.30379746835443</v>
      </c>
    </row>
    <row r="50" spans="1:11">
      <c r="A50" s="8">
        <v>42821</v>
      </c>
      <c r="B50" s="9" t="s">
        <v>399</v>
      </c>
      <c r="C50" s="9" t="s">
        <v>19</v>
      </c>
      <c r="D50" s="9">
        <v>1000</v>
      </c>
      <c r="E50" s="9">
        <v>500</v>
      </c>
      <c r="F50" s="9">
        <v>13</v>
      </c>
      <c r="G50" s="9">
        <v>10</v>
      </c>
      <c r="H50" s="9">
        <v>14.5</v>
      </c>
      <c r="I50" s="42">
        <f t="shared" si="18"/>
        <v>1500</v>
      </c>
      <c r="J50" s="39">
        <f t="shared" si="19"/>
        <v>13000</v>
      </c>
      <c r="K50" s="40">
        <f t="shared" si="20"/>
        <v>0.115384615384615</v>
      </c>
    </row>
    <row r="51" spans="1:11">
      <c r="A51" s="8">
        <v>42821</v>
      </c>
      <c r="B51" s="9" t="s">
        <v>671</v>
      </c>
      <c r="C51" s="9" t="s">
        <v>19</v>
      </c>
      <c r="D51" s="9">
        <v>1100</v>
      </c>
      <c r="E51" s="9">
        <v>1050</v>
      </c>
      <c r="F51" s="9">
        <v>11</v>
      </c>
      <c r="G51" s="9">
        <v>8.2</v>
      </c>
      <c r="H51" s="9">
        <v>11</v>
      </c>
      <c r="I51" s="42">
        <f t="shared" si="18"/>
        <v>0</v>
      </c>
      <c r="J51" s="39">
        <f t="shared" si="19"/>
        <v>12100</v>
      </c>
      <c r="K51" s="40">
        <f t="shared" si="20"/>
        <v>0</v>
      </c>
    </row>
    <row r="52" spans="1:11">
      <c r="A52" s="11">
        <v>42821</v>
      </c>
      <c r="B52" s="12" t="s">
        <v>399</v>
      </c>
      <c r="C52" s="12" t="s">
        <v>19</v>
      </c>
      <c r="D52" s="12">
        <v>1000</v>
      </c>
      <c r="E52" s="12">
        <v>500</v>
      </c>
      <c r="F52" s="12">
        <v>14</v>
      </c>
      <c r="G52" s="12">
        <v>11</v>
      </c>
      <c r="H52" s="12">
        <v>11</v>
      </c>
      <c r="I52" s="43">
        <f t="shared" si="18"/>
        <v>-3000</v>
      </c>
      <c r="J52" s="39">
        <f t="shared" si="19"/>
        <v>14000</v>
      </c>
      <c r="K52" s="40">
        <f t="shared" si="20"/>
        <v>-0.214285714285714</v>
      </c>
    </row>
    <row r="53" spans="1:11">
      <c r="A53" s="32">
        <v>42822</v>
      </c>
      <c r="B53" s="33" t="s">
        <v>573</v>
      </c>
      <c r="C53" s="12" t="s">
        <v>19</v>
      </c>
      <c r="D53" s="33">
        <v>1300</v>
      </c>
      <c r="E53" s="33">
        <v>580</v>
      </c>
      <c r="F53" s="33">
        <v>5.5</v>
      </c>
      <c r="G53" s="33">
        <v>3.1</v>
      </c>
      <c r="H53" s="33">
        <v>4</v>
      </c>
      <c r="I53" s="43">
        <f t="shared" si="18"/>
        <v>-1950</v>
      </c>
      <c r="J53" s="39">
        <f t="shared" si="19"/>
        <v>7150</v>
      </c>
      <c r="K53" s="40">
        <f t="shared" si="20"/>
        <v>-0.272727272727273</v>
      </c>
    </row>
    <row r="54" spans="1:11">
      <c r="A54" s="8">
        <v>42822</v>
      </c>
      <c r="B54" s="9" t="s">
        <v>277</v>
      </c>
      <c r="C54" s="9" t="s">
        <v>348</v>
      </c>
      <c r="D54" s="9">
        <v>2000</v>
      </c>
      <c r="E54" s="9">
        <v>780</v>
      </c>
      <c r="F54" s="9">
        <v>9</v>
      </c>
      <c r="G54" s="9">
        <v>7.5</v>
      </c>
      <c r="H54" s="9">
        <v>9.8</v>
      </c>
      <c r="I54" s="42">
        <f t="shared" si="18"/>
        <v>1600</v>
      </c>
      <c r="J54" s="39">
        <f t="shared" si="19"/>
        <v>18000</v>
      </c>
      <c r="K54" s="40">
        <f t="shared" si="20"/>
        <v>0.088888888888889</v>
      </c>
    </row>
    <row r="55" spans="1:11">
      <c r="A55" s="8">
        <v>42822</v>
      </c>
      <c r="B55" s="9" t="s">
        <v>672</v>
      </c>
      <c r="C55" s="9" t="s">
        <v>348</v>
      </c>
      <c r="D55" s="9">
        <v>2500</v>
      </c>
      <c r="E55" s="9">
        <v>340</v>
      </c>
      <c r="F55" s="9">
        <v>5</v>
      </c>
      <c r="G55" s="9">
        <v>3.8</v>
      </c>
      <c r="H55" s="9">
        <v>5</v>
      </c>
      <c r="I55" s="42">
        <f t="shared" si="18"/>
        <v>0</v>
      </c>
      <c r="J55" s="39">
        <f t="shared" si="19"/>
        <v>12500</v>
      </c>
      <c r="K55" s="40">
        <f t="shared" si="20"/>
        <v>0</v>
      </c>
    </row>
    <row r="56" spans="1:11">
      <c r="A56" s="8">
        <v>42822</v>
      </c>
      <c r="B56" s="9" t="s">
        <v>673</v>
      </c>
      <c r="C56" s="9" t="s">
        <v>348</v>
      </c>
      <c r="D56" s="9">
        <v>500</v>
      </c>
      <c r="E56" s="9">
        <v>1480</v>
      </c>
      <c r="F56" s="9">
        <v>21</v>
      </c>
      <c r="G56" s="9">
        <v>15</v>
      </c>
      <c r="H56" s="9">
        <v>26</v>
      </c>
      <c r="I56" s="42">
        <f t="shared" si="18"/>
        <v>2500</v>
      </c>
      <c r="J56" s="39">
        <f t="shared" si="19"/>
        <v>10500</v>
      </c>
      <c r="K56" s="40">
        <f t="shared" si="20"/>
        <v>0.238095238095238</v>
      </c>
    </row>
    <row r="57" spans="1:11">
      <c r="A57" s="8">
        <v>42823</v>
      </c>
      <c r="B57" s="9" t="s">
        <v>674</v>
      </c>
      <c r="C57" s="9" t="s">
        <v>348</v>
      </c>
      <c r="D57" s="9">
        <v>2000</v>
      </c>
      <c r="E57" s="9">
        <v>800</v>
      </c>
      <c r="F57" s="9">
        <v>6.5</v>
      </c>
      <c r="G57" s="9">
        <v>5</v>
      </c>
      <c r="H57" s="9">
        <v>6.5</v>
      </c>
      <c r="I57" s="42">
        <f t="shared" si="18"/>
        <v>0</v>
      </c>
      <c r="J57" s="39">
        <f t="shared" si="19"/>
        <v>13000</v>
      </c>
      <c r="K57" s="40">
        <f t="shared" si="20"/>
        <v>0</v>
      </c>
    </row>
    <row r="58" spans="1:11">
      <c r="A58" s="8">
        <v>42823</v>
      </c>
      <c r="B58" s="9" t="s">
        <v>102</v>
      </c>
      <c r="C58" s="9" t="s">
        <v>348</v>
      </c>
      <c r="D58" s="9">
        <v>600</v>
      </c>
      <c r="E58" s="9">
        <v>1060</v>
      </c>
      <c r="F58" s="9">
        <v>18</v>
      </c>
      <c r="G58" s="9">
        <v>12</v>
      </c>
      <c r="H58" s="9">
        <v>20.95</v>
      </c>
      <c r="I58" s="42">
        <f t="shared" si="18"/>
        <v>1770</v>
      </c>
      <c r="J58" s="39">
        <f t="shared" si="19"/>
        <v>10800</v>
      </c>
      <c r="K58" s="40">
        <f t="shared" si="20"/>
        <v>0.163888888888889</v>
      </c>
    </row>
    <row r="59" spans="1:11">
      <c r="A59" s="11">
        <v>42823</v>
      </c>
      <c r="B59" s="12" t="s">
        <v>675</v>
      </c>
      <c r="C59" s="12" t="s">
        <v>348</v>
      </c>
      <c r="D59" s="12">
        <v>500</v>
      </c>
      <c r="E59" s="12">
        <v>1560</v>
      </c>
      <c r="F59" s="12">
        <v>14.5</v>
      </c>
      <c r="G59" s="12">
        <v>8.5</v>
      </c>
      <c r="H59" s="12">
        <v>8.5</v>
      </c>
      <c r="I59" s="43">
        <f t="shared" si="18"/>
        <v>-3000</v>
      </c>
      <c r="J59" s="39">
        <f t="shared" si="19"/>
        <v>7250</v>
      </c>
      <c r="K59" s="40">
        <f t="shared" si="20"/>
        <v>-0.413793103448276</v>
      </c>
    </row>
    <row r="60" spans="1:11">
      <c r="A60" s="8">
        <v>42823</v>
      </c>
      <c r="B60" s="9" t="s">
        <v>257</v>
      </c>
      <c r="C60" s="9" t="s">
        <v>348</v>
      </c>
      <c r="D60" s="9">
        <v>800</v>
      </c>
      <c r="E60" s="9">
        <v>980</v>
      </c>
      <c r="F60" s="9">
        <v>10</v>
      </c>
      <c r="G60" s="9">
        <v>6</v>
      </c>
      <c r="H60" s="9">
        <v>10</v>
      </c>
      <c r="I60" s="42">
        <f t="shared" si="18"/>
        <v>0</v>
      </c>
      <c r="J60" s="39">
        <f t="shared" si="19"/>
        <v>8000</v>
      </c>
      <c r="K60" s="40">
        <f t="shared" si="20"/>
        <v>0</v>
      </c>
    </row>
    <row r="61" spans="1:11">
      <c r="A61" s="8">
        <v>42824</v>
      </c>
      <c r="B61" s="9" t="s">
        <v>457</v>
      </c>
      <c r="C61" s="9" t="s">
        <v>348</v>
      </c>
      <c r="D61" s="9">
        <v>2000</v>
      </c>
      <c r="E61" s="9">
        <v>410</v>
      </c>
      <c r="F61" s="9">
        <v>12</v>
      </c>
      <c r="G61" s="9">
        <v>10</v>
      </c>
      <c r="H61" s="9">
        <v>13</v>
      </c>
      <c r="I61" s="42">
        <f t="shared" si="18"/>
        <v>2000</v>
      </c>
      <c r="J61" s="39">
        <f t="shared" si="19"/>
        <v>24000</v>
      </c>
      <c r="K61" s="40">
        <f t="shared" si="20"/>
        <v>0.0833333333333333</v>
      </c>
    </row>
    <row r="62" spans="1:11">
      <c r="A62" s="8">
        <v>42824</v>
      </c>
      <c r="B62" s="9" t="s">
        <v>457</v>
      </c>
      <c r="C62" s="9" t="s">
        <v>348</v>
      </c>
      <c r="D62" s="9">
        <v>2000</v>
      </c>
      <c r="E62" s="9">
        <v>410</v>
      </c>
      <c r="F62" s="9">
        <v>12.6</v>
      </c>
      <c r="G62" s="9">
        <v>11</v>
      </c>
      <c r="H62" s="9">
        <v>13.5</v>
      </c>
      <c r="I62" s="42">
        <f t="shared" si="18"/>
        <v>1800</v>
      </c>
      <c r="J62" s="39">
        <f t="shared" si="19"/>
        <v>25200</v>
      </c>
      <c r="K62" s="40">
        <f t="shared" si="20"/>
        <v>0.0714285714285715</v>
      </c>
    </row>
    <row r="63" spans="1:11">
      <c r="A63" s="8">
        <v>42824</v>
      </c>
      <c r="B63" s="9" t="s">
        <v>676</v>
      </c>
      <c r="C63" s="9" t="s">
        <v>19</v>
      </c>
      <c r="D63" s="9">
        <v>2000</v>
      </c>
      <c r="E63" s="9">
        <v>460</v>
      </c>
      <c r="F63" s="9">
        <v>10</v>
      </c>
      <c r="G63" s="9">
        <v>9</v>
      </c>
      <c r="H63" s="9">
        <v>10</v>
      </c>
      <c r="I63" s="42">
        <f t="shared" si="18"/>
        <v>0</v>
      </c>
      <c r="J63" s="39">
        <f t="shared" si="19"/>
        <v>20000</v>
      </c>
      <c r="K63" s="40">
        <f t="shared" si="20"/>
        <v>0</v>
      </c>
    </row>
    <row r="64" spans="1:11">
      <c r="A64" s="8">
        <v>42825</v>
      </c>
      <c r="B64" s="9" t="s">
        <v>338</v>
      </c>
      <c r="C64" s="9" t="s">
        <v>19</v>
      </c>
      <c r="D64" s="9">
        <v>1200</v>
      </c>
      <c r="E64" s="9">
        <v>680</v>
      </c>
      <c r="F64" s="9">
        <v>9.3</v>
      </c>
      <c r="G64" s="9">
        <v>6.7</v>
      </c>
      <c r="H64" s="9">
        <v>10.6</v>
      </c>
      <c r="I64" s="42">
        <f t="shared" si="18"/>
        <v>1560</v>
      </c>
      <c r="J64" s="39">
        <f t="shared" si="19"/>
        <v>11160</v>
      </c>
      <c r="K64" s="40">
        <f t="shared" si="20"/>
        <v>0.139784946236559</v>
      </c>
    </row>
    <row r="65" spans="1:11">
      <c r="A65" s="11">
        <v>42825</v>
      </c>
      <c r="B65" s="12" t="s">
        <v>381</v>
      </c>
      <c r="C65" s="12" t="s">
        <v>19</v>
      </c>
      <c r="D65" s="12">
        <v>2100</v>
      </c>
      <c r="E65" s="12">
        <v>550</v>
      </c>
      <c r="F65" s="12">
        <v>9.3</v>
      </c>
      <c r="G65" s="12">
        <v>7.7</v>
      </c>
      <c r="H65" s="12">
        <v>8.7</v>
      </c>
      <c r="I65" s="43">
        <f t="shared" si="18"/>
        <v>-1260</v>
      </c>
      <c r="J65" s="39">
        <f t="shared" si="19"/>
        <v>19530</v>
      </c>
      <c r="K65" s="40">
        <f t="shared" si="20"/>
        <v>-0.0645161290322582</v>
      </c>
    </row>
    <row r="66" spans="1:11">
      <c r="A66" s="8">
        <v>42825</v>
      </c>
      <c r="B66" s="9" t="s">
        <v>285</v>
      </c>
      <c r="C66" s="9" t="s">
        <v>348</v>
      </c>
      <c r="D66" s="9">
        <v>700</v>
      </c>
      <c r="E66" s="9">
        <v>1500</v>
      </c>
      <c r="F66" s="9">
        <v>22.8</v>
      </c>
      <c r="G66" s="9">
        <v>18.4</v>
      </c>
      <c r="H66" s="9">
        <v>22.8</v>
      </c>
      <c r="I66" s="42">
        <f t="shared" si="18"/>
        <v>0</v>
      </c>
      <c r="J66" s="39">
        <f t="shared" si="19"/>
        <v>15960</v>
      </c>
      <c r="K66" s="40">
        <f t="shared" si="20"/>
        <v>0</v>
      </c>
    </row>
    <row r="67" spans="1:11">
      <c r="A67" s="8"/>
      <c r="B67" s="9"/>
      <c r="C67" s="9"/>
      <c r="D67" s="9"/>
      <c r="E67" s="9"/>
      <c r="F67" s="9"/>
      <c r="G67" s="9"/>
      <c r="H67" s="9"/>
      <c r="I67" s="9"/>
      <c r="J67" s="9"/>
      <c r="K67" s="23">
        <f>SUM(K4:K66)</f>
        <v>4.10910964555373</v>
      </c>
    </row>
    <row r="68" spans="1:10">
      <c r="A68" s="44"/>
      <c r="B68" s="45"/>
      <c r="C68" s="45"/>
      <c r="D68" s="45"/>
      <c r="E68" s="45"/>
      <c r="F68" s="45"/>
      <c r="G68" s="46" t="s">
        <v>42</v>
      </c>
      <c r="H68" s="46"/>
      <c r="I68" s="49">
        <f>SUM(I4:I67)</f>
        <v>80020</v>
      </c>
      <c r="J68" s="45"/>
    </row>
    <row r="69" spans="1:10">
      <c r="A69" s="44"/>
      <c r="B69" s="45"/>
      <c r="C69" s="45"/>
      <c r="D69" s="45"/>
      <c r="E69" s="45"/>
      <c r="F69" s="45"/>
      <c r="G69" s="45"/>
      <c r="H69" s="45"/>
      <c r="I69" s="45"/>
      <c r="J69" s="45"/>
    </row>
    <row r="70" spans="1:10">
      <c r="A70" s="44"/>
      <c r="B70" s="45"/>
      <c r="C70" s="45"/>
      <c r="D70" s="45"/>
      <c r="E70" s="45"/>
      <c r="F70" s="45"/>
      <c r="G70" s="47" t="s">
        <v>43</v>
      </c>
      <c r="H70" s="47"/>
      <c r="I70" s="50">
        <v>4.11</v>
      </c>
      <c r="J70" s="45"/>
    </row>
    <row r="71" spans="1:10">
      <c r="A71" s="44"/>
      <c r="B71" s="45"/>
      <c r="C71" s="45"/>
      <c r="D71" s="45"/>
      <c r="E71" s="45"/>
      <c r="F71" s="45"/>
      <c r="G71" s="48"/>
      <c r="H71" s="48"/>
      <c r="I71" s="45"/>
      <c r="J71" s="45"/>
    </row>
    <row r="72" spans="1:10">
      <c r="A72" s="44"/>
      <c r="B72" s="45"/>
      <c r="C72" s="45"/>
      <c r="D72" s="45"/>
      <c r="E72" s="45"/>
      <c r="F72" s="45"/>
      <c r="G72" s="47" t="s">
        <v>2</v>
      </c>
      <c r="H72" s="47"/>
      <c r="I72" s="50">
        <f>55/63</f>
        <v>0.873015873015873</v>
      </c>
      <c r="J72" s="45"/>
    </row>
    <row r="73" spans="1:7">
      <c r="A73" s="44"/>
      <c r="B73" s="45"/>
      <c r="C73" s="45"/>
      <c r="D73" s="45"/>
      <c r="E73" s="45"/>
      <c r="F73" s="45"/>
      <c r="G73" s="45"/>
    </row>
    <row r="74" spans="1:10">
      <c r="A74" s="32"/>
      <c r="B74" s="33"/>
      <c r="C74" s="33"/>
      <c r="D74" s="33"/>
      <c r="E74" s="33"/>
      <c r="F74" s="33"/>
      <c r="G74" s="33"/>
      <c r="J74" s="33"/>
    </row>
    <row r="75" spans="1:7">
      <c r="A75" s="44"/>
      <c r="B75" s="45"/>
      <c r="D75" s="45"/>
      <c r="E75" s="45"/>
      <c r="F75" s="45"/>
      <c r="G75" s="45"/>
    </row>
    <row r="76" spans="1:10">
      <c r="A76" s="44"/>
      <c r="B76" s="45"/>
      <c r="C76" s="45"/>
      <c r="D76" s="45"/>
      <c r="E76" s="45"/>
      <c r="F76" s="45"/>
      <c r="G76" s="45"/>
      <c r="H76" s="45"/>
      <c r="I76" s="45"/>
      <c r="J76" s="45"/>
    </row>
    <row r="77" spans="1:10">
      <c r="A77" s="44"/>
      <c r="B77" s="45"/>
      <c r="C77" s="45"/>
      <c r="D77" s="45"/>
      <c r="E77" s="45"/>
      <c r="F77" s="45"/>
      <c r="G77" s="45"/>
      <c r="H77" s="45"/>
      <c r="I77" s="45"/>
      <c r="J77" s="45"/>
    </row>
    <row r="78" spans="1:10">
      <c r="A78" s="44"/>
      <c r="B78" s="45"/>
      <c r="C78" s="45"/>
      <c r="D78" s="45"/>
      <c r="E78" s="45"/>
      <c r="F78" s="45"/>
      <c r="G78" s="45"/>
      <c r="H78" s="45"/>
      <c r="I78" s="45"/>
      <c r="J78" s="45"/>
    </row>
    <row r="79" spans="1:10">
      <c r="A79" s="44"/>
      <c r="B79" s="45"/>
      <c r="C79" s="45"/>
      <c r="D79" s="45"/>
      <c r="E79" s="45"/>
      <c r="F79" s="45"/>
      <c r="G79" s="45"/>
      <c r="H79" s="45"/>
      <c r="I79" s="45"/>
      <c r="J79" s="45"/>
    </row>
    <row r="80" spans="1:10">
      <c r="A80" s="44"/>
      <c r="B80" s="45"/>
      <c r="C80" s="45"/>
      <c r="D80" s="45"/>
      <c r="E80" s="45"/>
      <c r="F80" s="45"/>
      <c r="G80" s="45"/>
      <c r="H80" s="45"/>
      <c r="I80" s="45"/>
      <c r="J80" s="45"/>
    </row>
    <row r="81" spans="9:10">
      <c r="I81" s="51"/>
      <c r="J81" s="52"/>
    </row>
  </sheetData>
  <mergeCells count="5">
    <mergeCell ref="A1:J1"/>
    <mergeCell ref="A2:J2"/>
    <mergeCell ref="G68:H68"/>
    <mergeCell ref="G70:H70"/>
    <mergeCell ref="G72:H72"/>
  </mergeCells>
  <pageMargins left="0.75" right="0.75" top="1" bottom="1" header="0.511805555555556" footer="0.511805555555556"/>
  <pageSetup paperSize="1" orientation="portrait"/>
  <headerFooter/>
</worksheet>
</file>

<file path=xl/worksheets/sheet3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8"/>
  <sheetViews>
    <sheetView topLeftCell="A7" workbookViewId="0">
      <selection activeCell="B19" sqref="B19"/>
    </sheetView>
  </sheetViews>
  <sheetFormatPr defaultColWidth="9" defaultRowHeight="15"/>
  <cols>
    <col min="1" max="1" width="10.8571428571429" style="1"/>
    <col min="2" max="2" width="26" style="1" customWidth="1"/>
    <col min="3" max="3" width="9" style="1"/>
    <col min="4" max="4" width="11" style="1" customWidth="1"/>
    <col min="5" max="5" width="17" style="1" customWidth="1"/>
    <col min="6" max="6" width="10.5714285714286" style="1" customWidth="1"/>
    <col min="7" max="7" width="17.7142857142857" style="1" customWidth="1"/>
    <col min="8" max="8" width="11" style="1" customWidth="1"/>
    <col min="9" max="9" width="20.1428571428571" style="1" customWidth="1"/>
    <col min="10" max="10" width="15.7142857142857" style="1" customWidth="1"/>
    <col min="11" max="11" width="11" style="1" customWidth="1"/>
    <col min="12" max="16384" width="9" style="1"/>
  </cols>
  <sheetData>
    <row r="1" ht="22.5" spans="1:11">
      <c r="A1" s="2" t="s">
        <v>4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ht="15.75" customHeight="1" spans="1:11">
      <c r="A2" s="4" t="s">
        <v>677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>
      <c r="A3" s="6" t="s">
        <v>6</v>
      </c>
      <c r="B3" s="7" t="s">
        <v>7</v>
      </c>
      <c r="C3" s="7"/>
      <c r="D3" s="7" t="s">
        <v>9</v>
      </c>
      <c r="E3" s="7" t="s">
        <v>678</v>
      </c>
      <c r="F3" s="7" t="s">
        <v>13</v>
      </c>
      <c r="G3" s="7" t="s">
        <v>12</v>
      </c>
      <c r="H3" s="7" t="s">
        <v>14</v>
      </c>
      <c r="I3" s="17" t="s">
        <v>15</v>
      </c>
      <c r="J3" s="17" t="s">
        <v>679</v>
      </c>
      <c r="K3" s="17" t="s">
        <v>680</v>
      </c>
    </row>
    <row r="4" spans="1:11">
      <c r="A4" s="8">
        <v>42782</v>
      </c>
      <c r="B4" s="9" t="s">
        <v>681</v>
      </c>
      <c r="C4" s="9" t="s">
        <v>19</v>
      </c>
      <c r="D4" s="9">
        <v>1700</v>
      </c>
      <c r="E4" s="9">
        <v>8</v>
      </c>
      <c r="F4" s="9">
        <v>6.9</v>
      </c>
      <c r="G4" s="9" t="s">
        <v>682</v>
      </c>
      <c r="H4" s="9">
        <v>9</v>
      </c>
      <c r="I4" s="9">
        <f t="shared" ref="I4:I12" si="0">(H4-E4)*D4</f>
        <v>1700</v>
      </c>
      <c r="J4" s="18">
        <f t="shared" ref="J4:J22" si="1">D4*E4</f>
        <v>13600</v>
      </c>
      <c r="K4" s="19">
        <f t="shared" ref="K4:K22" si="2">(I4/J4)</f>
        <v>0.125</v>
      </c>
    </row>
    <row r="5" spans="1:11">
      <c r="A5" s="8">
        <v>42782</v>
      </c>
      <c r="B5" s="9" t="s">
        <v>683</v>
      </c>
      <c r="C5" s="9" t="s">
        <v>19</v>
      </c>
      <c r="D5" s="9">
        <v>3000</v>
      </c>
      <c r="E5" s="9">
        <v>8.6</v>
      </c>
      <c r="F5" s="9">
        <v>7.8</v>
      </c>
      <c r="G5" s="9" t="s">
        <v>684</v>
      </c>
      <c r="H5" s="9">
        <v>9.9</v>
      </c>
      <c r="I5" s="9">
        <f t="shared" si="0"/>
        <v>3900</v>
      </c>
      <c r="J5" s="18">
        <f t="shared" si="1"/>
        <v>25800</v>
      </c>
      <c r="K5" s="19">
        <f t="shared" si="2"/>
        <v>0.151162790697675</v>
      </c>
    </row>
    <row r="6" spans="1:11">
      <c r="A6" s="8">
        <v>42783</v>
      </c>
      <c r="B6" s="9" t="s">
        <v>685</v>
      </c>
      <c r="C6" s="9" t="s">
        <v>19</v>
      </c>
      <c r="D6" s="9">
        <v>2100</v>
      </c>
      <c r="E6" s="9">
        <v>3.6</v>
      </c>
      <c r="F6" s="9">
        <v>1.8</v>
      </c>
      <c r="G6" s="9" t="s">
        <v>686</v>
      </c>
      <c r="H6" s="9">
        <v>5.2</v>
      </c>
      <c r="I6" s="9">
        <f t="shared" si="0"/>
        <v>3360</v>
      </c>
      <c r="J6" s="18">
        <f t="shared" si="1"/>
        <v>7560</v>
      </c>
      <c r="K6" s="19">
        <f t="shared" si="2"/>
        <v>0.444444444444444</v>
      </c>
    </row>
    <row r="7" spans="1:11">
      <c r="A7" s="8">
        <v>42783</v>
      </c>
      <c r="B7" s="9" t="s">
        <v>687</v>
      </c>
      <c r="C7" s="9" t="s">
        <v>19</v>
      </c>
      <c r="D7" s="9">
        <v>1200</v>
      </c>
      <c r="E7" s="9">
        <v>13.5</v>
      </c>
      <c r="F7" s="9">
        <v>11.5</v>
      </c>
      <c r="G7" s="9" t="s">
        <v>688</v>
      </c>
      <c r="H7" s="9">
        <v>16.8</v>
      </c>
      <c r="I7" s="9">
        <f t="shared" si="0"/>
        <v>3960</v>
      </c>
      <c r="J7" s="18">
        <f t="shared" si="1"/>
        <v>16200</v>
      </c>
      <c r="K7" s="19">
        <f t="shared" si="2"/>
        <v>0.244444444444444</v>
      </c>
    </row>
    <row r="8" spans="1:11">
      <c r="A8" s="8">
        <v>42786</v>
      </c>
      <c r="B8" s="9" t="s">
        <v>689</v>
      </c>
      <c r="C8" s="9" t="s">
        <v>19</v>
      </c>
      <c r="D8" s="9">
        <v>2100</v>
      </c>
      <c r="E8" s="9">
        <v>9.7</v>
      </c>
      <c r="F8" s="9">
        <v>8.2</v>
      </c>
      <c r="G8" s="9" t="s">
        <v>690</v>
      </c>
      <c r="H8" s="9">
        <v>11.1</v>
      </c>
      <c r="I8" s="9">
        <f t="shared" si="0"/>
        <v>2940</v>
      </c>
      <c r="J8" s="18">
        <f t="shared" si="1"/>
        <v>20370</v>
      </c>
      <c r="K8" s="19">
        <f t="shared" si="2"/>
        <v>0.144329896907217</v>
      </c>
    </row>
    <row r="9" spans="1:11">
      <c r="A9" s="8">
        <v>42786</v>
      </c>
      <c r="B9" s="9" t="s">
        <v>689</v>
      </c>
      <c r="C9" s="9" t="s">
        <v>19</v>
      </c>
      <c r="D9" s="9">
        <v>2100</v>
      </c>
      <c r="E9" s="9">
        <v>11.7</v>
      </c>
      <c r="F9" s="9">
        <v>10.2</v>
      </c>
      <c r="G9" s="9" t="s">
        <v>691</v>
      </c>
      <c r="H9" s="9">
        <v>12.4</v>
      </c>
      <c r="I9" s="9">
        <f t="shared" si="0"/>
        <v>1470</v>
      </c>
      <c r="J9" s="18">
        <f t="shared" si="1"/>
        <v>24570</v>
      </c>
      <c r="K9" s="19">
        <f t="shared" si="2"/>
        <v>0.0598290598290599</v>
      </c>
    </row>
    <row r="10" spans="1:11">
      <c r="A10" s="8">
        <v>42786</v>
      </c>
      <c r="B10" s="9" t="s">
        <v>689</v>
      </c>
      <c r="C10" s="9" t="s">
        <v>19</v>
      </c>
      <c r="D10" s="9">
        <v>2100</v>
      </c>
      <c r="E10" s="9">
        <v>12.4</v>
      </c>
      <c r="F10" s="9">
        <v>11.4</v>
      </c>
      <c r="G10" s="9" t="s">
        <v>692</v>
      </c>
      <c r="H10" s="9">
        <v>13.7</v>
      </c>
      <c r="I10" s="9">
        <f t="shared" si="0"/>
        <v>2730</v>
      </c>
      <c r="J10" s="18">
        <f t="shared" si="1"/>
        <v>26040</v>
      </c>
      <c r="K10" s="19">
        <f t="shared" si="2"/>
        <v>0.104838709677419</v>
      </c>
    </row>
    <row r="11" spans="1:11">
      <c r="A11" s="8">
        <v>42787</v>
      </c>
      <c r="B11" s="9" t="s">
        <v>693</v>
      </c>
      <c r="C11" s="9" t="s">
        <v>19</v>
      </c>
      <c r="D11" s="9">
        <v>2100</v>
      </c>
      <c r="E11" s="9">
        <v>9.4</v>
      </c>
      <c r="F11" s="9">
        <v>7.9</v>
      </c>
      <c r="G11" s="9" t="s">
        <v>694</v>
      </c>
      <c r="H11" s="9">
        <v>11.7</v>
      </c>
      <c r="I11" s="9">
        <f t="shared" si="0"/>
        <v>4830</v>
      </c>
      <c r="J11" s="18">
        <f t="shared" si="1"/>
        <v>19740</v>
      </c>
      <c r="K11" s="19">
        <f t="shared" si="2"/>
        <v>0.24468085106383</v>
      </c>
    </row>
    <row r="12" spans="1:11">
      <c r="A12" s="8">
        <v>42787</v>
      </c>
      <c r="B12" s="9" t="s">
        <v>695</v>
      </c>
      <c r="C12" s="9" t="s">
        <v>19</v>
      </c>
      <c r="D12" s="9">
        <v>6000</v>
      </c>
      <c r="E12" s="9">
        <v>2.2</v>
      </c>
      <c r="F12" s="9">
        <v>1.6</v>
      </c>
      <c r="G12" s="9" t="s">
        <v>696</v>
      </c>
      <c r="H12" s="9">
        <v>2.2</v>
      </c>
      <c r="I12" s="9">
        <f t="shared" si="0"/>
        <v>0</v>
      </c>
      <c r="J12" s="18">
        <f t="shared" si="1"/>
        <v>13200</v>
      </c>
      <c r="K12" s="19">
        <f t="shared" si="2"/>
        <v>0</v>
      </c>
    </row>
    <row r="13" spans="1:11">
      <c r="A13" s="8">
        <v>42788</v>
      </c>
      <c r="B13" s="9" t="s">
        <v>697</v>
      </c>
      <c r="C13" s="9" t="s">
        <v>348</v>
      </c>
      <c r="D13" s="9">
        <v>600</v>
      </c>
      <c r="E13" s="9">
        <v>35.2</v>
      </c>
      <c r="F13" s="9">
        <v>29.8</v>
      </c>
      <c r="G13" s="9" t="s">
        <v>698</v>
      </c>
      <c r="H13" s="9">
        <v>35.2</v>
      </c>
      <c r="I13" s="9">
        <v>0</v>
      </c>
      <c r="J13" s="18">
        <f t="shared" si="1"/>
        <v>21120</v>
      </c>
      <c r="K13" s="19">
        <f t="shared" si="2"/>
        <v>0</v>
      </c>
    </row>
    <row r="14" spans="1:11">
      <c r="A14" s="8">
        <v>42788</v>
      </c>
      <c r="B14" s="10" t="s">
        <v>699</v>
      </c>
      <c r="C14" s="10" t="s">
        <v>348</v>
      </c>
      <c r="D14" s="10">
        <v>1500</v>
      </c>
      <c r="E14" s="10">
        <v>26.1</v>
      </c>
      <c r="F14" s="10">
        <v>23.9</v>
      </c>
      <c r="G14" s="10" t="s">
        <v>700</v>
      </c>
      <c r="H14" s="10">
        <v>27.6</v>
      </c>
      <c r="I14" s="9">
        <f t="shared" ref="I14:I22" si="3">(H14-E14)*D14</f>
        <v>2250</v>
      </c>
      <c r="J14" s="18">
        <f t="shared" si="1"/>
        <v>39150</v>
      </c>
      <c r="K14" s="19">
        <f t="shared" si="2"/>
        <v>0.0574712643678161</v>
      </c>
    </row>
    <row r="15" spans="1:11">
      <c r="A15" s="8">
        <v>42789</v>
      </c>
      <c r="B15" s="9" t="s">
        <v>701</v>
      </c>
      <c r="C15" s="9" t="s">
        <v>348</v>
      </c>
      <c r="D15" s="9">
        <v>7000</v>
      </c>
      <c r="E15" s="9">
        <v>10.5</v>
      </c>
      <c r="F15" s="9">
        <v>9.8</v>
      </c>
      <c r="G15" s="9" t="s">
        <v>702</v>
      </c>
      <c r="H15" s="9">
        <v>1.5</v>
      </c>
      <c r="I15" s="9">
        <v>0</v>
      </c>
      <c r="J15" s="18">
        <f t="shared" si="1"/>
        <v>73500</v>
      </c>
      <c r="K15" s="19">
        <f t="shared" si="2"/>
        <v>0</v>
      </c>
    </row>
    <row r="16" spans="1:11">
      <c r="A16" s="8">
        <v>42789</v>
      </c>
      <c r="B16" s="9" t="s">
        <v>703</v>
      </c>
      <c r="C16" s="9" t="s">
        <v>348</v>
      </c>
      <c r="D16" s="9">
        <v>3500</v>
      </c>
      <c r="E16" s="9">
        <v>11.2</v>
      </c>
      <c r="F16" s="9">
        <v>10.3</v>
      </c>
      <c r="G16" s="9" t="s">
        <v>704</v>
      </c>
      <c r="H16" s="9">
        <v>11.2</v>
      </c>
      <c r="I16" s="9">
        <v>0</v>
      </c>
      <c r="J16" s="18">
        <f t="shared" si="1"/>
        <v>39200</v>
      </c>
      <c r="K16" s="19">
        <f t="shared" si="2"/>
        <v>0</v>
      </c>
    </row>
    <row r="17" spans="1:11">
      <c r="A17" s="11">
        <v>42793</v>
      </c>
      <c r="B17" s="12" t="s">
        <v>705</v>
      </c>
      <c r="C17" s="12" t="s">
        <v>348</v>
      </c>
      <c r="D17" s="12">
        <v>2100</v>
      </c>
      <c r="E17" s="12">
        <v>13.2</v>
      </c>
      <c r="F17" s="12">
        <v>11.8</v>
      </c>
      <c r="G17" s="12" t="s">
        <v>706</v>
      </c>
      <c r="H17" s="12">
        <v>12.9</v>
      </c>
      <c r="I17" s="12">
        <f t="shared" si="3"/>
        <v>-629.999999999998</v>
      </c>
      <c r="J17" s="18">
        <f t="shared" si="1"/>
        <v>27720</v>
      </c>
      <c r="K17" s="19">
        <f t="shared" si="2"/>
        <v>-0.0227272727272726</v>
      </c>
    </row>
    <row r="18" spans="1:11">
      <c r="A18" s="8">
        <v>42793</v>
      </c>
      <c r="B18" s="9" t="s">
        <v>707</v>
      </c>
      <c r="C18" s="9" t="s">
        <v>348</v>
      </c>
      <c r="D18" s="9">
        <v>1700</v>
      </c>
      <c r="E18" s="9">
        <v>16.2</v>
      </c>
      <c r="F18" s="9">
        <v>14.1</v>
      </c>
      <c r="G18" s="9" t="s">
        <v>708</v>
      </c>
      <c r="H18" s="9">
        <v>17.9</v>
      </c>
      <c r="I18" s="9">
        <f t="shared" si="3"/>
        <v>2890</v>
      </c>
      <c r="J18" s="18">
        <f t="shared" si="1"/>
        <v>27540</v>
      </c>
      <c r="K18" s="19">
        <f t="shared" si="2"/>
        <v>0.104938271604938</v>
      </c>
    </row>
    <row r="19" spans="1:11">
      <c r="A19" s="8">
        <v>42793</v>
      </c>
      <c r="B19" s="9" t="s">
        <v>709</v>
      </c>
      <c r="C19" s="9" t="s">
        <v>348</v>
      </c>
      <c r="D19" s="9">
        <v>3000</v>
      </c>
      <c r="E19" s="9">
        <v>20.1</v>
      </c>
      <c r="F19" s="9">
        <v>18</v>
      </c>
      <c r="G19" s="9" t="s">
        <v>710</v>
      </c>
      <c r="H19" s="9">
        <v>20.6</v>
      </c>
      <c r="I19" s="9">
        <f t="shared" si="3"/>
        <v>1500</v>
      </c>
      <c r="J19" s="18">
        <f t="shared" si="1"/>
        <v>60300</v>
      </c>
      <c r="K19" s="19">
        <f t="shared" si="2"/>
        <v>0.0248756218905473</v>
      </c>
    </row>
    <row r="20" spans="1:11">
      <c r="A20" s="11">
        <v>42793</v>
      </c>
      <c r="B20" s="12" t="s">
        <v>711</v>
      </c>
      <c r="C20" s="12" t="s">
        <v>348</v>
      </c>
      <c r="D20" s="12">
        <v>1000</v>
      </c>
      <c r="E20" s="12">
        <v>24.2</v>
      </c>
      <c r="F20" s="12">
        <v>21.4</v>
      </c>
      <c r="G20" s="12" t="s">
        <v>712</v>
      </c>
      <c r="H20" s="12">
        <v>21.4</v>
      </c>
      <c r="I20" s="12">
        <f t="shared" si="3"/>
        <v>-2800</v>
      </c>
      <c r="J20" s="18">
        <f t="shared" si="1"/>
        <v>24200</v>
      </c>
      <c r="K20" s="19">
        <f t="shared" si="2"/>
        <v>-0.115702479338843</v>
      </c>
    </row>
    <row r="21" spans="1:11">
      <c r="A21" s="8">
        <v>42793</v>
      </c>
      <c r="B21" s="9" t="s">
        <v>713</v>
      </c>
      <c r="C21" s="9" t="s">
        <v>348</v>
      </c>
      <c r="D21" s="9">
        <v>1500</v>
      </c>
      <c r="E21" s="9">
        <v>19</v>
      </c>
      <c r="F21" s="9">
        <v>17.9</v>
      </c>
      <c r="G21" s="9" t="s">
        <v>714</v>
      </c>
      <c r="H21" s="9">
        <v>20</v>
      </c>
      <c r="I21" s="9">
        <f t="shared" si="3"/>
        <v>1500</v>
      </c>
      <c r="J21" s="18">
        <f t="shared" si="1"/>
        <v>28500</v>
      </c>
      <c r="K21" s="19">
        <f t="shared" si="2"/>
        <v>0.0526315789473684</v>
      </c>
    </row>
    <row r="22" spans="1:11">
      <c r="A22" s="8">
        <v>42794</v>
      </c>
      <c r="B22" s="9" t="s">
        <v>715</v>
      </c>
      <c r="C22" s="9" t="s">
        <v>348</v>
      </c>
      <c r="D22" s="9">
        <v>2100</v>
      </c>
      <c r="E22" s="9">
        <v>36.2</v>
      </c>
      <c r="F22" s="9">
        <v>34.8</v>
      </c>
      <c r="G22" s="9" t="s">
        <v>716</v>
      </c>
      <c r="H22" s="9">
        <v>38.9</v>
      </c>
      <c r="I22" s="9">
        <f t="shared" si="3"/>
        <v>5669.99999999999</v>
      </c>
      <c r="J22" s="18">
        <f t="shared" si="1"/>
        <v>76020</v>
      </c>
      <c r="K22" s="19">
        <f t="shared" si="2"/>
        <v>0.0745856353591159</v>
      </c>
    </row>
    <row r="23" spans="1:11">
      <c r="A23" s="8"/>
      <c r="B23" s="9"/>
      <c r="C23" s="9"/>
      <c r="D23" s="9"/>
      <c r="E23" s="9"/>
      <c r="F23" s="9"/>
      <c r="G23" s="9"/>
      <c r="H23" s="9"/>
      <c r="I23" s="9"/>
      <c r="J23" s="20"/>
      <c r="K23" s="21"/>
    </row>
    <row r="24" spans="1:11">
      <c r="A24" s="13" t="s">
        <v>717</v>
      </c>
      <c r="B24" s="14"/>
      <c r="C24" s="14"/>
      <c r="D24" s="14"/>
      <c r="E24" s="14"/>
      <c r="F24" s="14"/>
      <c r="G24" s="14"/>
      <c r="H24" s="15"/>
      <c r="I24" s="22">
        <f>SUM(I4:I22)</f>
        <v>35270</v>
      </c>
      <c r="J24" s="9"/>
      <c r="K24" s="23">
        <f>SUM(K4:K22)</f>
        <v>1.69480281716776</v>
      </c>
    </row>
    <row r="26" spans="7:9">
      <c r="G26" s="16" t="s">
        <v>42</v>
      </c>
      <c r="H26" s="16"/>
      <c r="I26" s="24">
        <v>35270</v>
      </c>
    </row>
    <row r="27" spans="7:9">
      <c r="G27" s="16" t="s">
        <v>718</v>
      </c>
      <c r="H27" s="16"/>
      <c r="I27" s="25">
        <v>1.69</v>
      </c>
    </row>
    <row r="28" spans="7:9">
      <c r="G28" s="16" t="s">
        <v>2</v>
      </c>
      <c r="H28" s="16"/>
      <c r="I28" s="26">
        <f>17/19</f>
        <v>0.894736842105263</v>
      </c>
    </row>
  </sheetData>
  <mergeCells count="6">
    <mergeCell ref="A1:K1"/>
    <mergeCell ref="A2:K2"/>
    <mergeCell ref="A24:H24"/>
    <mergeCell ref="G26:H26"/>
    <mergeCell ref="G27:H27"/>
    <mergeCell ref="G28:H28"/>
  </mergeCells>
  <pageMargins left="0.699305555555556" right="0.699305555555556" top="0.75" bottom="0.75" header="0.3" footer="0.3"/>
  <pageSetup paperSize="1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1048557"/>
  <sheetViews>
    <sheetView workbookViewId="0">
      <selection activeCell="A3" sqref="A$1:K$1048576"/>
    </sheetView>
  </sheetViews>
  <sheetFormatPr defaultColWidth="9" defaultRowHeight="15"/>
  <cols>
    <col min="1" max="1" width="10.1428571428571" style="80" customWidth="1"/>
    <col min="2" max="2" width="19" customWidth="1"/>
    <col min="5" max="5" width="12.8571428571429" customWidth="1"/>
    <col min="7" max="7" width="10.4285714285714" customWidth="1"/>
    <col min="8" max="8" width="11" customWidth="1"/>
    <col min="9" max="9" width="12.5714285714286" customWidth="1"/>
    <col min="10" max="10" width="19.1428571428571" customWidth="1"/>
    <col min="11" max="11" width="18.8571428571429" customWidth="1"/>
  </cols>
  <sheetData>
    <row r="1" ht="22.5" spans="1:12">
      <c r="A1" s="81" t="s">
        <v>4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1"/>
    </row>
    <row r="2" ht="15.75" spans="1:12">
      <c r="A2" s="82" t="s">
        <v>97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1"/>
    </row>
    <row r="3" spans="1:12">
      <c r="A3" s="83" t="s">
        <v>6</v>
      </c>
      <c r="B3" s="7" t="s">
        <v>7</v>
      </c>
      <c r="C3" s="7" t="s">
        <v>8</v>
      </c>
      <c r="D3" s="7" t="s">
        <v>9</v>
      </c>
      <c r="E3" s="7" t="s">
        <v>10</v>
      </c>
      <c r="F3" s="7" t="s">
        <v>11</v>
      </c>
      <c r="G3" s="7" t="s">
        <v>13</v>
      </c>
      <c r="H3" s="7" t="s">
        <v>14</v>
      </c>
      <c r="I3" s="36" t="s">
        <v>15</v>
      </c>
      <c r="J3" s="37" t="s">
        <v>16</v>
      </c>
      <c r="K3" s="37" t="s">
        <v>17</v>
      </c>
      <c r="L3" s="1"/>
    </row>
    <row r="4" spans="1:12">
      <c r="A4" s="85">
        <v>43475</v>
      </c>
      <c r="B4" s="86" t="s">
        <v>25</v>
      </c>
      <c r="C4" s="12" t="s">
        <v>19</v>
      </c>
      <c r="D4" s="12">
        <v>1200</v>
      </c>
      <c r="E4" s="12">
        <v>330</v>
      </c>
      <c r="F4" s="12">
        <v>29</v>
      </c>
      <c r="G4" s="12">
        <v>27.9</v>
      </c>
      <c r="H4" s="12">
        <v>27.9</v>
      </c>
      <c r="I4" s="43">
        <f t="shared" ref="I4:I49" si="0">(H4-F4)*D4</f>
        <v>-1320</v>
      </c>
      <c r="J4" s="92">
        <f t="shared" ref="J4:J49" si="1">D4*F4</f>
        <v>34800</v>
      </c>
      <c r="K4" s="93">
        <f t="shared" ref="K4:K49" si="2">(I4/J4)</f>
        <v>-0.0379310344827587</v>
      </c>
      <c r="L4" s="1"/>
    </row>
    <row r="5" spans="1:12">
      <c r="A5" s="84">
        <v>43475</v>
      </c>
      <c r="B5" s="18" t="s">
        <v>98</v>
      </c>
      <c r="C5" s="9" t="s">
        <v>19</v>
      </c>
      <c r="D5" s="9">
        <v>1200</v>
      </c>
      <c r="E5" s="9">
        <v>330</v>
      </c>
      <c r="F5" s="9">
        <v>34</v>
      </c>
      <c r="G5" s="9">
        <v>32.9</v>
      </c>
      <c r="H5" s="9">
        <v>42</v>
      </c>
      <c r="I5" s="42">
        <f t="shared" si="0"/>
        <v>9600</v>
      </c>
      <c r="J5" s="39">
        <f t="shared" si="1"/>
        <v>40800</v>
      </c>
      <c r="K5" s="40">
        <f t="shared" si="2"/>
        <v>0.235294117647059</v>
      </c>
      <c r="L5" s="1"/>
    </row>
    <row r="6" spans="1:12">
      <c r="A6" s="84">
        <v>43534</v>
      </c>
      <c r="B6" s="95" t="s">
        <v>25</v>
      </c>
      <c r="C6" s="9" t="s">
        <v>19</v>
      </c>
      <c r="D6" s="96">
        <v>1200</v>
      </c>
      <c r="E6" s="96">
        <v>300</v>
      </c>
      <c r="F6" s="9">
        <v>32.5</v>
      </c>
      <c r="G6" s="96">
        <v>31</v>
      </c>
      <c r="H6" s="9">
        <v>37</v>
      </c>
      <c r="I6" s="42">
        <f t="shared" si="0"/>
        <v>5400</v>
      </c>
      <c r="J6" s="39">
        <f t="shared" si="1"/>
        <v>39000</v>
      </c>
      <c r="K6" s="40">
        <f t="shared" si="2"/>
        <v>0.138461538461538</v>
      </c>
      <c r="L6" s="1"/>
    </row>
    <row r="7" spans="1:12">
      <c r="A7" s="85">
        <v>43565</v>
      </c>
      <c r="B7" s="86" t="s">
        <v>99</v>
      </c>
      <c r="C7" s="12" t="s">
        <v>19</v>
      </c>
      <c r="D7" s="12">
        <v>600</v>
      </c>
      <c r="E7" s="12">
        <v>1800</v>
      </c>
      <c r="F7" s="12">
        <v>69</v>
      </c>
      <c r="G7" s="12">
        <v>66.9</v>
      </c>
      <c r="H7" s="12">
        <v>66.9</v>
      </c>
      <c r="I7" s="43">
        <f t="shared" si="0"/>
        <v>-1260</v>
      </c>
      <c r="J7" s="39">
        <f t="shared" si="1"/>
        <v>41400</v>
      </c>
      <c r="K7" s="40">
        <f t="shared" si="2"/>
        <v>-0.0304347826086956</v>
      </c>
      <c r="L7" s="1"/>
    </row>
    <row r="8" spans="1:12">
      <c r="A8" s="85">
        <v>43565</v>
      </c>
      <c r="B8" s="90" t="s">
        <v>100</v>
      </c>
      <c r="C8" s="12" t="s">
        <v>19</v>
      </c>
      <c r="D8" s="12">
        <v>250</v>
      </c>
      <c r="E8" s="12">
        <v>2080</v>
      </c>
      <c r="F8" s="12">
        <v>74</v>
      </c>
      <c r="G8" s="12">
        <v>69.4</v>
      </c>
      <c r="H8" s="12">
        <v>69.4</v>
      </c>
      <c r="I8" s="43">
        <f t="shared" si="0"/>
        <v>-1150</v>
      </c>
      <c r="J8" s="39">
        <f t="shared" si="1"/>
        <v>18500</v>
      </c>
      <c r="K8" s="40">
        <f t="shared" si="2"/>
        <v>-0.0621621621621621</v>
      </c>
      <c r="L8" s="1"/>
    </row>
    <row r="9" spans="1:12">
      <c r="A9" s="85">
        <v>43656</v>
      </c>
      <c r="B9" s="86" t="s">
        <v>27</v>
      </c>
      <c r="C9" s="12" t="s">
        <v>19</v>
      </c>
      <c r="D9" s="12">
        <v>1300</v>
      </c>
      <c r="E9" s="12">
        <v>220</v>
      </c>
      <c r="F9" s="12">
        <v>24.5</v>
      </c>
      <c r="G9" s="12">
        <v>23.4</v>
      </c>
      <c r="H9" s="12">
        <v>23.4</v>
      </c>
      <c r="I9" s="43">
        <f t="shared" si="0"/>
        <v>-1430</v>
      </c>
      <c r="J9" s="39">
        <f t="shared" si="1"/>
        <v>31850</v>
      </c>
      <c r="K9" s="40">
        <f t="shared" si="2"/>
        <v>-0.0448979591836735</v>
      </c>
      <c r="L9" s="1"/>
    </row>
    <row r="10" spans="1:12">
      <c r="A10" s="84">
        <v>43656</v>
      </c>
      <c r="B10" s="18" t="s">
        <v>27</v>
      </c>
      <c r="C10" s="9" t="s">
        <v>19</v>
      </c>
      <c r="D10" s="9">
        <v>1300</v>
      </c>
      <c r="E10" s="9">
        <v>220</v>
      </c>
      <c r="F10" s="9">
        <v>25</v>
      </c>
      <c r="G10" s="9">
        <v>23.7</v>
      </c>
      <c r="H10" s="9">
        <v>25</v>
      </c>
      <c r="I10" s="42">
        <f t="shared" si="0"/>
        <v>0</v>
      </c>
      <c r="J10" s="39">
        <f t="shared" si="1"/>
        <v>32500</v>
      </c>
      <c r="K10" s="40">
        <f t="shared" si="2"/>
        <v>0</v>
      </c>
      <c r="L10" s="1"/>
    </row>
    <row r="11" spans="1:12">
      <c r="A11" s="84">
        <v>43656</v>
      </c>
      <c r="B11" s="18" t="s">
        <v>62</v>
      </c>
      <c r="C11" s="9" t="s">
        <v>19</v>
      </c>
      <c r="D11" s="9">
        <v>1000</v>
      </c>
      <c r="E11" s="9">
        <v>530</v>
      </c>
      <c r="F11" s="9">
        <v>26</v>
      </c>
      <c r="G11" s="9">
        <v>24.7</v>
      </c>
      <c r="H11" s="9">
        <v>29</v>
      </c>
      <c r="I11" s="42">
        <f t="shared" si="0"/>
        <v>3000</v>
      </c>
      <c r="J11" s="39">
        <f t="shared" si="1"/>
        <v>26000</v>
      </c>
      <c r="K11" s="40">
        <f t="shared" si="2"/>
        <v>0.115384615384615</v>
      </c>
      <c r="L11" s="1"/>
    </row>
    <row r="12" spans="1:12">
      <c r="A12" s="84">
        <v>43656</v>
      </c>
      <c r="B12" s="18" t="s">
        <v>101</v>
      </c>
      <c r="C12" s="9" t="s">
        <v>19</v>
      </c>
      <c r="D12" s="9">
        <v>600</v>
      </c>
      <c r="E12" s="9">
        <v>1720</v>
      </c>
      <c r="F12" s="9">
        <v>37</v>
      </c>
      <c r="G12" s="9">
        <v>34.9</v>
      </c>
      <c r="H12" s="9">
        <v>40</v>
      </c>
      <c r="I12" s="42">
        <f t="shared" si="0"/>
        <v>1800</v>
      </c>
      <c r="J12" s="39">
        <f t="shared" si="1"/>
        <v>22200</v>
      </c>
      <c r="K12" s="40">
        <f t="shared" si="2"/>
        <v>0.0810810810810811</v>
      </c>
      <c r="L12" s="1"/>
    </row>
    <row r="13" spans="1:12">
      <c r="A13" s="85">
        <v>43718</v>
      </c>
      <c r="B13" s="86" t="s">
        <v>56</v>
      </c>
      <c r="C13" s="12" t="s">
        <v>19</v>
      </c>
      <c r="D13" s="12">
        <v>750</v>
      </c>
      <c r="E13" s="12">
        <v>1200</v>
      </c>
      <c r="F13" s="12">
        <v>55</v>
      </c>
      <c r="G13" s="12">
        <v>53.4</v>
      </c>
      <c r="H13" s="12">
        <v>53.4</v>
      </c>
      <c r="I13" s="43">
        <f t="shared" si="0"/>
        <v>-1200</v>
      </c>
      <c r="J13" s="39">
        <f t="shared" si="1"/>
        <v>41250</v>
      </c>
      <c r="K13" s="40">
        <f t="shared" si="2"/>
        <v>-0.0290909090909091</v>
      </c>
      <c r="L13" s="1"/>
    </row>
    <row r="14" spans="1:12">
      <c r="A14" s="84">
        <v>43718</v>
      </c>
      <c r="B14" s="18" t="s">
        <v>81</v>
      </c>
      <c r="C14" s="9" t="s">
        <v>19</v>
      </c>
      <c r="D14" s="9">
        <v>750</v>
      </c>
      <c r="E14" s="9">
        <v>1180</v>
      </c>
      <c r="F14" s="9">
        <v>58</v>
      </c>
      <c r="G14" s="9">
        <v>56.4</v>
      </c>
      <c r="H14" s="9">
        <v>58</v>
      </c>
      <c r="I14" s="42">
        <f t="shared" si="0"/>
        <v>0</v>
      </c>
      <c r="J14" s="39">
        <f t="shared" si="1"/>
        <v>43500</v>
      </c>
      <c r="K14" s="40">
        <f t="shared" si="2"/>
        <v>0</v>
      </c>
      <c r="L14" s="1"/>
    </row>
    <row r="15" spans="1:12">
      <c r="A15" s="84">
        <v>43718</v>
      </c>
      <c r="B15" s="18" t="s">
        <v>25</v>
      </c>
      <c r="C15" s="9" t="s">
        <v>19</v>
      </c>
      <c r="D15" s="9">
        <v>1200</v>
      </c>
      <c r="E15" s="9">
        <v>290</v>
      </c>
      <c r="F15" s="9">
        <v>28</v>
      </c>
      <c r="G15" s="9">
        <v>26.7</v>
      </c>
      <c r="H15" s="9">
        <v>31</v>
      </c>
      <c r="I15" s="42">
        <f t="shared" si="0"/>
        <v>3600</v>
      </c>
      <c r="J15" s="39">
        <f t="shared" si="1"/>
        <v>33600</v>
      </c>
      <c r="K15" s="40">
        <f t="shared" si="2"/>
        <v>0.107142857142857</v>
      </c>
      <c r="L15" s="1"/>
    </row>
    <row r="16" spans="1:12">
      <c r="A16" s="84">
        <v>43748</v>
      </c>
      <c r="B16" s="18" t="s">
        <v>102</v>
      </c>
      <c r="C16" s="9" t="s">
        <v>19</v>
      </c>
      <c r="D16" s="9">
        <v>600</v>
      </c>
      <c r="E16" s="9">
        <v>1780</v>
      </c>
      <c r="F16" s="9">
        <v>49</v>
      </c>
      <c r="G16" s="9">
        <v>46.7</v>
      </c>
      <c r="H16" s="9">
        <v>51</v>
      </c>
      <c r="I16" s="42">
        <f t="shared" si="0"/>
        <v>1200</v>
      </c>
      <c r="J16" s="39">
        <f t="shared" si="1"/>
        <v>29400</v>
      </c>
      <c r="K16" s="40">
        <f t="shared" si="2"/>
        <v>0.0408163265306122</v>
      </c>
      <c r="L16" s="1"/>
    </row>
    <row r="17" spans="1:12">
      <c r="A17" s="84">
        <v>43748</v>
      </c>
      <c r="B17" s="18" t="s">
        <v>25</v>
      </c>
      <c r="C17" s="9" t="s">
        <v>19</v>
      </c>
      <c r="D17" s="9">
        <v>1200</v>
      </c>
      <c r="E17" s="9">
        <v>300</v>
      </c>
      <c r="F17" s="9">
        <v>27</v>
      </c>
      <c r="G17" s="9">
        <v>25.7</v>
      </c>
      <c r="H17" s="9">
        <v>27</v>
      </c>
      <c r="I17" s="42">
        <f t="shared" si="0"/>
        <v>0</v>
      </c>
      <c r="J17" s="39">
        <f t="shared" si="1"/>
        <v>32400</v>
      </c>
      <c r="K17" s="40">
        <f t="shared" si="2"/>
        <v>0</v>
      </c>
      <c r="L17" s="1"/>
    </row>
    <row r="18" spans="1:12">
      <c r="A18" s="84">
        <v>43748</v>
      </c>
      <c r="B18" s="18" t="s">
        <v>103</v>
      </c>
      <c r="C18" s="9" t="s">
        <v>19</v>
      </c>
      <c r="D18" s="9">
        <v>750</v>
      </c>
      <c r="E18" s="9">
        <v>700</v>
      </c>
      <c r="F18" s="9">
        <v>33</v>
      </c>
      <c r="G18" s="9">
        <v>31.4</v>
      </c>
      <c r="H18" s="9">
        <v>36</v>
      </c>
      <c r="I18" s="42">
        <f t="shared" si="0"/>
        <v>2250</v>
      </c>
      <c r="J18" s="39">
        <f t="shared" si="1"/>
        <v>24750</v>
      </c>
      <c r="K18" s="40">
        <f t="shared" si="2"/>
        <v>0.0909090909090909</v>
      </c>
      <c r="L18" s="1"/>
    </row>
    <row r="19" spans="1:12">
      <c r="A19" s="84">
        <v>43748</v>
      </c>
      <c r="B19" s="18" t="s">
        <v>23</v>
      </c>
      <c r="C19" s="9" t="s">
        <v>19</v>
      </c>
      <c r="D19" s="9">
        <v>800</v>
      </c>
      <c r="E19" s="9">
        <v>200</v>
      </c>
      <c r="F19" s="9">
        <v>42</v>
      </c>
      <c r="G19" s="9">
        <v>40.4</v>
      </c>
      <c r="H19" s="9">
        <v>43.5</v>
      </c>
      <c r="I19" s="42">
        <f t="shared" si="0"/>
        <v>1200</v>
      </c>
      <c r="J19" s="39">
        <f t="shared" si="1"/>
        <v>33600</v>
      </c>
      <c r="K19" s="40">
        <f t="shared" si="2"/>
        <v>0.0357142857142857</v>
      </c>
      <c r="L19" s="1"/>
    </row>
    <row r="20" spans="1:12">
      <c r="A20" s="85">
        <v>43779</v>
      </c>
      <c r="B20" s="86" t="s">
        <v>81</v>
      </c>
      <c r="C20" s="12" t="s">
        <v>19</v>
      </c>
      <c r="D20" s="12">
        <v>750</v>
      </c>
      <c r="E20" s="12">
        <v>1240</v>
      </c>
      <c r="F20" s="12">
        <v>36</v>
      </c>
      <c r="G20" s="12">
        <v>32.9</v>
      </c>
      <c r="H20" s="12">
        <v>32.9</v>
      </c>
      <c r="I20" s="43">
        <f t="shared" si="0"/>
        <v>-2325</v>
      </c>
      <c r="J20" s="92">
        <f t="shared" si="1"/>
        <v>27000</v>
      </c>
      <c r="K20" s="93">
        <f t="shared" si="2"/>
        <v>-0.0861111111111111</v>
      </c>
      <c r="L20" s="1"/>
    </row>
    <row r="21" spans="1:12">
      <c r="A21" s="84">
        <v>43779</v>
      </c>
      <c r="B21" s="18" t="s">
        <v>100</v>
      </c>
      <c r="C21" s="9" t="s">
        <v>19</v>
      </c>
      <c r="D21" s="9">
        <v>250</v>
      </c>
      <c r="E21" s="9">
        <v>1900</v>
      </c>
      <c r="F21" s="9">
        <v>55</v>
      </c>
      <c r="G21" s="9">
        <v>49.7</v>
      </c>
      <c r="H21" s="9">
        <v>55</v>
      </c>
      <c r="I21" s="42">
        <f t="shared" si="0"/>
        <v>0</v>
      </c>
      <c r="J21" s="39">
        <f t="shared" si="1"/>
        <v>13750</v>
      </c>
      <c r="K21" s="40">
        <f t="shared" si="2"/>
        <v>0</v>
      </c>
      <c r="L21" s="1"/>
    </row>
    <row r="22" spans="1:12">
      <c r="A22" s="84">
        <v>43779</v>
      </c>
      <c r="B22" s="18" t="s">
        <v>98</v>
      </c>
      <c r="C22" s="9" t="s">
        <v>19</v>
      </c>
      <c r="D22" s="9">
        <v>1200</v>
      </c>
      <c r="E22" s="9">
        <v>290</v>
      </c>
      <c r="F22" s="9">
        <v>32</v>
      </c>
      <c r="G22" s="9">
        <v>30.9</v>
      </c>
      <c r="H22" s="9">
        <v>38.6</v>
      </c>
      <c r="I22" s="42">
        <f t="shared" si="0"/>
        <v>7920</v>
      </c>
      <c r="J22" s="39">
        <f t="shared" si="1"/>
        <v>38400</v>
      </c>
      <c r="K22" s="40">
        <f t="shared" si="2"/>
        <v>0.20625</v>
      </c>
      <c r="L22" s="1"/>
    </row>
    <row r="23" spans="1:12">
      <c r="A23" s="84" t="s">
        <v>104</v>
      </c>
      <c r="B23" s="18" t="s">
        <v>102</v>
      </c>
      <c r="C23" s="9" t="s">
        <v>19</v>
      </c>
      <c r="D23" s="9">
        <v>600</v>
      </c>
      <c r="E23" s="9">
        <v>1800</v>
      </c>
      <c r="F23" s="9">
        <v>42</v>
      </c>
      <c r="G23" s="9">
        <v>39.7</v>
      </c>
      <c r="H23" s="9">
        <v>44</v>
      </c>
      <c r="I23" s="42">
        <f t="shared" si="0"/>
        <v>1200</v>
      </c>
      <c r="J23" s="39">
        <f t="shared" si="1"/>
        <v>25200</v>
      </c>
      <c r="K23" s="40">
        <f t="shared" si="2"/>
        <v>0.0476190476190476</v>
      </c>
      <c r="L23" s="1"/>
    </row>
    <row r="24" spans="1:12">
      <c r="A24" s="84" t="s">
        <v>104</v>
      </c>
      <c r="B24" s="18" t="s">
        <v>98</v>
      </c>
      <c r="C24" s="9" t="s">
        <v>19</v>
      </c>
      <c r="D24" s="9">
        <v>1200</v>
      </c>
      <c r="E24" s="9">
        <v>270</v>
      </c>
      <c r="F24" s="9">
        <v>30</v>
      </c>
      <c r="G24" s="9">
        <v>28.7</v>
      </c>
      <c r="H24" s="9">
        <v>31</v>
      </c>
      <c r="I24" s="42">
        <f t="shared" si="0"/>
        <v>1200</v>
      </c>
      <c r="J24" s="39">
        <f t="shared" si="1"/>
        <v>36000</v>
      </c>
      <c r="K24" s="40">
        <f t="shared" si="2"/>
        <v>0.0333333333333333</v>
      </c>
      <c r="L24" s="1"/>
    </row>
    <row r="25" spans="1:12">
      <c r="A25" s="84" t="s">
        <v>105</v>
      </c>
      <c r="B25" s="18" t="s">
        <v>98</v>
      </c>
      <c r="C25" s="9" t="s">
        <v>19</v>
      </c>
      <c r="D25" s="9">
        <v>1200</v>
      </c>
      <c r="E25" s="9">
        <v>260</v>
      </c>
      <c r="F25" s="9">
        <v>34</v>
      </c>
      <c r="G25" s="9">
        <v>32.7</v>
      </c>
      <c r="H25" s="9">
        <v>37</v>
      </c>
      <c r="I25" s="42">
        <f t="shared" si="0"/>
        <v>3600</v>
      </c>
      <c r="J25" s="39">
        <f t="shared" si="1"/>
        <v>40800</v>
      </c>
      <c r="K25" s="40">
        <f t="shared" si="2"/>
        <v>0.0882352941176471</v>
      </c>
      <c r="L25" s="1"/>
    </row>
    <row r="26" spans="1:12">
      <c r="A26" s="84" t="s">
        <v>105</v>
      </c>
      <c r="B26" s="18" t="s">
        <v>106</v>
      </c>
      <c r="C26" s="9" t="s">
        <v>19</v>
      </c>
      <c r="D26" s="9">
        <v>600</v>
      </c>
      <c r="E26" s="9">
        <v>1800</v>
      </c>
      <c r="F26" s="9">
        <v>45</v>
      </c>
      <c r="G26" s="9">
        <v>42.7</v>
      </c>
      <c r="H26" s="9">
        <v>50</v>
      </c>
      <c r="I26" s="42">
        <f t="shared" si="0"/>
        <v>3000</v>
      </c>
      <c r="J26" s="39">
        <f t="shared" si="1"/>
        <v>27000</v>
      </c>
      <c r="K26" s="40">
        <f t="shared" si="2"/>
        <v>0.111111111111111</v>
      </c>
      <c r="L26" s="1"/>
    </row>
    <row r="27" spans="1:12">
      <c r="A27" s="84" t="s">
        <v>105</v>
      </c>
      <c r="B27" s="18" t="s">
        <v>25</v>
      </c>
      <c r="C27" s="9" t="s">
        <v>19</v>
      </c>
      <c r="D27" s="9">
        <v>1200</v>
      </c>
      <c r="E27" s="9">
        <v>250</v>
      </c>
      <c r="F27" s="9">
        <v>29</v>
      </c>
      <c r="G27" s="9">
        <v>27.9</v>
      </c>
      <c r="H27" s="9">
        <v>33.2</v>
      </c>
      <c r="I27" s="42">
        <f t="shared" si="0"/>
        <v>5040</v>
      </c>
      <c r="J27" s="39">
        <f t="shared" si="1"/>
        <v>34800</v>
      </c>
      <c r="K27" s="40">
        <f t="shared" si="2"/>
        <v>0.144827586206897</v>
      </c>
      <c r="L27" s="1"/>
    </row>
    <row r="28" spans="1:12">
      <c r="A28" s="84" t="s">
        <v>107</v>
      </c>
      <c r="B28" s="18" t="s">
        <v>25</v>
      </c>
      <c r="C28" s="9" t="s">
        <v>19</v>
      </c>
      <c r="D28" s="9">
        <v>1200</v>
      </c>
      <c r="E28" s="9">
        <v>250</v>
      </c>
      <c r="F28" s="9">
        <v>35.5</v>
      </c>
      <c r="G28" s="9">
        <v>34.2</v>
      </c>
      <c r="H28" s="9">
        <v>38.8</v>
      </c>
      <c r="I28" s="42">
        <f t="shared" si="0"/>
        <v>3960</v>
      </c>
      <c r="J28" s="39">
        <f t="shared" si="1"/>
        <v>42600</v>
      </c>
      <c r="K28" s="40">
        <f t="shared" si="2"/>
        <v>0.0929577464788732</v>
      </c>
      <c r="L28" s="1"/>
    </row>
    <row r="29" spans="1:12">
      <c r="A29" s="85" t="s">
        <v>107</v>
      </c>
      <c r="B29" s="86" t="s">
        <v>108</v>
      </c>
      <c r="C29" s="12" t="s">
        <v>19</v>
      </c>
      <c r="D29" s="12">
        <v>1100</v>
      </c>
      <c r="E29" s="12">
        <v>630</v>
      </c>
      <c r="F29" s="12">
        <v>29</v>
      </c>
      <c r="G29" s="12">
        <v>27.7</v>
      </c>
      <c r="H29" s="12">
        <v>27.7</v>
      </c>
      <c r="I29" s="43">
        <f t="shared" si="0"/>
        <v>-1430</v>
      </c>
      <c r="J29" s="39">
        <f t="shared" si="1"/>
        <v>31900</v>
      </c>
      <c r="K29" s="40">
        <f t="shared" si="2"/>
        <v>-0.0448275862068966</v>
      </c>
      <c r="L29" s="1"/>
    </row>
    <row r="30" spans="1:12">
      <c r="A30" s="85" t="s">
        <v>107</v>
      </c>
      <c r="B30" s="86" t="s">
        <v>108</v>
      </c>
      <c r="C30" s="12" t="s">
        <v>19</v>
      </c>
      <c r="D30" s="12">
        <v>1200</v>
      </c>
      <c r="E30" s="12">
        <v>630</v>
      </c>
      <c r="F30" s="12">
        <v>30</v>
      </c>
      <c r="G30" s="12">
        <v>28.7</v>
      </c>
      <c r="H30" s="12">
        <v>28.7</v>
      </c>
      <c r="I30" s="43">
        <f t="shared" si="0"/>
        <v>-1560</v>
      </c>
      <c r="J30" s="39">
        <f t="shared" si="1"/>
        <v>36000</v>
      </c>
      <c r="K30" s="40">
        <f t="shared" si="2"/>
        <v>-0.0433333333333334</v>
      </c>
      <c r="L30" s="1"/>
    </row>
    <row r="31" spans="1:12">
      <c r="A31" s="85" t="s">
        <v>109</v>
      </c>
      <c r="B31" s="86" t="s">
        <v>110</v>
      </c>
      <c r="C31" s="12" t="s">
        <v>19</v>
      </c>
      <c r="D31" s="12">
        <v>1500</v>
      </c>
      <c r="E31" s="12">
        <v>470</v>
      </c>
      <c r="F31" s="12">
        <v>15</v>
      </c>
      <c r="G31" s="12">
        <v>13.9</v>
      </c>
      <c r="H31" s="12">
        <v>13.9</v>
      </c>
      <c r="I31" s="43">
        <f t="shared" si="0"/>
        <v>-1650</v>
      </c>
      <c r="J31" s="39">
        <f t="shared" si="1"/>
        <v>22500</v>
      </c>
      <c r="K31" s="40">
        <f t="shared" si="2"/>
        <v>-0.0733333333333333</v>
      </c>
      <c r="L31" s="1"/>
    </row>
    <row r="32" spans="1:12">
      <c r="A32" s="85" t="s">
        <v>109</v>
      </c>
      <c r="B32" s="86" t="s">
        <v>18</v>
      </c>
      <c r="C32" s="12" t="s">
        <v>19</v>
      </c>
      <c r="D32" s="12">
        <v>800</v>
      </c>
      <c r="E32" s="12">
        <v>180</v>
      </c>
      <c r="F32" s="12">
        <v>27</v>
      </c>
      <c r="G32" s="12">
        <v>25.4</v>
      </c>
      <c r="H32" s="12">
        <v>25.4</v>
      </c>
      <c r="I32" s="43">
        <f t="shared" si="0"/>
        <v>-1280</v>
      </c>
      <c r="J32" s="39">
        <f t="shared" si="1"/>
        <v>21600</v>
      </c>
      <c r="K32" s="40">
        <f t="shared" si="2"/>
        <v>-0.0592592592592593</v>
      </c>
      <c r="L32" s="1"/>
    </row>
    <row r="33" spans="1:12">
      <c r="A33" s="84" t="s">
        <v>109</v>
      </c>
      <c r="B33" s="18" t="s">
        <v>25</v>
      </c>
      <c r="C33" s="9" t="s">
        <v>19</v>
      </c>
      <c r="D33" s="9">
        <v>1200</v>
      </c>
      <c r="E33" s="9">
        <v>260</v>
      </c>
      <c r="F33" s="9">
        <v>31</v>
      </c>
      <c r="G33" s="9">
        <v>28.9</v>
      </c>
      <c r="H33" s="9">
        <v>31</v>
      </c>
      <c r="I33" s="42">
        <f t="shared" si="0"/>
        <v>0</v>
      </c>
      <c r="J33" s="39">
        <f t="shared" si="1"/>
        <v>37200</v>
      </c>
      <c r="K33" s="40">
        <f t="shared" si="2"/>
        <v>0</v>
      </c>
      <c r="L33" s="1"/>
    </row>
    <row r="34" spans="1:12">
      <c r="A34" s="84" t="s">
        <v>109</v>
      </c>
      <c r="B34" s="18" t="s">
        <v>25</v>
      </c>
      <c r="C34" s="9" t="s">
        <v>19</v>
      </c>
      <c r="D34" s="9">
        <v>1200</v>
      </c>
      <c r="E34" s="9">
        <v>270</v>
      </c>
      <c r="F34" s="9">
        <v>26</v>
      </c>
      <c r="G34" s="9">
        <v>24.9</v>
      </c>
      <c r="H34" s="9">
        <v>29.4</v>
      </c>
      <c r="I34" s="42">
        <f t="shared" si="0"/>
        <v>4080</v>
      </c>
      <c r="J34" s="39">
        <f t="shared" si="1"/>
        <v>31200</v>
      </c>
      <c r="K34" s="40">
        <f t="shared" si="2"/>
        <v>0.130769230769231</v>
      </c>
      <c r="L34" s="1"/>
    </row>
    <row r="35" spans="1:12">
      <c r="A35" s="84" t="s">
        <v>111</v>
      </c>
      <c r="B35" s="18" t="s">
        <v>29</v>
      </c>
      <c r="C35" s="9" t="s">
        <v>19</v>
      </c>
      <c r="D35" s="9">
        <v>1400</v>
      </c>
      <c r="E35" s="9">
        <v>620</v>
      </c>
      <c r="F35" s="9">
        <v>25</v>
      </c>
      <c r="G35" s="9">
        <v>23.9</v>
      </c>
      <c r="H35" s="9">
        <v>28.2</v>
      </c>
      <c r="I35" s="42">
        <f t="shared" si="0"/>
        <v>4480</v>
      </c>
      <c r="J35" s="39">
        <f t="shared" si="1"/>
        <v>35000</v>
      </c>
      <c r="K35" s="40">
        <f t="shared" si="2"/>
        <v>0.128</v>
      </c>
      <c r="L35" s="1"/>
    </row>
    <row r="36" spans="1:12">
      <c r="A36" s="85" t="s">
        <v>112</v>
      </c>
      <c r="B36" s="86" t="s">
        <v>113</v>
      </c>
      <c r="C36" s="12" t="s">
        <v>19</v>
      </c>
      <c r="D36" s="12">
        <v>500</v>
      </c>
      <c r="E36" s="12">
        <v>1420</v>
      </c>
      <c r="F36" s="12">
        <v>34</v>
      </c>
      <c r="G36" s="12">
        <v>31.4</v>
      </c>
      <c r="H36" s="12">
        <v>31.4</v>
      </c>
      <c r="I36" s="43">
        <f t="shared" si="0"/>
        <v>-1300</v>
      </c>
      <c r="J36" s="39">
        <f t="shared" si="1"/>
        <v>17000</v>
      </c>
      <c r="K36" s="40">
        <f t="shared" si="2"/>
        <v>-0.0764705882352942</v>
      </c>
      <c r="L36" s="1"/>
    </row>
    <row r="37" spans="1:12">
      <c r="A37" s="84" t="s">
        <v>112</v>
      </c>
      <c r="B37" s="18" t="s">
        <v>98</v>
      </c>
      <c r="C37" s="9" t="s">
        <v>19</v>
      </c>
      <c r="D37" s="9">
        <v>1200</v>
      </c>
      <c r="E37" s="9">
        <v>290</v>
      </c>
      <c r="F37" s="9">
        <v>25</v>
      </c>
      <c r="G37" s="9">
        <v>23.9</v>
      </c>
      <c r="H37" s="9">
        <v>25</v>
      </c>
      <c r="I37" s="42">
        <f t="shared" si="0"/>
        <v>0</v>
      </c>
      <c r="J37" s="39">
        <f t="shared" si="1"/>
        <v>30000</v>
      </c>
      <c r="K37" s="40">
        <f t="shared" si="2"/>
        <v>0</v>
      </c>
      <c r="L37" s="1"/>
    </row>
    <row r="38" spans="1:12">
      <c r="A38" s="84" t="s">
        <v>112</v>
      </c>
      <c r="B38" s="18" t="s">
        <v>81</v>
      </c>
      <c r="C38" s="9" t="s">
        <v>19</v>
      </c>
      <c r="D38" s="9">
        <v>750</v>
      </c>
      <c r="E38" s="9">
        <v>1300</v>
      </c>
      <c r="F38" s="9">
        <v>41</v>
      </c>
      <c r="G38" s="9">
        <v>38.9</v>
      </c>
      <c r="H38" s="9">
        <v>47.5</v>
      </c>
      <c r="I38" s="42">
        <f t="shared" si="0"/>
        <v>4875</v>
      </c>
      <c r="J38" s="39">
        <f t="shared" si="1"/>
        <v>30750</v>
      </c>
      <c r="K38" s="40">
        <f t="shared" si="2"/>
        <v>0.158536585365854</v>
      </c>
      <c r="L38" s="1"/>
    </row>
    <row r="39" spans="1:12">
      <c r="A39" s="85" t="s">
        <v>112</v>
      </c>
      <c r="B39" s="86" t="s">
        <v>114</v>
      </c>
      <c r="C39" s="12" t="s">
        <v>19</v>
      </c>
      <c r="D39" s="12">
        <v>1200</v>
      </c>
      <c r="E39" s="12">
        <v>660</v>
      </c>
      <c r="F39" s="12">
        <v>35.6</v>
      </c>
      <c r="G39" s="12">
        <v>34.4</v>
      </c>
      <c r="H39" s="12">
        <v>34.4</v>
      </c>
      <c r="I39" s="43">
        <f t="shared" si="0"/>
        <v>-1440</v>
      </c>
      <c r="J39" s="39">
        <f t="shared" si="1"/>
        <v>42720</v>
      </c>
      <c r="K39" s="40">
        <f t="shared" si="2"/>
        <v>-0.0337078651685394</v>
      </c>
      <c r="L39" s="1"/>
    </row>
    <row r="40" spans="1:12">
      <c r="A40" s="84" t="s">
        <v>115</v>
      </c>
      <c r="B40" s="18" t="s">
        <v>45</v>
      </c>
      <c r="C40" s="9" t="s">
        <v>19</v>
      </c>
      <c r="D40" s="9">
        <v>1200</v>
      </c>
      <c r="E40" s="9">
        <v>620</v>
      </c>
      <c r="F40" s="9">
        <v>34</v>
      </c>
      <c r="G40" s="9">
        <v>32.7</v>
      </c>
      <c r="H40" s="9">
        <v>35</v>
      </c>
      <c r="I40" s="42">
        <f t="shared" si="0"/>
        <v>1200</v>
      </c>
      <c r="J40" s="39">
        <f t="shared" si="1"/>
        <v>40800</v>
      </c>
      <c r="K40" s="40">
        <f t="shared" si="2"/>
        <v>0.0294117647058824</v>
      </c>
      <c r="L40" s="1"/>
    </row>
    <row r="41" spans="1:12">
      <c r="A41" s="85" t="s">
        <v>115</v>
      </c>
      <c r="B41" s="86" t="s">
        <v>98</v>
      </c>
      <c r="C41" s="12" t="s">
        <v>19</v>
      </c>
      <c r="D41" s="12">
        <v>1200</v>
      </c>
      <c r="E41" s="12">
        <v>240</v>
      </c>
      <c r="F41" s="12">
        <v>24</v>
      </c>
      <c r="G41" s="12">
        <v>22.7</v>
      </c>
      <c r="H41" s="12">
        <v>22.7</v>
      </c>
      <c r="I41" s="43">
        <f t="shared" si="0"/>
        <v>-1560</v>
      </c>
      <c r="J41" s="39">
        <f t="shared" si="1"/>
        <v>28800</v>
      </c>
      <c r="K41" s="40">
        <f t="shared" si="2"/>
        <v>-0.0541666666666667</v>
      </c>
      <c r="L41" s="1"/>
    </row>
    <row r="42" spans="1:12">
      <c r="A42" s="84" t="s">
        <v>115</v>
      </c>
      <c r="B42" s="18" t="s">
        <v>25</v>
      </c>
      <c r="C42" s="9" t="s">
        <v>19</v>
      </c>
      <c r="D42" s="9">
        <v>1200</v>
      </c>
      <c r="E42" s="9">
        <v>250</v>
      </c>
      <c r="F42" s="9">
        <v>20</v>
      </c>
      <c r="G42" s="9">
        <v>18.7</v>
      </c>
      <c r="H42" s="9">
        <v>21</v>
      </c>
      <c r="I42" s="42">
        <f t="shared" si="0"/>
        <v>1200</v>
      </c>
      <c r="J42" s="39">
        <f t="shared" si="1"/>
        <v>24000</v>
      </c>
      <c r="K42" s="40">
        <f t="shared" si="2"/>
        <v>0.05</v>
      </c>
      <c r="L42" s="1"/>
    </row>
    <row r="43" spans="1:12">
      <c r="A43" s="84" t="s">
        <v>116</v>
      </c>
      <c r="B43" s="18" t="s">
        <v>98</v>
      </c>
      <c r="C43" s="9" t="s">
        <v>19</v>
      </c>
      <c r="D43" s="9">
        <v>1200</v>
      </c>
      <c r="E43" s="9">
        <v>270</v>
      </c>
      <c r="F43" s="9">
        <v>18</v>
      </c>
      <c r="G43" s="9">
        <v>16.7</v>
      </c>
      <c r="H43" s="9">
        <v>20</v>
      </c>
      <c r="I43" s="42">
        <f t="shared" si="0"/>
        <v>2400</v>
      </c>
      <c r="J43" s="39">
        <f t="shared" si="1"/>
        <v>21600</v>
      </c>
      <c r="K43" s="40">
        <f t="shared" si="2"/>
        <v>0.111111111111111</v>
      </c>
      <c r="L43" s="1"/>
    </row>
    <row r="44" spans="1:12">
      <c r="A44" s="84" t="s">
        <v>117</v>
      </c>
      <c r="B44" s="18" t="s">
        <v>99</v>
      </c>
      <c r="C44" s="9" t="s">
        <v>19</v>
      </c>
      <c r="D44" s="9">
        <v>600</v>
      </c>
      <c r="E44" s="9">
        <v>1650</v>
      </c>
      <c r="F44" s="9">
        <v>79</v>
      </c>
      <c r="G44" s="9">
        <v>76.7</v>
      </c>
      <c r="H44" s="9">
        <v>81</v>
      </c>
      <c r="I44" s="42">
        <f t="shared" si="0"/>
        <v>1200</v>
      </c>
      <c r="J44" s="39">
        <f t="shared" si="1"/>
        <v>47400</v>
      </c>
      <c r="K44" s="40">
        <f t="shared" si="2"/>
        <v>0.0253164556962025</v>
      </c>
      <c r="L44" s="1"/>
    </row>
    <row r="45" spans="1:12">
      <c r="A45" s="84" t="s">
        <v>117</v>
      </c>
      <c r="B45" s="18" t="s">
        <v>99</v>
      </c>
      <c r="C45" s="9" t="s">
        <v>19</v>
      </c>
      <c r="D45" s="9">
        <v>600</v>
      </c>
      <c r="E45" s="9">
        <v>1600</v>
      </c>
      <c r="F45" s="9">
        <v>50</v>
      </c>
      <c r="G45" s="9">
        <v>47.4</v>
      </c>
      <c r="H45" s="9">
        <v>63</v>
      </c>
      <c r="I45" s="42">
        <f t="shared" si="0"/>
        <v>7800</v>
      </c>
      <c r="J45" s="39">
        <f t="shared" si="1"/>
        <v>30000</v>
      </c>
      <c r="K45" s="40">
        <f t="shared" si="2"/>
        <v>0.26</v>
      </c>
      <c r="L45" s="1"/>
    </row>
    <row r="46" spans="1:12">
      <c r="A46" s="84" t="s">
        <v>118</v>
      </c>
      <c r="B46" s="18" t="s">
        <v>25</v>
      </c>
      <c r="C46" s="9" t="s">
        <v>19</v>
      </c>
      <c r="D46" s="9">
        <v>1200</v>
      </c>
      <c r="E46" s="9">
        <v>260</v>
      </c>
      <c r="F46" s="9">
        <v>7.5</v>
      </c>
      <c r="G46" s="9">
        <v>6.4</v>
      </c>
      <c r="H46" s="9">
        <v>14</v>
      </c>
      <c r="I46" s="42">
        <f t="shared" si="0"/>
        <v>7800</v>
      </c>
      <c r="J46" s="39">
        <f t="shared" si="1"/>
        <v>9000</v>
      </c>
      <c r="K46" s="40">
        <f t="shared" si="2"/>
        <v>0.866666666666667</v>
      </c>
      <c r="L46" s="1"/>
    </row>
    <row r="47" spans="1:12">
      <c r="A47" s="84" t="s">
        <v>119</v>
      </c>
      <c r="B47" s="18" t="s">
        <v>25</v>
      </c>
      <c r="C47" s="9" t="s">
        <v>19</v>
      </c>
      <c r="D47" s="9">
        <v>1200</v>
      </c>
      <c r="E47" s="9">
        <v>280</v>
      </c>
      <c r="F47" s="9">
        <v>6</v>
      </c>
      <c r="G47" s="9">
        <v>4.9</v>
      </c>
      <c r="H47" s="9">
        <v>10</v>
      </c>
      <c r="I47" s="42">
        <f t="shared" si="0"/>
        <v>4800</v>
      </c>
      <c r="J47" s="39">
        <f t="shared" si="1"/>
        <v>7200</v>
      </c>
      <c r="K47" s="40">
        <f t="shared" si="2"/>
        <v>0.666666666666667</v>
      </c>
      <c r="L47" s="1"/>
    </row>
    <row r="48" spans="1:12">
      <c r="A48" s="84" t="s">
        <v>120</v>
      </c>
      <c r="B48" s="18" t="s">
        <v>99</v>
      </c>
      <c r="C48" s="9" t="s">
        <v>19</v>
      </c>
      <c r="D48" s="9">
        <v>600</v>
      </c>
      <c r="E48" s="9">
        <v>1500</v>
      </c>
      <c r="F48" s="9">
        <v>22</v>
      </c>
      <c r="G48" s="9">
        <v>19.7</v>
      </c>
      <c r="H48" s="9">
        <v>27</v>
      </c>
      <c r="I48" s="42">
        <f t="shared" si="0"/>
        <v>3000</v>
      </c>
      <c r="J48" s="39">
        <f t="shared" si="1"/>
        <v>13200</v>
      </c>
      <c r="K48" s="40">
        <f t="shared" si="2"/>
        <v>0.227272727272727</v>
      </c>
      <c r="L48" s="1"/>
    </row>
    <row r="49" spans="1:12">
      <c r="A49" s="84" t="s">
        <v>120</v>
      </c>
      <c r="B49" s="18" t="s">
        <v>27</v>
      </c>
      <c r="C49" s="9" t="s">
        <v>19</v>
      </c>
      <c r="D49" s="9">
        <v>1300</v>
      </c>
      <c r="E49" s="9">
        <v>240</v>
      </c>
      <c r="F49" s="9">
        <v>9.5</v>
      </c>
      <c r="G49" s="9">
        <v>8.4</v>
      </c>
      <c r="H49" s="9">
        <v>10.5</v>
      </c>
      <c r="I49" s="42">
        <f t="shared" si="0"/>
        <v>1300</v>
      </c>
      <c r="J49" s="39">
        <f t="shared" si="1"/>
        <v>12350</v>
      </c>
      <c r="K49" s="40">
        <f t="shared" si="2"/>
        <v>0.105263157894737</v>
      </c>
      <c r="L49" s="1"/>
    </row>
    <row r="50" spans="1:11">
      <c r="A50" s="84"/>
      <c r="B50" s="9"/>
      <c r="C50" s="9"/>
      <c r="D50" s="9"/>
      <c r="E50" s="9"/>
      <c r="F50" s="9"/>
      <c r="G50" s="9"/>
      <c r="H50" s="9"/>
      <c r="I50" s="42"/>
      <c r="J50" s="39"/>
      <c r="K50" s="40">
        <f>SUM(K4:K49)</f>
        <v>3.65242580704449</v>
      </c>
    </row>
    <row r="51" spans="1:11">
      <c r="A51" s="87"/>
      <c r="B51" s="45"/>
      <c r="C51" s="45"/>
      <c r="D51" s="45"/>
      <c r="E51" s="45"/>
      <c r="F51" s="45"/>
      <c r="G51" s="56"/>
      <c r="H51" s="56"/>
      <c r="I51" s="57"/>
      <c r="J51" s="58"/>
      <c r="K51" s="59"/>
    </row>
    <row r="52" spans="1:11">
      <c r="A52" s="87"/>
      <c r="B52" s="45"/>
      <c r="C52" s="45"/>
      <c r="D52" s="45"/>
      <c r="E52" s="45"/>
      <c r="F52" s="45"/>
      <c r="G52" s="46" t="s">
        <v>42</v>
      </c>
      <c r="H52" s="46"/>
      <c r="I52" s="60">
        <f>SUM(I4:I50)</f>
        <v>79200</v>
      </c>
      <c r="J52" s="45"/>
      <c r="K52" s="1"/>
    </row>
    <row r="53" spans="7:9">
      <c r="G53" s="45"/>
      <c r="H53" s="45"/>
      <c r="I53" s="45"/>
    </row>
    <row r="54" spans="7:9">
      <c r="G54" s="47" t="s">
        <v>43</v>
      </c>
      <c r="H54" s="47"/>
      <c r="I54" s="78">
        <v>3.65</v>
      </c>
    </row>
    <row r="55" spans="7:9">
      <c r="G55" s="48"/>
      <c r="H55" s="48"/>
      <c r="I55" s="45"/>
    </row>
    <row r="56" spans="7:9">
      <c r="G56" s="47" t="s">
        <v>2</v>
      </c>
      <c r="H56" s="47"/>
      <c r="I56" s="50">
        <f>33/46</f>
        <v>0.717391304347826</v>
      </c>
    </row>
    <row r="1048556" spans="12:16384">
      <c r="L1048556" s="65"/>
      <c r="XFD1048556" s="39"/>
    </row>
    <row r="1048557" spans="12:16384">
      <c r="L1048557" s="65"/>
      <c r="XFD1048557" s="39"/>
    </row>
  </sheetData>
  <mergeCells count="5">
    <mergeCell ref="A1:K1"/>
    <mergeCell ref="A2:K2"/>
    <mergeCell ref="G52:H52"/>
    <mergeCell ref="G54:H54"/>
    <mergeCell ref="G56:H56"/>
  </mergeCells>
  <pageMargins left="0.75" right="0.75" top="1" bottom="1" header="0.511805555555556" footer="0.511805555555556"/>
  <pageSetup paperSize="1" orientation="portrait" horizontalDpi="300" verticalDpi="3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1048549"/>
  <sheetViews>
    <sheetView workbookViewId="0">
      <selection activeCell="L18" sqref="L18"/>
    </sheetView>
  </sheetViews>
  <sheetFormatPr defaultColWidth="9" defaultRowHeight="15"/>
  <cols>
    <col min="1" max="1" width="10.1428571428571" style="80" customWidth="1"/>
    <col min="2" max="2" width="19" customWidth="1"/>
    <col min="5" max="5" width="12.8571428571429" customWidth="1"/>
    <col min="7" max="7" width="10.4285714285714" customWidth="1"/>
    <col min="8" max="8" width="11" customWidth="1"/>
    <col min="9" max="9" width="12.5714285714286" customWidth="1"/>
    <col min="10" max="10" width="19.1428571428571" customWidth="1"/>
    <col min="11" max="11" width="18.8571428571429" customWidth="1"/>
  </cols>
  <sheetData>
    <row r="1" ht="22.5" spans="1:12">
      <c r="A1" s="81" t="s">
        <v>4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1"/>
    </row>
    <row r="2" ht="15.75" spans="1:12">
      <c r="A2" s="82" t="s">
        <v>121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1"/>
    </row>
    <row r="3" spans="1:12">
      <c r="A3" s="83" t="s">
        <v>6</v>
      </c>
      <c r="B3" s="7" t="s">
        <v>7</v>
      </c>
      <c r="C3" s="7" t="s">
        <v>8</v>
      </c>
      <c r="D3" s="7" t="s">
        <v>9</v>
      </c>
      <c r="E3" s="7" t="s">
        <v>10</v>
      </c>
      <c r="F3" s="7" t="s">
        <v>11</v>
      </c>
      <c r="G3" s="7" t="s">
        <v>13</v>
      </c>
      <c r="H3" s="7" t="s">
        <v>14</v>
      </c>
      <c r="I3" s="36" t="s">
        <v>15</v>
      </c>
      <c r="J3" s="37" t="s">
        <v>16</v>
      </c>
      <c r="K3" s="37" t="s">
        <v>17</v>
      </c>
      <c r="L3" s="1"/>
    </row>
    <row r="4" spans="1:12">
      <c r="A4" s="84">
        <v>43533</v>
      </c>
      <c r="B4" s="18" t="s">
        <v>25</v>
      </c>
      <c r="C4" s="9" t="s">
        <v>19</v>
      </c>
      <c r="D4" s="9">
        <v>1200</v>
      </c>
      <c r="E4" s="9">
        <v>320</v>
      </c>
      <c r="F4" s="9">
        <v>25.8</v>
      </c>
      <c r="G4" s="9">
        <v>24.4</v>
      </c>
      <c r="H4" s="9">
        <v>27.4</v>
      </c>
      <c r="I4" s="42">
        <f t="shared" ref="I4:I19" si="0">(H4-F4)*D4</f>
        <v>1920</v>
      </c>
      <c r="J4" s="39">
        <f t="shared" ref="J4:J19" si="1">D4*F4</f>
        <v>30960</v>
      </c>
      <c r="K4" s="40">
        <f t="shared" ref="K4:K19" si="2">(I4/J4)</f>
        <v>0.0620155038759689</v>
      </c>
      <c r="L4" s="1"/>
    </row>
    <row r="5" spans="1:12">
      <c r="A5" s="84">
        <v>43564</v>
      </c>
      <c r="B5" s="18" t="s">
        <v>56</v>
      </c>
      <c r="C5" s="9" t="s">
        <v>19</v>
      </c>
      <c r="D5" s="9">
        <v>750</v>
      </c>
      <c r="E5" s="9">
        <v>1060</v>
      </c>
      <c r="F5" s="9">
        <v>42</v>
      </c>
      <c r="G5" s="9">
        <v>39.4</v>
      </c>
      <c r="H5" s="9">
        <v>46.7</v>
      </c>
      <c r="I5" s="42">
        <f t="shared" si="0"/>
        <v>3525</v>
      </c>
      <c r="J5" s="39">
        <f t="shared" si="1"/>
        <v>31500</v>
      </c>
      <c r="K5" s="40">
        <f t="shared" si="2"/>
        <v>0.111904761904762</v>
      </c>
      <c r="L5" s="1"/>
    </row>
    <row r="6" spans="1:12">
      <c r="A6" s="84">
        <v>43564</v>
      </c>
      <c r="B6" s="95" t="s">
        <v>122</v>
      </c>
      <c r="C6" s="9" t="s">
        <v>19</v>
      </c>
      <c r="D6" s="96">
        <v>1100</v>
      </c>
      <c r="E6" s="96">
        <v>470</v>
      </c>
      <c r="F6" s="9">
        <v>27.3</v>
      </c>
      <c r="G6" s="96">
        <v>25.7</v>
      </c>
      <c r="H6" s="9">
        <v>29.6</v>
      </c>
      <c r="I6" s="42">
        <f t="shared" si="0"/>
        <v>2530</v>
      </c>
      <c r="J6" s="39">
        <f t="shared" si="1"/>
        <v>30030</v>
      </c>
      <c r="K6" s="40">
        <f t="shared" si="2"/>
        <v>0.0842490842490843</v>
      </c>
      <c r="L6" s="1"/>
    </row>
    <row r="7" spans="1:12">
      <c r="A7" s="85">
        <v>43594</v>
      </c>
      <c r="B7" s="86" t="s">
        <v>81</v>
      </c>
      <c r="C7" s="12" t="s">
        <v>19</v>
      </c>
      <c r="D7" s="12">
        <v>750</v>
      </c>
      <c r="E7" s="12">
        <v>1040</v>
      </c>
      <c r="F7" s="12">
        <v>39</v>
      </c>
      <c r="G7" s="12">
        <v>36.7</v>
      </c>
      <c r="H7" s="12">
        <v>36.7</v>
      </c>
      <c r="I7" s="43">
        <f t="shared" si="0"/>
        <v>-1725</v>
      </c>
      <c r="J7" s="39">
        <f t="shared" si="1"/>
        <v>29250</v>
      </c>
      <c r="K7" s="40">
        <f t="shared" si="2"/>
        <v>-0.0589743589743589</v>
      </c>
      <c r="L7" s="1"/>
    </row>
    <row r="8" spans="1:12">
      <c r="A8" s="85">
        <v>43594</v>
      </c>
      <c r="B8" s="90" t="s">
        <v>123</v>
      </c>
      <c r="C8" s="12" t="s">
        <v>19</v>
      </c>
      <c r="D8" s="12">
        <v>900</v>
      </c>
      <c r="E8" s="12">
        <v>570</v>
      </c>
      <c r="F8" s="12">
        <v>23</v>
      </c>
      <c r="G8" s="12">
        <v>21.4</v>
      </c>
      <c r="H8" s="12">
        <v>21.4</v>
      </c>
      <c r="I8" s="43">
        <f t="shared" si="0"/>
        <v>-1440</v>
      </c>
      <c r="J8" s="39">
        <f t="shared" si="1"/>
        <v>20700</v>
      </c>
      <c r="K8" s="40">
        <f t="shared" si="2"/>
        <v>-0.0695652173913044</v>
      </c>
      <c r="L8" s="1"/>
    </row>
    <row r="9" spans="1:12">
      <c r="A9" s="84">
        <v>43594</v>
      </c>
      <c r="B9" s="18" t="s">
        <v>99</v>
      </c>
      <c r="C9" s="9" t="s">
        <v>19</v>
      </c>
      <c r="D9" s="9">
        <v>600</v>
      </c>
      <c r="E9" s="9">
        <v>1650</v>
      </c>
      <c r="F9" s="9">
        <v>73</v>
      </c>
      <c r="G9" s="9">
        <v>70.7</v>
      </c>
      <c r="H9" s="9">
        <v>75</v>
      </c>
      <c r="I9" s="42">
        <f t="shared" si="0"/>
        <v>1200</v>
      </c>
      <c r="J9" s="39">
        <f t="shared" si="1"/>
        <v>43800</v>
      </c>
      <c r="K9" s="40">
        <f t="shared" si="2"/>
        <v>0.0273972602739726</v>
      </c>
      <c r="L9" s="1"/>
    </row>
    <row r="10" spans="1:12">
      <c r="A10" s="84">
        <v>43625</v>
      </c>
      <c r="B10" s="18" t="s">
        <v>124</v>
      </c>
      <c r="C10" s="9" t="s">
        <v>19</v>
      </c>
      <c r="D10" s="9">
        <v>1500</v>
      </c>
      <c r="E10" s="9">
        <v>430</v>
      </c>
      <c r="F10" s="9">
        <v>14</v>
      </c>
      <c r="G10" s="9">
        <v>12.9</v>
      </c>
      <c r="H10" s="9">
        <v>14</v>
      </c>
      <c r="I10" s="42">
        <f t="shared" si="0"/>
        <v>0</v>
      </c>
      <c r="J10" s="39">
        <f t="shared" si="1"/>
        <v>21000</v>
      </c>
      <c r="K10" s="40">
        <f t="shared" si="2"/>
        <v>0</v>
      </c>
      <c r="L10" s="1"/>
    </row>
    <row r="11" spans="1:12">
      <c r="A11" s="84">
        <v>43625</v>
      </c>
      <c r="B11" s="18" t="s">
        <v>23</v>
      </c>
      <c r="C11" s="9" t="s">
        <v>19</v>
      </c>
      <c r="D11" s="9">
        <v>800</v>
      </c>
      <c r="E11" s="9">
        <v>420</v>
      </c>
      <c r="F11" s="9">
        <v>54</v>
      </c>
      <c r="G11" s="9">
        <v>52.2</v>
      </c>
      <c r="H11" s="9">
        <v>60.5</v>
      </c>
      <c r="I11" s="42">
        <f t="shared" si="0"/>
        <v>5200</v>
      </c>
      <c r="J11" s="39">
        <f t="shared" si="1"/>
        <v>43200</v>
      </c>
      <c r="K11" s="40">
        <f t="shared" si="2"/>
        <v>0.12037037037037</v>
      </c>
      <c r="L11" s="1"/>
    </row>
    <row r="12" spans="1:12">
      <c r="A12" s="84">
        <v>43717</v>
      </c>
      <c r="B12" s="18" t="s">
        <v>125</v>
      </c>
      <c r="C12" s="9" t="s">
        <v>19</v>
      </c>
      <c r="D12" s="9">
        <v>1000</v>
      </c>
      <c r="E12" s="9">
        <v>520</v>
      </c>
      <c r="F12" s="9">
        <v>17.8</v>
      </c>
      <c r="G12" s="9">
        <v>16.4</v>
      </c>
      <c r="H12" s="9">
        <v>20</v>
      </c>
      <c r="I12" s="42">
        <f t="shared" si="0"/>
        <v>2200</v>
      </c>
      <c r="J12" s="39">
        <f t="shared" si="1"/>
        <v>17800</v>
      </c>
      <c r="K12" s="40">
        <f t="shared" si="2"/>
        <v>0.123595505617977</v>
      </c>
      <c r="L12" s="1"/>
    </row>
    <row r="13" spans="1:12">
      <c r="A13" s="84">
        <v>43717</v>
      </c>
      <c r="B13" s="18" t="s">
        <v>126</v>
      </c>
      <c r="C13" s="9" t="s">
        <v>19</v>
      </c>
      <c r="D13" s="9">
        <v>550</v>
      </c>
      <c r="E13" s="9">
        <v>1540</v>
      </c>
      <c r="F13" s="9">
        <v>43</v>
      </c>
      <c r="G13" s="9">
        <v>40.7</v>
      </c>
      <c r="H13" s="9">
        <v>45</v>
      </c>
      <c r="I13" s="42">
        <f t="shared" si="0"/>
        <v>1100</v>
      </c>
      <c r="J13" s="39">
        <f t="shared" si="1"/>
        <v>23650</v>
      </c>
      <c r="K13" s="40">
        <f t="shared" si="2"/>
        <v>0.0465116279069767</v>
      </c>
      <c r="L13" s="1"/>
    </row>
    <row r="14" spans="1:12">
      <c r="A14" s="84">
        <v>43778</v>
      </c>
      <c r="B14" s="18" t="s">
        <v>127</v>
      </c>
      <c r="C14" s="9" t="s">
        <v>19</v>
      </c>
      <c r="D14" s="9">
        <v>1100</v>
      </c>
      <c r="E14" s="9">
        <v>390</v>
      </c>
      <c r="F14" s="9">
        <v>16.4</v>
      </c>
      <c r="G14" s="9">
        <v>14.9</v>
      </c>
      <c r="H14" s="9">
        <v>17.6</v>
      </c>
      <c r="I14" s="42">
        <f t="shared" si="0"/>
        <v>1320</v>
      </c>
      <c r="J14" s="39">
        <f t="shared" si="1"/>
        <v>18040</v>
      </c>
      <c r="K14" s="40">
        <f t="shared" si="2"/>
        <v>0.0731707317073172</v>
      </c>
      <c r="L14" s="1"/>
    </row>
    <row r="15" spans="1:12">
      <c r="A15" s="84">
        <v>43778</v>
      </c>
      <c r="B15" s="18" t="s">
        <v>81</v>
      </c>
      <c r="C15" s="9" t="s">
        <v>19</v>
      </c>
      <c r="D15" s="9">
        <v>750</v>
      </c>
      <c r="E15" s="9">
        <v>1080</v>
      </c>
      <c r="F15" s="9">
        <v>33</v>
      </c>
      <c r="G15" s="9">
        <v>31.2</v>
      </c>
      <c r="H15" s="9">
        <v>33</v>
      </c>
      <c r="I15" s="42">
        <f t="shared" si="0"/>
        <v>0</v>
      </c>
      <c r="J15" s="39">
        <f t="shared" si="1"/>
        <v>24750</v>
      </c>
      <c r="K15" s="40">
        <f t="shared" si="2"/>
        <v>0</v>
      </c>
      <c r="L15" s="1"/>
    </row>
    <row r="16" spans="1:12">
      <c r="A16" s="84">
        <v>43808</v>
      </c>
      <c r="B16" s="18" t="s">
        <v>128</v>
      </c>
      <c r="C16" s="9" t="s">
        <v>19</v>
      </c>
      <c r="D16" s="9">
        <v>600</v>
      </c>
      <c r="E16" s="9">
        <v>1700</v>
      </c>
      <c r="F16" s="9">
        <v>43</v>
      </c>
      <c r="G16" s="9">
        <v>40.9</v>
      </c>
      <c r="H16" s="9">
        <v>47</v>
      </c>
      <c r="I16" s="42">
        <f t="shared" si="0"/>
        <v>2400</v>
      </c>
      <c r="J16" s="39">
        <f t="shared" si="1"/>
        <v>25800</v>
      </c>
      <c r="K16" s="40">
        <f t="shared" si="2"/>
        <v>0.0930232558139535</v>
      </c>
      <c r="L16" s="1"/>
    </row>
    <row r="17" spans="1:12">
      <c r="A17" s="85" t="s">
        <v>129</v>
      </c>
      <c r="B17" s="86" t="s">
        <v>81</v>
      </c>
      <c r="C17" s="12" t="s">
        <v>19</v>
      </c>
      <c r="D17" s="12">
        <v>750</v>
      </c>
      <c r="E17" s="12">
        <v>1100</v>
      </c>
      <c r="F17" s="12">
        <v>26</v>
      </c>
      <c r="G17" s="12">
        <v>23.9</v>
      </c>
      <c r="H17" s="12">
        <v>23.9</v>
      </c>
      <c r="I17" s="43">
        <f t="shared" si="0"/>
        <v>-1575</v>
      </c>
      <c r="J17" s="39">
        <f t="shared" si="1"/>
        <v>19500</v>
      </c>
      <c r="K17" s="40">
        <f t="shared" si="2"/>
        <v>-0.0807692307692308</v>
      </c>
      <c r="L17" s="1"/>
    </row>
    <row r="18" spans="1:12">
      <c r="A18" s="84" t="s">
        <v>130</v>
      </c>
      <c r="B18" s="18" t="s">
        <v>81</v>
      </c>
      <c r="C18" s="9" t="s">
        <v>19</v>
      </c>
      <c r="D18" s="9">
        <v>750</v>
      </c>
      <c r="E18" s="9">
        <v>1100</v>
      </c>
      <c r="F18" s="9">
        <v>33</v>
      </c>
      <c r="G18" s="9">
        <v>31.2</v>
      </c>
      <c r="H18" s="9">
        <v>36</v>
      </c>
      <c r="I18" s="42">
        <f t="shared" si="0"/>
        <v>2250</v>
      </c>
      <c r="J18" s="39">
        <f t="shared" si="1"/>
        <v>24750</v>
      </c>
      <c r="K18" s="40">
        <f t="shared" si="2"/>
        <v>0.0909090909090909</v>
      </c>
      <c r="L18" s="1"/>
    </row>
    <row r="19" spans="1:12">
      <c r="A19" s="85" t="s">
        <v>131</v>
      </c>
      <c r="B19" s="86" t="s">
        <v>25</v>
      </c>
      <c r="C19" s="12" t="s">
        <v>19</v>
      </c>
      <c r="D19" s="12">
        <v>1200</v>
      </c>
      <c r="E19" s="12">
        <v>360</v>
      </c>
      <c r="F19" s="12">
        <v>16</v>
      </c>
      <c r="G19" s="12">
        <v>14.7</v>
      </c>
      <c r="H19" s="12">
        <v>14.7</v>
      </c>
      <c r="I19" s="43">
        <f t="shared" si="0"/>
        <v>-1560</v>
      </c>
      <c r="J19" s="39">
        <f t="shared" si="1"/>
        <v>19200</v>
      </c>
      <c r="K19" s="40">
        <f t="shared" si="2"/>
        <v>-0.08125</v>
      </c>
      <c r="L19" s="1"/>
    </row>
    <row r="20" spans="1:12">
      <c r="A20" s="85" t="s">
        <v>131</v>
      </c>
      <c r="B20" s="86" t="s">
        <v>99</v>
      </c>
      <c r="C20" s="12" t="s">
        <v>19</v>
      </c>
      <c r="D20" s="12">
        <v>600</v>
      </c>
      <c r="E20" s="12">
        <v>1700</v>
      </c>
      <c r="F20" s="12">
        <v>60</v>
      </c>
      <c r="G20" s="12">
        <v>58.7</v>
      </c>
      <c r="H20" s="12">
        <v>58.7</v>
      </c>
      <c r="I20" s="43">
        <f t="shared" ref="I20:I40" si="3">(H20-F20)*D20</f>
        <v>-779.999999999998</v>
      </c>
      <c r="J20" s="39">
        <f t="shared" ref="J20:J40" si="4">D20*F20</f>
        <v>36000</v>
      </c>
      <c r="K20" s="40">
        <f t="shared" ref="K20:K40" si="5">(I20/J20)</f>
        <v>-0.0216666666666666</v>
      </c>
      <c r="L20" s="1"/>
    </row>
    <row r="21" spans="1:12">
      <c r="A21" s="84" t="s">
        <v>131</v>
      </c>
      <c r="B21" s="18" t="s">
        <v>108</v>
      </c>
      <c r="C21" s="9" t="s">
        <v>19</v>
      </c>
      <c r="D21" s="9">
        <v>1100</v>
      </c>
      <c r="E21" s="9">
        <v>530</v>
      </c>
      <c r="F21" s="9">
        <v>22.5</v>
      </c>
      <c r="G21" s="9">
        <v>21</v>
      </c>
      <c r="H21" s="9">
        <v>22.5</v>
      </c>
      <c r="I21" s="42">
        <f t="shared" si="3"/>
        <v>0</v>
      </c>
      <c r="J21" s="39">
        <f t="shared" si="4"/>
        <v>24750</v>
      </c>
      <c r="K21" s="40">
        <f t="shared" si="5"/>
        <v>0</v>
      </c>
      <c r="L21" s="1"/>
    </row>
    <row r="22" spans="1:12">
      <c r="A22" s="85" t="s">
        <v>131</v>
      </c>
      <c r="B22" s="86" t="s">
        <v>132</v>
      </c>
      <c r="C22" s="12" t="s">
        <v>19</v>
      </c>
      <c r="D22" s="12">
        <v>1600</v>
      </c>
      <c r="E22" s="12">
        <v>300</v>
      </c>
      <c r="F22" s="12">
        <v>13.7</v>
      </c>
      <c r="G22" s="12">
        <v>12.7</v>
      </c>
      <c r="H22" s="12">
        <v>12.7</v>
      </c>
      <c r="I22" s="43">
        <f t="shared" si="3"/>
        <v>-1600</v>
      </c>
      <c r="J22" s="39">
        <f t="shared" si="4"/>
        <v>21920</v>
      </c>
      <c r="K22" s="40">
        <f t="shared" si="5"/>
        <v>-0.072992700729927</v>
      </c>
      <c r="L22" s="1"/>
    </row>
    <row r="23" spans="1:12">
      <c r="A23" s="84" t="s">
        <v>133</v>
      </c>
      <c r="B23" s="18" t="s">
        <v>56</v>
      </c>
      <c r="C23" s="9" t="s">
        <v>19</v>
      </c>
      <c r="D23" s="9">
        <v>750</v>
      </c>
      <c r="E23" s="9">
        <v>1160</v>
      </c>
      <c r="F23" s="9">
        <v>20</v>
      </c>
      <c r="G23" s="9">
        <v>18.4</v>
      </c>
      <c r="H23" s="9">
        <v>20</v>
      </c>
      <c r="I23" s="42">
        <f t="shared" si="3"/>
        <v>0</v>
      </c>
      <c r="J23" s="39">
        <f t="shared" si="4"/>
        <v>15000</v>
      </c>
      <c r="K23" s="40">
        <f t="shared" si="5"/>
        <v>0</v>
      </c>
      <c r="L23" s="1"/>
    </row>
    <row r="24" spans="1:12">
      <c r="A24" s="84" t="s">
        <v>134</v>
      </c>
      <c r="B24" s="18" t="s">
        <v>135</v>
      </c>
      <c r="C24" s="9" t="s">
        <v>19</v>
      </c>
      <c r="D24" s="9">
        <v>500</v>
      </c>
      <c r="E24" s="9">
        <v>1320</v>
      </c>
      <c r="F24" s="9">
        <v>30</v>
      </c>
      <c r="G24" s="9">
        <v>28.2</v>
      </c>
      <c r="H24" s="9">
        <v>37</v>
      </c>
      <c r="I24" s="42">
        <f t="shared" si="3"/>
        <v>3500</v>
      </c>
      <c r="J24" s="39">
        <f t="shared" si="4"/>
        <v>15000</v>
      </c>
      <c r="K24" s="40">
        <f t="shared" si="5"/>
        <v>0.233333333333333</v>
      </c>
      <c r="L24" s="1"/>
    </row>
    <row r="25" spans="1:12">
      <c r="A25" s="85" t="s">
        <v>136</v>
      </c>
      <c r="B25" s="86" t="s">
        <v>102</v>
      </c>
      <c r="C25" s="12" t="s">
        <v>19</v>
      </c>
      <c r="D25" s="12">
        <v>600</v>
      </c>
      <c r="E25" s="12">
        <v>1540</v>
      </c>
      <c r="F25" s="12">
        <v>32</v>
      </c>
      <c r="G25" s="12">
        <v>29.9</v>
      </c>
      <c r="H25" s="12">
        <v>29.9</v>
      </c>
      <c r="I25" s="43">
        <f t="shared" si="3"/>
        <v>-1260</v>
      </c>
      <c r="J25" s="39">
        <f t="shared" si="4"/>
        <v>19200</v>
      </c>
      <c r="K25" s="40">
        <f t="shared" si="5"/>
        <v>-0.065625</v>
      </c>
      <c r="L25" s="1"/>
    </row>
    <row r="26" spans="1:12">
      <c r="A26" s="84" t="s">
        <v>136</v>
      </c>
      <c r="B26" s="18" t="s">
        <v>137</v>
      </c>
      <c r="C26" s="9" t="s">
        <v>19</v>
      </c>
      <c r="D26" s="9">
        <v>700</v>
      </c>
      <c r="E26" s="9">
        <v>1040</v>
      </c>
      <c r="F26" s="9">
        <v>14</v>
      </c>
      <c r="G26" s="9">
        <v>12</v>
      </c>
      <c r="H26" s="9">
        <v>16.9</v>
      </c>
      <c r="I26" s="42">
        <f t="shared" si="3"/>
        <v>2030</v>
      </c>
      <c r="J26" s="39">
        <f t="shared" si="4"/>
        <v>9800</v>
      </c>
      <c r="K26" s="40">
        <f t="shared" si="5"/>
        <v>0.207142857142857</v>
      </c>
      <c r="L26" s="1"/>
    </row>
    <row r="27" spans="1:12">
      <c r="A27" s="84" t="s">
        <v>136</v>
      </c>
      <c r="B27" s="18" t="s">
        <v>23</v>
      </c>
      <c r="C27" s="9" t="s">
        <v>19</v>
      </c>
      <c r="D27" s="9">
        <v>800</v>
      </c>
      <c r="E27" s="9">
        <v>420</v>
      </c>
      <c r="F27" s="9">
        <v>42</v>
      </c>
      <c r="G27" s="9">
        <v>40.2</v>
      </c>
      <c r="H27" s="9">
        <v>42.4</v>
      </c>
      <c r="I27" s="42">
        <f t="shared" si="3"/>
        <v>319.999999999999</v>
      </c>
      <c r="J27" s="39">
        <f t="shared" si="4"/>
        <v>33600</v>
      </c>
      <c r="K27" s="40">
        <f t="shared" si="5"/>
        <v>0.00952380952380949</v>
      </c>
      <c r="L27" s="1"/>
    </row>
    <row r="28" spans="1:12">
      <c r="A28" s="84" t="s">
        <v>138</v>
      </c>
      <c r="B28" s="18" t="s">
        <v>31</v>
      </c>
      <c r="C28" s="9" t="s">
        <v>19</v>
      </c>
      <c r="D28" s="9">
        <v>1300</v>
      </c>
      <c r="E28" s="9">
        <v>280</v>
      </c>
      <c r="F28" s="9">
        <v>17.7</v>
      </c>
      <c r="G28" s="9">
        <v>16.4</v>
      </c>
      <c r="H28" s="9">
        <v>19.8</v>
      </c>
      <c r="I28" s="42">
        <f t="shared" si="3"/>
        <v>2730</v>
      </c>
      <c r="J28" s="39">
        <f t="shared" si="4"/>
        <v>23010</v>
      </c>
      <c r="K28" s="40">
        <f t="shared" si="5"/>
        <v>0.11864406779661</v>
      </c>
      <c r="L28" s="1"/>
    </row>
    <row r="29" spans="1:12">
      <c r="A29" s="84" t="s">
        <v>139</v>
      </c>
      <c r="B29" s="18" t="s">
        <v>81</v>
      </c>
      <c r="C29" s="9" t="s">
        <v>19</v>
      </c>
      <c r="D29" s="9">
        <v>750</v>
      </c>
      <c r="E29" s="9">
        <v>1320</v>
      </c>
      <c r="F29" s="9">
        <v>39</v>
      </c>
      <c r="G29" s="9">
        <v>37.4</v>
      </c>
      <c r="H29" s="9">
        <v>40.6</v>
      </c>
      <c r="I29" s="42">
        <f t="shared" si="3"/>
        <v>1200</v>
      </c>
      <c r="J29" s="39">
        <f t="shared" si="4"/>
        <v>29250</v>
      </c>
      <c r="K29" s="40">
        <f t="shared" si="5"/>
        <v>0.0410256410256411</v>
      </c>
      <c r="L29" s="1"/>
    </row>
    <row r="30" spans="1:12">
      <c r="A30" s="84" t="s">
        <v>139</v>
      </c>
      <c r="B30" s="18" t="s">
        <v>81</v>
      </c>
      <c r="C30" s="9" t="s">
        <v>19</v>
      </c>
      <c r="D30" s="9">
        <v>750</v>
      </c>
      <c r="E30" s="9">
        <v>1320</v>
      </c>
      <c r="F30" s="9">
        <v>41</v>
      </c>
      <c r="G30" s="9">
        <v>39.4</v>
      </c>
      <c r="H30" s="9">
        <v>47</v>
      </c>
      <c r="I30" s="42">
        <f t="shared" si="3"/>
        <v>4500</v>
      </c>
      <c r="J30" s="39">
        <f t="shared" si="4"/>
        <v>30750</v>
      </c>
      <c r="K30" s="40">
        <f t="shared" si="5"/>
        <v>0.146341463414634</v>
      </c>
      <c r="L30" s="1"/>
    </row>
    <row r="31" spans="1:12">
      <c r="A31" s="84" t="s">
        <v>140</v>
      </c>
      <c r="B31" s="18" t="s">
        <v>56</v>
      </c>
      <c r="C31" s="9" t="s">
        <v>141</v>
      </c>
      <c r="D31" s="9">
        <v>750</v>
      </c>
      <c r="E31" s="9">
        <v>1300</v>
      </c>
      <c r="F31" s="9">
        <v>23</v>
      </c>
      <c r="G31" s="9">
        <v>21.4</v>
      </c>
      <c r="H31" s="9">
        <v>26.6</v>
      </c>
      <c r="I31" s="42">
        <f t="shared" si="3"/>
        <v>2700</v>
      </c>
      <c r="J31" s="39">
        <f t="shared" si="4"/>
        <v>17250</v>
      </c>
      <c r="K31" s="40">
        <f t="shared" si="5"/>
        <v>0.156521739130435</v>
      </c>
      <c r="L31" s="1"/>
    </row>
    <row r="32" spans="1:12">
      <c r="A32" s="84" t="s">
        <v>140</v>
      </c>
      <c r="B32" s="18" t="s">
        <v>59</v>
      </c>
      <c r="C32" s="9" t="s">
        <v>19</v>
      </c>
      <c r="D32" s="9">
        <v>1000</v>
      </c>
      <c r="E32" s="9">
        <v>490</v>
      </c>
      <c r="F32" s="9">
        <v>13</v>
      </c>
      <c r="G32" s="9">
        <v>11.4</v>
      </c>
      <c r="H32" s="9">
        <v>16.4</v>
      </c>
      <c r="I32" s="42">
        <f t="shared" si="3"/>
        <v>3400</v>
      </c>
      <c r="J32" s="39">
        <f t="shared" si="4"/>
        <v>13000</v>
      </c>
      <c r="K32" s="40">
        <f t="shared" si="5"/>
        <v>0.261538461538461</v>
      </c>
      <c r="L32" s="1"/>
    </row>
    <row r="33" spans="1:12">
      <c r="A33" s="84" t="s">
        <v>142</v>
      </c>
      <c r="B33" s="18" t="s">
        <v>56</v>
      </c>
      <c r="C33" s="9" t="s">
        <v>19</v>
      </c>
      <c r="D33" s="9">
        <v>750</v>
      </c>
      <c r="E33" s="9">
        <v>1300</v>
      </c>
      <c r="F33" s="9">
        <v>15</v>
      </c>
      <c r="G33" s="9">
        <v>13.4</v>
      </c>
      <c r="H33" s="9">
        <v>16.6</v>
      </c>
      <c r="I33" s="42">
        <f t="shared" si="3"/>
        <v>1200</v>
      </c>
      <c r="J33" s="39">
        <f t="shared" si="4"/>
        <v>11250</v>
      </c>
      <c r="K33" s="40">
        <f t="shared" si="5"/>
        <v>0.106666666666667</v>
      </c>
      <c r="L33" s="1"/>
    </row>
    <row r="34" spans="1:12">
      <c r="A34" s="84" t="s">
        <v>142</v>
      </c>
      <c r="B34" s="18" t="s">
        <v>25</v>
      </c>
      <c r="C34" s="9" t="s">
        <v>19</v>
      </c>
      <c r="D34" s="9">
        <v>1200</v>
      </c>
      <c r="E34" s="9">
        <v>390</v>
      </c>
      <c r="F34" s="9">
        <v>10</v>
      </c>
      <c r="G34" s="9">
        <v>8.9</v>
      </c>
      <c r="H34" s="9">
        <v>11</v>
      </c>
      <c r="I34" s="42">
        <f t="shared" si="3"/>
        <v>1200</v>
      </c>
      <c r="J34" s="39">
        <f t="shared" si="4"/>
        <v>12000</v>
      </c>
      <c r="K34" s="40">
        <f t="shared" si="5"/>
        <v>0.1</v>
      </c>
      <c r="L34" s="1"/>
    </row>
    <row r="35" spans="1:12">
      <c r="A35" s="84" t="s">
        <v>143</v>
      </c>
      <c r="B35" s="18" t="s">
        <v>81</v>
      </c>
      <c r="C35" s="9" t="s">
        <v>19</v>
      </c>
      <c r="D35" s="9">
        <v>750</v>
      </c>
      <c r="E35" s="9">
        <v>1280</v>
      </c>
      <c r="F35" s="9">
        <v>49</v>
      </c>
      <c r="G35" s="9">
        <v>47.4</v>
      </c>
      <c r="H35" s="9">
        <v>50.6</v>
      </c>
      <c r="I35" s="42">
        <f t="shared" si="3"/>
        <v>1200</v>
      </c>
      <c r="J35" s="39">
        <f t="shared" si="4"/>
        <v>36750</v>
      </c>
      <c r="K35" s="40">
        <f t="shared" si="5"/>
        <v>0.0326530612244898</v>
      </c>
      <c r="L35" s="1"/>
    </row>
    <row r="36" spans="1:12">
      <c r="A36" s="84" t="s">
        <v>143</v>
      </c>
      <c r="B36" s="18" t="s">
        <v>102</v>
      </c>
      <c r="C36" s="9" t="s">
        <v>19</v>
      </c>
      <c r="D36" s="9">
        <v>600</v>
      </c>
      <c r="E36" s="9">
        <v>1760</v>
      </c>
      <c r="F36" s="9">
        <v>52</v>
      </c>
      <c r="G36" s="9">
        <v>49.9</v>
      </c>
      <c r="H36" s="9">
        <v>54</v>
      </c>
      <c r="I36" s="42">
        <f t="shared" si="3"/>
        <v>1200</v>
      </c>
      <c r="J36" s="39">
        <f t="shared" si="4"/>
        <v>31200</v>
      </c>
      <c r="K36" s="40">
        <f t="shared" si="5"/>
        <v>0.0384615384615385</v>
      </c>
      <c r="L36" s="1"/>
    </row>
    <row r="37" spans="1:12">
      <c r="A37" s="84" t="s">
        <v>143</v>
      </c>
      <c r="B37" s="18" t="s">
        <v>102</v>
      </c>
      <c r="C37" s="9" t="s">
        <v>19</v>
      </c>
      <c r="D37" s="9">
        <v>600</v>
      </c>
      <c r="E37" s="9">
        <v>1760</v>
      </c>
      <c r="F37" s="9">
        <v>54</v>
      </c>
      <c r="G37" s="9">
        <v>51.9</v>
      </c>
      <c r="H37" s="9">
        <v>60</v>
      </c>
      <c r="I37" s="42">
        <f t="shared" si="3"/>
        <v>3600</v>
      </c>
      <c r="J37" s="39">
        <f t="shared" si="4"/>
        <v>32400</v>
      </c>
      <c r="K37" s="40">
        <f t="shared" si="5"/>
        <v>0.111111111111111</v>
      </c>
      <c r="L37" s="1"/>
    </row>
    <row r="38" spans="1:12">
      <c r="A38" s="84" t="s">
        <v>144</v>
      </c>
      <c r="B38" s="18" t="s">
        <v>102</v>
      </c>
      <c r="C38" s="9" t="s">
        <v>19</v>
      </c>
      <c r="D38" s="9">
        <v>600</v>
      </c>
      <c r="E38" s="9">
        <v>1760</v>
      </c>
      <c r="F38" s="9">
        <v>47</v>
      </c>
      <c r="G38" s="9">
        <v>44.9</v>
      </c>
      <c r="H38" s="9">
        <v>49</v>
      </c>
      <c r="I38" s="42">
        <f t="shared" si="3"/>
        <v>1200</v>
      </c>
      <c r="J38" s="39">
        <f t="shared" si="4"/>
        <v>28200</v>
      </c>
      <c r="K38" s="40">
        <f t="shared" si="5"/>
        <v>0.0425531914893617</v>
      </c>
      <c r="L38" s="1"/>
    </row>
    <row r="39" spans="1:12">
      <c r="A39" s="84" t="s">
        <v>144</v>
      </c>
      <c r="B39" s="18" t="s">
        <v>98</v>
      </c>
      <c r="C39" s="9" t="s">
        <v>19</v>
      </c>
      <c r="D39" s="9">
        <v>1200</v>
      </c>
      <c r="E39" s="9">
        <v>340</v>
      </c>
      <c r="F39" s="9">
        <v>31</v>
      </c>
      <c r="G39" s="9">
        <v>29.9</v>
      </c>
      <c r="H39" s="9">
        <v>35</v>
      </c>
      <c r="I39" s="42">
        <f t="shared" si="3"/>
        <v>4800</v>
      </c>
      <c r="J39" s="39">
        <f t="shared" si="4"/>
        <v>37200</v>
      </c>
      <c r="K39" s="40">
        <f t="shared" si="5"/>
        <v>0.129032258064516</v>
      </c>
      <c r="L39" s="1"/>
    </row>
    <row r="40" spans="1:12">
      <c r="A40" s="84" t="s">
        <v>144</v>
      </c>
      <c r="B40" s="18" t="s">
        <v>102</v>
      </c>
      <c r="C40" s="9" t="s">
        <v>19</v>
      </c>
      <c r="D40" s="9">
        <v>600</v>
      </c>
      <c r="E40" s="9">
        <v>1760</v>
      </c>
      <c r="F40" s="9">
        <v>60</v>
      </c>
      <c r="G40" s="9">
        <v>57.9</v>
      </c>
      <c r="H40" s="9">
        <v>64.7</v>
      </c>
      <c r="I40" s="42">
        <f t="shared" si="3"/>
        <v>2820</v>
      </c>
      <c r="J40" s="39">
        <f t="shared" si="4"/>
        <v>36000</v>
      </c>
      <c r="K40" s="40">
        <f t="shared" si="5"/>
        <v>0.0783333333333334</v>
      </c>
      <c r="L40" s="1"/>
    </row>
    <row r="41" spans="1:12">
      <c r="A41" s="84"/>
      <c r="B41" s="18"/>
      <c r="C41" s="9"/>
      <c r="D41" s="9"/>
      <c r="E41" s="9"/>
      <c r="F41" s="9"/>
      <c r="G41" s="9"/>
      <c r="H41" s="9"/>
      <c r="I41" s="42"/>
      <c r="J41" s="39"/>
      <c r="K41" s="40"/>
      <c r="L41" s="1"/>
    </row>
    <row r="42" spans="1:11">
      <c r="A42" s="84"/>
      <c r="B42" s="9"/>
      <c r="C42" s="9"/>
      <c r="D42" s="9"/>
      <c r="E42" s="9"/>
      <c r="F42" s="9"/>
      <c r="G42" s="9"/>
      <c r="H42" s="9"/>
      <c r="I42" s="42"/>
      <c r="J42" s="39"/>
      <c r="K42" s="40">
        <f>SUM(K4:K41)</f>
        <v>2.19518655135478</v>
      </c>
    </row>
    <row r="43" spans="1:11">
      <c r="A43" s="87"/>
      <c r="B43" s="45"/>
      <c r="C43" s="45"/>
      <c r="D43" s="45"/>
      <c r="E43" s="45"/>
      <c r="F43" s="45"/>
      <c r="G43" s="56"/>
      <c r="H43" s="56"/>
      <c r="I43" s="57"/>
      <c r="J43" s="58"/>
      <c r="K43" s="59"/>
    </row>
    <row r="44" spans="1:11">
      <c r="A44" s="87"/>
      <c r="B44" s="45"/>
      <c r="C44" s="45"/>
      <c r="D44" s="45"/>
      <c r="E44" s="45"/>
      <c r="F44" s="45"/>
      <c r="G44" s="46" t="s">
        <v>42</v>
      </c>
      <c r="H44" s="46"/>
      <c r="I44" s="60">
        <f>SUM(I4:I42)</f>
        <v>51305</v>
      </c>
      <c r="J44" s="45"/>
      <c r="K44" s="1"/>
    </row>
    <row r="45" spans="7:9">
      <c r="G45" s="45"/>
      <c r="H45" s="45"/>
      <c r="I45" s="45"/>
    </row>
    <row r="46" spans="7:9">
      <c r="G46" s="47" t="s">
        <v>43</v>
      </c>
      <c r="H46" s="47"/>
      <c r="I46" s="78">
        <v>2.2</v>
      </c>
    </row>
    <row r="47" spans="7:9">
      <c r="G47" s="48"/>
      <c r="H47" s="48"/>
      <c r="I47" s="45"/>
    </row>
    <row r="48" spans="7:9">
      <c r="G48" s="47" t="s">
        <v>2</v>
      </c>
      <c r="H48" s="47"/>
      <c r="I48" s="50">
        <f>30/37</f>
        <v>0.810810810810811</v>
      </c>
    </row>
    <row r="1048548" spans="12:16384">
      <c r="L1048548" s="65"/>
      <c r="XFD1048548" s="39"/>
    </row>
    <row r="1048549" spans="12:16384">
      <c r="L1048549" s="65"/>
      <c r="XFD1048549" s="39"/>
    </row>
  </sheetData>
  <mergeCells count="5">
    <mergeCell ref="A1:K1"/>
    <mergeCell ref="A2:K2"/>
    <mergeCell ref="G44:H44"/>
    <mergeCell ref="G46:H46"/>
    <mergeCell ref="G48:H48"/>
  </mergeCells>
  <pageMargins left="0.75" right="0.75" top="1" bottom="1" header="0.511805555555556" footer="0.511805555555556"/>
  <pageSetup paperSize="1" orientation="portrait" horizontalDpi="300" verticalDpi="3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1048541"/>
  <sheetViews>
    <sheetView workbookViewId="0">
      <selection activeCell="L19" sqref="L19"/>
    </sheetView>
  </sheetViews>
  <sheetFormatPr defaultColWidth="9" defaultRowHeight="15"/>
  <cols>
    <col min="1" max="1" width="10.1428571428571" style="80" customWidth="1"/>
    <col min="2" max="2" width="19" customWidth="1"/>
    <col min="5" max="5" width="12.8571428571429" customWidth="1"/>
    <col min="7" max="7" width="10.4285714285714" customWidth="1"/>
    <col min="8" max="8" width="11" customWidth="1"/>
    <col min="9" max="9" width="12.5714285714286" customWidth="1"/>
    <col min="10" max="10" width="19.1428571428571" customWidth="1"/>
    <col min="11" max="11" width="18.8571428571429" customWidth="1"/>
  </cols>
  <sheetData>
    <row r="1" ht="22.5" spans="1:12">
      <c r="A1" s="81" t="s">
        <v>4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1"/>
    </row>
    <row r="2" ht="15.75" spans="1:12">
      <c r="A2" s="82" t="s">
        <v>145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1"/>
    </row>
    <row r="3" spans="1:12">
      <c r="A3" s="83" t="s">
        <v>6</v>
      </c>
      <c r="B3" s="7" t="s">
        <v>7</v>
      </c>
      <c r="C3" s="7" t="s">
        <v>8</v>
      </c>
      <c r="D3" s="7" t="s">
        <v>9</v>
      </c>
      <c r="E3" s="7" t="s">
        <v>10</v>
      </c>
      <c r="F3" s="7" t="s">
        <v>11</v>
      </c>
      <c r="G3" s="7" t="s">
        <v>13</v>
      </c>
      <c r="H3" s="7" t="s">
        <v>14</v>
      </c>
      <c r="I3" s="36" t="s">
        <v>15</v>
      </c>
      <c r="J3" s="37" t="s">
        <v>16</v>
      </c>
      <c r="K3" s="37" t="s">
        <v>17</v>
      </c>
      <c r="L3" s="1"/>
    </row>
    <row r="4" spans="1:12">
      <c r="A4" s="84">
        <v>43473</v>
      </c>
      <c r="B4" s="18" t="s">
        <v>146</v>
      </c>
      <c r="C4" s="9" t="s">
        <v>19</v>
      </c>
      <c r="D4" s="9">
        <v>1300</v>
      </c>
      <c r="E4" s="9">
        <v>350</v>
      </c>
      <c r="F4" s="9">
        <v>24</v>
      </c>
      <c r="G4" s="9">
        <v>22.95</v>
      </c>
      <c r="H4" s="9">
        <v>27</v>
      </c>
      <c r="I4" s="42">
        <f t="shared" ref="I4:I32" si="0">(H4-F4)*D4</f>
        <v>3900</v>
      </c>
      <c r="J4" s="39">
        <f t="shared" ref="J4:J32" si="1">D4*F4</f>
        <v>31200</v>
      </c>
      <c r="K4" s="40">
        <f t="shared" ref="K4:K8" si="2">(I4/J4)</f>
        <v>0.125</v>
      </c>
      <c r="L4" s="1"/>
    </row>
    <row r="5" spans="1:12">
      <c r="A5" s="85">
        <v>43504</v>
      </c>
      <c r="B5" s="86" t="s">
        <v>146</v>
      </c>
      <c r="C5" s="12" t="s">
        <v>19</v>
      </c>
      <c r="D5" s="12">
        <v>1300</v>
      </c>
      <c r="E5" s="12">
        <v>350</v>
      </c>
      <c r="F5" s="12">
        <v>24</v>
      </c>
      <c r="G5" s="12">
        <v>22.95</v>
      </c>
      <c r="H5" s="12">
        <v>23</v>
      </c>
      <c r="I5" s="43">
        <f t="shared" si="0"/>
        <v>-1300</v>
      </c>
      <c r="J5" s="39">
        <f t="shared" si="1"/>
        <v>31200</v>
      </c>
      <c r="K5" s="40">
        <f t="shared" si="2"/>
        <v>-0.0416666666666667</v>
      </c>
      <c r="L5" s="1"/>
    </row>
    <row r="6" spans="1:12">
      <c r="A6" s="85">
        <v>43504</v>
      </c>
      <c r="B6" s="90" t="s">
        <v>147</v>
      </c>
      <c r="C6" s="12" t="s">
        <v>19</v>
      </c>
      <c r="D6" s="91">
        <v>1250</v>
      </c>
      <c r="E6" s="91">
        <v>300</v>
      </c>
      <c r="F6" s="12">
        <v>19.5</v>
      </c>
      <c r="G6" s="91">
        <v>18.5</v>
      </c>
      <c r="H6" s="12">
        <v>18.5</v>
      </c>
      <c r="I6" s="43">
        <f t="shared" si="0"/>
        <v>-1250</v>
      </c>
      <c r="J6" s="39">
        <f t="shared" si="1"/>
        <v>24375</v>
      </c>
      <c r="K6" s="40">
        <f t="shared" si="2"/>
        <v>-0.0512820512820513</v>
      </c>
      <c r="L6" s="1"/>
    </row>
    <row r="7" spans="1:12">
      <c r="A7" s="84">
        <v>43593</v>
      </c>
      <c r="B7" s="18" t="s">
        <v>148</v>
      </c>
      <c r="C7" s="9" t="s">
        <v>19</v>
      </c>
      <c r="D7" s="9">
        <v>750</v>
      </c>
      <c r="E7" s="9">
        <v>1060</v>
      </c>
      <c r="F7" s="9">
        <v>51</v>
      </c>
      <c r="G7" s="9">
        <v>49</v>
      </c>
      <c r="H7" s="9">
        <v>53</v>
      </c>
      <c r="I7" s="42">
        <f t="shared" si="0"/>
        <v>1500</v>
      </c>
      <c r="J7" s="39">
        <f t="shared" si="1"/>
        <v>38250</v>
      </c>
      <c r="K7" s="40">
        <f t="shared" si="2"/>
        <v>0.0392156862745098</v>
      </c>
      <c r="L7" s="1"/>
    </row>
    <row r="8" spans="1:12">
      <c r="A8" s="84">
        <v>43624</v>
      </c>
      <c r="B8" s="18" t="s">
        <v>146</v>
      </c>
      <c r="C8" s="9" t="s">
        <v>19</v>
      </c>
      <c r="D8" s="9">
        <v>1300</v>
      </c>
      <c r="E8" s="9">
        <v>330</v>
      </c>
      <c r="F8" s="9">
        <v>23.1</v>
      </c>
      <c r="G8" s="9">
        <v>22</v>
      </c>
      <c r="H8" s="9">
        <v>24</v>
      </c>
      <c r="I8" s="42">
        <f t="shared" si="0"/>
        <v>1170</v>
      </c>
      <c r="J8" s="39">
        <f t="shared" si="1"/>
        <v>30030</v>
      </c>
      <c r="K8" s="40">
        <f t="shared" ref="K8:K32" si="3">(I8/J8)</f>
        <v>0.0389610389610389</v>
      </c>
      <c r="L8" s="1"/>
    </row>
    <row r="9" spans="1:12">
      <c r="A9" s="85">
        <v>43624</v>
      </c>
      <c r="B9" s="86" t="s">
        <v>149</v>
      </c>
      <c r="C9" s="12" t="s">
        <v>19</v>
      </c>
      <c r="D9" s="12">
        <v>1000</v>
      </c>
      <c r="E9" s="12">
        <v>610</v>
      </c>
      <c r="F9" s="12">
        <v>25.55</v>
      </c>
      <c r="G9" s="12">
        <v>24.25</v>
      </c>
      <c r="H9" s="12">
        <v>24.25</v>
      </c>
      <c r="I9" s="43">
        <f t="shared" si="0"/>
        <v>-1300</v>
      </c>
      <c r="J9" s="39">
        <f t="shared" si="1"/>
        <v>25550</v>
      </c>
      <c r="K9" s="40">
        <f t="shared" si="3"/>
        <v>-0.050880626223092</v>
      </c>
      <c r="L9" s="1"/>
    </row>
    <row r="10" spans="1:12">
      <c r="A10" s="85">
        <v>43624</v>
      </c>
      <c r="B10" s="86" t="s">
        <v>146</v>
      </c>
      <c r="C10" s="12" t="s">
        <v>19</v>
      </c>
      <c r="D10" s="12">
        <v>1300</v>
      </c>
      <c r="E10" s="12">
        <v>310</v>
      </c>
      <c r="F10" s="12">
        <v>22.1</v>
      </c>
      <c r="G10" s="12">
        <v>21</v>
      </c>
      <c r="H10" s="12">
        <v>21</v>
      </c>
      <c r="I10" s="43">
        <f t="shared" si="0"/>
        <v>-1430</v>
      </c>
      <c r="J10" s="39">
        <f t="shared" si="1"/>
        <v>28730</v>
      </c>
      <c r="K10" s="40">
        <f t="shared" si="3"/>
        <v>-0.0497737556561087</v>
      </c>
      <c r="L10" s="1"/>
    </row>
    <row r="11" spans="1:12">
      <c r="A11" s="85">
        <v>43654</v>
      </c>
      <c r="B11" s="86" t="s">
        <v>150</v>
      </c>
      <c r="C11" s="12" t="s">
        <v>19</v>
      </c>
      <c r="D11" s="12">
        <v>1300</v>
      </c>
      <c r="E11" s="12">
        <v>330</v>
      </c>
      <c r="F11" s="12">
        <v>21</v>
      </c>
      <c r="G11" s="12">
        <v>19.95</v>
      </c>
      <c r="H11" s="12">
        <v>19.95</v>
      </c>
      <c r="I11" s="43">
        <f t="shared" si="0"/>
        <v>-1365</v>
      </c>
      <c r="J11" s="39">
        <f t="shared" si="1"/>
        <v>27300</v>
      </c>
      <c r="K11" s="40">
        <f t="shared" si="3"/>
        <v>-0.05</v>
      </c>
      <c r="L11" s="1"/>
    </row>
    <row r="12" spans="1:12">
      <c r="A12" s="84">
        <v>43685</v>
      </c>
      <c r="B12" s="18" t="s">
        <v>151</v>
      </c>
      <c r="C12" s="9" t="s">
        <v>19</v>
      </c>
      <c r="D12" s="9">
        <v>1400</v>
      </c>
      <c r="E12" s="9">
        <v>700</v>
      </c>
      <c r="F12" s="9">
        <v>33.5</v>
      </c>
      <c r="G12" s="9">
        <v>32.5</v>
      </c>
      <c r="H12" s="9">
        <v>36</v>
      </c>
      <c r="I12" s="42">
        <f t="shared" si="0"/>
        <v>3500</v>
      </c>
      <c r="J12" s="39">
        <f t="shared" si="1"/>
        <v>46900</v>
      </c>
      <c r="K12" s="40">
        <f t="shared" si="3"/>
        <v>0.0746268656716418</v>
      </c>
      <c r="L12" s="1"/>
    </row>
    <row r="13" spans="1:12">
      <c r="A13" s="85">
        <v>43716</v>
      </c>
      <c r="B13" s="86" t="s">
        <v>152</v>
      </c>
      <c r="C13" s="12" t="s">
        <v>19</v>
      </c>
      <c r="D13" s="12">
        <v>400</v>
      </c>
      <c r="E13" s="12">
        <v>1580</v>
      </c>
      <c r="F13" s="12">
        <v>42.1</v>
      </c>
      <c r="G13" s="12">
        <v>37</v>
      </c>
      <c r="H13" s="12">
        <v>37</v>
      </c>
      <c r="I13" s="43">
        <f t="shared" si="0"/>
        <v>-2040</v>
      </c>
      <c r="J13" s="39">
        <f t="shared" si="1"/>
        <v>16840</v>
      </c>
      <c r="K13" s="40">
        <f t="shared" si="3"/>
        <v>-0.121140142517815</v>
      </c>
      <c r="L13" s="1"/>
    </row>
    <row r="14" spans="1:12">
      <c r="A14" s="85">
        <v>43716</v>
      </c>
      <c r="B14" s="86" t="s">
        <v>153</v>
      </c>
      <c r="C14" s="12" t="s">
        <v>19</v>
      </c>
      <c r="D14" s="12">
        <v>125</v>
      </c>
      <c r="E14" s="12">
        <v>7500</v>
      </c>
      <c r="F14" s="12">
        <v>250.1</v>
      </c>
      <c r="G14" s="12">
        <v>234.95</v>
      </c>
      <c r="H14" s="12">
        <v>234.95</v>
      </c>
      <c r="I14" s="43">
        <f t="shared" si="0"/>
        <v>-1893.75</v>
      </c>
      <c r="J14" s="39">
        <f t="shared" si="1"/>
        <v>31262.5</v>
      </c>
      <c r="K14" s="40">
        <f t="shared" si="3"/>
        <v>-0.0605757696921232</v>
      </c>
      <c r="L14" s="1"/>
    </row>
    <row r="15" spans="1:12">
      <c r="A15" s="84" t="s">
        <v>154</v>
      </c>
      <c r="B15" s="18" t="s">
        <v>151</v>
      </c>
      <c r="C15" s="9" t="s">
        <v>19</v>
      </c>
      <c r="D15" s="9">
        <v>1400</v>
      </c>
      <c r="E15" s="9">
        <v>660</v>
      </c>
      <c r="F15" s="9">
        <v>26.5</v>
      </c>
      <c r="G15" s="9">
        <v>25.5</v>
      </c>
      <c r="H15" s="9">
        <v>30</v>
      </c>
      <c r="I15" s="42">
        <f t="shared" si="0"/>
        <v>4900</v>
      </c>
      <c r="J15" s="39">
        <f t="shared" si="1"/>
        <v>37100</v>
      </c>
      <c r="K15" s="40">
        <f t="shared" si="3"/>
        <v>0.132075471698113</v>
      </c>
      <c r="L15" s="1"/>
    </row>
    <row r="16" spans="1:12">
      <c r="A16" s="84" t="s">
        <v>155</v>
      </c>
      <c r="B16" s="18" t="s">
        <v>156</v>
      </c>
      <c r="C16" s="9" t="s">
        <v>19</v>
      </c>
      <c r="D16" s="9">
        <v>600</v>
      </c>
      <c r="E16" s="9">
        <v>1540</v>
      </c>
      <c r="F16" s="9">
        <v>62</v>
      </c>
      <c r="G16" s="9">
        <v>59</v>
      </c>
      <c r="H16" s="9">
        <v>70</v>
      </c>
      <c r="I16" s="42">
        <f t="shared" si="0"/>
        <v>4800</v>
      </c>
      <c r="J16" s="39">
        <f t="shared" si="1"/>
        <v>37200</v>
      </c>
      <c r="K16" s="40">
        <f t="shared" si="3"/>
        <v>0.129032258064516</v>
      </c>
      <c r="L16" s="1"/>
    </row>
    <row r="17" spans="1:12">
      <c r="A17" s="85" t="s">
        <v>157</v>
      </c>
      <c r="B17" s="86" t="s">
        <v>158</v>
      </c>
      <c r="C17" s="12" t="s">
        <v>19</v>
      </c>
      <c r="D17" s="12">
        <v>550</v>
      </c>
      <c r="E17" s="12">
        <v>1460</v>
      </c>
      <c r="F17" s="12">
        <v>38</v>
      </c>
      <c r="G17" s="12">
        <v>35.7</v>
      </c>
      <c r="H17" s="12">
        <v>35.7</v>
      </c>
      <c r="I17" s="43">
        <f t="shared" si="0"/>
        <v>-1265</v>
      </c>
      <c r="J17" s="39">
        <f t="shared" si="1"/>
        <v>20900</v>
      </c>
      <c r="K17" s="40">
        <f t="shared" si="3"/>
        <v>-0.0605263157894736</v>
      </c>
      <c r="L17" s="1"/>
    </row>
    <row r="18" spans="1:12">
      <c r="A18" s="84" t="s">
        <v>159</v>
      </c>
      <c r="B18" s="18" t="s">
        <v>149</v>
      </c>
      <c r="C18" s="9" t="s">
        <v>19</v>
      </c>
      <c r="D18" s="9">
        <v>1000</v>
      </c>
      <c r="E18" s="9">
        <v>610</v>
      </c>
      <c r="F18" s="9">
        <v>12.55</v>
      </c>
      <c r="G18" s="9">
        <v>10.95</v>
      </c>
      <c r="H18" s="9">
        <v>12.55</v>
      </c>
      <c r="I18" s="42">
        <f t="shared" si="0"/>
        <v>0</v>
      </c>
      <c r="J18" s="39">
        <f t="shared" si="1"/>
        <v>12550</v>
      </c>
      <c r="K18" s="40">
        <f t="shared" si="3"/>
        <v>0</v>
      </c>
      <c r="L18" s="1"/>
    </row>
    <row r="19" spans="1:12">
      <c r="A19" s="84" t="s">
        <v>159</v>
      </c>
      <c r="B19" s="18" t="s">
        <v>160</v>
      </c>
      <c r="C19" s="9" t="s">
        <v>19</v>
      </c>
      <c r="D19" s="9">
        <v>200</v>
      </c>
      <c r="E19" s="9">
        <v>4250</v>
      </c>
      <c r="F19" s="9">
        <v>117.1</v>
      </c>
      <c r="G19" s="9">
        <v>109.95</v>
      </c>
      <c r="H19" s="9">
        <v>131.45</v>
      </c>
      <c r="I19" s="42">
        <f t="shared" si="0"/>
        <v>2870</v>
      </c>
      <c r="J19" s="39">
        <f t="shared" si="1"/>
        <v>23420</v>
      </c>
      <c r="K19" s="40">
        <f t="shared" si="3"/>
        <v>0.122544833475662</v>
      </c>
      <c r="L19" s="1"/>
    </row>
    <row r="20" spans="1:12">
      <c r="A20" s="84" t="s">
        <v>161</v>
      </c>
      <c r="B20" s="18" t="s">
        <v>162</v>
      </c>
      <c r="C20" s="9" t="s">
        <v>19</v>
      </c>
      <c r="D20" s="9">
        <v>800</v>
      </c>
      <c r="E20" s="9">
        <v>500</v>
      </c>
      <c r="F20" s="9">
        <v>35</v>
      </c>
      <c r="G20" s="9">
        <v>32</v>
      </c>
      <c r="H20" s="9">
        <v>36.5</v>
      </c>
      <c r="I20" s="42">
        <f t="shared" si="0"/>
        <v>1200</v>
      </c>
      <c r="J20" s="39">
        <f t="shared" si="1"/>
        <v>28000</v>
      </c>
      <c r="K20" s="40">
        <f t="shared" si="3"/>
        <v>0.0428571428571429</v>
      </c>
      <c r="L20" s="1"/>
    </row>
    <row r="21" spans="1:12">
      <c r="A21" s="85" t="s">
        <v>161</v>
      </c>
      <c r="B21" s="86" t="s">
        <v>163</v>
      </c>
      <c r="C21" s="12" t="s">
        <v>19</v>
      </c>
      <c r="D21" s="12">
        <v>1000</v>
      </c>
      <c r="E21" s="12">
        <v>680</v>
      </c>
      <c r="F21" s="12">
        <v>15</v>
      </c>
      <c r="G21" s="12">
        <v>12.5</v>
      </c>
      <c r="H21" s="12">
        <v>12.5</v>
      </c>
      <c r="I21" s="43">
        <f t="shared" si="0"/>
        <v>-2500</v>
      </c>
      <c r="J21" s="39">
        <f t="shared" si="1"/>
        <v>15000</v>
      </c>
      <c r="K21" s="40">
        <f t="shared" si="3"/>
        <v>-0.166666666666667</v>
      </c>
      <c r="L21" s="1"/>
    </row>
    <row r="22" spans="1:12">
      <c r="A22" s="84" t="s">
        <v>164</v>
      </c>
      <c r="B22" s="18" t="s">
        <v>165</v>
      </c>
      <c r="C22" s="9" t="s">
        <v>19</v>
      </c>
      <c r="D22" s="9">
        <v>1200</v>
      </c>
      <c r="E22" s="9">
        <v>400</v>
      </c>
      <c r="F22" s="9">
        <v>22</v>
      </c>
      <c r="G22" s="9">
        <v>19.8</v>
      </c>
      <c r="H22" s="9">
        <v>24.5</v>
      </c>
      <c r="I22" s="42">
        <f t="shared" si="0"/>
        <v>3000</v>
      </c>
      <c r="J22" s="39">
        <f t="shared" si="1"/>
        <v>26400</v>
      </c>
      <c r="K22" s="40">
        <f t="shared" si="3"/>
        <v>0.113636363636364</v>
      </c>
      <c r="L22" s="1"/>
    </row>
    <row r="23" spans="1:12">
      <c r="A23" s="84" t="s">
        <v>166</v>
      </c>
      <c r="B23" s="18" t="s">
        <v>167</v>
      </c>
      <c r="C23" s="9" t="s">
        <v>19</v>
      </c>
      <c r="D23" s="9">
        <v>1100</v>
      </c>
      <c r="E23" s="9">
        <v>440</v>
      </c>
      <c r="F23" s="9">
        <v>18.5</v>
      </c>
      <c r="G23" s="9">
        <v>16</v>
      </c>
      <c r="H23" s="9">
        <v>22</v>
      </c>
      <c r="I23" s="42">
        <f t="shared" si="0"/>
        <v>3850</v>
      </c>
      <c r="J23" s="39">
        <f t="shared" si="1"/>
        <v>20350</v>
      </c>
      <c r="K23" s="40">
        <f t="shared" si="3"/>
        <v>0.189189189189189</v>
      </c>
      <c r="L23" s="1"/>
    </row>
    <row r="24" spans="1:12">
      <c r="A24" s="85" t="s">
        <v>168</v>
      </c>
      <c r="B24" s="86" t="s">
        <v>169</v>
      </c>
      <c r="C24" s="12" t="s">
        <v>19</v>
      </c>
      <c r="D24" s="12">
        <v>1200</v>
      </c>
      <c r="E24" s="12">
        <v>690</v>
      </c>
      <c r="F24" s="12">
        <v>11</v>
      </c>
      <c r="G24" s="12">
        <v>9</v>
      </c>
      <c r="H24" s="12">
        <v>9</v>
      </c>
      <c r="I24" s="43">
        <f t="shared" si="0"/>
        <v>-2400</v>
      </c>
      <c r="J24" s="39">
        <f t="shared" si="1"/>
        <v>13200</v>
      </c>
      <c r="K24" s="40">
        <f t="shared" si="3"/>
        <v>-0.181818181818182</v>
      </c>
      <c r="L24" s="1"/>
    </row>
    <row r="25" spans="1:12">
      <c r="A25" s="84" t="s">
        <v>170</v>
      </c>
      <c r="B25" s="18" t="s">
        <v>171</v>
      </c>
      <c r="C25" s="9" t="s">
        <v>19</v>
      </c>
      <c r="D25" s="9">
        <v>250</v>
      </c>
      <c r="E25" s="9">
        <v>3200</v>
      </c>
      <c r="F25" s="9">
        <v>61</v>
      </c>
      <c r="G25" s="9">
        <v>50.5</v>
      </c>
      <c r="H25" s="9">
        <v>75</v>
      </c>
      <c r="I25" s="42">
        <f t="shared" si="0"/>
        <v>3500</v>
      </c>
      <c r="J25" s="39">
        <f t="shared" si="1"/>
        <v>15250</v>
      </c>
      <c r="K25" s="40">
        <f t="shared" si="3"/>
        <v>0.229508196721311</v>
      </c>
      <c r="L25" s="1"/>
    </row>
    <row r="26" spans="1:12">
      <c r="A26" s="84" t="s">
        <v>172</v>
      </c>
      <c r="B26" s="18" t="s">
        <v>173</v>
      </c>
      <c r="C26" s="9" t="s">
        <v>19</v>
      </c>
      <c r="D26" s="9">
        <v>75</v>
      </c>
      <c r="E26" s="9">
        <v>6200</v>
      </c>
      <c r="F26" s="9">
        <v>150</v>
      </c>
      <c r="G26" s="9">
        <v>118</v>
      </c>
      <c r="H26" s="9">
        <v>164</v>
      </c>
      <c r="I26" s="42">
        <f t="shared" si="0"/>
        <v>1050</v>
      </c>
      <c r="J26" s="39">
        <f t="shared" si="1"/>
        <v>11250</v>
      </c>
      <c r="K26" s="40">
        <f t="shared" si="3"/>
        <v>0.0933333333333333</v>
      </c>
      <c r="L26" s="1"/>
    </row>
    <row r="27" spans="1:12">
      <c r="A27" s="84" t="s">
        <v>172</v>
      </c>
      <c r="B27" s="18" t="s">
        <v>174</v>
      </c>
      <c r="C27" s="9" t="s">
        <v>19</v>
      </c>
      <c r="D27" s="9">
        <v>1200</v>
      </c>
      <c r="E27" s="9">
        <v>800</v>
      </c>
      <c r="F27" s="9">
        <v>15</v>
      </c>
      <c r="G27" s="9">
        <v>12.9</v>
      </c>
      <c r="H27" s="9">
        <v>17.5</v>
      </c>
      <c r="I27" s="42">
        <f t="shared" si="0"/>
        <v>3000</v>
      </c>
      <c r="J27" s="39">
        <f t="shared" si="1"/>
        <v>18000</v>
      </c>
      <c r="K27" s="40">
        <f t="shared" si="3"/>
        <v>0.166666666666667</v>
      </c>
      <c r="L27" s="1"/>
    </row>
    <row r="28" spans="1:12">
      <c r="A28" s="84" t="s">
        <v>175</v>
      </c>
      <c r="B28" s="18" t="s">
        <v>176</v>
      </c>
      <c r="C28" s="9" t="s">
        <v>19</v>
      </c>
      <c r="D28" s="9">
        <v>200</v>
      </c>
      <c r="E28" s="9">
        <v>2700</v>
      </c>
      <c r="F28" s="9">
        <v>37</v>
      </c>
      <c r="G28" s="9">
        <v>24</v>
      </c>
      <c r="H28" s="9">
        <v>50</v>
      </c>
      <c r="I28" s="42">
        <f t="shared" si="0"/>
        <v>2600</v>
      </c>
      <c r="J28" s="39">
        <f t="shared" si="1"/>
        <v>7400</v>
      </c>
      <c r="K28" s="40">
        <f t="shared" si="3"/>
        <v>0.351351351351351</v>
      </c>
      <c r="L28" s="1"/>
    </row>
    <row r="29" spans="1:12">
      <c r="A29" s="85" t="s">
        <v>175</v>
      </c>
      <c r="B29" s="86" t="s">
        <v>177</v>
      </c>
      <c r="C29" s="12" t="s">
        <v>19</v>
      </c>
      <c r="D29" s="12">
        <v>250</v>
      </c>
      <c r="E29" s="12">
        <v>2800</v>
      </c>
      <c r="F29" s="12">
        <v>33</v>
      </c>
      <c r="G29" s="12">
        <v>23</v>
      </c>
      <c r="H29" s="12">
        <v>23</v>
      </c>
      <c r="I29" s="43">
        <f t="shared" si="0"/>
        <v>-2500</v>
      </c>
      <c r="J29" s="39">
        <f t="shared" si="1"/>
        <v>8250</v>
      </c>
      <c r="K29" s="40">
        <f t="shared" si="3"/>
        <v>-0.303030303030303</v>
      </c>
      <c r="L29" s="1"/>
    </row>
    <row r="30" spans="1:12">
      <c r="A30" s="84" t="s">
        <v>178</v>
      </c>
      <c r="B30" s="18" t="s">
        <v>162</v>
      </c>
      <c r="C30" s="9" t="s">
        <v>19</v>
      </c>
      <c r="D30" s="9">
        <v>800</v>
      </c>
      <c r="E30" s="9">
        <v>400</v>
      </c>
      <c r="F30" s="9">
        <v>45</v>
      </c>
      <c r="G30" s="9">
        <v>41.8</v>
      </c>
      <c r="H30" s="9">
        <v>46.5</v>
      </c>
      <c r="I30" s="42">
        <f t="shared" si="0"/>
        <v>1200</v>
      </c>
      <c r="J30" s="39">
        <f t="shared" si="1"/>
        <v>36000</v>
      </c>
      <c r="K30" s="40">
        <f t="shared" si="3"/>
        <v>0.0333333333333333</v>
      </c>
      <c r="L30" s="1"/>
    </row>
    <row r="31" spans="1:12">
      <c r="A31" s="84" t="s">
        <v>178</v>
      </c>
      <c r="B31" s="18" t="s">
        <v>179</v>
      </c>
      <c r="C31" s="9" t="s">
        <v>19</v>
      </c>
      <c r="D31" s="9">
        <v>1100</v>
      </c>
      <c r="E31" s="9">
        <v>420</v>
      </c>
      <c r="F31" s="9">
        <v>9</v>
      </c>
      <c r="G31" s="9">
        <v>7.8</v>
      </c>
      <c r="H31" s="9">
        <v>13.5</v>
      </c>
      <c r="I31" s="42">
        <f t="shared" si="0"/>
        <v>4950</v>
      </c>
      <c r="J31" s="39">
        <f t="shared" si="1"/>
        <v>9900</v>
      </c>
      <c r="K31" s="40">
        <f t="shared" si="3"/>
        <v>0.5</v>
      </c>
      <c r="L31" s="1"/>
    </row>
    <row r="32" spans="1:12">
      <c r="A32" s="84" t="s">
        <v>180</v>
      </c>
      <c r="B32" s="18" t="s">
        <v>181</v>
      </c>
      <c r="C32" s="9" t="s">
        <v>19</v>
      </c>
      <c r="D32" s="9">
        <v>1200</v>
      </c>
      <c r="E32" s="9">
        <v>650</v>
      </c>
      <c r="F32" s="9">
        <v>25</v>
      </c>
      <c r="G32" s="9">
        <v>23</v>
      </c>
      <c r="H32" s="9">
        <v>28</v>
      </c>
      <c r="I32" s="42">
        <f t="shared" si="0"/>
        <v>3600</v>
      </c>
      <c r="J32" s="39">
        <f t="shared" si="1"/>
        <v>30000</v>
      </c>
      <c r="K32" s="40">
        <f t="shared" si="3"/>
        <v>0.12</v>
      </c>
      <c r="L32" s="1"/>
    </row>
    <row r="33" spans="1:12">
      <c r="A33" s="84"/>
      <c r="B33" s="18"/>
      <c r="C33" s="9"/>
      <c r="D33" s="9"/>
      <c r="E33" s="9"/>
      <c r="F33" s="9"/>
      <c r="G33" s="9"/>
      <c r="H33" s="9"/>
      <c r="I33" s="42"/>
      <c r="J33" s="39"/>
      <c r="K33" s="40"/>
      <c r="L33" s="1"/>
    </row>
    <row r="34" spans="1:11">
      <c r="A34" s="84"/>
      <c r="B34" s="9"/>
      <c r="C34" s="9"/>
      <c r="D34" s="9"/>
      <c r="E34" s="9"/>
      <c r="F34" s="9"/>
      <c r="G34" s="9"/>
      <c r="H34" s="9"/>
      <c r="I34" s="42"/>
      <c r="J34" s="39"/>
      <c r="K34" s="40">
        <f>SUM(K4:K33)</f>
        <v>1.36397125189169</v>
      </c>
    </row>
    <row r="35" spans="1:11">
      <c r="A35" s="87"/>
      <c r="B35" s="45"/>
      <c r="C35" s="45"/>
      <c r="D35" s="45"/>
      <c r="E35" s="45"/>
      <c r="F35" s="45"/>
      <c r="G35" s="56"/>
      <c r="H35" s="56"/>
      <c r="I35" s="57"/>
      <c r="J35" s="58"/>
      <c r="K35" s="59"/>
    </row>
    <row r="36" spans="1:11">
      <c r="A36" s="87"/>
      <c r="B36" s="45"/>
      <c r="C36" s="45"/>
      <c r="D36" s="45"/>
      <c r="E36" s="45"/>
      <c r="F36" s="45"/>
      <c r="G36" s="46" t="s">
        <v>42</v>
      </c>
      <c r="H36" s="46"/>
      <c r="I36" s="60">
        <f>SUM(I4:I34)</f>
        <v>31346.25</v>
      </c>
      <c r="J36" s="45"/>
      <c r="K36" s="1"/>
    </row>
    <row r="37" spans="7:9">
      <c r="G37" s="45"/>
      <c r="H37" s="45"/>
      <c r="I37" s="45"/>
    </row>
    <row r="38" spans="7:9">
      <c r="G38" s="47" t="s">
        <v>43</v>
      </c>
      <c r="H38" s="47"/>
      <c r="I38" s="78">
        <v>1.36</v>
      </c>
    </row>
    <row r="39" spans="7:9">
      <c r="G39" s="48"/>
      <c r="H39" s="48"/>
      <c r="I39" s="45"/>
    </row>
    <row r="40" spans="7:9">
      <c r="G40" s="47" t="s">
        <v>2</v>
      </c>
      <c r="H40" s="47"/>
      <c r="I40" s="50">
        <f>18/29</f>
        <v>0.620689655172414</v>
      </c>
    </row>
    <row r="1048540" spans="12:16384">
      <c r="L1048540" s="65"/>
      <c r="XFD1048540" s="39"/>
    </row>
    <row r="1048541" spans="12:16384">
      <c r="L1048541" s="65"/>
      <c r="XFD1048541" s="39"/>
    </row>
  </sheetData>
  <mergeCells count="5">
    <mergeCell ref="A1:K1"/>
    <mergeCell ref="A2:K2"/>
    <mergeCell ref="G36:H36"/>
    <mergeCell ref="G38:H38"/>
    <mergeCell ref="G40:H40"/>
  </mergeCells>
  <pageMargins left="0.75" right="0.75" top="1" bottom="1" header="0.511805555555556" footer="0.511805555555556"/>
  <pageSetup paperSize="1" orientation="portrait" horizontalDpi="300" verticalDpi="3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1048558"/>
  <sheetViews>
    <sheetView workbookViewId="0">
      <selection activeCell="M19" sqref="M19"/>
    </sheetView>
  </sheetViews>
  <sheetFormatPr defaultColWidth="9" defaultRowHeight="15"/>
  <cols>
    <col min="1" max="1" width="10.1428571428571" style="80" customWidth="1"/>
    <col min="2" max="2" width="19" customWidth="1"/>
    <col min="5" max="5" width="12.8571428571429" customWidth="1"/>
    <col min="7" max="7" width="10.4285714285714" customWidth="1"/>
    <col min="8" max="8" width="11" customWidth="1"/>
    <col min="9" max="9" width="12.5714285714286" customWidth="1"/>
    <col min="10" max="10" width="19.1428571428571" customWidth="1"/>
    <col min="11" max="11" width="18.8571428571429" customWidth="1"/>
  </cols>
  <sheetData>
    <row r="1" ht="22.5" spans="1:12">
      <c r="A1" s="81" t="s">
        <v>4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1"/>
    </row>
    <row r="2" ht="15.75" spans="1:12">
      <c r="A2" s="82" t="s">
        <v>182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1"/>
    </row>
    <row r="3" spans="1:12">
      <c r="A3" s="83" t="s">
        <v>6</v>
      </c>
      <c r="B3" s="7" t="s">
        <v>7</v>
      </c>
      <c r="C3" s="7" t="s">
        <v>8</v>
      </c>
      <c r="D3" s="7" t="s">
        <v>9</v>
      </c>
      <c r="E3" s="7" t="s">
        <v>10</v>
      </c>
      <c r="F3" s="7" t="s">
        <v>11</v>
      </c>
      <c r="G3" s="7" t="s">
        <v>13</v>
      </c>
      <c r="H3" s="7" t="s">
        <v>14</v>
      </c>
      <c r="I3" s="36" t="s">
        <v>15</v>
      </c>
      <c r="J3" s="37" t="s">
        <v>16</v>
      </c>
      <c r="K3" s="37" t="s">
        <v>17</v>
      </c>
      <c r="L3" s="1"/>
    </row>
    <row r="4" spans="1:12">
      <c r="A4" s="84">
        <v>43472</v>
      </c>
      <c r="B4" s="18" t="s">
        <v>153</v>
      </c>
      <c r="C4" s="9" t="s">
        <v>19</v>
      </c>
      <c r="D4" s="9">
        <v>125</v>
      </c>
      <c r="E4" s="9">
        <v>8500</v>
      </c>
      <c r="F4" s="9">
        <v>260</v>
      </c>
      <c r="G4" s="9">
        <v>246.6</v>
      </c>
      <c r="H4" s="9">
        <v>260</v>
      </c>
      <c r="I4" s="42">
        <f t="shared" ref="I4:I48" si="0">(H4-F4)*D4</f>
        <v>0</v>
      </c>
      <c r="J4" s="39">
        <f t="shared" ref="J4:J48" si="1">D4*F4</f>
        <v>32500</v>
      </c>
      <c r="K4" s="40">
        <f t="shared" ref="K4:K48" si="2">(I4/J4)</f>
        <v>0</v>
      </c>
      <c r="L4" s="1"/>
    </row>
    <row r="5" spans="1:12">
      <c r="A5" s="84">
        <v>43503</v>
      </c>
      <c r="B5" s="18" t="s">
        <v>150</v>
      </c>
      <c r="C5" s="9" t="s">
        <v>19</v>
      </c>
      <c r="D5" s="9">
        <v>1300</v>
      </c>
      <c r="E5" s="9">
        <v>360</v>
      </c>
      <c r="F5" s="9">
        <v>23</v>
      </c>
      <c r="G5" s="9">
        <v>27.5</v>
      </c>
      <c r="H5" s="9">
        <v>24.75</v>
      </c>
      <c r="I5" s="42">
        <f t="shared" si="0"/>
        <v>2275</v>
      </c>
      <c r="J5" s="39">
        <f t="shared" si="1"/>
        <v>29900</v>
      </c>
      <c r="K5" s="40">
        <f t="shared" si="2"/>
        <v>0.0760869565217391</v>
      </c>
      <c r="L5" s="1"/>
    </row>
    <row r="6" spans="1:12">
      <c r="A6" s="84">
        <v>43503</v>
      </c>
      <c r="B6" s="95" t="s">
        <v>183</v>
      </c>
      <c r="C6" s="9" t="s">
        <v>19</v>
      </c>
      <c r="D6" s="96">
        <v>1400</v>
      </c>
      <c r="E6" s="96">
        <v>740</v>
      </c>
      <c r="F6" s="9">
        <v>33.5</v>
      </c>
      <c r="G6" s="96">
        <v>32.5</v>
      </c>
      <c r="H6" s="9">
        <v>34.5</v>
      </c>
      <c r="I6" s="42">
        <f t="shared" si="0"/>
        <v>1400</v>
      </c>
      <c r="J6" s="39">
        <f t="shared" si="1"/>
        <v>46900</v>
      </c>
      <c r="K6" s="40">
        <f t="shared" si="2"/>
        <v>0.0298507462686567</v>
      </c>
      <c r="L6" s="1"/>
    </row>
    <row r="7" spans="1:12">
      <c r="A7" s="84">
        <v>43531</v>
      </c>
      <c r="B7" s="18" t="s">
        <v>183</v>
      </c>
      <c r="C7" s="9" t="s">
        <v>19</v>
      </c>
      <c r="D7" s="9">
        <v>1400</v>
      </c>
      <c r="E7" s="9">
        <v>740</v>
      </c>
      <c r="F7" s="9">
        <v>37</v>
      </c>
      <c r="G7" s="9">
        <v>35.95</v>
      </c>
      <c r="H7" s="9">
        <v>40</v>
      </c>
      <c r="I7" s="42">
        <f t="shared" si="0"/>
        <v>4200</v>
      </c>
      <c r="J7" s="39">
        <f t="shared" si="1"/>
        <v>51800</v>
      </c>
      <c r="K7" s="40">
        <f t="shared" si="2"/>
        <v>0.0810810810810811</v>
      </c>
      <c r="L7" s="1"/>
    </row>
    <row r="8" spans="1:12">
      <c r="A8" s="84">
        <v>43531</v>
      </c>
      <c r="B8" s="18" t="s">
        <v>184</v>
      </c>
      <c r="C8" s="9" t="s">
        <v>19</v>
      </c>
      <c r="D8" s="9">
        <v>250</v>
      </c>
      <c r="E8" s="9">
        <v>3700</v>
      </c>
      <c r="F8" s="9">
        <v>107.25</v>
      </c>
      <c r="G8" s="9">
        <v>102</v>
      </c>
      <c r="H8" s="9">
        <v>107.25</v>
      </c>
      <c r="I8" s="42">
        <f t="shared" si="0"/>
        <v>0</v>
      </c>
      <c r="J8" s="39">
        <f t="shared" si="1"/>
        <v>26812.5</v>
      </c>
      <c r="K8" s="40">
        <f t="shared" si="2"/>
        <v>0</v>
      </c>
      <c r="L8" s="1"/>
    </row>
    <row r="9" spans="1:12">
      <c r="A9" s="84">
        <v>43562</v>
      </c>
      <c r="B9" s="18" t="s">
        <v>185</v>
      </c>
      <c r="C9" s="9" t="s">
        <v>19</v>
      </c>
      <c r="D9" s="9">
        <v>900</v>
      </c>
      <c r="E9" s="9">
        <v>690</v>
      </c>
      <c r="F9" s="9">
        <v>23.5</v>
      </c>
      <c r="G9" s="9">
        <v>22</v>
      </c>
      <c r="H9" s="9">
        <v>27</v>
      </c>
      <c r="I9" s="42">
        <f t="shared" si="0"/>
        <v>3150</v>
      </c>
      <c r="J9" s="39">
        <f t="shared" si="1"/>
        <v>21150</v>
      </c>
      <c r="K9" s="40">
        <f t="shared" si="2"/>
        <v>0.148936170212766</v>
      </c>
      <c r="L9" s="1"/>
    </row>
    <row r="10" spans="1:12">
      <c r="A10" s="85">
        <v>43592</v>
      </c>
      <c r="B10" s="86" t="s">
        <v>186</v>
      </c>
      <c r="C10" s="12" t="s">
        <v>19</v>
      </c>
      <c r="D10" s="12">
        <v>1851</v>
      </c>
      <c r="E10" s="12">
        <v>360</v>
      </c>
      <c r="F10" s="12">
        <v>14.5</v>
      </c>
      <c r="G10" s="12">
        <v>13.5</v>
      </c>
      <c r="H10" s="12">
        <v>13.5</v>
      </c>
      <c r="I10" s="43">
        <f t="shared" si="0"/>
        <v>-1851</v>
      </c>
      <c r="J10" s="39">
        <f t="shared" si="1"/>
        <v>26839.5</v>
      </c>
      <c r="K10" s="40">
        <f t="shared" si="2"/>
        <v>-0.0689655172413793</v>
      </c>
      <c r="L10" s="1"/>
    </row>
    <row r="11" spans="1:12">
      <c r="A11" s="84">
        <v>43592</v>
      </c>
      <c r="B11" s="18" t="s">
        <v>187</v>
      </c>
      <c r="C11" s="9" t="s">
        <v>19</v>
      </c>
      <c r="D11" s="9">
        <v>400</v>
      </c>
      <c r="E11" s="9">
        <v>1520</v>
      </c>
      <c r="F11" s="9">
        <v>52.5</v>
      </c>
      <c r="G11" s="9">
        <v>49.5</v>
      </c>
      <c r="H11" s="9">
        <v>55.5</v>
      </c>
      <c r="I11" s="42">
        <f t="shared" si="0"/>
        <v>1200</v>
      </c>
      <c r="J11" s="39">
        <f t="shared" si="1"/>
        <v>21000</v>
      </c>
      <c r="K11" s="40">
        <f t="shared" si="2"/>
        <v>0.0571428571428571</v>
      </c>
      <c r="L11" s="1"/>
    </row>
    <row r="12" spans="1:12">
      <c r="A12" s="84">
        <v>43684</v>
      </c>
      <c r="B12" s="18" t="s">
        <v>146</v>
      </c>
      <c r="C12" s="9" t="s">
        <v>19</v>
      </c>
      <c r="D12" s="9">
        <v>1300</v>
      </c>
      <c r="E12" s="9">
        <v>350</v>
      </c>
      <c r="F12" s="9">
        <v>22.75</v>
      </c>
      <c r="G12" s="9">
        <v>21.75</v>
      </c>
      <c r="H12" s="9">
        <v>25</v>
      </c>
      <c r="I12" s="42">
        <f t="shared" si="0"/>
        <v>2925</v>
      </c>
      <c r="J12" s="39">
        <f t="shared" si="1"/>
        <v>29575</v>
      </c>
      <c r="K12" s="40">
        <f t="shared" si="2"/>
        <v>0.0989010989010989</v>
      </c>
      <c r="L12" s="1"/>
    </row>
    <row r="13" spans="1:12">
      <c r="A13" s="85">
        <v>43715</v>
      </c>
      <c r="B13" s="86" t="s">
        <v>171</v>
      </c>
      <c r="C13" s="12" t="s">
        <v>19</v>
      </c>
      <c r="D13" s="12">
        <v>250</v>
      </c>
      <c r="E13" s="12">
        <v>3400</v>
      </c>
      <c r="F13" s="12">
        <v>132</v>
      </c>
      <c r="G13" s="12">
        <v>126.95</v>
      </c>
      <c r="H13" s="12">
        <v>126.95</v>
      </c>
      <c r="I13" s="43">
        <f t="shared" si="0"/>
        <v>-1262.5</v>
      </c>
      <c r="J13" s="39">
        <f t="shared" si="1"/>
        <v>33000</v>
      </c>
      <c r="K13" s="40">
        <f t="shared" si="2"/>
        <v>-0.0382575757575757</v>
      </c>
      <c r="L13" s="1"/>
    </row>
    <row r="14" spans="1:12">
      <c r="A14" s="84">
        <v>43715</v>
      </c>
      <c r="B14" s="18" t="s">
        <v>146</v>
      </c>
      <c r="C14" s="9" t="s">
        <v>19</v>
      </c>
      <c r="D14" s="9">
        <v>1300</v>
      </c>
      <c r="E14" s="9">
        <v>340</v>
      </c>
      <c r="F14" s="9">
        <v>23.5</v>
      </c>
      <c r="G14" s="9">
        <v>22.5</v>
      </c>
      <c r="H14" s="9">
        <v>27</v>
      </c>
      <c r="I14" s="42">
        <f t="shared" si="0"/>
        <v>4550</v>
      </c>
      <c r="J14" s="39">
        <f t="shared" si="1"/>
        <v>30550</v>
      </c>
      <c r="K14" s="40">
        <f t="shared" si="2"/>
        <v>0.148936170212766</v>
      </c>
      <c r="L14" s="1"/>
    </row>
    <row r="15" spans="1:12">
      <c r="A15" s="84">
        <v>43745</v>
      </c>
      <c r="B15" s="18" t="s">
        <v>188</v>
      </c>
      <c r="C15" s="9" t="s">
        <v>19</v>
      </c>
      <c r="D15" s="9">
        <v>250</v>
      </c>
      <c r="E15" s="9">
        <v>2750</v>
      </c>
      <c r="F15" s="9">
        <v>82</v>
      </c>
      <c r="G15" s="9">
        <v>76.95</v>
      </c>
      <c r="H15" s="9">
        <v>87</v>
      </c>
      <c r="I15" s="42">
        <f t="shared" si="0"/>
        <v>1250</v>
      </c>
      <c r="J15" s="39">
        <f t="shared" si="1"/>
        <v>20500</v>
      </c>
      <c r="K15" s="40">
        <f t="shared" si="2"/>
        <v>0.0609756097560976</v>
      </c>
      <c r="L15" s="1"/>
    </row>
    <row r="16" spans="1:12">
      <c r="A16" s="85">
        <v>43745</v>
      </c>
      <c r="B16" s="86" t="s">
        <v>189</v>
      </c>
      <c r="C16" s="12" t="s">
        <v>19</v>
      </c>
      <c r="D16" s="12">
        <v>1800</v>
      </c>
      <c r="E16" s="12">
        <v>360</v>
      </c>
      <c r="F16" s="12">
        <v>11.5</v>
      </c>
      <c r="G16" s="12">
        <v>10.6</v>
      </c>
      <c r="H16" s="12">
        <v>10.6</v>
      </c>
      <c r="I16" s="43">
        <f t="shared" si="0"/>
        <v>-1620</v>
      </c>
      <c r="J16" s="39">
        <f t="shared" si="1"/>
        <v>20700</v>
      </c>
      <c r="K16" s="40">
        <f t="shared" si="2"/>
        <v>-0.0782608695652174</v>
      </c>
      <c r="L16" s="1"/>
    </row>
    <row r="17" spans="1:12">
      <c r="A17" s="84">
        <v>43776</v>
      </c>
      <c r="B17" s="18" t="s">
        <v>148</v>
      </c>
      <c r="C17" s="9" t="s">
        <v>19</v>
      </c>
      <c r="D17" s="9">
        <v>750</v>
      </c>
      <c r="E17" s="9">
        <v>1100</v>
      </c>
      <c r="F17" s="9">
        <v>37.1</v>
      </c>
      <c r="G17" s="9">
        <v>35</v>
      </c>
      <c r="H17" s="9">
        <v>39</v>
      </c>
      <c r="I17" s="42">
        <f t="shared" si="0"/>
        <v>1425</v>
      </c>
      <c r="J17" s="39">
        <f t="shared" si="1"/>
        <v>27825</v>
      </c>
      <c r="K17" s="40">
        <f t="shared" si="2"/>
        <v>0.0512129380053908</v>
      </c>
      <c r="L17" s="1"/>
    </row>
    <row r="18" spans="1:12">
      <c r="A18" s="84">
        <v>43776</v>
      </c>
      <c r="B18" s="18" t="s">
        <v>190</v>
      </c>
      <c r="C18" s="9" t="s">
        <v>19</v>
      </c>
      <c r="D18" s="9">
        <v>600</v>
      </c>
      <c r="E18" s="9">
        <v>1320</v>
      </c>
      <c r="F18" s="9">
        <v>67</v>
      </c>
      <c r="G18" s="9">
        <v>64.95</v>
      </c>
      <c r="H18" s="9">
        <v>75</v>
      </c>
      <c r="I18" s="42">
        <f t="shared" si="0"/>
        <v>4800</v>
      </c>
      <c r="J18" s="39">
        <f t="shared" si="1"/>
        <v>40200</v>
      </c>
      <c r="K18" s="40">
        <f t="shared" si="2"/>
        <v>0.119402985074627</v>
      </c>
      <c r="L18" s="1"/>
    </row>
    <row r="19" spans="1:12">
      <c r="A19" s="85">
        <v>43806</v>
      </c>
      <c r="B19" s="86" t="s">
        <v>150</v>
      </c>
      <c r="C19" s="12" t="s">
        <v>19</v>
      </c>
      <c r="D19" s="12">
        <v>1300</v>
      </c>
      <c r="E19" s="12">
        <v>350</v>
      </c>
      <c r="F19" s="12">
        <v>18.25</v>
      </c>
      <c r="G19" s="12">
        <v>17.25</v>
      </c>
      <c r="H19" s="12">
        <v>17.25</v>
      </c>
      <c r="I19" s="43">
        <f t="shared" si="0"/>
        <v>-1300</v>
      </c>
      <c r="J19" s="39">
        <f t="shared" si="1"/>
        <v>23725</v>
      </c>
      <c r="K19" s="40">
        <f t="shared" si="2"/>
        <v>-0.0547945205479452</v>
      </c>
      <c r="L19" s="1"/>
    </row>
    <row r="20" spans="1:12">
      <c r="A20" s="84">
        <v>43806</v>
      </c>
      <c r="B20" s="18" t="s">
        <v>191</v>
      </c>
      <c r="C20" s="9" t="s">
        <v>19</v>
      </c>
      <c r="D20" s="9">
        <v>200</v>
      </c>
      <c r="E20" s="9">
        <v>4550</v>
      </c>
      <c r="F20" s="9">
        <v>135</v>
      </c>
      <c r="G20" s="9">
        <v>129.95</v>
      </c>
      <c r="H20" s="9">
        <v>135.15</v>
      </c>
      <c r="I20" s="42">
        <f t="shared" si="0"/>
        <v>30.0000000000011</v>
      </c>
      <c r="J20" s="39">
        <f t="shared" si="1"/>
        <v>27000</v>
      </c>
      <c r="K20" s="40">
        <f t="shared" si="2"/>
        <v>0.00111111111111115</v>
      </c>
      <c r="L20" s="1"/>
    </row>
    <row r="21" spans="1:12">
      <c r="A21" s="85">
        <v>43806</v>
      </c>
      <c r="B21" s="86" t="s">
        <v>183</v>
      </c>
      <c r="C21" s="12" t="s">
        <v>19</v>
      </c>
      <c r="D21" s="12">
        <v>1400</v>
      </c>
      <c r="E21" s="12">
        <v>760</v>
      </c>
      <c r="F21" s="12">
        <v>30.5</v>
      </c>
      <c r="G21" s="12">
        <v>29.5</v>
      </c>
      <c r="H21" s="12">
        <v>29.5</v>
      </c>
      <c r="I21" s="43">
        <f t="shared" si="0"/>
        <v>-1400</v>
      </c>
      <c r="J21" s="39">
        <f t="shared" si="1"/>
        <v>42700</v>
      </c>
      <c r="K21" s="40">
        <f t="shared" si="2"/>
        <v>-0.0327868852459016</v>
      </c>
      <c r="L21" s="1"/>
    </row>
    <row r="22" spans="1:12">
      <c r="A22" s="85" t="s">
        <v>192</v>
      </c>
      <c r="B22" s="86" t="s">
        <v>193</v>
      </c>
      <c r="C22" s="12" t="s">
        <v>19</v>
      </c>
      <c r="D22" s="12">
        <v>550</v>
      </c>
      <c r="E22" s="12">
        <v>1340</v>
      </c>
      <c r="F22" s="12">
        <v>35</v>
      </c>
      <c r="G22" s="12">
        <v>32</v>
      </c>
      <c r="H22" s="12">
        <v>33.25</v>
      </c>
      <c r="I22" s="43">
        <f t="shared" si="0"/>
        <v>-962.5</v>
      </c>
      <c r="J22" s="39">
        <f t="shared" si="1"/>
        <v>19250</v>
      </c>
      <c r="K22" s="40">
        <f t="shared" si="2"/>
        <v>-0.05</v>
      </c>
      <c r="L22" s="1"/>
    </row>
    <row r="23" spans="1:12">
      <c r="A23" s="84" t="s">
        <v>192</v>
      </c>
      <c r="B23" s="18" t="s">
        <v>156</v>
      </c>
      <c r="C23" s="9" t="s">
        <v>19</v>
      </c>
      <c r="D23" s="9">
        <v>600</v>
      </c>
      <c r="E23" s="9">
        <v>1360</v>
      </c>
      <c r="F23" s="9">
        <v>60</v>
      </c>
      <c r="G23" s="9">
        <v>58</v>
      </c>
      <c r="H23" s="9">
        <v>63</v>
      </c>
      <c r="I23" s="42">
        <f t="shared" si="0"/>
        <v>1800</v>
      </c>
      <c r="J23" s="39">
        <f t="shared" si="1"/>
        <v>36000</v>
      </c>
      <c r="K23" s="40">
        <f t="shared" si="2"/>
        <v>0.05</v>
      </c>
      <c r="L23" s="1"/>
    </row>
    <row r="24" spans="1:12">
      <c r="A24" s="85" t="s">
        <v>194</v>
      </c>
      <c r="B24" s="86" t="s">
        <v>156</v>
      </c>
      <c r="C24" s="12" t="s">
        <v>19</v>
      </c>
      <c r="D24" s="12">
        <v>600</v>
      </c>
      <c r="E24" s="12">
        <v>1380</v>
      </c>
      <c r="F24" s="12">
        <v>53</v>
      </c>
      <c r="G24" s="12">
        <v>51</v>
      </c>
      <c r="H24" s="12">
        <v>51</v>
      </c>
      <c r="I24" s="43">
        <f t="shared" si="0"/>
        <v>-1200</v>
      </c>
      <c r="J24" s="39">
        <f t="shared" si="1"/>
        <v>31800</v>
      </c>
      <c r="K24" s="40">
        <f t="shared" si="2"/>
        <v>-0.0377358490566038</v>
      </c>
      <c r="L24" s="1"/>
    </row>
    <row r="25" spans="1:12">
      <c r="A25" s="84" t="s">
        <v>194</v>
      </c>
      <c r="B25" s="18" t="s">
        <v>156</v>
      </c>
      <c r="C25" s="9" t="s">
        <v>19</v>
      </c>
      <c r="D25" s="9">
        <v>600</v>
      </c>
      <c r="E25" s="9">
        <v>1380</v>
      </c>
      <c r="F25" s="9">
        <v>54.1</v>
      </c>
      <c r="G25" s="9">
        <v>51.95</v>
      </c>
      <c r="H25" s="9">
        <v>54.1</v>
      </c>
      <c r="I25" s="42">
        <f t="shared" si="0"/>
        <v>0</v>
      </c>
      <c r="J25" s="39">
        <f t="shared" si="1"/>
        <v>32460</v>
      </c>
      <c r="K25" s="40">
        <f t="shared" si="2"/>
        <v>0</v>
      </c>
      <c r="L25" s="1"/>
    </row>
    <row r="26" spans="1:12">
      <c r="A26" s="84" t="s">
        <v>194</v>
      </c>
      <c r="B26" s="18" t="s">
        <v>151</v>
      </c>
      <c r="C26" s="9" t="s">
        <v>19</v>
      </c>
      <c r="D26" s="9">
        <v>1400</v>
      </c>
      <c r="E26" s="9">
        <v>740</v>
      </c>
      <c r="F26" s="9">
        <v>30.55</v>
      </c>
      <c r="G26" s="9">
        <v>29.5</v>
      </c>
      <c r="H26" s="9">
        <v>33.1</v>
      </c>
      <c r="I26" s="42">
        <f t="shared" si="0"/>
        <v>3570</v>
      </c>
      <c r="J26" s="39">
        <f t="shared" si="1"/>
        <v>42770</v>
      </c>
      <c r="K26" s="40">
        <f t="shared" si="2"/>
        <v>0.0834697217675941</v>
      </c>
      <c r="L26" s="1"/>
    </row>
    <row r="27" spans="1:12">
      <c r="A27" s="85" t="s">
        <v>195</v>
      </c>
      <c r="B27" s="86" t="s">
        <v>196</v>
      </c>
      <c r="C27" s="12" t="s">
        <v>19</v>
      </c>
      <c r="D27" s="12">
        <v>1100</v>
      </c>
      <c r="E27" s="12">
        <v>540</v>
      </c>
      <c r="F27" s="12">
        <v>19.75</v>
      </c>
      <c r="G27" s="12">
        <v>18.75</v>
      </c>
      <c r="H27" s="12">
        <v>18.75</v>
      </c>
      <c r="I27" s="43">
        <f t="shared" si="0"/>
        <v>-1100</v>
      </c>
      <c r="J27" s="39">
        <f t="shared" si="1"/>
        <v>21725</v>
      </c>
      <c r="K27" s="40">
        <f t="shared" si="2"/>
        <v>-0.0506329113924051</v>
      </c>
      <c r="L27" s="1"/>
    </row>
    <row r="28" spans="1:12">
      <c r="A28" s="84" t="s">
        <v>195</v>
      </c>
      <c r="B28" s="18" t="s">
        <v>197</v>
      </c>
      <c r="C28" s="9" t="s">
        <v>19</v>
      </c>
      <c r="D28" s="9">
        <v>1200</v>
      </c>
      <c r="E28" s="9">
        <v>780</v>
      </c>
      <c r="F28" s="9">
        <v>15</v>
      </c>
      <c r="G28" s="9">
        <v>14</v>
      </c>
      <c r="H28" s="9">
        <v>17.15</v>
      </c>
      <c r="I28" s="42">
        <f t="shared" si="0"/>
        <v>2580</v>
      </c>
      <c r="J28" s="39">
        <f t="shared" si="1"/>
        <v>18000</v>
      </c>
      <c r="K28" s="40">
        <f t="shared" si="2"/>
        <v>0.143333333333333</v>
      </c>
      <c r="L28" s="1"/>
    </row>
    <row r="29" spans="1:12">
      <c r="A29" s="84" t="s">
        <v>195</v>
      </c>
      <c r="B29" s="18" t="s">
        <v>198</v>
      </c>
      <c r="C29" s="9" t="s">
        <v>19</v>
      </c>
      <c r="D29" s="9">
        <v>1000</v>
      </c>
      <c r="E29" s="9">
        <v>580</v>
      </c>
      <c r="F29" s="9">
        <v>18.25</v>
      </c>
      <c r="G29" s="9">
        <v>16.95</v>
      </c>
      <c r="H29" s="9">
        <v>18.25</v>
      </c>
      <c r="I29" s="42">
        <f t="shared" si="0"/>
        <v>0</v>
      </c>
      <c r="J29" s="39">
        <f t="shared" si="1"/>
        <v>18250</v>
      </c>
      <c r="K29" s="40">
        <f t="shared" si="2"/>
        <v>0</v>
      </c>
      <c r="L29" s="1"/>
    </row>
    <row r="30" spans="1:12">
      <c r="A30" s="85" t="s">
        <v>195</v>
      </c>
      <c r="B30" s="86" t="s">
        <v>156</v>
      </c>
      <c r="C30" s="12" t="s">
        <v>19</v>
      </c>
      <c r="D30" s="12">
        <v>600</v>
      </c>
      <c r="E30" s="12">
        <v>1460</v>
      </c>
      <c r="F30" s="12">
        <v>51.1</v>
      </c>
      <c r="G30" s="12">
        <v>48.95</v>
      </c>
      <c r="H30" s="12">
        <v>48.95</v>
      </c>
      <c r="I30" s="43">
        <f t="shared" si="0"/>
        <v>-1290</v>
      </c>
      <c r="J30" s="39">
        <f t="shared" si="1"/>
        <v>30660</v>
      </c>
      <c r="K30" s="40">
        <f t="shared" si="2"/>
        <v>-0.0420743639921722</v>
      </c>
      <c r="L30" s="1"/>
    </row>
    <row r="31" spans="1:12">
      <c r="A31" s="84" t="s">
        <v>199</v>
      </c>
      <c r="B31" s="18" t="s">
        <v>200</v>
      </c>
      <c r="C31" s="9" t="s">
        <v>19</v>
      </c>
      <c r="D31" s="9">
        <v>1250</v>
      </c>
      <c r="E31" s="9">
        <v>600</v>
      </c>
      <c r="F31" s="9">
        <v>18</v>
      </c>
      <c r="G31" s="9">
        <v>16.95</v>
      </c>
      <c r="H31" s="9">
        <v>20.6</v>
      </c>
      <c r="I31" s="42">
        <f t="shared" si="0"/>
        <v>3250</v>
      </c>
      <c r="J31" s="39">
        <f t="shared" si="1"/>
        <v>22500</v>
      </c>
      <c r="K31" s="40">
        <f t="shared" si="2"/>
        <v>0.144444444444445</v>
      </c>
      <c r="L31" s="1"/>
    </row>
    <row r="32" spans="1:12">
      <c r="A32" s="84" t="s">
        <v>199</v>
      </c>
      <c r="B32" s="18" t="s">
        <v>197</v>
      </c>
      <c r="C32" s="9" t="s">
        <v>19</v>
      </c>
      <c r="D32" s="9">
        <v>1200</v>
      </c>
      <c r="E32" s="9">
        <v>790</v>
      </c>
      <c r="F32" s="9">
        <v>11.3</v>
      </c>
      <c r="G32" s="9">
        <v>10.3</v>
      </c>
      <c r="H32" s="9">
        <v>12.3</v>
      </c>
      <c r="I32" s="42">
        <f t="shared" si="0"/>
        <v>1200</v>
      </c>
      <c r="J32" s="39">
        <f t="shared" si="1"/>
        <v>13560</v>
      </c>
      <c r="K32" s="40">
        <f t="shared" si="2"/>
        <v>0.0884955752212389</v>
      </c>
      <c r="L32" s="1"/>
    </row>
    <row r="33" spans="1:12">
      <c r="A33" s="84" t="s">
        <v>201</v>
      </c>
      <c r="B33" s="18" t="s">
        <v>167</v>
      </c>
      <c r="C33" s="9" t="s">
        <v>19</v>
      </c>
      <c r="D33" s="9">
        <v>1100</v>
      </c>
      <c r="E33" s="9">
        <v>540</v>
      </c>
      <c r="F33" s="9">
        <v>13</v>
      </c>
      <c r="G33" s="9">
        <v>11.95</v>
      </c>
      <c r="H33" s="9">
        <v>14</v>
      </c>
      <c r="I33" s="42">
        <f t="shared" si="0"/>
        <v>1100</v>
      </c>
      <c r="J33" s="39">
        <f t="shared" si="1"/>
        <v>14300</v>
      </c>
      <c r="K33" s="40">
        <f t="shared" si="2"/>
        <v>0.0769230769230769</v>
      </c>
      <c r="L33" s="1"/>
    </row>
    <row r="34" spans="1:12">
      <c r="A34" s="85" t="s">
        <v>202</v>
      </c>
      <c r="B34" s="86" t="s">
        <v>156</v>
      </c>
      <c r="C34" s="12" t="s">
        <v>19</v>
      </c>
      <c r="D34" s="12">
        <v>600</v>
      </c>
      <c r="E34" s="12">
        <v>1460</v>
      </c>
      <c r="F34" s="12">
        <v>40.1</v>
      </c>
      <c r="G34" s="12">
        <v>37.95</v>
      </c>
      <c r="H34" s="12">
        <v>37.95</v>
      </c>
      <c r="I34" s="43">
        <f t="shared" si="0"/>
        <v>-1290</v>
      </c>
      <c r="J34" s="39">
        <f t="shared" si="1"/>
        <v>24060</v>
      </c>
      <c r="K34" s="40">
        <f t="shared" si="2"/>
        <v>-0.0536159600997506</v>
      </c>
      <c r="L34" s="1"/>
    </row>
    <row r="35" spans="1:12">
      <c r="A35" s="84" t="s">
        <v>202</v>
      </c>
      <c r="B35" s="18" t="s">
        <v>171</v>
      </c>
      <c r="C35" s="9" t="s">
        <v>19</v>
      </c>
      <c r="D35" s="9">
        <v>250</v>
      </c>
      <c r="E35" s="9">
        <v>3250</v>
      </c>
      <c r="F35" s="9">
        <v>125.1</v>
      </c>
      <c r="G35" s="9">
        <v>119</v>
      </c>
      <c r="H35" s="9">
        <v>130</v>
      </c>
      <c r="I35" s="42">
        <f t="shared" si="0"/>
        <v>1225</v>
      </c>
      <c r="J35" s="39">
        <f t="shared" si="1"/>
        <v>31275</v>
      </c>
      <c r="K35" s="40">
        <f t="shared" si="2"/>
        <v>0.0391686650679457</v>
      </c>
      <c r="L35" s="1"/>
    </row>
    <row r="36" spans="1:12">
      <c r="A36" s="85" t="s">
        <v>202</v>
      </c>
      <c r="B36" s="86" t="s">
        <v>203</v>
      </c>
      <c r="C36" s="12" t="s">
        <v>19</v>
      </c>
      <c r="D36" s="12">
        <v>125</v>
      </c>
      <c r="E36" s="12">
        <v>7200</v>
      </c>
      <c r="F36" s="12">
        <v>185</v>
      </c>
      <c r="G36" s="12">
        <v>175</v>
      </c>
      <c r="H36" s="12">
        <v>175</v>
      </c>
      <c r="I36" s="43">
        <f t="shared" si="0"/>
        <v>-1250</v>
      </c>
      <c r="J36" s="39">
        <f t="shared" si="1"/>
        <v>23125</v>
      </c>
      <c r="K36" s="40">
        <f t="shared" si="2"/>
        <v>-0.0540540540540541</v>
      </c>
      <c r="L36" s="1"/>
    </row>
    <row r="37" spans="1:12">
      <c r="A37" s="85" t="s">
        <v>204</v>
      </c>
      <c r="B37" s="86" t="s">
        <v>205</v>
      </c>
      <c r="C37" s="12" t="s">
        <v>19</v>
      </c>
      <c r="D37" s="12">
        <v>750</v>
      </c>
      <c r="E37" s="12">
        <v>1100</v>
      </c>
      <c r="F37" s="12">
        <v>14.75</v>
      </c>
      <c r="G37" s="12">
        <v>12.75</v>
      </c>
      <c r="H37" s="12">
        <v>12.75</v>
      </c>
      <c r="I37" s="43">
        <f t="shared" si="0"/>
        <v>-1500</v>
      </c>
      <c r="J37" s="39">
        <f t="shared" si="1"/>
        <v>11062.5</v>
      </c>
      <c r="K37" s="40">
        <f t="shared" si="2"/>
        <v>-0.135593220338983</v>
      </c>
      <c r="L37" s="1"/>
    </row>
    <row r="38" spans="1:12">
      <c r="A38" s="85" t="s">
        <v>204</v>
      </c>
      <c r="B38" s="86" t="s">
        <v>156</v>
      </c>
      <c r="C38" s="12" t="s">
        <v>19</v>
      </c>
      <c r="D38" s="12">
        <v>600</v>
      </c>
      <c r="E38" s="12">
        <v>1520</v>
      </c>
      <c r="F38" s="12">
        <v>16.1</v>
      </c>
      <c r="G38" s="12">
        <v>14</v>
      </c>
      <c r="H38" s="12">
        <v>14</v>
      </c>
      <c r="I38" s="43">
        <f t="shared" si="0"/>
        <v>-1260</v>
      </c>
      <c r="J38" s="39">
        <f t="shared" si="1"/>
        <v>9660</v>
      </c>
      <c r="K38" s="40">
        <f t="shared" si="2"/>
        <v>-0.130434782608696</v>
      </c>
      <c r="L38" s="1"/>
    </row>
    <row r="39" spans="1:12">
      <c r="A39" s="84" t="s">
        <v>204</v>
      </c>
      <c r="B39" s="18" t="s">
        <v>156</v>
      </c>
      <c r="C39" s="9" t="s">
        <v>19</v>
      </c>
      <c r="D39" s="9">
        <v>600</v>
      </c>
      <c r="E39" s="9">
        <v>1520</v>
      </c>
      <c r="F39" s="9">
        <v>22</v>
      </c>
      <c r="G39" s="9">
        <v>19.95</v>
      </c>
      <c r="H39" s="9">
        <v>24</v>
      </c>
      <c r="I39" s="42">
        <f t="shared" si="0"/>
        <v>1200</v>
      </c>
      <c r="J39" s="39">
        <f t="shared" si="1"/>
        <v>13200</v>
      </c>
      <c r="K39" s="40">
        <f t="shared" si="2"/>
        <v>0.0909090909090909</v>
      </c>
      <c r="L39" s="1"/>
    </row>
    <row r="40" spans="1:12">
      <c r="A40" s="84" t="s">
        <v>206</v>
      </c>
      <c r="B40" s="18" t="s">
        <v>188</v>
      </c>
      <c r="C40" s="9" t="s">
        <v>19</v>
      </c>
      <c r="D40" s="9">
        <v>250</v>
      </c>
      <c r="E40" s="9">
        <v>2550</v>
      </c>
      <c r="F40" s="9">
        <v>45</v>
      </c>
      <c r="G40" s="9">
        <v>39.95</v>
      </c>
      <c r="H40" s="9">
        <v>60</v>
      </c>
      <c r="I40" s="42">
        <f t="shared" si="0"/>
        <v>3750</v>
      </c>
      <c r="J40" s="39">
        <f t="shared" si="1"/>
        <v>11250</v>
      </c>
      <c r="K40" s="40">
        <f t="shared" si="2"/>
        <v>0.333333333333333</v>
      </c>
      <c r="L40" s="1"/>
    </row>
    <row r="41" spans="1:12">
      <c r="A41" s="84" t="s">
        <v>207</v>
      </c>
      <c r="B41" s="18" t="s">
        <v>184</v>
      </c>
      <c r="C41" s="9" t="s">
        <v>19</v>
      </c>
      <c r="D41" s="9">
        <v>250</v>
      </c>
      <c r="E41" s="9">
        <v>3000</v>
      </c>
      <c r="F41" s="9">
        <v>45</v>
      </c>
      <c r="G41" s="9">
        <v>39</v>
      </c>
      <c r="H41" s="9">
        <v>50</v>
      </c>
      <c r="I41" s="42">
        <f t="shared" si="0"/>
        <v>1250</v>
      </c>
      <c r="J41" s="39">
        <f t="shared" si="1"/>
        <v>11250</v>
      </c>
      <c r="K41" s="40">
        <f t="shared" si="2"/>
        <v>0.111111111111111</v>
      </c>
      <c r="L41" s="1"/>
    </row>
    <row r="42" spans="1:12">
      <c r="A42" s="84" t="s">
        <v>208</v>
      </c>
      <c r="B42" s="18" t="s">
        <v>153</v>
      </c>
      <c r="C42" s="9" t="s">
        <v>19</v>
      </c>
      <c r="D42" s="9">
        <v>125</v>
      </c>
      <c r="E42" s="9">
        <v>7100</v>
      </c>
      <c r="F42" s="9">
        <v>300.1</v>
      </c>
      <c r="G42" s="9">
        <v>289.95</v>
      </c>
      <c r="H42" s="9">
        <v>310</v>
      </c>
      <c r="I42" s="42">
        <f t="shared" si="0"/>
        <v>1237.5</v>
      </c>
      <c r="J42" s="39">
        <f t="shared" si="1"/>
        <v>37512.5</v>
      </c>
      <c r="K42" s="40">
        <f t="shared" si="2"/>
        <v>0.0329890036654448</v>
      </c>
      <c r="L42" s="1"/>
    </row>
    <row r="43" spans="1:12">
      <c r="A43" s="84" t="s">
        <v>208</v>
      </c>
      <c r="B43" s="18" t="s">
        <v>209</v>
      </c>
      <c r="C43" s="9" t="s">
        <v>19</v>
      </c>
      <c r="D43" s="9">
        <v>1000</v>
      </c>
      <c r="E43" s="9">
        <v>480</v>
      </c>
      <c r="F43" s="9">
        <v>29.1</v>
      </c>
      <c r="G43" s="9">
        <v>27.75</v>
      </c>
      <c r="H43" s="9">
        <v>29.1</v>
      </c>
      <c r="I43" s="42">
        <f t="shared" si="0"/>
        <v>0</v>
      </c>
      <c r="J43" s="39">
        <f t="shared" si="1"/>
        <v>29100</v>
      </c>
      <c r="K43" s="40">
        <f t="shared" si="2"/>
        <v>0</v>
      </c>
      <c r="L43" s="1"/>
    </row>
    <row r="44" spans="1:12">
      <c r="A44" s="84" t="s">
        <v>210</v>
      </c>
      <c r="B44" s="18" t="s">
        <v>211</v>
      </c>
      <c r="C44" s="9" t="s">
        <v>19</v>
      </c>
      <c r="D44" s="9">
        <v>600</v>
      </c>
      <c r="E44" s="9">
        <v>1520</v>
      </c>
      <c r="F44" s="9">
        <v>46.55</v>
      </c>
      <c r="G44" s="9">
        <v>44.45</v>
      </c>
      <c r="H44" s="9">
        <v>48.5</v>
      </c>
      <c r="I44" s="42">
        <f t="shared" si="0"/>
        <v>1170</v>
      </c>
      <c r="J44" s="39">
        <f t="shared" si="1"/>
        <v>27930</v>
      </c>
      <c r="K44" s="40">
        <f t="shared" si="2"/>
        <v>0.0418904403866811</v>
      </c>
      <c r="L44" s="1"/>
    </row>
    <row r="45" spans="1:12">
      <c r="A45" s="84" t="s">
        <v>212</v>
      </c>
      <c r="B45" s="18" t="s">
        <v>213</v>
      </c>
      <c r="C45" s="9" t="s">
        <v>19</v>
      </c>
      <c r="D45" s="9">
        <v>250</v>
      </c>
      <c r="E45" s="9">
        <v>2500</v>
      </c>
      <c r="F45" s="9">
        <v>83</v>
      </c>
      <c r="G45" s="9">
        <v>77</v>
      </c>
      <c r="H45" s="9">
        <v>83</v>
      </c>
      <c r="I45" s="42">
        <f t="shared" si="0"/>
        <v>0</v>
      </c>
      <c r="J45" s="39">
        <f t="shared" si="1"/>
        <v>20750</v>
      </c>
      <c r="K45" s="40">
        <f t="shared" si="2"/>
        <v>0</v>
      </c>
      <c r="L45" s="1"/>
    </row>
    <row r="46" spans="1:12">
      <c r="A46" s="84" t="s">
        <v>212</v>
      </c>
      <c r="B46" s="18" t="s">
        <v>160</v>
      </c>
      <c r="C46" s="9" t="s">
        <v>19</v>
      </c>
      <c r="D46" s="9">
        <v>200</v>
      </c>
      <c r="E46" s="9">
        <v>4350</v>
      </c>
      <c r="F46" s="9">
        <v>140</v>
      </c>
      <c r="G46" s="9">
        <v>136</v>
      </c>
      <c r="H46" s="9">
        <v>145</v>
      </c>
      <c r="I46" s="42">
        <f t="shared" si="0"/>
        <v>1000</v>
      </c>
      <c r="J46" s="39">
        <f t="shared" si="1"/>
        <v>28000</v>
      </c>
      <c r="K46" s="40">
        <f t="shared" si="2"/>
        <v>0.0357142857142857</v>
      </c>
      <c r="L46" s="1"/>
    </row>
    <row r="47" spans="1:12">
      <c r="A47" s="84" t="s">
        <v>214</v>
      </c>
      <c r="B47" s="18" t="s">
        <v>198</v>
      </c>
      <c r="C47" s="9" t="s">
        <v>19</v>
      </c>
      <c r="D47" s="9">
        <v>1000</v>
      </c>
      <c r="E47" s="9">
        <v>550</v>
      </c>
      <c r="F47" s="9">
        <v>23.55</v>
      </c>
      <c r="G47" s="9">
        <v>22.25</v>
      </c>
      <c r="H47" s="9">
        <v>24.75</v>
      </c>
      <c r="I47" s="42">
        <f t="shared" si="0"/>
        <v>1200</v>
      </c>
      <c r="J47" s="39">
        <f t="shared" si="1"/>
        <v>23550</v>
      </c>
      <c r="K47" s="40">
        <f t="shared" si="2"/>
        <v>0.0509554140127388</v>
      </c>
      <c r="L47" s="1"/>
    </row>
    <row r="48" spans="1:12">
      <c r="A48" s="84" t="s">
        <v>214</v>
      </c>
      <c r="B48" s="18" t="s">
        <v>146</v>
      </c>
      <c r="C48" s="9" t="s">
        <v>19</v>
      </c>
      <c r="D48" s="9">
        <v>1300</v>
      </c>
      <c r="E48" s="9">
        <v>380</v>
      </c>
      <c r="F48" s="9">
        <v>34.5</v>
      </c>
      <c r="G48" s="9">
        <v>33.5</v>
      </c>
      <c r="H48" s="9">
        <v>35.5</v>
      </c>
      <c r="I48" s="42">
        <f t="shared" si="0"/>
        <v>1300</v>
      </c>
      <c r="J48" s="39">
        <f t="shared" si="1"/>
        <v>44850</v>
      </c>
      <c r="K48" s="40">
        <f t="shared" si="2"/>
        <v>0.0289855072463768</v>
      </c>
      <c r="L48" s="1"/>
    </row>
    <row r="49" spans="1:12">
      <c r="A49" s="85"/>
      <c r="B49" s="86"/>
      <c r="C49" s="12"/>
      <c r="D49" s="12"/>
      <c r="E49" s="12"/>
      <c r="F49" s="12"/>
      <c r="G49" s="12"/>
      <c r="H49" s="12"/>
      <c r="I49" s="43"/>
      <c r="J49" s="39"/>
      <c r="K49" s="40"/>
      <c r="L49" s="1"/>
    </row>
    <row r="50" spans="1:12">
      <c r="A50" s="84"/>
      <c r="B50" s="18"/>
      <c r="C50" s="9"/>
      <c r="D50" s="9"/>
      <c r="E50" s="9"/>
      <c r="F50" s="9"/>
      <c r="G50" s="9"/>
      <c r="H50" s="9"/>
      <c r="I50" s="42"/>
      <c r="J50" s="39"/>
      <c r="K50" s="40"/>
      <c r="L50" s="1"/>
    </row>
    <row r="51" spans="1:11">
      <c r="A51" s="84"/>
      <c r="B51" s="9"/>
      <c r="C51" s="9"/>
      <c r="D51" s="9"/>
      <c r="E51" s="9"/>
      <c r="F51" s="9"/>
      <c r="G51" s="9"/>
      <c r="H51" s="9"/>
      <c r="I51" s="42"/>
      <c r="J51" s="39"/>
      <c r="K51" s="40">
        <f>SUM(K4:K50)</f>
        <v>1.3981542175242</v>
      </c>
    </row>
    <row r="52" spans="1:11">
      <c r="A52" s="87"/>
      <c r="B52" s="45"/>
      <c r="C52" s="45"/>
      <c r="D52" s="45"/>
      <c r="E52" s="45"/>
      <c r="F52" s="45"/>
      <c r="G52" s="56"/>
      <c r="H52" s="56"/>
      <c r="I52" s="57"/>
      <c r="J52" s="58"/>
      <c r="K52" s="59"/>
    </row>
    <row r="53" spans="1:11">
      <c r="A53" s="87"/>
      <c r="B53" s="45"/>
      <c r="C53" s="45"/>
      <c r="D53" s="45"/>
      <c r="E53" s="45"/>
      <c r="F53" s="45"/>
      <c r="G53" s="46" t="s">
        <v>42</v>
      </c>
      <c r="H53" s="46"/>
      <c r="I53" s="60">
        <f>SUM(I4:I51)</f>
        <v>36751.5</v>
      </c>
      <c r="J53" s="45"/>
      <c r="K53" s="1"/>
    </row>
    <row r="54" spans="7:9">
      <c r="G54" s="45"/>
      <c r="H54" s="45"/>
      <c r="I54" s="45"/>
    </row>
    <row r="55" spans="7:9">
      <c r="G55" s="47" t="s">
        <v>43</v>
      </c>
      <c r="H55" s="47"/>
      <c r="I55" s="78">
        <v>1.4</v>
      </c>
    </row>
    <row r="56" spans="7:9">
      <c r="G56" s="48"/>
      <c r="H56" s="48"/>
      <c r="I56" s="45"/>
    </row>
    <row r="57" spans="7:9">
      <c r="G57" s="47" t="s">
        <v>2</v>
      </c>
      <c r="H57" s="47"/>
      <c r="I57" s="50">
        <f>32/45</f>
        <v>0.711111111111111</v>
      </c>
    </row>
    <row r="1048557" spans="12:16384">
      <c r="L1048557" s="65"/>
      <c r="XFD1048557" s="39"/>
    </row>
    <row r="1048558" spans="12:16384">
      <c r="L1048558" s="65"/>
      <c r="XFD1048558" s="39"/>
    </row>
  </sheetData>
  <mergeCells count="5">
    <mergeCell ref="A1:K1"/>
    <mergeCell ref="A2:K2"/>
    <mergeCell ref="G53:H53"/>
    <mergeCell ref="G55:H55"/>
    <mergeCell ref="G57:H57"/>
  </mergeCells>
  <pageMargins left="0.75" right="0.75" top="1" bottom="1" header="0.511805555555556" footer="0.511805555555556"/>
  <pageSetup paperSize="1" orientation="portrait" horizontalDpi="300" verticalDpi="3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1048550"/>
  <sheetViews>
    <sheetView workbookViewId="0">
      <selection activeCell="A3" sqref="A$1:K$1048576"/>
    </sheetView>
  </sheetViews>
  <sheetFormatPr defaultColWidth="9" defaultRowHeight="15"/>
  <cols>
    <col min="1" max="1" width="10.1428571428571" style="80" customWidth="1"/>
    <col min="2" max="2" width="19" customWidth="1"/>
    <col min="5" max="5" width="12.8571428571429" customWidth="1"/>
    <col min="7" max="7" width="10.4285714285714" customWidth="1"/>
    <col min="8" max="8" width="11" customWidth="1"/>
    <col min="9" max="9" width="12.5714285714286" customWidth="1"/>
    <col min="10" max="10" width="19.1428571428571" customWidth="1"/>
    <col min="11" max="11" width="18.8571428571429" customWidth="1"/>
  </cols>
  <sheetData>
    <row r="1" ht="22.5" spans="1:12">
      <c r="A1" s="81" t="s">
        <v>4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1"/>
    </row>
    <row r="2" ht="15.75" spans="1:12">
      <c r="A2" s="82" t="s">
        <v>215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1"/>
    </row>
    <row r="3" spans="1:12">
      <c r="A3" s="83" t="s">
        <v>6</v>
      </c>
      <c r="B3" s="7" t="s">
        <v>7</v>
      </c>
      <c r="C3" s="7" t="s">
        <v>8</v>
      </c>
      <c r="D3" s="7" t="s">
        <v>9</v>
      </c>
      <c r="E3" s="7" t="s">
        <v>10</v>
      </c>
      <c r="F3" s="7" t="s">
        <v>11</v>
      </c>
      <c r="G3" s="7" t="s">
        <v>13</v>
      </c>
      <c r="H3" s="7" t="s">
        <v>14</v>
      </c>
      <c r="I3" s="36" t="s">
        <v>15</v>
      </c>
      <c r="J3" s="37" t="s">
        <v>16</v>
      </c>
      <c r="K3" s="37" t="s">
        <v>17</v>
      </c>
      <c r="L3" s="1"/>
    </row>
    <row r="4" spans="1:12">
      <c r="A4" s="85">
        <v>43530</v>
      </c>
      <c r="B4" s="86" t="s">
        <v>156</v>
      </c>
      <c r="C4" s="12" t="s">
        <v>19</v>
      </c>
      <c r="D4" s="12">
        <v>600</v>
      </c>
      <c r="E4" s="12">
        <v>1720</v>
      </c>
      <c r="F4" s="12">
        <v>60</v>
      </c>
      <c r="G4" s="12">
        <v>57.95</v>
      </c>
      <c r="H4" s="12">
        <v>57.95</v>
      </c>
      <c r="I4" s="43">
        <f t="shared" ref="I4:I41" si="0">(H4-F4)*D4</f>
        <v>-1230</v>
      </c>
      <c r="J4" s="39">
        <f t="shared" ref="J4:J41" si="1">D4*F4</f>
        <v>36000</v>
      </c>
      <c r="K4" s="40">
        <f t="shared" ref="K4:K28" si="2">(I4/J4)</f>
        <v>-0.0341666666666666</v>
      </c>
      <c r="L4" s="1"/>
    </row>
    <row r="5" spans="1:12">
      <c r="A5" s="85">
        <v>43530</v>
      </c>
      <c r="B5" s="86" t="s">
        <v>184</v>
      </c>
      <c r="C5" s="12" t="s">
        <v>19</v>
      </c>
      <c r="D5" s="12">
        <v>250</v>
      </c>
      <c r="E5" s="12">
        <v>3550</v>
      </c>
      <c r="F5" s="12">
        <v>85.5</v>
      </c>
      <c r="G5" s="12">
        <v>80.45</v>
      </c>
      <c r="H5" s="12">
        <v>80.45</v>
      </c>
      <c r="I5" s="43">
        <f t="shared" si="0"/>
        <v>-1262.5</v>
      </c>
      <c r="J5" s="39">
        <f t="shared" si="1"/>
        <v>21375</v>
      </c>
      <c r="K5" s="40">
        <f t="shared" si="2"/>
        <v>-0.0590643274853801</v>
      </c>
      <c r="L5" s="1"/>
    </row>
    <row r="6" spans="1:12">
      <c r="A6" s="84">
        <v>43530</v>
      </c>
      <c r="B6" s="95" t="s">
        <v>183</v>
      </c>
      <c r="C6" s="9" t="s">
        <v>19</v>
      </c>
      <c r="D6" s="96">
        <v>1400</v>
      </c>
      <c r="E6" s="96">
        <v>720</v>
      </c>
      <c r="F6" s="9">
        <v>40</v>
      </c>
      <c r="G6" s="96">
        <v>38.95</v>
      </c>
      <c r="H6" s="9">
        <v>43</v>
      </c>
      <c r="I6" s="42">
        <f t="shared" si="0"/>
        <v>4200</v>
      </c>
      <c r="J6" s="39">
        <f t="shared" si="1"/>
        <v>56000</v>
      </c>
      <c r="K6" s="40">
        <f t="shared" si="2"/>
        <v>0.075</v>
      </c>
      <c r="L6" s="1"/>
    </row>
    <row r="7" spans="1:12">
      <c r="A7" s="84">
        <v>43530</v>
      </c>
      <c r="B7" s="18" t="s">
        <v>197</v>
      </c>
      <c r="C7" s="9" t="s">
        <v>19</v>
      </c>
      <c r="D7" s="9">
        <v>1200</v>
      </c>
      <c r="E7" s="9">
        <v>740</v>
      </c>
      <c r="F7" s="9">
        <v>13.5</v>
      </c>
      <c r="G7" s="9">
        <v>12.45</v>
      </c>
      <c r="H7" s="9">
        <v>15.5</v>
      </c>
      <c r="I7" s="42">
        <f t="shared" si="0"/>
        <v>2400</v>
      </c>
      <c r="J7" s="39">
        <f t="shared" si="1"/>
        <v>16200</v>
      </c>
      <c r="K7" s="40">
        <f t="shared" si="2"/>
        <v>0.148148148148148</v>
      </c>
      <c r="L7" s="1"/>
    </row>
    <row r="8" spans="1:12">
      <c r="A8" s="84">
        <v>43561</v>
      </c>
      <c r="B8" s="18" t="s">
        <v>163</v>
      </c>
      <c r="C8" s="9" t="s">
        <v>19</v>
      </c>
      <c r="D8" s="9">
        <v>1000</v>
      </c>
      <c r="E8" s="9">
        <v>770</v>
      </c>
      <c r="F8" s="9">
        <v>20.6</v>
      </c>
      <c r="G8" s="9">
        <v>19.3</v>
      </c>
      <c r="H8" s="9">
        <v>21.8</v>
      </c>
      <c r="I8" s="42">
        <f t="shared" si="0"/>
        <v>1200</v>
      </c>
      <c r="J8" s="39">
        <f t="shared" si="1"/>
        <v>20600</v>
      </c>
      <c r="K8" s="40">
        <f t="shared" si="2"/>
        <v>0.058252427184466</v>
      </c>
      <c r="L8" s="1"/>
    </row>
    <row r="9" spans="1:12">
      <c r="A9" s="85">
        <v>43561</v>
      </c>
      <c r="B9" s="86" t="s">
        <v>146</v>
      </c>
      <c r="C9" s="12" t="s">
        <v>19</v>
      </c>
      <c r="D9" s="12">
        <v>1300</v>
      </c>
      <c r="E9" s="12">
        <v>360</v>
      </c>
      <c r="F9" s="12">
        <v>24.6</v>
      </c>
      <c r="G9" s="12">
        <v>23.6</v>
      </c>
      <c r="H9" s="12">
        <v>23.5</v>
      </c>
      <c r="I9" s="43">
        <f t="shared" si="0"/>
        <v>-1430</v>
      </c>
      <c r="J9" s="39">
        <f t="shared" si="1"/>
        <v>31980</v>
      </c>
      <c r="K9" s="40">
        <f t="shared" si="2"/>
        <v>-0.0447154471544716</v>
      </c>
      <c r="L9" s="1"/>
    </row>
    <row r="10" spans="1:12">
      <c r="A10" s="84">
        <v>43622</v>
      </c>
      <c r="B10" s="18" t="s">
        <v>216</v>
      </c>
      <c r="C10" s="9" t="s">
        <v>19</v>
      </c>
      <c r="D10" s="9">
        <v>1100</v>
      </c>
      <c r="E10" s="9">
        <v>410</v>
      </c>
      <c r="F10" s="9">
        <v>13.3</v>
      </c>
      <c r="G10" s="9">
        <v>12.25</v>
      </c>
      <c r="H10" s="9">
        <v>14.3</v>
      </c>
      <c r="I10" s="42">
        <f t="shared" si="0"/>
        <v>1100</v>
      </c>
      <c r="J10" s="39">
        <f t="shared" si="1"/>
        <v>14630</v>
      </c>
      <c r="K10" s="40">
        <f t="shared" si="2"/>
        <v>0.075187969924812</v>
      </c>
      <c r="L10" s="1"/>
    </row>
    <row r="11" spans="1:12">
      <c r="A11" s="84">
        <v>43622</v>
      </c>
      <c r="B11" s="18" t="s">
        <v>162</v>
      </c>
      <c r="C11" s="9" t="s">
        <v>19</v>
      </c>
      <c r="D11" s="9">
        <v>500</v>
      </c>
      <c r="E11" s="9">
        <v>760</v>
      </c>
      <c r="F11" s="9">
        <v>48.55</v>
      </c>
      <c r="G11" s="9">
        <v>45.5</v>
      </c>
      <c r="H11" s="9">
        <v>55</v>
      </c>
      <c r="I11" s="42">
        <f t="shared" si="0"/>
        <v>3225</v>
      </c>
      <c r="J11" s="39">
        <f t="shared" si="1"/>
        <v>24275</v>
      </c>
      <c r="K11" s="40">
        <f t="shared" si="2"/>
        <v>0.132852729145211</v>
      </c>
      <c r="L11" s="1"/>
    </row>
    <row r="12" spans="1:12">
      <c r="A12" s="84">
        <v>43652</v>
      </c>
      <c r="B12" s="18" t="s">
        <v>217</v>
      </c>
      <c r="C12" s="9" t="s">
        <v>19</v>
      </c>
      <c r="D12" s="9">
        <v>900</v>
      </c>
      <c r="E12" s="9">
        <v>530</v>
      </c>
      <c r="F12" s="9">
        <v>16.25</v>
      </c>
      <c r="G12" s="9">
        <v>14.95</v>
      </c>
      <c r="H12" s="9">
        <v>19</v>
      </c>
      <c r="I12" s="42">
        <f t="shared" si="0"/>
        <v>2475</v>
      </c>
      <c r="J12" s="39">
        <f t="shared" si="1"/>
        <v>14625</v>
      </c>
      <c r="K12" s="40">
        <f t="shared" si="2"/>
        <v>0.169230769230769</v>
      </c>
      <c r="L12" s="1"/>
    </row>
    <row r="13" spans="1:12">
      <c r="A13" s="84">
        <v>43652</v>
      </c>
      <c r="B13" s="18" t="s">
        <v>163</v>
      </c>
      <c r="C13" s="9" t="s">
        <v>19</v>
      </c>
      <c r="D13" s="9">
        <v>1000</v>
      </c>
      <c r="E13" s="9">
        <v>780</v>
      </c>
      <c r="F13" s="9">
        <v>22.25</v>
      </c>
      <c r="G13" s="9">
        <v>21</v>
      </c>
      <c r="H13" s="9">
        <v>25</v>
      </c>
      <c r="I13" s="42">
        <f t="shared" si="0"/>
        <v>2750</v>
      </c>
      <c r="J13" s="39">
        <f t="shared" si="1"/>
        <v>22250</v>
      </c>
      <c r="K13" s="40">
        <f t="shared" si="2"/>
        <v>0.123595505617978</v>
      </c>
      <c r="L13" s="1"/>
    </row>
    <row r="14" spans="1:12">
      <c r="A14" s="84">
        <v>43744</v>
      </c>
      <c r="B14" s="18" t="s">
        <v>205</v>
      </c>
      <c r="C14" s="9" t="s">
        <v>19</v>
      </c>
      <c r="D14" s="9">
        <v>750</v>
      </c>
      <c r="E14" s="9">
        <v>1280</v>
      </c>
      <c r="F14" s="9">
        <v>26.25</v>
      </c>
      <c r="G14" s="9">
        <v>24.3</v>
      </c>
      <c r="H14" s="9">
        <v>30</v>
      </c>
      <c r="I14" s="42">
        <f t="shared" si="0"/>
        <v>2812.5</v>
      </c>
      <c r="J14" s="39">
        <f t="shared" si="1"/>
        <v>19687.5</v>
      </c>
      <c r="K14" s="40">
        <f t="shared" si="2"/>
        <v>0.142857142857143</v>
      </c>
      <c r="L14" s="1"/>
    </row>
    <row r="15" spans="1:12">
      <c r="A15" s="85">
        <v>43744</v>
      </c>
      <c r="B15" s="86" t="s">
        <v>163</v>
      </c>
      <c r="C15" s="12" t="s">
        <v>19</v>
      </c>
      <c r="D15" s="12">
        <v>1000</v>
      </c>
      <c r="E15" s="12">
        <v>800</v>
      </c>
      <c r="F15" s="12">
        <v>16.8</v>
      </c>
      <c r="G15" s="12">
        <v>15.55</v>
      </c>
      <c r="H15" s="12">
        <v>15.55</v>
      </c>
      <c r="I15" s="43">
        <f t="shared" si="0"/>
        <v>-1250</v>
      </c>
      <c r="J15" s="39">
        <f t="shared" si="1"/>
        <v>16800</v>
      </c>
      <c r="K15" s="40">
        <f t="shared" si="2"/>
        <v>-0.0744047619047619</v>
      </c>
      <c r="L15" s="1"/>
    </row>
    <row r="16" spans="1:12">
      <c r="A16" s="84">
        <v>43744</v>
      </c>
      <c r="B16" s="18" t="s">
        <v>146</v>
      </c>
      <c r="C16" s="9" t="s">
        <v>19</v>
      </c>
      <c r="D16" s="9">
        <v>1300</v>
      </c>
      <c r="E16" s="9">
        <v>340</v>
      </c>
      <c r="F16" s="9">
        <v>21.5</v>
      </c>
      <c r="G16" s="9">
        <v>20.5</v>
      </c>
      <c r="H16" s="9">
        <v>22.5</v>
      </c>
      <c r="I16" s="42">
        <f t="shared" si="0"/>
        <v>1300</v>
      </c>
      <c r="J16" s="39">
        <f t="shared" si="1"/>
        <v>27950</v>
      </c>
      <c r="K16" s="40">
        <f t="shared" si="2"/>
        <v>0.0465116279069767</v>
      </c>
      <c r="L16" s="1"/>
    </row>
    <row r="17" spans="1:12">
      <c r="A17" s="85">
        <v>43775</v>
      </c>
      <c r="B17" s="86" t="s">
        <v>187</v>
      </c>
      <c r="C17" s="12" t="s">
        <v>19</v>
      </c>
      <c r="D17" s="12">
        <v>300</v>
      </c>
      <c r="E17" s="12">
        <v>1580</v>
      </c>
      <c r="F17" s="12">
        <v>52.1</v>
      </c>
      <c r="G17" s="12">
        <v>47.95</v>
      </c>
      <c r="H17" s="12">
        <v>47.95</v>
      </c>
      <c r="I17" s="43">
        <f t="shared" si="0"/>
        <v>-1245</v>
      </c>
      <c r="J17" s="39">
        <f t="shared" si="1"/>
        <v>15630</v>
      </c>
      <c r="K17" s="40">
        <f t="shared" si="2"/>
        <v>-0.0796545105566219</v>
      </c>
      <c r="L17" s="1"/>
    </row>
    <row r="18" spans="1:12">
      <c r="A18" s="84">
        <v>43775</v>
      </c>
      <c r="B18" s="18" t="s">
        <v>156</v>
      </c>
      <c r="C18" s="9" t="s">
        <v>19</v>
      </c>
      <c r="D18" s="9">
        <v>600</v>
      </c>
      <c r="E18" s="9">
        <v>1680</v>
      </c>
      <c r="F18" s="9">
        <v>45</v>
      </c>
      <c r="G18" s="9">
        <v>42.95</v>
      </c>
      <c r="H18" s="9">
        <v>50</v>
      </c>
      <c r="I18" s="42">
        <f t="shared" si="0"/>
        <v>3000</v>
      </c>
      <c r="J18" s="39">
        <f t="shared" si="1"/>
        <v>27000</v>
      </c>
      <c r="K18" s="40">
        <f t="shared" si="2"/>
        <v>0.111111111111111</v>
      </c>
      <c r="L18" s="1"/>
    </row>
    <row r="19" spans="1:12">
      <c r="A19" s="84">
        <v>43775</v>
      </c>
      <c r="B19" s="18" t="s">
        <v>184</v>
      </c>
      <c r="C19" s="9" t="s">
        <v>19</v>
      </c>
      <c r="D19" s="9">
        <v>250</v>
      </c>
      <c r="E19" s="9">
        <v>3600</v>
      </c>
      <c r="F19" s="9">
        <v>56.1</v>
      </c>
      <c r="G19" s="9">
        <v>50.95</v>
      </c>
      <c r="H19" s="9">
        <v>61</v>
      </c>
      <c r="I19" s="42">
        <f t="shared" si="0"/>
        <v>1225</v>
      </c>
      <c r="J19" s="39">
        <f t="shared" si="1"/>
        <v>14025</v>
      </c>
      <c r="K19" s="40">
        <f t="shared" si="2"/>
        <v>0.0873440285204991</v>
      </c>
      <c r="L19" s="1"/>
    </row>
    <row r="20" spans="1:12">
      <c r="A20" s="85">
        <v>43805</v>
      </c>
      <c r="B20" s="86" t="s">
        <v>205</v>
      </c>
      <c r="C20" s="12" t="s">
        <v>19</v>
      </c>
      <c r="D20" s="12">
        <v>750</v>
      </c>
      <c r="E20" s="12">
        <v>1280</v>
      </c>
      <c r="F20" s="12">
        <v>28.8</v>
      </c>
      <c r="G20" s="12">
        <v>26.8</v>
      </c>
      <c r="H20" s="12">
        <v>26.8</v>
      </c>
      <c r="I20" s="43">
        <f t="shared" si="0"/>
        <v>-1500</v>
      </c>
      <c r="J20" s="39">
        <f t="shared" si="1"/>
        <v>21600</v>
      </c>
      <c r="K20" s="40">
        <f t="shared" si="2"/>
        <v>-0.0694444444444444</v>
      </c>
      <c r="L20" s="1"/>
    </row>
    <row r="21" spans="1:12">
      <c r="A21" s="84">
        <v>43805</v>
      </c>
      <c r="B21" s="18" t="s">
        <v>218</v>
      </c>
      <c r="C21" s="9" t="s">
        <v>19</v>
      </c>
      <c r="D21" s="9">
        <v>1000</v>
      </c>
      <c r="E21" s="9">
        <v>470</v>
      </c>
      <c r="F21" s="9">
        <v>12</v>
      </c>
      <c r="G21" s="9">
        <v>10.95</v>
      </c>
      <c r="H21" s="9">
        <v>13</v>
      </c>
      <c r="I21" s="42">
        <f t="shared" si="0"/>
        <v>1000</v>
      </c>
      <c r="J21" s="39">
        <f t="shared" si="1"/>
        <v>12000</v>
      </c>
      <c r="K21" s="40">
        <f t="shared" si="2"/>
        <v>0.0833333333333333</v>
      </c>
      <c r="L21" s="1"/>
    </row>
    <row r="22" spans="1:12">
      <c r="A22" s="84" t="s">
        <v>219</v>
      </c>
      <c r="B22" s="18" t="s">
        <v>198</v>
      </c>
      <c r="C22" s="9" t="s">
        <v>19</v>
      </c>
      <c r="D22" s="9">
        <v>1000</v>
      </c>
      <c r="E22" s="9">
        <v>630</v>
      </c>
      <c r="F22" s="9">
        <v>16.75</v>
      </c>
      <c r="G22" s="9">
        <v>15.5</v>
      </c>
      <c r="H22" s="9">
        <v>20</v>
      </c>
      <c r="I22" s="42">
        <f t="shared" si="0"/>
        <v>3250</v>
      </c>
      <c r="J22" s="39">
        <f t="shared" si="1"/>
        <v>16750</v>
      </c>
      <c r="K22" s="40">
        <f t="shared" si="2"/>
        <v>0.194029850746269</v>
      </c>
      <c r="L22" s="1"/>
    </row>
    <row r="23" spans="1:12">
      <c r="A23" s="85" t="s">
        <v>220</v>
      </c>
      <c r="B23" s="86" t="s">
        <v>221</v>
      </c>
      <c r="C23" s="12" t="s">
        <v>19</v>
      </c>
      <c r="D23" s="12">
        <v>500</v>
      </c>
      <c r="E23" s="12">
        <v>1300</v>
      </c>
      <c r="F23" s="12">
        <v>25.1</v>
      </c>
      <c r="G23" s="12">
        <v>22.25</v>
      </c>
      <c r="H23" s="12">
        <v>22.25</v>
      </c>
      <c r="I23" s="43">
        <f t="shared" si="0"/>
        <v>-1425</v>
      </c>
      <c r="J23" s="39">
        <f t="shared" si="1"/>
        <v>12550</v>
      </c>
      <c r="K23" s="40">
        <f t="shared" si="2"/>
        <v>-0.113545816733068</v>
      </c>
      <c r="L23" s="1"/>
    </row>
    <row r="24" spans="1:12">
      <c r="A24" s="85" t="s">
        <v>220</v>
      </c>
      <c r="B24" s="86" t="s">
        <v>222</v>
      </c>
      <c r="C24" s="12" t="s">
        <v>19</v>
      </c>
      <c r="D24" s="12">
        <v>800</v>
      </c>
      <c r="E24" s="12">
        <v>780</v>
      </c>
      <c r="F24" s="12">
        <v>16.1</v>
      </c>
      <c r="G24" s="12">
        <v>14.45</v>
      </c>
      <c r="H24" s="12">
        <v>14.45</v>
      </c>
      <c r="I24" s="43">
        <f t="shared" si="0"/>
        <v>-1320</v>
      </c>
      <c r="J24" s="39">
        <f t="shared" si="1"/>
        <v>12880</v>
      </c>
      <c r="K24" s="40">
        <f t="shared" si="2"/>
        <v>-0.10248447204969</v>
      </c>
      <c r="L24" s="1"/>
    </row>
    <row r="25" spans="1:12">
      <c r="A25" s="84" t="s">
        <v>220</v>
      </c>
      <c r="B25" s="18" t="s">
        <v>221</v>
      </c>
      <c r="C25" s="9" t="s">
        <v>19</v>
      </c>
      <c r="D25" s="9">
        <v>500</v>
      </c>
      <c r="E25" s="9">
        <v>1300</v>
      </c>
      <c r="F25" s="9">
        <v>26.25</v>
      </c>
      <c r="G25" s="9">
        <v>23.25</v>
      </c>
      <c r="H25" s="9">
        <v>26.25</v>
      </c>
      <c r="I25" s="42">
        <f t="shared" si="0"/>
        <v>0</v>
      </c>
      <c r="J25" s="39">
        <f t="shared" si="1"/>
        <v>13125</v>
      </c>
      <c r="K25" s="40">
        <f t="shared" si="2"/>
        <v>0</v>
      </c>
      <c r="L25" s="1"/>
    </row>
    <row r="26" spans="1:12">
      <c r="A26" s="85" t="s">
        <v>223</v>
      </c>
      <c r="B26" s="86" t="s">
        <v>224</v>
      </c>
      <c r="C26" s="12" t="s">
        <v>19</v>
      </c>
      <c r="D26" s="12">
        <v>500</v>
      </c>
      <c r="E26" s="12">
        <v>640</v>
      </c>
      <c r="F26" s="12">
        <v>34.5</v>
      </c>
      <c r="G26" s="12">
        <v>32</v>
      </c>
      <c r="H26" s="12">
        <v>32</v>
      </c>
      <c r="I26" s="43">
        <f t="shared" si="0"/>
        <v>-1250</v>
      </c>
      <c r="J26" s="39">
        <f t="shared" si="1"/>
        <v>17250</v>
      </c>
      <c r="K26" s="40">
        <f t="shared" si="2"/>
        <v>-0.072463768115942</v>
      </c>
      <c r="L26" s="1"/>
    </row>
    <row r="27" spans="1:12">
      <c r="A27" s="85" t="s">
        <v>223</v>
      </c>
      <c r="B27" s="86" t="s">
        <v>225</v>
      </c>
      <c r="C27" s="12" t="s">
        <v>19</v>
      </c>
      <c r="D27" s="12">
        <v>1375</v>
      </c>
      <c r="E27" s="12">
        <v>420</v>
      </c>
      <c r="F27" s="12">
        <v>9.5</v>
      </c>
      <c r="G27" s="12">
        <v>8.5</v>
      </c>
      <c r="H27" s="12">
        <v>8.5</v>
      </c>
      <c r="I27" s="43">
        <f t="shared" si="0"/>
        <v>-1375</v>
      </c>
      <c r="J27" s="39">
        <f t="shared" si="1"/>
        <v>13062.5</v>
      </c>
      <c r="K27" s="40">
        <f t="shared" si="2"/>
        <v>-0.105263157894737</v>
      </c>
      <c r="L27" s="1"/>
    </row>
    <row r="28" spans="1:12">
      <c r="A28" s="85" t="s">
        <v>223</v>
      </c>
      <c r="B28" s="86" t="s">
        <v>226</v>
      </c>
      <c r="C28" s="12" t="s">
        <v>19</v>
      </c>
      <c r="D28" s="12">
        <v>600</v>
      </c>
      <c r="E28" s="12">
        <v>1060</v>
      </c>
      <c r="F28" s="12">
        <v>23.1</v>
      </c>
      <c r="G28" s="12">
        <v>20.95</v>
      </c>
      <c r="H28" s="12">
        <v>20.95</v>
      </c>
      <c r="I28" s="43">
        <f t="shared" si="0"/>
        <v>-1290</v>
      </c>
      <c r="J28" s="39">
        <f t="shared" si="1"/>
        <v>13860</v>
      </c>
      <c r="K28" s="40">
        <f t="shared" si="2"/>
        <v>-0.0930735930735932</v>
      </c>
      <c r="L28" s="1"/>
    </row>
    <row r="29" spans="1:12">
      <c r="A29" s="85" t="s">
        <v>227</v>
      </c>
      <c r="B29" s="86" t="s">
        <v>197</v>
      </c>
      <c r="C29" s="12" t="s">
        <v>19</v>
      </c>
      <c r="D29" s="12">
        <v>1200</v>
      </c>
      <c r="E29" s="12">
        <v>750</v>
      </c>
      <c r="F29" s="12">
        <v>10.6</v>
      </c>
      <c r="G29" s="12">
        <v>9.55</v>
      </c>
      <c r="H29" s="12">
        <v>9.55</v>
      </c>
      <c r="I29" s="43">
        <f t="shared" si="0"/>
        <v>-1260</v>
      </c>
      <c r="J29" s="39">
        <f t="shared" si="1"/>
        <v>12720</v>
      </c>
      <c r="K29" s="40">
        <f t="shared" ref="K29:K41" si="3">(I29/J29)</f>
        <v>-0.0990566037735848</v>
      </c>
      <c r="L29" s="1"/>
    </row>
    <row r="30" spans="1:12">
      <c r="A30" s="84" t="s">
        <v>228</v>
      </c>
      <c r="B30" s="18" t="s">
        <v>229</v>
      </c>
      <c r="C30" s="9" t="s">
        <v>19</v>
      </c>
      <c r="D30" s="9">
        <v>600</v>
      </c>
      <c r="E30" s="9">
        <v>900</v>
      </c>
      <c r="F30" s="9">
        <v>35</v>
      </c>
      <c r="G30" s="9">
        <v>33</v>
      </c>
      <c r="H30" s="9">
        <v>40</v>
      </c>
      <c r="I30" s="42">
        <f t="shared" si="0"/>
        <v>3000</v>
      </c>
      <c r="J30" s="39">
        <f t="shared" si="1"/>
        <v>21000</v>
      </c>
      <c r="K30" s="40">
        <f t="shared" si="3"/>
        <v>0.142857142857143</v>
      </c>
      <c r="L30" s="1"/>
    </row>
    <row r="31" spans="1:12">
      <c r="A31" s="84" t="s">
        <v>230</v>
      </c>
      <c r="B31" s="18" t="s">
        <v>191</v>
      </c>
      <c r="C31" s="9" t="s">
        <v>19</v>
      </c>
      <c r="D31" s="9">
        <v>200</v>
      </c>
      <c r="E31" s="9">
        <v>4600</v>
      </c>
      <c r="F31" s="9">
        <v>62</v>
      </c>
      <c r="G31" s="9">
        <v>55.95</v>
      </c>
      <c r="H31" s="9">
        <v>75</v>
      </c>
      <c r="I31" s="42">
        <f t="shared" si="0"/>
        <v>2600</v>
      </c>
      <c r="J31" s="39">
        <f t="shared" si="1"/>
        <v>12400</v>
      </c>
      <c r="K31" s="40">
        <f t="shared" si="3"/>
        <v>0.209677419354839</v>
      </c>
      <c r="L31" s="1"/>
    </row>
    <row r="32" spans="1:12">
      <c r="A32" s="85" t="s">
        <v>231</v>
      </c>
      <c r="B32" s="86" t="s">
        <v>146</v>
      </c>
      <c r="C32" s="12" t="s">
        <v>19</v>
      </c>
      <c r="D32" s="12">
        <v>1300</v>
      </c>
      <c r="E32" s="12">
        <v>360</v>
      </c>
      <c r="F32" s="12">
        <v>18.5</v>
      </c>
      <c r="G32" s="12">
        <v>17.5</v>
      </c>
      <c r="H32" s="12">
        <v>17.5</v>
      </c>
      <c r="I32" s="43">
        <f t="shared" si="0"/>
        <v>-1300</v>
      </c>
      <c r="J32" s="39">
        <f t="shared" si="1"/>
        <v>24050</v>
      </c>
      <c r="K32" s="40">
        <f t="shared" si="3"/>
        <v>-0.0540540540540541</v>
      </c>
      <c r="L32" s="1"/>
    </row>
    <row r="33" spans="1:12">
      <c r="A33" s="85" t="s">
        <v>231</v>
      </c>
      <c r="B33" s="86" t="s">
        <v>232</v>
      </c>
      <c r="C33" s="12" t="s">
        <v>19</v>
      </c>
      <c r="D33" s="12">
        <v>2000</v>
      </c>
      <c r="E33" s="12">
        <v>270</v>
      </c>
      <c r="F33" s="12">
        <v>6.7</v>
      </c>
      <c r="G33" s="12">
        <v>5.9</v>
      </c>
      <c r="H33" s="12">
        <v>5.9</v>
      </c>
      <c r="I33" s="43">
        <f t="shared" si="0"/>
        <v>-1600</v>
      </c>
      <c r="J33" s="39">
        <f t="shared" si="1"/>
        <v>13400</v>
      </c>
      <c r="K33" s="40">
        <f t="shared" si="3"/>
        <v>-0.119402985074627</v>
      </c>
      <c r="L33" s="1"/>
    </row>
    <row r="34" spans="1:12">
      <c r="A34" s="84" t="s">
        <v>231</v>
      </c>
      <c r="B34" s="18" t="s">
        <v>233</v>
      </c>
      <c r="C34" s="9" t="s">
        <v>19</v>
      </c>
      <c r="D34" s="9">
        <v>2250</v>
      </c>
      <c r="E34" s="9">
        <v>145</v>
      </c>
      <c r="F34" s="9">
        <v>4.05</v>
      </c>
      <c r="G34" s="9">
        <v>3.75</v>
      </c>
      <c r="H34" s="9">
        <v>6</v>
      </c>
      <c r="I34" s="42">
        <f t="shared" si="0"/>
        <v>4387.5</v>
      </c>
      <c r="J34" s="39">
        <f t="shared" si="1"/>
        <v>9112.5</v>
      </c>
      <c r="K34" s="40">
        <f t="shared" si="3"/>
        <v>0.481481481481481</v>
      </c>
      <c r="L34" s="1"/>
    </row>
    <row r="35" spans="1:12">
      <c r="A35" s="85" t="s">
        <v>234</v>
      </c>
      <c r="B35" s="86" t="s">
        <v>216</v>
      </c>
      <c r="C35" s="12" t="s">
        <v>19</v>
      </c>
      <c r="D35" s="12">
        <v>1100</v>
      </c>
      <c r="E35" s="12">
        <v>380</v>
      </c>
      <c r="F35" s="12">
        <v>5.6</v>
      </c>
      <c r="G35" s="12">
        <v>4.6</v>
      </c>
      <c r="H35" s="12">
        <v>4.6</v>
      </c>
      <c r="I35" s="43">
        <f t="shared" si="0"/>
        <v>-1100</v>
      </c>
      <c r="J35" s="39">
        <f t="shared" si="1"/>
        <v>6160</v>
      </c>
      <c r="K35" s="40">
        <f t="shared" si="3"/>
        <v>-0.178571428571429</v>
      </c>
      <c r="L35" s="1"/>
    </row>
    <row r="36" spans="1:12">
      <c r="A36" s="84" t="s">
        <v>234</v>
      </c>
      <c r="B36" s="18" t="s">
        <v>146</v>
      </c>
      <c r="C36" s="9" t="s">
        <v>19</v>
      </c>
      <c r="D36" s="9">
        <v>1300</v>
      </c>
      <c r="E36" s="9">
        <v>340</v>
      </c>
      <c r="F36" s="9">
        <v>13.8</v>
      </c>
      <c r="G36" s="9">
        <v>12.8</v>
      </c>
      <c r="H36" s="9">
        <v>17</v>
      </c>
      <c r="I36" s="42">
        <f t="shared" si="0"/>
        <v>4160</v>
      </c>
      <c r="J36" s="39">
        <f t="shared" si="1"/>
        <v>17940</v>
      </c>
      <c r="K36" s="40">
        <f t="shared" si="3"/>
        <v>0.231884057971014</v>
      </c>
      <c r="L36" s="1"/>
    </row>
    <row r="37" spans="1:12">
      <c r="A37" s="84" t="s">
        <v>234</v>
      </c>
      <c r="B37" s="18" t="s">
        <v>205</v>
      </c>
      <c r="C37" s="9" t="s">
        <v>19</v>
      </c>
      <c r="D37" s="9">
        <v>750</v>
      </c>
      <c r="E37" s="9">
        <v>1300</v>
      </c>
      <c r="F37" s="9">
        <v>16.1</v>
      </c>
      <c r="G37" s="9">
        <v>14.25</v>
      </c>
      <c r="H37" s="9">
        <v>16.1</v>
      </c>
      <c r="I37" s="42">
        <f t="shared" si="0"/>
        <v>0</v>
      </c>
      <c r="J37" s="39">
        <f t="shared" si="1"/>
        <v>12075</v>
      </c>
      <c r="K37" s="40">
        <f t="shared" si="3"/>
        <v>0</v>
      </c>
      <c r="L37" s="1"/>
    </row>
    <row r="38" spans="1:12">
      <c r="A38" s="84" t="s">
        <v>234</v>
      </c>
      <c r="B38" s="18" t="s">
        <v>191</v>
      </c>
      <c r="C38" s="9" t="s">
        <v>19</v>
      </c>
      <c r="D38" s="9">
        <v>200</v>
      </c>
      <c r="E38" s="9">
        <v>4600</v>
      </c>
      <c r="F38" s="9">
        <v>37.1</v>
      </c>
      <c r="G38" s="9">
        <v>31</v>
      </c>
      <c r="H38" s="9">
        <v>50</v>
      </c>
      <c r="I38" s="42">
        <f t="shared" si="0"/>
        <v>2580</v>
      </c>
      <c r="J38" s="39">
        <f t="shared" si="1"/>
        <v>7420</v>
      </c>
      <c r="K38" s="40">
        <f t="shared" si="3"/>
        <v>0.347708894878706</v>
      </c>
      <c r="L38" s="1"/>
    </row>
    <row r="39" spans="1:12">
      <c r="A39" s="84" t="s">
        <v>235</v>
      </c>
      <c r="B39" s="18" t="s">
        <v>184</v>
      </c>
      <c r="C39" s="9" t="s">
        <v>19</v>
      </c>
      <c r="D39" s="9">
        <v>250</v>
      </c>
      <c r="E39" s="9">
        <v>3550</v>
      </c>
      <c r="F39" s="9">
        <v>47</v>
      </c>
      <c r="G39" s="9">
        <v>41.95</v>
      </c>
      <c r="H39" s="9">
        <v>60</v>
      </c>
      <c r="I39" s="42">
        <f t="shared" si="0"/>
        <v>3250</v>
      </c>
      <c r="J39" s="39">
        <f t="shared" si="1"/>
        <v>11750</v>
      </c>
      <c r="K39" s="40">
        <f t="shared" si="3"/>
        <v>0.276595744680851</v>
      </c>
      <c r="L39" s="1"/>
    </row>
    <row r="40" spans="1:12">
      <c r="A40" s="85" t="s">
        <v>236</v>
      </c>
      <c r="B40" s="86" t="s">
        <v>237</v>
      </c>
      <c r="C40" s="12" t="s">
        <v>19</v>
      </c>
      <c r="D40" s="12">
        <v>500</v>
      </c>
      <c r="E40" s="12">
        <v>2180</v>
      </c>
      <c r="F40" s="12">
        <v>12.1</v>
      </c>
      <c r="G40" s="12">
        <v>9</v>
      </c>
      <c r="H40" s="12">
        <v>9</v>
      </c>
      <c r="I40" s="43">
        <f t="shared" si="0"/>
        <v>-1550</v>
      </c>
      <c r="J40" s="39">
        <f t="shared" si="1"/>
        <v>6050</v>
      </c>
      <c r="K40" s="40">
        <f t="shared" si="3"/>
        <v>-0.256198347107438</v>
      </c>
      <c r="L40" s="1"/>
    </row>
    <row r="41" spans="1:12">
      <c r="A41" s="85" t="s">
        <v>236</v>
      </c>
      <c r="B41" s="86" t="s">
        <v>191</v>
      </c>
      <c r="C41" s="12" t="s">
        <v>19</v>
      </c>
      <c r="D41" s="12">
        <v>200</v>
      </c>
      <c r="E41" s="12">
        <v>4600</v>
      </c>
      <c r="F41" s="12">
        <v>54.1</v>
      </c>
      <c r="G41" s="12">
        <v>47.95</v>
      </c>
      <c r="H41" s="12">
        <v>47.95</v>
      </c>
      <c r="I41" s="43">
        <f t="shared" si="0"/>
        <v>-1230</v>
      </c>
      <c r="J41" s="39">
        <f t="shared" si="1"/>
        <v>10820</v>
      </c>
      <c r="K41" s="40">
        <f t="shared" si="3"/>
        <v>-0.113678373382625</v>
      </c>
      <c r="L41" s="1"/>
    </row>
    <row r="42" spans="1:12">
      <c r="A42" s="84"/>
      <c r="B42" s="18"/>
      <c r="C42" s="9"/>
      <c r="D42" s="9"/>
      <c r="E42" s="9"/>
      <c r="F42" s="9"/>
      <c r="G42" s="9"/>
      <c r="H42" s="9"/>
      <c r="I42" s="42"/>
      <c r="J42" s="39"/>
      <c r="K42" s="40"/>
      <c r="L42" s="1"/>
    </row>
    <row r="43" spans="1:11">
      <c r="A43" s="84"/>
      <c r="B43" s="9"/>
      <c r="C43" s="9"/>
      <c r="D43" s="9"/>
      <c r="E43" s="9"/>
      <c r="F43" s="9"/>
      <c r="G43" s="9"/>
      <c r="H43" s="9"/>
      <c r="I43" s="42"/>
      <c r="J43" s="39"/>
      <c r="K43" s="40">
        <f>SUM(K4:K42)</f>
        <v>1.46841662690762</v>
      </c>
    </row>
    <row r="44" spans="1:11">
      <c r="A44" s="87"/>
      <c r="B44" s="45"/>
      <c r="C44" s="45"/>
      <c r="D44" s="45"/>
      <c r="E44" s="45"/>
      <c r="F44" s="45"/>
      <c r="G44" s="56"/>
      <c r="H44" s="56"/>
      <c r="I44" s="57"/>
      <c r="J44" s="58"/>
      <c r="K44" s="59"/>
    </row>
    <row r="45" spans="1:11">
      <c r="A45" s="87"/>
      <c r="B45" s="45"/>
      <c r="C45" s="45"/>
      <c r="D45" s="45"/>
      <c r="E45" s="45"/>
      <c r="F45" s="45"/>
      <c r="G45" s="46" t="s">
        <v>42</v>
      </c>
      <c r="H45" s="46"/>
      <c r="I45" s="60">
        <f>SUM(I4:I43)</f>
        <v>27297.5</v>
      </c>
      <c r="J45" s="45"/>
      <c r="K45" s="1"/>
    </row>
    <row r="46" spans="7:9">
      <c r="G46" s="45"/>
      <c r="H46" s="45"/>
      <c r="I46" s="45"/>
    </row>
    <row r="47" spans="7:9">
      <c r="G47" s="47" t="s">
        <v>43</v>
      </c>
      <c r="H47" s="47"/>
      <c r="I47" s="78">
        <v>1.47</v>
      </c>
    </row>
    <row r="48" spans="7:9">
      <c r="G48" s="48"/>
      <c r="H48" s="48"/>
      <c r="I48" s="45"/>
    </row>
    <row r="49" spans="7:9">
      <c r="G49" s="47" t="s">
        <v>2</v>
      </c>
      <c r="H49" s="47"/>
      <c r="I49" s="50">
        <f>21/38</f>
        <v>0.552631578947368</v>
      </c>
    </row>
    <row r="1048549" spans="12:16384">
      <c r="L1048549" s="65"/>
      <c r="XFD1048549" s="39"/>
    </row>
    <row r="1048550" spans="12:16384">
      <c r="L1048550" s="65"/>
      <c r="XFD1048550" s="39"/>
    </row>
  </sheetData>
  <mergeCells count="5">
    <mergeCell ref="A1:K1"/>
    <mergeCell ref="A2:K2"/>
    <mergeCell ref="G45:H45"/>
    <mergeCell ref="G47:H47"/>
    <mergeCell ref="G49:H49"/>
  </mergeCells>
  <pageMargins left="0.75" right="0.75" top="1" bottom="1" header="0.511805555555556" footer="0.511805555555556"/>
  <pageSetup paperSize="1" orientation="portrait" horizontalDpi="300" verticalDpi="3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1048567"/>
  <sheetViews>
    <sheetView workbookViewId="0">
      <selection activeCell="M19" sqref="M19"/>
    </sheetView>
  </sheetViews>
  <sheetFormatPr defaultColWidth="9" defaultRowHeight="15"/>
  <cols>
    <col min="1" max="1" width="10.1428571428571" style="80" customWidth="1"/>
    <col min="2" max="2" width="19" customWidth="1"/>
    <col min="5" max="5" width="12.8571428571429" customWidth="1"/>
    <col min="7" max="7" width="10.4285714285714" customWidth="1"/>
    <col min="8" max="8" width="11" customWidth="1"/>
    <col min="9" max="9" width="12.5714285714286" customWidth="1"/>
    <col min="10" max="10" width="19.1428571428571" customWidth="1"/>
    <col min="11" max="11" width="18.8571428571429" customWidth="1"/>
  </cols>
  <sheetData>
    <row r="1" ht="22.5" spans="1:12">
      <c r="A1" s="81" t="s">
        <v>4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1"/>
    </row>
    <row r="2" ht="15.75" spans="1:12">
      <c r="A2" s="82" t="s">
        <v>238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1"/>
    </row>
    <row r="3" spans="1:12">
      <c r="A3" s="83" t="s">
        <v>6</v>
      </c>
      <c r="B3" s="7" t="s">
        <v>7</v>
      </c>
      <c r="C3" s="7" t="s">
        <v>8</v>
      </c>
      <c r="D3" s="7" t="s">
        <v>9</v>
      </c>
      <c r="E3" s="7" t="s">
        <v>10</v>
      </c>
      <c r="F3" s="7" t="s">
        <v>11</v>
      </c>
      <c r="G3" s="7" t="s">
        <v>13</v>
      </c>
      <c r="H3" s="7" t="s">
        <v>14</v>
      </c>
      <c r="I3" s="36" t="s">
        <v>15</v>
      </c>
      <c r="J3" s="37" t="s">
        <v>16</v>
      </c>
      <c r="K3" s="37" t="s">
        <v>17</v>
      </c>
      <c r="L3" s="1"/>
    </row>
    <row r="4" spans="1:12">
      <c r="A4" s="84">
        <v>43501</v>
      </c>
      <c r="B4" s="18" t="s">
        <v>128</v>
      </c>
      <c r="C4" s="9" t="s">
        <v>19</v>
      </c>
      <c r="D4" s="9">
        <v>600</v>
      </c>
      <c r="E4" s="9">
        <v>1540</v>
      </c>
      <c r="F4" s="9">
        <v>65.1</v>
      </c>
      <c r="G4" s="9">
        <v>70</v>
      </c>
      <c r="H4" s="9">
        <v>67</v>
      </c>
      <c r="I4" s="42">
        <f>(H4-F4)*D4</f>
        <v>1140</v>
      </c>
      <c r="J4" s="39">
        <f t="shared" ref="J4:J10" si="0">D4*F4</f>
        <v>39060</v>
      </c>
      <c r="K4" s="40">
        <f t="shared" ref="K4:K10" si="1">(I4/J4)</f>
        <v>0.0291858678955454</v>
      </c>
      <c r="L4" s="1"/>
    </row>
    <row r="5" spans="1:12">
      <c r="A5" s="84">
        <v>43501</v>
      </c>
      <c r="B5" s="18" t="s">
        <v>113</v>
      </c>
      <c r="C5" s="9" t="s">
        <v>19</v>
      </c>
      <c r="D5" s="9">
        <v>500</v>
      </c>
      <c r="E5" s="9">
        <v>1420</v>
      </c>
      <c r="F5" s="9">
        <v>43</v>
      </c>
      <c r="G5" s="9">
        <v>50</v>
      </c>
      <c r="H5" s="9">
        <v>46</v>
      </c>
      <c r="I5" s="42">
        <f t="shared" ref="I4:I10" si="2">(H5-F5)*D5</f>
        <v>1500</v>
      </c>
      <c r="J5" s="39">
        <f t="shared" si="0"/>
        <v>21500</v>
      </c>
      <c r="K5" s="40">
        <f t="shared" si="1"/>
        <v>0.0697674418604651</v>
      </c>
      <c r="L5" s="1"/>
    </row>
    <row r="6" spans="1:12">
      <c r="A6" s="85">
        <v>43529</v>
      </c>
      <c r="B6" s="86" t="s">
        <v>239</v>
      </c>
      <c r="C6" s="12" t="s">
        <v>19</v>
      </c>
      <c r="D6" s="12">
        <v>250</v>
      </c>
      <c r="E6" s="12">
        <v>3200</v>
      </c>
      <c r="F6" s="12">
        <v>117</v>
      </c>
      <c r="G6" s="12">
        <v>111</v>
      </c>
      <c r="H6" s="12">
        <v>111</v>
      </c>
      <c r="I6" s="43">
        <f t="shared" si="2"/>
        <v>-1500</v>
      </c>
      <c r="J6" s="39">
        <f t="shared" si="0"/>
        <v>29250</v>
      </c>
      <c r="K6" s="40">
        <f t="shared" si="1"/>
        <v>-0.0512820512820513</v>
      </c>
      <c r="L6" s="1"/>
    </row>
    <row r="7" spans="1:12">
      <c r="A7" s="84">
        <v>43529</v>
      </c>
      <c r="B7" s="18" t="s">
        <v>128</v>
      </c>
      <c r="C7" s="9" t="s">
        <v>19</v>
      </c>
      <c r="D7" s="9">
        <v>600</v>
      </c>
      <c r="E7" s="9">
        <v>1600</v>
      </c>
      <c r="F7" s="9">
        <v>71</v>
      </c>
      <c r="G7" s="9">
        <v>75</v>
      </c>
      <c r="H7" s="9">
        <v>75</v>
      </c>
      <c r="I7" s="42">
        <f t="shared" si="2"/>
        <v>2400</v>
      </c>
      <c r="J7" s="39">
        <f t="shared" si="0"/>
        <v>42600</v>
      </c>
      <c r="K7" s="40">
        <f t="shared" si="1"/>
        <v>0.0563380281690141</v>
      </c>
      <c r="L7" s="1"/>
    </row>
    <row r="8" spans="1:12">
      <c r="A8" s="85">
        <v>43621</v>
      </c>
      <c r="B8" s="86" t="s">
        <v>240</v>
      </c>
      <c r="C8" s="12" t="s">
        <v>19</v>
      </c>
      <c r="D8" s="12">
        <v>1250</v>
      </c>
      <c r="E8" s="12">
        <v>380</v>
      </c>
      <c r="F8" s="12">
        <v>14.25</v>
      </c>
      <c r="G8" s="12">
        <v>13.25</v>
      </c>
      <c r="H8" s="12">
        <v>13.25</v>
      </c>
      <c r="I8" s="43">
        <f t="shared" si="2"/>
        <v>-1250</v>
      </c>
      <c r="J8" s="39">
        <f t="shared" si="0"/>
        <v>17812.5</v>
      </c>
      <c r="K8" s="40">
        <f t="shared" si="1"/>
        <v>-0.0701754385964912</v>
      </c>
      <c r="L8" s="1"/>
    </row>
    <row r="9" spans="1:12">
      <c r="A9" s="84">
        <v>43621</v>
      </c>
      <c r="B9" s="18" t="s">
        <v>31</v>
      </c>
      <c r="C9" s="9" t="s">
        <v>19</v>
      </c>
      <c r="D9" s="9">
        <v>1300</v>
      </c>
      <c r="E9" s="9">
        <v>400</v>
      </c>
      <c r="F9" s="9">
        <v>25.5</v>
      </c>
      <c r="G9" s="9">
        <v>24.5</v>
      </c>
      <c r="H9" s="9">
        <v>26.5</v>
      </c>
      <c r="I9" s="42">
        <f t="shared" si="2"/>
        <v>1300</v>
      </c>
      <c r="J9" s="39">
        <f t="shared" si="0"/>
        <v>33150</v>
      </c>
      <c r="K9" s="40">
        <f t="shared" si="1"/>
        <v>0.0392156862745098</v>
      </c>
      <c r="L9" s="1"/>
    </row>
    <row r="10" spans="1:12">
      <c r="A10" s="84">
        <v>43621</v>
      </c>
      <c r="B10" s="18" t="s">
        <v>241</v>
      </c>
      <c r="C10" s="9" t="s">
        <v>19</v>
      </c>
      <c r="D10" s="9">
        <v>500</v>
      </c>
      <c r="E10" s="9">
        <v>1200</v>
      </c>
      <c r="F10" s="9">
        <v>52.1</v>
      </c>
      <c r="G10" s="9">
        <v>49.1</v>
      </c>
      <c r="H10" s="9">
        <v>56</v>
      </c>
      <c r="I10" s="42">
        <f t="shared" si="2"/>
        <v>1950</v>
      </c>
      <c r="J10" s="39">
        <f t="shared" si="0"/>
        <v>26050</v>
      </c>
      <c r="K10" s="40">
        <f t="shared" si="1"/>
        <v>0.0748560460652591</v>
      </c>
      <c r="L10" s="1"/>
    </row>
    <row r="11" spans="1:12">
      <c r="A11" s="84">
        <v>43621</v>
      </c>
      <c r="B11" s="18" t="s">
        <v>31</v>
      </c>
      <c r="C11" s="9" t="s">
        <v>19</v>
      </c>
      <c r="D11" s="9">
        <v>1300</v>
      </c>
      <c r="E11" s="9">
        <v>400</v>
      </c>
      <c r="F11" s="9">
        <v>27</v>
      </c>
      <c r="G11" s="9">
        <v>25.95</v>
      </c>
      <c r="H11" s="9">
        <v>28</v>
      </c>
      <c r="I11" s="42">
        <f t="shared" ref="I11:I22" si="3">(H11-F11)*D11</f>
        <v>1300</v>
      </c>
      <c r="J11" s="39">
        <f t="shared" ref="J11:J22" si="4">D11*F11</f>
        <v>35100</v>
      </c>
      <c r="K11" s="40">
        <f t="shared" ref="K11:K22" si="5">(I11/J11)</f>
        <v>0.037037037037037</v>
      </c>
      <c r="L11" s="1"/>
    </row>
    <row r="12" spans="1:12">
      <c r="A12" s="85">
        <v>43651</v>
      </c>
      <c r="B12" s="86" t="s">
        <v>242</v>
      </c>
      <c r="C12" s="12" t="s">
        <v>19</v>
      </c>
      <c r="D12" s="12">
        <v>750</v>
      </c>
      <c r="E12" s="12">
        <v>620</v>
      </c>
      <c r="F12" s="12">
        <v>23</v>
      </c>
      <c r="G12" s="12">
        <v>21</v>
      </c>
      <c r="H12" s="12">
        <v>21</v>
      </c>
      <c r="I12" s="43">
        <f t="shared" si="3"/>
        <v>-1500</v>
      </c>
      <c r="J12" s="39">
        <f t="shared" si="4"/>
        <v>17250</v>
      </c>
      <c r="K12" s="40">
        <f t="shared" si="5"/>
        <v>-0.0869565217391304</v>
      </c>
      <c r="L12" s="1"/>
    </row>
    <row r="13" spans="1:12">
      <c r="A13" s="84">
        <v>43651</v>
      </c>
      <c r="B13" s="18" t="s">
        <v>31</v>
      </c>
      <c r="C13" s="9" t="s">
        <v>19</v>
      </c>
      <c r="D13" s="9">
        <v>1300</v>
      </c>
      <c r="E13" s="9">
        <v>390</v>
      </c>
      <c r="F13" s="9">
        <v>29</v>
      </c>
      <c r="G13" s="9">
        <v>27.9</v>
      </c>
      <c r="H13" s="9">
        <v>32</v>
      </c>
      <c r="I13" s="42">
        <f t="shared" si="3"/>
        <v>3900</v>
      </c>
      <c r="J13" s="39">
        <f t="shared" si="4"/>
        <v>37700</v>
      </c>
      <c r="K13" s="40">
        <f t="shared" si="5"/>
        <v>0.103448275862069</v>
      </c>
      <c r="L13" s="1"/>
    </row>
    <row r="14" spans="1:12">
      <c r="A14" s="84">
        <v>43651</v>
      </c>
      <c r="B14" s="18" t="s">
        <v>243</v>
      </c>
      <c r="C14" s="9" t="s">
        <v>19</v>
      </c>
      <c r="D14" s="9">
        <v>500</v>
      </c>
      <c r="E14" s="9">
        <v>1300</v>
      </c>
      <c r="F14" s="9">
        <v>73</v>
      </c>
      <c r="G14" s="9">
        <v>69.9</v>
      </c>
      <c r="H14" s="9">
        <v>73</v>
      </c>
      <c r="I14" s="42">
        <f t="shared" si="3"/>
        <v>0</v>
      </c>
      <c r="J14" s="39">
        <f t="shared" si="4"/>
        <v>36500</v>
      </c>
      <c r="K14" s="40">
        <f t="shared" si="5"/>
        <v>0</v>
      </c>
      <c r="L14" s="1"/>
    </row>
    <row r="15" spans="1:12">
      <c r="A15" s="85">
        <v>43682</v>
      </c>
      <c r="B15" s="86" t="s">
        <v>56</v>
      </c>
      <c r="C15" s="12" t="s">
        <v>19</v>
      </c>
      <c r="D15" s="12">
        <v>750</v>
      </c>
      <c r="E15" s="12">
        <v>1080</v>
      </c>
      <c r="F15" s="12">
        <v>50</v>
      </c>
      <c r="G15" s="12">
        <v>48</v>
      </c>
      <c r="H15" s="12">
        <v>48</v>
      </c>
      <c r="I15" s="43">
        <f t="shared" si="3"/>
        <v>-1500</v>
      </c>
      <c r="J15" s="39">
        <f t="shared" si="4"/>
        <v>37500</v>
      </c>
      <c r="K15" s="40">
        <f t="shared" si="5"/>
        <v>-0.04</v>
      </c>
      <c r="L15" s="1"/>
    </row>
    <row r="16" spans="1:12">
      <c r="A16" s="84">
        <v>43682</v>
      </c>
      <c r="B16" s="18" t="s">
        <v>31</v>
      </c>
      <c r="C16" s="9" t="s">
        <v>19</v>
      </c>
      <c r="D16" s="9">
        <v>1300</v>
      </c>
      <c r="E16" s="9">
        <v>360</v>
      </c>
      <c r="F16" s="9">
        <v>28.5</v>
      </c>
      <c r="G16" s="9">
        <v>27.5</v>
      </c>
      <c r="H16" s="9">
        <v>33</v>
      </c>
      <c r="I16" s="42">
        <f t="shared" si="3"/>
        <v>5850</v>
      </c>
      <c r="J16" s="39">
        <f t="shared" si="4"/>
        <v>37050</v>
      </c>
      <c r="K16" s="40">
        <f t="shared" si="5"/>
        <v>0.157894736842105</v>
      </c>
      <c r="L16" s="1"/>
    </row>
    <row r="17" spans="1:12">
      <c r="A17" s="84">
        <v>43682</v>
      </c>
      <c r="B17" s="18" t="s">
        <v>31</v>
      </c>
      <c r="C17" s="9" t="s">
        <v>19</v>
      </c>
      <c r="D17" s="9">
        <v>1300</v>
      </c>
      <c r="E17" s="9">
        <v>360</v>
      </c>
      <c r="F17" s="9">
        <v>34.6</v>
      </c>
      <c r="G17" s="9">
        <v>33.6</v>
      </c>
      <c r="H17" s="9">
        <v>38</v>
      </c>
      <c r="I17" s="42">
        <f t="shared" si="3"/>
        <v>4420</v>
      </c>
      <c r="J17" s="39">
        <f t="shared" si="4"/>
        <v>44980</v>
      </c>
      <c r="K17" s="40">
        <f t="shared" si="5"/>
        <v>0.0982658959537572</v>
      </c>
      <c r="L17" s="1"/>
    </row>
    <row r="18" spans="1:12">
      <c r="A18" s="84">
        <v>43682</v>
      </c>
      <c r="B18" s="18" t="s">
        <v>244</v>
      </c>
      <c r="C18" s="9" t="s">
        <v>19</v>
      </c>
      <c r="D18" s="9">
        <v>500</v>
      </c>
      <c r="E18" s="9">
        <v>1340</v>
      </c>
      <c r="F18" s="9">
        <v>59.5</v>
      </c>
      <c r="G18" s="9">
        <v>56.5</v>
      </c>
      <c r="H18" s="9">
        <v>65</v>
      </c>
      <c r="I18" s="42">
        <f t="shared" si="3"/>
        <v>2750</v>
      </c>
      <c r="J18" s="39">
        <f t="shared" si="4"/>
        <v>29750</v>
      </c>
      <c r="K18" s="40">
        <f t="shared" si="5"/>
        <v>0.092436974789916</v>
      </c>
      <c r="L18" s="1"/>
    </row>
    <row r="19" spans="1:12">
      <c r="A19" s="84">
        <v>43682</v>
      </c>
      <c r="B19" s="18" t="s">
        <v>245</v>
      </c>
      <c r="C19" s="9" t="s">
        <v>19</v>
      </c>
      <c r="D19" s="9">
        <v>1100</v>
      </c>
      <c r="E19" s="9">
        <v>450</v>
      </c>
      <c r="F19" s="9">
        <v>24</v>
      </c>
      <c r="G19" s="9">
        <v>23.9</v>
      </c>
      <c r="H19" s="9">
        <v>25</v>
      </c>
      <c r="I19" s="42">
        <f t="shared" si="3"/>
        <v>1100</v>
      </c>
      <c r="J19" s="39">
        <f t="shared" si="4"/>
        <v>26400</v>
      </c>
      <c r="K19" s="40">
        <f t="shared" si="5"/>
        <v>0.0416666666666667</v>
      </c>
      <c r="L19" s="1"/>
    </row>
    <row r="20" spans="1:12">
      <c r="A20" s="84">
        <v>43682</v>
      </c>
      <c r="B20" s="18" t="s">
        <v>31</v>
      </c>
      <c r="C20" s="9" t="s">
        <v>19</v>
      </c>
      <c r="D20" s="9">
        <v>1300</v>
      </c>
      <c r="E20" s="9">
        <v>350</v>
      </c>
      <c r="F20" s="9">
        <v>35</v>
      </c>
      <c r="G20" s="9">
        <v>33.9</v>
      </c>
      <c r="H20" s="9">
        <v>36</v>
      </c>
      <c r="I20" s="42">
        <f t="shared" si="3"/>
        <v>1300</v>
      </c>
      <c r="J20" s="39">
        <f t="shared" si="4"/>
        <v>45500</v>
      </c>
      <c r="K20" s="40">
        <f t="shared" si="5"/>
        <v>0.0285714285714286</v>
      </c>
      <c r="L20" s="1"/>
    </row>
    <row r="21" spans="1:12">
      <c r="A21" s="85">
        <v>43713</v>
      </c>
      <c r="B21" s="86" t="s">
        <v>246</v>
      </c>
      <c r="C21" s="12" t="s">
        <v>19</v>
      </c>
      <c r="D21" s="12">
        <v>1000</v>
      </c>
      <c r="E21" s="12">
        <v>620</v>
      </c>
      <c r="F21" s="12">
        <v>22.25</v>
      </c>
      <c r="G21" s="12">
        <v>20.95</v>
      </c>
      <c r="H21" s="12">
        <v>20.95</v>
      </c>
      <c r="I21" s="43">
        <f t="shared" si="3"/>
        <v>-1300</v>
      </c>
      <c r="J21" s="39">
        <f t="shared" si="4"/>
        <v>22250</v>
      </c>
      <c r="K21" s="40">
        <f t="shared" si="5"/>
        <v>-0.0584269662921349</v>
      </c>
      <c r="L21" s="1"/>
    </row>
    <row r="22" spans="1:12">
      <c r="A22" s="84">
        <v>43713</v>
      </c>
      <c r="B22" s="18" t="s">
        <v>244</v>
      </c>
      <c r="C22" s="9" t="s">
        <v>19</v>
      </c>
      <c r="D22" s="9">
        <v>500</v>
      </c>
      <c r="E22" s="9">
        <v>1280</v>
      </c>
      <c r="F22" s="9">
        <v>54.25</v>
      </c>
      <c r="G22" s="9">
        <v>51.25</v>
      </c>
      <c r="H22" s="9">
        <v>60</v>
      </c>
      <c r="I22" s="42">
        <f t="shared" si="3"/>
        <v>2875</v>
      </c>
      <c r="J22" s="39">
        <f t="shared" si="4"/>
        <v>27125</v>
      </c>
      <c r="K22" s="40">
        <f t="shared" si="5"/>
        <v>0.105990783410138</v>
      </c>
      <c r="L22" s="1"/>
    </row>
    <row r="23" spans="1:12">
      <c r="A23" s="85">
        <v>43713</v>
      </c>
      <c r="B23" s="86" t="s">
        <v>27</v>
      </c>
      <c r="C23" s="12" t="s">
        <v>19</v>
      </c>
      <c r="D23" s="12">
        <v>1300</v>
      </c>
      <c r="E23" s="12">
        <v>360</v>
      </c>
      <c r="F23" s="12">
        <v>29.5</v>
      </c>
      <c r="G23" s="12">
        <v>28.5</v>
      </c>
      <c r="H23" s="12">
        <v>28.5</v>
      </c>
      <c r="I23" s="43">
        <f t="shared" ref="I23:I30" si="6">(H23-F23)*D23</f>
        <v>-1300</v>
      </c>
      <c r="J23" s="39">
        <f t="shared" ref="J23:J30" si="7">D23*F23</f>
        <v>38350</v>
      </c>
      <c r="K23" s="40">
        <f t="shared" ref="K23:K30" si="8">(I23/J23)</f>
        <v>-0.0338983050847458</v>
      </c>
      <c r="L23" s="1"/>
    </row>
    <row r="24" spans="1:12">
      <c r="A24" s="85">
        <v>43713</v>
      </c>
      <c r="B24" s="86" t="s">
        <v>99</v>
      </c>
      <c r="C24" s="12" t="s">
        <v>19</v>
      </c>
      <c r="D24" s="12">
        <v>600</v>
      </c>
      <c r="E24" s="12">
        <v>1560</v>
      </c>
      <c r="F24" s="12">
        <v>75.5</v>
      </c>
      <c r="G24" s="12">
        <v>73.5</v>
      </c>
      <c r="H24" s="12">
        <v>73.5</v>
      </c>
      <c r="I24" s="43">
        <f t="shared" si="6"/>
        <v>-1200</v>
      </c>
      <c r="J24" s="39">
        <f t="shared" si="7"/>
        <v>45300</v>
      </c>
      <c r="K24" s="40">
        <f t="shared" si="8"/>
        <v>-0.0264900662251656</v>
      </c>
      <c r="L24" s="1"/>
    </row>
    <row r="25" spans="1:12">
      <c r="A25" s="84">
        <v>43743</v>
      </c>
      <c r="B25" s="18" t="s">
        <v>123</v>
      </c>
      <c r="C25" s="9" t="s">
        <v>19</v>
      </c>
      <c r="D25" s="9">
        <v>600</v>
      </c>
      <c r="E25" s="9">
        <v>960</v>
      </c>
      <c r="F25" s="9">
        <v>34</v>
      </c>
      <c r="G25" s="9">
        <v>32.9</v>
      </c>
      <c r="H25" s="9">
        <v>36</v>
      </c>
      <c r="I25" s="42">
        <f t="shared" si="6"/>
        <v>1200</v>
      </c>
      <c r="J25" s="39">
        <f t="shared" si="7"/>
        <v>20400</v>
      </c>
      <c r="K25" s="40">
        <f t="shared" si="8"/>
        <v>0.0588235294117647</v>
      </c>
      <c r="L25" s="1"/>
    </row>
    <row r="26" spans="1:12">
      <c r="A26" s="84">
        <v>43743</v>
      </c>
      <c r="B26" s="18" t="s">
        <v>81</v>
      </c>
      <c r="C26" s="9" t="s">
        <v>19</v>
      </c>
      <c r="D26" s="9">
        <v>750</v>
      </c>
      <c r="E26" s="9">
        <v>1120</v>
      </c>
      <c r="F26" s="9">
        <v>36.75</v>
      </c>
      <c r="G26" s="9">
        <v>34.75</v>
      </c>
      <c r="H26" s="9">
        <v>38.5</v>
      </c>
      <c r="I26" s="42">
        <f t="shared" si="6"/>
        <v>1312.5</v>
      </c>
      <c r="J26" s="39">
        <f t="shared" si="7"/>
        <v>27562.5</v>
      </c>
      <c r="K26" s="40">
        <f t="shared" si="8"/>
        <v>0.0476190476190476</v>
      </c>
      <c r="L26" s="1"/>
    </row>
    <row r="27" spans="1:12">
      <c r="A27" s="84" t="s">
        <v>247</v>
      </c>
      <c r="B27" s="18" t="s">
        <v>245</v>
      </c>
      <c r="C27" s="9" t="s">
        <v>19</v>
      </c>
      <c r="D27" s="9">
        <v>1100</v>
      </c>
      <c r="E27" s="9">
        <v>430</v>
      </c>
      <c r="F27" s="9">
        <v>16</v>
      </c>
      <c r="G27" s="9">
        <v>14.9</v>
      </c>
      <c r="H27" s="9">
        <v>18.1</v>
      </c>
      <c r="I27" s="42">
        <f t="shared" si="6"/>
        <v>2310</v>
      </c>
      <c r="J27" s="39">
        <f t="shared" si="7"/>
        <v>17600</v>
      </c>
      <c r="K27" s="40">
        <f t="shared" si="8"/>
        <v>0.13125</v>
      </c>
      <c r="L27" s="1"/>
    </row>
    <row r="28" spans="1:12">
      <c r="A28" s="85" t="s">
        <v>247</v>
      </c>
      <c r="B28" s="86" t="s">
        <v>248</v>
      </c>
      <c r="C28" s="12" t="s">
        <v>19</v>
      </c>
      <c r="D28" s="12">
        <v>1200</v>
      </c>
      <c r="E28" s="12">
        <v>750</v>
      </c>
      <c r="F28" s="12">
        <v>25</v>
      </c>
      <c r="G28" s="12">
        <v>23.9</v>
      </c>
      <c r="H28" s="12">
        <v>23.9</v>
      </c>
      <c r="I28" s="43">
        <f t="shared" si="6"/>
        <v>-1320</v>
      </c>
      <c r="J28" s="39">
        <f t="shared" si="7"/>
        <v>30000</v>
      </c>
      <c r="K28" s="40">
        <f t="shared" si="8"/>
        <v>-0.0440000000000001</v>
      </c>
      <c r="L28" s="1"/>
    </row>
    <row r="29" spans="1:12">
      <c r="A29" s="84" t="s">
        <v>247</v>
      </c>
      <c r="B29" s="18" t="s">
        <v>128</v>
      </c>
      <c r="C29" s="9" t="s">
        <v>19</v>
      </c>
      <c r="D29" s="9">
        <v>600</v>
      </c>
      <c r="E29" s="9">
        <v>1580</v>
      </c>
      <c r="F29" s="9">
        <v>62</v>
      </c>
      <c r="G29" s="9">
        <v>59.9</v>
      </c>
      <c r="H29" s="9">
        <v>64</v>
      </c>
      <c r="I29" s="42">
        <f t="shared" si="6"/>
        <v>1200</v>
      </c>
      <c r="J29" s="39">
        <f t="shared" si="7"/>
        <v>37200</v>
      </c>
      <c r="K29" s="40">
        <f t="shared" si="8"/>
        <v>0.032258064516129</v>
      </c>
      <c r="L29" s="1"/>
    </row>
    <row r="30" spans="1:12">
      <c r="A30" s="84" t="s">
        <v>249</v>
      </c>
      <c r="B30" s="18" t="s">
        <v>128</v>
      </c>
      <c r="C30" s="9" t="s">
        <v>19</v>
      </c>
      <c r="D30" s="9">
        <v>600</v>
      </c>
      <c r="E30" s="9">
        <v>1580</v>
      </c>
      <c r="F30" s="9">
        <v>66.1</v>
      </c>
      <c r="G30" s="9">
        <v>63.9</v>
      </c>
      <c r="H30" s="9">
        <v>68</v>
      </c>
      <c r="I30" s="42">
        <f t="shared" si="6"/>
        <v>1140</v>
      </c>
      <c r="J30" s="39">
        <f t="shared" si="7"/>
        <v>39660</v>
      </c>
      <c r="K30" s="40">
        <f t="shared" si="8"/>
        <v>0.0287443267776098</v>
      </c>
      <c r="L30" s="1"/>
    </row>
    <row r="31" spans="1:12">
      <c r="A31" s="84" t="s">
        <v>249</v>
      </c>
      <c r="B31" s="18" t="s">
        <v>101</v>
      </c>
      <c r="C31" s="9" t="s">
        <v>19</v>
      </c>
      <c r="D31" s="9">
        <v>600</v>
      </c>
      <c r="E31" s="9">
        <v>1320</v>
      </c>
      <c r="F31" s="9">
        <v>37</v>
      </c>
      <c r="G31" s="9">
        <v>34.9</v>
      </c>
      <c r="H31" s="9">
        <v>41</v>
      </c>
      <c r="I31" s="42">
        <f t="shared" ref="I31:I58" si="9">(H31-F31)*D31</f>
        <v>2400</v>
      </c>
      <c r="J31" s="39">
        <f t="shared" ref="J31:J58" si="10">D31*F31</f>
        <v>22200</v>
      </c>
      <c r="K31" s="40">
        <f t="shared" ref="K31:K58" si="11">(I31/J31)</f>
        <v>0.108108108108108</v>
      </c>
      <c r="L31" s="1"/>
    </row>
    <row r="32" spans="1:12">
      <c r="A32" s="84" t="s">
        <v>249</v>
      </c>
      <c r="B32" s="18" t="s">
        <v>250</v>
      </c>
      <c r="C32" s="9" t="s">
        <v>19</v>
      </c>
      <c r="D32" s="9">
        <v>250</v>
      </c>
      <c r="E32" s="9">
        <v>2900</v>
      </c>
      <c r="F32" s="9">
        <v>139</v>
      </c>
      <c r="G32" s="9">
        <v>133</v>
      </c>
      <c r="H32" s="9">
        <v>150</v>
      </c>
      <c r="I32" s="42">
        <f t="shared" si="9"/>
        <v>2750</v>
      </c>
      <c r="J32" s="39">
        <f t="shared" si="10"/>
        <v>34750</v>
      </c>
      <c r="K32" s="40">
        <f t="shared" si="11"/>
        <v>0.079136690647482</v>
      </c>
      <c r="L32" s="1"/>
    </row>
    <row r="33" spans="1:12">
      <c r="A33" s="85" t="s">
        <v>249</v>
      </c>
      <c r="B33" s="86" t="s">
        <v>81</v>
      </c>
      <c r="C33" s="12" t="s">
        <v>19</v>
      </c>
      <c r="D33" s="12">
        <v>750</v>
      </c>
      <c r="E33" s="12">
        <v>1160</v>
      </c>
      <c r="F33" s="12">
        <v>32.6</v>
      </c>
      <c r="G33" s="12">
        <v>30.6</v>
      </c>
      <c r="H33" s="12">
        <v>30.6</v>
      </c>
      <c r="I33" s="43">
        <f t="shared" si="9"/>
        <v>-1500</v>
      </c>
      <c r="J33" s="39">
        <f t="shared" si="10"/>
        <v>24450</v>
      </c>
      <c r="K33" s="40">
        <f t="shared" si="11"/>
        <v>-0.0613496932515337</v>
      </c>
      <c r="L33" s="1"/>
    </row>
    <row r="34" spans="1:12">
      <c r="A34" s="84" t="s">
        <v>249</v>
      </c>
      <c r="B34" s="18" t="s">
        <v>251</v>
      </c>
      <c r="C34" s="9" t="s">
        <v>19</v>
      </c>
      <c r="D34" s="9">
        <v>1100</v>
      </c>
      <c r="E34" s="9">
        <v>420</v>
      </c>
      <c r="F34" s="9">
        <v>19.75</v>
      </c>
      <c r="G34" s="9">
        <v>18.75</v>
      </c>
      <c r="H34" s="9">
        <v>20.75</v>
      </c>
      <c r="I34" s="42">
        <f t="shared" si="9"/>
        <v>1100</v>
      </c>
      <c r="J34" s="39">
        <f t="shared" si="10"/>
        <v>21725</v>
      </c>
      <c r="K34" s="40">
        <f t="shared" si="11"/>
        <v>0.0506329113924051</v>
      </c>
      <c r="L34" s="1"/>
    </row>
    <row r="35" spans="1:12">
      <c r="A35" s="84" t="s">
        <v>252</v>
      </c>
      <c r="B35" s="18" t="s">
        <v>31</v>
      </c>
      <c r="C35" s="9" t="s">
        <v>19</v>
      </c>
      <c r="D35" s="9">
        <v>1300</v>
      </c>
      <c r="E35" s="9">
        <v>340</v>
      </c>
      <c r="F35" s="9">
        <v>29</v>
      </c>
      <c r="G35" s="9">
        <v>27.9</v>
      </c>
      <c r="H35" s="9">
        <v>30</v>
      </c>
      <c r="I35" s="42">
        <f t="shared" si="9"/>
        <v>1300</v>
      </c>
      <c r="J35" s="39">
        <f t="shared" si="10"/>
        <v>37700</v>
      </c>
      <c r="K35" s="40">
        <f t="shared" si="11"/>
        <v>0.0344827586206897</v>
      </c>
      <c r="L35" s="1"/>
    </row>
    <row r="36" spans="1:12">
      <c r="A36" s="85" t="s">
        <v>253</v>
      </c>
      <c r="B36" s="86" t="s">
        <v>101</v>
      </c>
      <c r="C36" s="12" t="s">
        <v>19</v>
      </c>
      <c r="D36" s="12">
        <v>600</v>
      </c>
      <c r="E36" s="12">
        <v>1300</v>
      </c>
      <c r="F36" s="12">
        <v>32.5</v>
      </c>
      <c r="G36" s="12">
        <v>30.5</v>
      </c>
      <c r="H36" s="12">
        <v>30.5</v>
      </c>
      <c r="I36" s="43">
        <f t="shared" si="9"/>
        <v>-1200</v>
      </c>
      <c r="J36" s="39">
        <f t="shared" si="10"/>
        <v>19500</v>
      </c>
      <c r="K36" s="40">
        <f t="shared" si="11"/>
        <v>-0.0615384615384615</v>
      </c>
      <c r="L36" s="1"/>
    </row>
    <row r="37" spans="1:12">
      <c r="A37" s="84" t="s">
        <v>253</v>
      </c>
      <c r="B37" s="18" t="s">
        <v>81</v>
      </c>
      <c r="C37" s="9" t="s">
        <v>19</v>
      </c>
      <c r="D37" s="9">
        <v>750</v>
      </c>
      <c r="E37" s="9">
        <v>1180</v>
      </c>
      <c r="F37" s="9">
        <v>34</v>
      </c>
      <c r="G37" s="9">
        <v>31.9</v>
      </c>
      <c r="H37" s="9">
        <v>36</v>
      </c>
      <c r="I37" s="42">
        <f t="shared" si="9"/>
        <v>1500</v>
      </c>
      <c r="J37" s="39">
        <f t="shared" si="10"/>
        <v>25500</v>
      </c>
      <c r="K37" s="40">
        <f t="shared" si="11"/>
        <v>0.0588235294117647</v>
      </c>
      <c r="L37" s="1"/>
    </row>
    <row r="38" spans="1:12">
      <c r="A38" s="84" t="s">
        <v>253</v>
      </c>
      <c r="B38" s="18" t="s">
        <v>99</v>
      </c>
      <c r="C38" s="9" t="s">
        <v>19</v>
      </c>
      <c r="D38" s="9">
        <v>600</v>
      </c>
      <c r="E38" s="9">
        <v>1480</v>
      </c>
      <c r="F38" s="9">
        <v>65.1</v>
      </c>
      <c r="G38" s="9">
        <v>63</v>
      </c>
      <c r="H38" s="9">
        <v>67</v>
      </c>
      <c r="I38" s="42">
        <f t="shared" si="9"/>
        <v>1140</v>
      </c>
      <c r="J38" s="39">
        <f t="shared" si="10"/>
        <v>39060</v>
      </c>
      <c r="K38" s="40">
        <f t="shared" si="11"/>
        <v>0.0291858678955454</v>
      </c>
      <c r="L38" s="1"/>
    </row>
    <row r="39" spans="1:12">
      <c r="A39" s="84" t="s">
        <v>254</v>
      </c>
      <c r="B39" s="18" t="s">
        <v>239</v>
      </c>
      <c r="C39" s="9" t="s">
        <v>19</v>
      </c>
      <c r="D39" s="9">
        <v>250</v>
      </c>
      <c r="E39" s="9">
        <v>3250</v>
      </c>
      <c r="F39" s="9">
        <v>135</v>
      </c>
      <c r="G39" s="9">
        <v>129.9</v>
      </c>
      <c r="H39" s="9">
        <v>150</v>
      </c>
      <c r="I39" s="42">
        <f t="shared" si="9"/>
        <v>3750</v>
      </c>
      <c r="J39" s="39">
        <f t="shared" si="10"/>
        <v>33750</v>
      </c>
      <c r="K39" s="40">
        <f t="shared" si="11"/>
        <v>0.111111111111111</v>
      </c>
      <c r="L39" s="1"/>
    </row>
    <row r="40" spans="1:12">
      <c r="A40" s="84" t="s">
        <v>255</v>
      </c>
      <c r="B40" s="18" t="s">
        <v>239</v>
      </c>
      <c r="C40" s="9" t="s">
        <v>19</v>
      </c>
      <c r="D40" s="9">
        <v>250</v>
      </c>
      <c r="E40" s="9">
        <v>3400</v>
      </c>
      <c r="F40" s="9">
        <v>105</v>
      </c>
      <c r="G40" s="9">
        <v>99.9</v>
      </c>
      <c r="H40" s="9">
        <v>110</v>
      </c>
      <c r="I40" s="42">
        <f t="shared" si="9"/>
        <v>1250</v>
      </c>
      <c r="J40" s="39">
        <f t="shared" si="10"/>
        <v>26250</v>
      </c>
      <c r="K40" s="40">
        <f t="shared" si="11"/>
        <v>0.0476190476190476</v>
      </c>
      <c r="L40" s="1"/>
    </row>
    <row r="41" spans="1:12">
      <c r="A41" s="85" t="s">
        <v>256</v>
      </c>
      <c r="B41" s="86" t="s">
        <v>257</v>
      </c>
      <c r="C41" s="12" t="s">
        <v>19</v>
      </c>
      <c r="D41" s="12">
        <v>500</v>
      </c>
      <c r="E41" s="12">
        <v>840</v>
      </c>
      <c r="F41" s="12">
        <v>45.25</v>
      </c>
      <c r="G41" s="12">
        <v>42.25</v>
      </c>
      <c r="H41" s="12">
        <v>42.25</v>
      </c>
      <c r="I41" s="43">
        <f t="shared" si="9"/>
        <v>-1500</v>
      </c>
      <c r="J41" s="92">
        <f t="shared" si="10"/>
        <v>22625</v>
      </c>
      <c r="K41" s="93">
        <f t="shared" si="11"/>
        <v>-0.0662983425414365</v>
      </c>
      <c r="L41" s="1"/>
    </row>
    <row r="42" spans="1:12">
      <c r="A42" s="84" t="s">
        <v>256</v>
      </c>
      <c r="B42" s="18" t="s">
        <v>31</v>
      </c>
      <c r="C42" s="9" t="s">
        <v>19</v>
      </c>
      <c r="D42" s="9">
        <v>1300</v>
      </c>
      <c r="E42" s="9">
        <v>350</v>
      </c>
      <c r="F42" s="9">
        <v>22</v>
      </c>
      <c r="G42" s="9">
        <v>20.9</v>
      </c>
      <c r="H42" s="9">
        <v>23</v>
      </c>
      <c r="I42" s="42">
        <f t="shared" si="9"/>
        <v>1300</v>
      </c>
      <c r="J42" s="39">
        <f t="shared" si="10"/>
        <v>28600</v>
      </c>
      <c r="K42" s="40">
        <f t="shared" si="11"/>
        <v>0.0454545454545455</v>
      </c>
      <c r="L42" s="1"/>
    </row>
    <row r="43" spans="1:12">
      <c r="A43" s="84" t="s">
        <v>256</v>
      </c>
      <c r="B43" s="18" t="s">
        <v>31</v>
      </c>
      <c r="C43" s="9" t="s">
        <v>19</v>
      </c>
      <c r="D43" s="9">
        <v>1300</v>
      </c>
      <c r="E43" s="9">
        <v>350</v>
      </c>
      <c r="F43" s="9">
        <v>24</v>
      </c>
      <c r="G43" s="9">
        <v>22.9</v>
      </c>
      <c r="H43" s="9">
        <v>26</v>
      </c>
      <c r="I43" s="42">
        <f t="shared" si="9"/>
        <v>2600</v>
      </c>
      <c r="J43" s="39">
        <f t="shared" si="10"/>
        <v>31200</v>
      </c>
      <c r="K43" s="40">
        <f t="shared" si="11"/>
        <v>0.0833333333333333</v>
      </c>
      <c r="L43" s="1"/>
    </row>
    <row r="44" spans="1:12">
      <c r="A44" s="84" t="s">
        <v>258</v>
      </c>
      <c r="B44" s="18" t="s">
        <v>31</v>
      </c>
      <c r="C44" s="9" t="s">
        <v>19</v>
      </c>
      <c r="D44" s="9">
        <v>1300</v>
      </c>
      <c r="E44" s="9">
        <v>350</v>
      </c>
      <c r="F44" s="9">
        <v>25.5</v>
      </c>
      <c r="G44" s="9">
        <v>24.5</v>
      </c>
      <c r="H44" s="9">
        <v>26.5</v>
      </c>
      <c r="I44" s="42">
        <f t="shared" si="9"/>
        <v>1300</v>
      </c>
      <c r="J44" s="39">
        <f t="shared" si="10"/>
        <v>33150</v>
      </c>
      <c r="K44" s="40">
        <f t="shared" si="11"/>
        <v>0.0392156862745098</v>
      </c>
      <c r="L44" s="1"/>
    </row>
    <row r="45" spans="1:12">
      <c r="A45" s="85" t="s">
        <v>258</v>
      </c>
      <c r="B45" s="86" t="s">
        <v>31</v>
      </c>
      <c r="C45" s="12" t="s">
        <v>19</v>
      </c>
      <c r="D45" s="12">
        <v>1300</v>
      </c>
      <c r="E45" s="12">
        <v>340</v>
      </c>
      <c r="F45" s="12">
        <v>22.5</v>
      </c>
      <c r="G45" s="12">
        <v>21.5</v>
      </c>
      <c r="H45" s="12">
        <v>21.5</v>
      </c>
      <c r="I45" s="43">
        <f t="shared" si="9"/>
        <v>-1300</v>
      </c>
      <c r="J45" s="39">
        <f t="shared" si="10"/>
        <v>29250</v>
      </c>
      <c r="K45" s="40">
        <f t="shared" si="11"/>
        <v>-0.0444444444444444</v>
      </c>
      <c r="L45" s="1"/>
    </row>
    <row r="46" spans="1:12">
      <c r="A46" s="85" t="s">
        <v>258</v>
      </c>
      <c r="B46" s="86" t="s">
        <v>113</v>
      </c>
      <c r="C46" s="12" t="s">
        <v>19</v>
      </c>
      <c r="D46" s="12">
        <v>500</v>
      </c>
      <c r="E46" s="12">
        <v>1360</v>
      </c>
      <c r="F46" s="12">
        <v>46</v>
      </c>
      <c r="G46" s="12">
        <v>43.5</v>
      </c>
      <c r="H46" s="12">
        <v>43.5</v>
      </c>
      <c r="I46" s="43">
        <f t="shared" si="9"/>
        <v>-1250</v>
      </c>
      <c r="J46" s="39">
        <f t="shared" si="10"/>
        <v>23000</v>
      </c>
      <c r="K46" s="40">
        <f t="shared" si="11"/>
        <v>-0.0543478260869565</v>
      </c>
      <c r="L46" s="1"/>
    </row>
    <row r="47" spans="1:12">
      <c r="A47" s="85" t="s">
        <v>258</v>
      </c>
      <c r="B47" s="86" t="s">
        <v>31</v>
      </c>
      <c r="C47" s="12" t="s">
        <v>19</v>
      </c>
      <c r="D47" s="12">
        <v>1300</v>
      </c>
      <c r="E47" s="12">
        <v>340</v>
      </c>
      <c r="F47" s="12">
        <v>23</v>
      </c>
      <c r="G47" s="12">
        <v>21.95</v>
      </c>
      <c r="H47" s="12">
        <v>21.95</v>
      </c>
      <c r="I47" s="43">
        <f t="shared" si="9"/>
        <v>-1365</v>
      </c>
      <c r="J47" s="39">
        <f t="shared" si="10"/>
        <v>29900</v>
      </c>
      <c r="K47" s="40">
        <f t="shared" si="11"/>
        <v>-0.0456521739130435</v>
      </c>
      <c r="L47" s="1"/>
    </row>
    <row r="48" spans="1:12">
      <c r="A48" s="85" t="s">
        <v>258</v>
      </c>
      <c r="B48" s="86" t="s">
        <v>239</v>
      </c>
      <c r="C48" s="12" t="s">
        <v>19</v>
      </c>
      <c r="D48" s="12">
        <v>250</v>
      </c>
      <c r="E48" s="12">
        <v>3450</v>
      </c>
      <c r="F48" s="12">
        <v>110</v>
      </c>
      <c r="G48" s="12">
        <v>104.9</v>
      </c>
      <c r="H48" s="12">
        <v>104.9</v>
      </c>
      <c r="I48" s="43">
        <f t="shared" si="9"/>
        <v>-1275</v>
      </c>
      <c r="J48" s="39">
        <f t="shared" si="10"/>
        <v>27500</v>
      </c>
      <c r="K48" s="40">
        <f t="shared" si="11"/>
        <v>-0.0463636363636363</v>
      </c>
      <c r="L48" s="1"/>
    </row>
    <row r="49" spans="1:12">
      <c r="A49" s="84" t="s">
        <v>259</v>
      </c>
      <c r="B49" s="18" t="s">
        <v>260</v>
      </c>
      <c r="C49" s="9" t="s">
        <v>19</v>
      </c>
      <c r="D49" s="9">
        <v>500</v>
      </c>
      <c r="E49" s="9">
        <v>2200</v>
      </c>
      <c r="F49" s="9">
        <v>37.25</v>
      </c>
      <c r="G49" s="9">
        <v>34.4</v>
      </c>
      <c r="H49" s="9">
        <v>39.5</v>
      </c>
      <c r="I49" s="42">
        <f t="shared" si="9"/>
        <v>1125</v>
      </c>
      <c r="J49" s="39">
        <f t="shared" si="10"/>
        <v>18625</v>
      </c>
      <c r="K49" s="40">
        <f t="shared" si="11"/>
        <v>0.0604026845637584</v>
      </c>
      <c r="L49" s="1"/>
    </row>
    <row r="50" spans="1:12">
      <c r="A50" s="84" t="s">
        <v>261</v>
      </c>
      <c r="B50" s="18" t="s">
        <v>88</v>
      </c>
      <c r="C50" s="9" t="s">
        <v>19</v>
      </c>
      <c r="D50" s="9">
        <v>900</v>
      </c>
      <c r="E50" s="9">
        <v>530</v>
      </c>
      <c r="F50" s="9">
        <v>11.25</v>
      </c>
      <c r="G50" s="9">
        <v>9.95</v>
      </c>
      <c r="H50" s="9">
        <v>11.25</v>
      </c>
      <c r="I50" s="42">
        <f t="shared" si="9"/>
        <v>0</v>
      </c>
      <c r="J50" s="39">
        <f t="shared" si="10"/>
        <v>10125</v>
      </c>
      <c r="K50" s="40">
        <f t="shared" si="11"/>
        <v>0</v>
      </c>
      <c r="L50" s="1"/>
    </row>
    <row r="51" spans="1:12">
      <c r="A51" s="85" t="s">
        <v>261</v>
      </c>
      <c r="B51" s="86" t="s">
        <v>128</v>
      </c>
      <c r="C51" s="12" t="s">
        <v>19</v>
      </c>
      <c r="D51" s="12">
        <v>600</v>
      </c>
      <c r="E51" s="12">
        <v>1600</v>
      </c>
      <c r="F51" s="12">
        <v>37</v>
      </c>
      <c r="G51" s="12">
        <v>34.95</v>
      </c>
      <c r="H51" s="12">
        <v>34.95</v>
      </c>
      <c r="I51" s="43">
        <f t="shared" si="9"/>
        <v>-1230</v>
      </c>
      <c r="J51" s="39">
        <f t="shared" si="10"/>
        <v>22200</v>
      </c>
      <c r="K51" s="40">
        <f t="shared" si="11"/>
        <v>-0.0554054054054053</v>
      </c>
      <c r="L51" s="1"/>
    </row>
    <row r="52" spans="1:12">
      <c r="A52" s="85" t="s">
        <v>261</v>
      </c>
      <c r="B52" s="86" t="s">
        <v>262</v>
      </c>
      <c r="C52" s="12" t="s">
        <v>19</v>
      </c>
      <c r="D52" s="12">
        <v>300</v>
      </c>
      <c r="E52" s="12">
        <v>1640</v>
      </c>
      <c r="F52" s="12">
        <v>30</v>
      </c>
      <c r="G52" s="12">
        <v>25.95</v>
      </c>
      <c r="H52" s="12">
        <v>25.95</v>
      </c>
      <c r="I52" s="43">
        <f t="shared" si="9"/>
        <v>-1215</v>
      </c>
      <c r="J52" s="39">
        <f t="shared" si="10"/>
        <v>9000</v>
      </c>
      <c r="K52" s="40">
        <f t="shared" si="11"/>
        <v>-0.135</v>
      </c>
      <c r="L52" s="1"/>
    </row>
    <row r="53" spans="1:12">
      <c r="A53" s="84" t="s">
        <v>263</v>
      </c>
      <c r="B53" s="18" t="s">
        <v>264</v>
      </c>
      <c r="C53" s="9" t="s">
        <v>19</v>
      </c>
      <c r="D53" s="9">
        <v>2000</v>
      </c>
      <c r="E53" s="9">
        <v>280</v>
      </c>
      <c r="F53" s="9">
        <v>6</v>
      </c>
      <c r="G53" s="9">
        <v>5.1</v>
      </c>
      <c r="H53" s="9">
        <v>6.8</v>
      </c>
      <c r="I53" s="42">
        <f t="shared" si="9"/>
        <v>1600</v>
      </c>
      <c r="J53" s="39">
        <f t="shared" si="10"/>
        <v>12000</v>
      </c>
      <c r="K53" s="40">
        <f t="shared" si="11"/>
        <v>0.133333333333333</v>
      </c>
      <c r="L53" s="94"/>
    </row>
    <row r="54" spans="1:12">
      <c r="A54" s="85" t="s">
        <v>265</v>
      </c>
      <c r="B54" s="86" t="s">
        <v>266</v>
      </c>
      <c r="C54" s="12" t="s">
        <v>19</v>
      </c>
      <c r="D54" s="12">
        <v>700</v>
      </c>
      <c r="E54" s="12">
        <v>1080</v>
      </c>
      <c r="F54" s="12">
        <v>17.5</v>
      </c>
      <c r="G54" s="12">
        <v>15.5</v>
      </c>
      <c r="H54" s="12">
        <v>15.5</v>
      </c>
      <c r="I54" s="43">
        <f t="shared" si="9"/>
        <v>-1400</v>
      </c>
      <c r="J54" s="39">
        <f t="shared" si="10"/>
        <v>12250</v>
      </c>
      <c r="K54" s="40">
        <f t="shared" si="11"/>
        <v>-0.114285714285714</v>
      </c>
      <c r="L54" s="94"/>
    </row>
    <row r="55" spans="1:12">
      <c r="A55" s="84" t="s">
        <v>265</v>
      </c>
      <c r="B55" s="18" t="s">
        <v>267</v>
      </c>
      <c r="C55" s="9" t="s">
        <v>19</v>
      </c>
      <c r="D55" s="9">
        <v>375</v>
      </c>
      <c r="E55" s="9">
        <v>1560</v>
      </c>
      <c r="F55" s="9">
        <v>15</v>
      </c>
      <c r="G55" s="9">
        <v>10.95</v>
      </c>
      <c r="H55" s="9">
        <v>19</v>
      </c>
      <c r="I55" s="42">
        <f t="shared" si="9"/>
        <v>1500</v>
      </c>
      <c r="J55" s="39">
        <f t="shared" si="10"/>
        <v>5625</v>
      </c>
      <c r="K55" s="40">
        <f t="shared" si="11"/>
        <v>0.266666666666667</v>
      </c>
      <c r="L55" s="94"/>
    </row>
    <row r="56" spans="1:12">
      <c r="A56" s="84" t="s">
        <v>265</v>
      </c>
      <c r="B56" s="18" t="s">
        <v>268</v>
      </c>
      <c r="C56" s="9" t="s">
        <v>19</v>
      </c>
      <c r="D56" s="9">
        <v>1100</v>
      </c>
      <c r="E56" s="9">
        <v>550</v>
      </c>
      <c r="F56" s="9">
        <v>8</v>
      </c>
      <c r="G56" s="9">
        <v>6.95</v>
      </c>
      <c r="H56" s="9">
        <v>9</v>
      </c>
      <c r="I56" s="42">
        <f t="shared" si="9"/>
        <v>1100</v>
      </c>
      <c r="J56" s="39">
        <f t="shared" si="10"/>
        <v>8800</v>
      </c>
      <c r="K56" s="40">
        <f t="shared" si="11"/>
        <v>0.125</v>
      </c>
      <c r="L56" s="94"/>
    </row>
    <row r="57" spans="1:12">
      <c r="A57" s="84" t="s">
        <v>269</v>
      </c>
      <c r="B57" s="18" t="s">
        <v>270</v>
      </c>
      <c r="C57" s="9" t="s">
        <v>19</v>
      </c>
      <c r="D57" s="9">
        <v>250</v>
      </c>
      <c r="E57" s="9">
        <v>2420</v>
      </c>
      <c r="F57" s="9">
        <v>16</v>
      </c>
      <c r="G57" s="9">
        <v>10.95</v>
      </c>
      <c r="H57" s="9">
        <v>24.5</v>
      </c>
      <c r="I57" s="42">
        <f t="shared" si="9"/>
        <v>2125</v>
      </c>
      <c r="J57" s="39">
        <f t="shared" si="10"/>
        <v>4000</v>
      </c>
      <c r="K57" s="40">
        <f t="shared" si="11"/>
        <v>0.53125</v>
      </c>
      <c r="L57" s="94"/>
    </row>
    <row r="58" spans="1:12">
      <c r="A58" s="84" t="s">
        <v>271</v>
      </c>
      <c r="B58" s="18" t="s">
        <v>27</v>
      </c>
      <c r="C58" s="9" t="s">
        <v>19</v>
      </c>
      <c r="D58" s="9">
        <v>1300</v>
      </c>
      <c r="E58" s="9">
        <v>360</v>
      </c>
      <c r="F58" s="9">
        <v>21.5</v>
      </c>
      <c r="G58" s="9">
        <v>20.45</v>
      </c>
      <c r="H58" s="9">
        <v>24</v>
      </c>
      <c r="I58" s="42">
        <f t="shared" si="9"/>
        <v>3250</v>
      </c>
      <c r="J58" s="39">
        <f t="shared" si="10"/>
        <v>27950</v>
      </c>
      <c r="K58" s="40">
        <f t="shared" si="11"/>
        <v>0.116279069767442</v>
      </c>
      <c r="L58" s="94"/>
    </row>
    <row r="59" spans="1:11">
      <c r="A59" s="84"/>
      <c r="B59" s="18"/>
      <c r="C59" s="9"/>
      <c r="D59" s="9"/>
      <c r="E59" s="9"/>
      <c r="F59" s="9"/>
      <c r="G59" s="9"/>
      <c r="H59" s="9"/>
      <c r="I59" s="42"/>
      <c r="J59" s="39"/>
      <c r="K59" s="40"/>
    </row>
    <row r="60" spans="1:11">
      <c r="A60" s="84"/>
      <c r="B60" s="9"/>
      <c r="C60" s="9"/>
      <c r="D60" s="9"/>
      <c r="E60" s="9"/>
      <c r="F60" s="9"/>
      <c r="G60" s="9"/>
      <c r="H60" s="9"/>
      <c r="I60" s="42"/>
      <c r="J60" s="39"/>
      <c r="K60" s="40">
        <f>SUM(K4:K59)</f>
        <v>2.05749013487185</v>
      </c>
    </row>
    <row r="61" spans="1:11">
      <c r="A61" s="87"/>
      <c r="B61" s="45"/>
      <c r="C61" s="45"/>
      <c r="D61" s="45"/>
      <c r="E61" s="45"/>
      <c r="F61" s="45"/>
      <c r="G61" s="56"/>
      <c r="H61" s="56"/>
      <c r="I61" s="57"/>
      <c r="J61" s="58"/>
      <c r="K61" s="59"/>
    </row>
    <row r="62" spans="1:11">
      <c r="A62" s="87"/>
      <c r="B62" s="45"/>
      <c r="C62" s="45"/>
      <c r="D62" s="45"/>
      <c r="E62" s="45"/>
      <c r="F62" s="45"/>
      <c r="G62" s="46" t="s">
        <v>42</v>
      </c>
      <c r="H62" s="46"/>
      <c r="I62" s="60">
        <f>SUM(I4:I60)</f>
        <v>45932.5</v>
      </c>
      <c r="J62" s="45"/>
      <c r="K62" s="1"/>
    </row>
    <row r="63" spans="7:9">
      <c r="G63" s="45"/>
      <c r="H63" s="45"/>
      <c r="I63" s="45"/>
    </row>
    <row r="64" spans="7:9">
      <c r="G64" s="47" t="s">
        <v>43</v>
      </c>
      <c r="H64" s="47"/>
      <c r="I64" s="78">
        <v>2.03</v>
      </c>
    </row>
    <row r="65" spans="7:9">
      <c r="G65" s="48"/>
      <c r="H65" s="48"/>
      <c r="I65" s="45"/>
    </row>
    <row r="66" spans="7:9">
      <c r="G66" s="47" t="s">
        <v>2</v>
      </c>
      <c r="H66" s="47"/>
      <c r="I66" s="50">
        <f>37/55</f>
        <v>0.672727272727273</v>
      </c>
    </row>
    <row r="1048566" spans="12:16384">
      <c r="L1048566" s="65"/>
      <c r="XFD1048566" s="39"/>
    </row>
    <row r="1048567" spans="12:16384">
      <c r="L1048567" s="65"/>
      <c r="XFD1048567" s="39"/>
    </row>
  </sheetData>
  <mergeCells count="5">
    <mergeCell ref="A1:K1"/>
    <mergeCell ref="A2:K2"/>
    <mergeCell ref="G62:H62"/>
    <mergeCell ref="G64:H64"/>
    <mergeCell ref="G66:H66"/>
  </mergeCells>
  <pageMargins left="0.75" right="0.75" top="1" bottom="1" header="0.511805555555556" footer="0.511805555555556"/>
  <pageSetup paperSize="1" orientation="portrait" horizontalDpi="3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36</vt:i4>
      </vt:variant>
    </vt:vector>
  </HeadingPairs>
  <TitlesOfParts>
    <vt:vector size="36" baseType="lpstr">
      <vt:lpstr>P&amp;L</vt:lpstr>
      <vt:lpstr>DEC-19</vt:lpstr>
      <vt:lpstr>NOV-19</vt:lpstr>
      <vt:lpstr>OCT-19</vt:lpstr>
      <vt:lpstr>SEP-19</vt:lpstr>
      <vt:lpstr>AUG-19</vt:lpstr>
      <vt:lpstr>JULY-19</vt:lpstr>
      <vt:lpstr>JUNE-19</vt:lpstr>
      <vt:lpstr>MAY-19</vt:lpstr>
      <vt:lpstr>APR-19</vt:lpstr>
      <vt:lpstr>MAR-19</vt:lpstr>
      <vt:lpstr>FEB-19</vt:lpstr>
      <vt:lpstr>JAN-19</vt:lpstr>
      <vt:lpstr>DEC-18</vt:lpstr>
      <vt:lpstr>NOV-18</vt:lpstr>
      <vt:lpstr>OCT-18</vt:lpstr>
      <vt:lpstr>SEPT-18</vt:lpstr>
      <vt:lpstr>AUG-18</vt:lpstr>
      <vt:lpstr>JULY-18</vt:lpstr>
      <vt:lpstr>JUNE-18</vt:lpstr>
      <vt:lpstr>MAY-18</vt:lpstr>
      <vt:lpstr>APR-18</vt:lpstr>
      <vt:lpstr>MAR-18</vt:lpstr>
      <vt:lpstr>FEB-18</vt:lpstr>
      <vt:lpstr>JAN-18</vt:lpstr>
      <vt:lpstr>DEC-17</vt:lpstr>
      <vt:lpstr>NOV-17</vt:lpstr>
      <vt:lpstr>OCT-17</vt:lpstr>
      <vt:lpstr>SEP-17</vt:lpstr>
      <vt:lpstr>AUG-17</vt:lpstr>
      <vt:lpstr>JULY-17</vt:lpstr>
      <vt:lpstr>JUNE-17</vt:lpstr>
      <vt:lpstr>MAY-17</vt:lpstr>
      <vt:lpstr>APR-17</vt:lpstr>
      <vt:lpstr>MAR-17</vt:lpstr>
      <vt:lpstr>FEB-2017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created xsi:type="dcterms:W3CDTF">2017-02-21T06:48:00Z</dcterms:created>
  <dcterms:modified xsi:type="dcterms:W3CDTF">2019-12-13T10:34:36Z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1033-11.2.0.9070</vt:lpwstr>
  </property>
</Properties>
</file>