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erformance sheet\"/>
    </mc:Choice>
  </mc:AlternateContent>
  <bookViews>
    <workbookView xWindow="0" yWindow="0" windowWidth="20490" windowHeight="7650" activeTab="1"/>
  </bookViews>
  <sheets>
    <sheet name="P&amp;L" sheetId="1" r:id="rId1"/>
    <sheet name="MAR-20" sheetId="39" r:id="rId2"/>
    <sheet name="FEB-20" sheetId="38" r:id="rId3"/>
    <sheet name="JAN-20" sheetId="37" r:id="rId4"/>
    <sheet name="DEC-19" sheetId="36" r:id="rId5"/>
    <sheet name="NOV-19" sheetId="35" r:id="rId6"/>
    <sheet name="OCT-19" sheetId="34" r:id="rId7"/>
    <sheet name="SEP-19" sheetId="33" r:id="rId8"/>
    <sheet name="AUG-19" sheetId="32" r:id="rId9"/>
    <sheet name="JULY-19" sheetId="31" r:id="rId10"/>
    <sheet name="JUNE-19" sheetId="30" r:id="rId11"/>
    <sheet name="MAY-19" sheetId="29" r:id="rId12"/>
    <sheet name="APR-19" sheetId="28" r:id="rId13"/>
    <sheet name="MAR-19" sheetId="27" r:id="rId14"/>
    <sheet name="FEB-19" sheetId="26" r:id="rId15"/>
    <sheet name="JAN-19" sheetId="2" r:id="rId16"/>
    <sheet name="DEC-18" sheetId="3" r:id="rId17"/>
    <sheet name="NOV-18" sheetId="4" r:id="rId18"/>
    <sheet name="OCT-18" sheetId="5" r:id="rId19"/>
    <sheet name="SEPT-18" sheetId="6" r:id="rId20"/>
    <sheet name="AUG-18" sheetId="7" r:id="rId21"/>
    <sheet name="JULY-18" sheetId="8" r:id="rId22"/>
    <sheet name="JUNE-18" sheetId="9" r:id="rId23"/>
    <sheet name="MAY-18" sheetId="10" r:id="rId24"/>
    <sheet name="APR-18" sheetId="11" r:id="rId25"/>
    <sheet name="MAR-18" sheetId="12" r:id="rId26"/>
    <sheet name="FEB-18" sheetId="13" r:id="rId27"/>
    <sheet name="JAN-18" sheetId="14" r:id="rId28"/>
    <sheet name="DEC-17" sheetId="15" r:id="rId29"/>
    <sheet name="NOV-17" sheetId="16" r:id="rId30"/>
    <sheet name="OCT-17" sheetId="17" r:id="rId31"/>
    <sheet name="SEP-17" sheetId="18" r:id="rId32"/>
    <sheet name="AUG-17" sheetId="19" r:id="rId33"/>
    <sheet name="JULY-17" sheetId="20" r:id="rId34"/>
    <sheet name="JUNE-17" sheetId="21" r:id="rId35"/>
    <sheet name="MAY-17" sheetId="22" r:id="rId36"/>
    <sheet name="APR-17" sheetId="23" r:id="rId37"/>
    <sheet name="MAR-17" sheetId="24" r:id="rId38"/>
    <sheet name="FEB-2017" sheetId="25" r:id="rId39"/>
    <sheet name="Sheet1" sheetId="40" r:id="rId40"/>
  </sheets>
  <calcPr calcId="162913"/>
</workbook>
</file>

<file path=xl/calcChain.xml><?xml version="1.0" encoding="utf-8"?>
<calcChain xmlns="http://schemas.openxmlformats.org/spreadsheetml/2006/main">
  <c r="J55" i="39" l="1"/>
  <c r="L37" i="39"/>
  <c r="K37" i="39"/>
  <c r="J37" i="39"/>
  <c r="L36" i="39" l="1"/>
  <c r="K36" i="39"/>
  <c r="J36" i="39"/>
  <c r="L35" i="39" l="1"/>
  <c r="K35" i="39"/>
  <c r="J35" i="39"/>
  <c r="L34" i="39"/>
  <c r="K34" i="39"/>
  <c r="J34" i="39"/>
  <c r="L33" i="39" l="1"/>
  <c r="K33" i="39"/>
  <c r="J33" i="39"/>
  <c r="J14" i="39" l="1"/>
  <c r="L32" i="39"/>
  <c r="J30" i="39"/>
  <c r="K32" i="39"/>
  <c r="J32" i="39"/>
  <c r="I28" i="25"/>
  <c r="J22" i="25"/>
  <c r="I22" i="25"/>
  <c r="K22" i="25" s="1"/>
  <c r="J21" i="25"/>
  <c r="I21" i="25"/>
  <c r="K21" i="25" s="1"/>
  <c r="K20" i="25"/>
  <c r="J20" i="25"/>
  <c r="I20" i="25"/>
  <c r="K19" i="25"/>
  <c r="J19" i="25"/>
  <c r="I19" i="25"/>
  <c r="J18" i="25"/>
  <c r="I18" i="25"/>
  <c r="K18" i="25" s="1"/>
  <c r="J17" i="25"/>
  <c r="I17" i="25"/>
  <c r="K17" i="25" s="1"/>
  <c r="K16" i="25"/>
  <c r="J16" i="25"/>
  <c r="J15" i="25"/>
  <c r="K15" i="25" s="1"/>
  <c r="K14" i="25"/>
  <c r="J14" i="25"/>
  <c r="I14" i="25"/>
  <c r="J13" i="25"/>
  <c r="K13" i="25" s="1"/>
  <c r="J12" i="25"/>
  <c r="I12" i="25"/>
  <c r="K12" i="25" s="1"/>
  <c r="K11" i="25"/>
  <c r="J11" i="25"/>
  <c r="I11" i="25"/>
  <c r="K10" i="25"/>
  <c r="J10" i="25"/>
  <c r="I10" i="25"/>
  <c r="J9" i="25"/>
  <c r="I9" i="25"/>
  <c r="K9" i="25" s="1"/>
  <c r="J8" i="25"/>
  <c r="I8" i="25"/>
  <c r="K8" i="25" s="1"/>
  <c r="K7" i="25"/>
  <c r="J7" i="25"/>
  <c r="I7" i="25"/>
  <c r="K6" i="25"/>
  <c r="J6" i="25"/>
  <c r="I6" i="25"/>
  <c r="J5" i="25"/>
  <c r="I5" i="25"/>
  <c r="K5" i="25" s="1"/>
  <c r="J4" i="25"/>
  <c r="I4" i="25"/>
  <c r="I72" i="24"/>
  <c r="K66" i="24"/>
  <c r="J66" i="24"/>
  <c r="I66" i="24"/>
  <c r="J65" i="24"/>
  <c r="I65" i="24"/>
  <c r="K65" i="24" s="1"/>
  <c r="J64" i="24"/>
  <c r="I64" i="24"/>
  <c r="K64" i="24" s="1"/>
  <c r="K63" i="24"/>
  <c r="J63" i="24"/>
  <c r="I63" i="24"/>
  <c r="K62" i="24"/>
  <c r="J62" i="24"/>
  <c r="I62" i="24"/>
  <c r="J61" i="24"/>
  <c r="I61" i="24"/>
  <c r="K61" i="24" s="1"/>
  <c r="J60" i="24"/>
  <c r="I60" i="24"/>
  <c r="K60" i="24" s="1"/>
  <c r="K59" i="24"/>
  <c r="J59" i="24"/>
  <c r="I59" i="24"/>
  <c r="K58" i="24"/>
  <c r="J58" i="24"/>
  <c r="I58" i="24"/>
  <c r="J57" i="24"/>
  <c r="I57" i="24"/>
  <c r="K57" i="24" s="1"/>
  <c r="J56" i="24"/>
  <c r="I56" i="24"/>
  <c r="K56" i="24" s="1"/>
  <c r="K55" i="24"/>
  <c r="J55" i="24"/>
  <c r="I55" i="24"/>
  <c r="K54" i="24"/>
  <c r="J54" i="24"/>
  <c r="I54" i="24"/>
  <c r="J53" i="24"/>
  <c r="I53" i="24"/>
  <c r="K53" i="24" s="1"/>
  <c r="J52" i="24"/>
  <c r="I52" i="24"/>
  <c r="K52" i="24" s="1"/>
  <c r="K51" i="24"/>
  <c r="J51" i="24"/>
  <c r="I51" i="24"/>
  <c r="K50" i="24"/>
  <c r="J50" i="24"/>
  <c r="I50" i="24"/>
  <c r="J49" i="24"/>
  <c r="I49" i="24"/>
  <c r="K49" i="24" s="1"/>
  <c r="J48" i="24"/>
  <c r="I48" i="24"/>
  <c r="K48" i="24" s="1"/>
  <c r="K47" i="24"/>
  <c r="J47" i="24"/>
  <c r="I47" i="24"/>
  <c r="K46" i="24"/>
  <c r="J46" i="24"/>
  <c r="I46" i="24"/>
  <c r="J45" i="24"/>
  <c r="I45" i="24"/>
  <c r="K45" i="24" s="1"/>
  <c r="J44" i="24"/>
  <c r="I44" i="24"/>
  <c r="K44" i="24" s="1"/>
  <c r="K43" i="24"/>
  <c r="J43" i="24"/>
  <c r="I43" i="24"/>
  <c r="K42" i="24"/>
  <c r="J42" i="24"/>
  <c r="I42" i="24"/>
  <c r="J41" i="24"/>
  <c r="I41" i="24"/>
  <c r="K41" i="24" s="1"/>
  <c r="J40" i="24"/>
  <c r="I40" i="24"/>
  <c r="K40" i="24" s="1"/>
  <c r="K39" i="24"/>
  <c r="J39" i="24"/>
  <c r="I39" i="24"/>
  <c r="K38" i="24"/>
  <c r="J38" i="24"/>
  <c r="I38" i="24"/>
  <c r="J37" i="24"/>
  <c r="I37" i="24"/>
  <c r="K37" i="24" s="1"/>
  <c r="J36" i="24"/>
  <c r="I36" i="24"/>
  <c r="K36" i="24" s="1"/>
  <c r="K35" i="24"/>
  <c r="J35" i="24"/>
  <c r="I35" i="24"/>
  <c r="K34" i="24"/>
  <c r="J34" i="24"/>
  <c r="I34" i="24"/>
  <c r="J33" i="24"/>
  <c r="I33" i="24"/>
  <c r="K33" i="24" s="1"/>
  <c r="J32" i="24"/>
  <c r="I32" i="24"/>
  <c r="K32" i="24" s="1"/>
  <c r="K31" i="24"/>
  <c r="J31" i="24"/>
  <c r="I31" i="24"/>
  <c r="K30" i="24"/>
  <c r="J30" i="24"/>
  <c r="I30" i="24"/>
  <c r="J29" i="24"/>
  <c r="I29" i="24"/>
  <c r="K29" i="24" s="1"/>
  <c r="J28" i="24"/>
  <c r="I28" i="24"/>
  <c r="K28" i="24" s="1"/>
  <c r="K27" i="24"/>
  <c r="J27" i="24"/>
  <c r="I27" i="24"/>
  <c r="K26" i="24"/>
  <c r="J26" i="24"/>
  <c r="I26" i="24"/>
  <c r="J25" i="24"/>
  <c r="I25" i="24"/>
  <c r="K25" i="24" s="1"/>
  <c r="J24" i="24"/>
  <c r="I24" i="24"/>
  <c r="K24" i="24" s="1"/>
  <c r="K23" i="24"/>
  <c r="J23" i="24"/>
  <c r="I23" i="24"/>
  <c r="K22" i="24"/>
  <c r="J22" i="24"/>
  <c r="I22" i="24"/>
  <c r="J21" i="24"/>
  <c r="I21" i="24"/>
  <c r="K21" i="24" s="1"/>
  <c r="J20" i="24"/>
  <c r="I20" i="24"/>
  <c r="K20" i="24" s="1"/>
  <c r="K19" i="24"/>
  <c r="J19" i="24"/>
  <c r="I19" i="24"/>
  <c r="K18" i="24"/>
  <c r="J18" i="24"/>
  <c r="I18" i="24"/>
  <c r="J17" i="24"/>
  <c r="I17" i="24"/>
  <c r="K17" i="24" s="1"/>
  <c r="J16" i="24"/>
  <c r="I16" i="24"/>
  <c r="K16" i="24" s="1"/>
  <c r="K15" i="24"/>
  <c r="J15" i="24"/>
  <c r="I15" i="24"/>
  <c r="K14" i="24"/>
  <c r="J14" i="24"/>
  <c r="I14" i="24"/>
  <c r="J13" i="24"/>
  <c r="I13" i="24"/>
  <c r="K13" i="24" s="1"/>
  <c r="J12" i="24"/>
  <c r="I12" i="24"/>
  <c r="K12" i="24" s="1"/>
  <c r="K11" i="24"/>
  <c r="J11" i="24"/>
  <c r="I11" i="24"/>
  <c r="K10" i="24"/>
  <c r="J10" i="24"/>
  <c r="I10" i="24"/>
  <c r="J9" i="24"/>
  <c r="I9" i="24"/>
  <c r="K9" i="24" s="1"/>
  <c r="J8" i="24"/>
  <c r="I8" i="24"/>
  <c r="K8" i="24" s="1"/>
  <c r="K7" i="24"/>
  <c r="J7" i="24"/>
  <c r="I7" i="24"/>
  <c r="K6" i="24"/>
  <c r="J6" i="24"/>
  <c r="I6" i="24"/>
  <c r="J5" i="24"/>
  <c r="I5" i="24"/>
  <c r="K5" i="24" s="1"/>
  <c r="J4" i="24"/>
  <c r="I4" i="24"/>
  <c r="I74" i="23"/>
  <c r="K67" i="23"/>
  <c r="J67" i="23"/>
  <c r="I67" i="23"/>
  <c r="J66" i="23"/>
  <c r="I66" i="23"/>
  <c r="K66" i="23" s="1"/>
  <c r="J65" i="23"/>
  <c r="I65" i="23"/>
  <c r="K65" i="23" s="1"/>
  <c r="K64" i="23"/>
  <c r="J64" i="23"/>
  <c r="I64" i="23"/>
  <c r="K63" i="23"/>
  <c r="J63" i="23"/>
  <c r="I63" i="23"/>
  <c r="J62" i="23"/>
  <c r="I62" i="23"/>
  <c r="K62" i="23" s="1"/>
  <c r="J61" i="23"/>
  <c r="I61" i="23"/>
  <c r="K61" i="23" s="1"/>
  <c r="K60" i="23"/>
  <c r="J60" i="23"/>
  <c r="I60" i="23"/>
  <c r="K59" i="23"/>
  <c r="J59" i="23"/>
  <c r="I59" i="23"/>
  <c r="J58" i="23"/>
  <c r="I58" i="23"/>
  <c r="K58" i="23" s="1"/>
  <c r="J57" i="23"/>
  <c r="I57" i="23"/>
  <c r="K57" i="23" s="1"/>
  <c r="K56" i="23"/>
  <c r="J56" i="23"/>
  <c r="I56" i="23"/>
  <c r="K55" i="23"/>
  <c r="J55" i="23"/>
  <c r="I55" i="23"/>
  <c r="J54" i="23"/>
  <c r="I54" i="23"/>
  <c r="K54" i="23" s="1"/>
  <c r="J53" i="23"/>
  <c r="I53" i="23"/>
  <c r="K53" i="23" s="1"/>
  <c r="K52" i="23"/>
  <c r="J52" i="23"/>
  <c r="I52" i="23"/>
  <c r="K51" i="23"/>
  <c r="J51" i="23"/>
  <c r="I51" i="23"/>
  <c r="J50" i="23"/>
  <c r="I50" i="23"/>
  <c r="K50" i="23" s="1"/>
  <c r="J49" i="23"/>
  <c r="I49" i="23"/>
  <c r="K49" i="23" s="1"/>
  <c r="K48" i="23"/>
  <c r="J48" i="23"/>
  <c r="I48" i="23"/>
  <c r="K47" i="23"/>
  <c r="J47" i="23"/>
  <c r="I47" i="23"/>
  <c r="J46" i="23"/>
  <c r="I46" i="23"/>
  <c r="K46" i="23" s="1"/>
  <c r="J45" i="23"/>
  <c r="I45" i="23"/>
  <c r="K45" i="23" s="1"/>
  <c r="K44" i="23"/>
  <c r="J44" i="23"/>
  <c r="I44" i="23"/>
  <c r="K43" i="23"/>
  <c r="J43" i="23"/>
  <c r="I43" i="23"/>
  <c r="J42" i="23"/>
  <c r="I42" i="23"/>
  <c r="K42" i="23" s="1"/>
  <c r="J41" i="23"/>
  <c r="I41" i="23"/>
  <c r="K41" i="23" s="1"/>
  <c r="K40" i="23"/>
  <c r="J40" i="23"/>
  <c r="I40" i="23"/>
  <c r="K39" i="23"/>
  <c r="J39" i="23"/>
  <c r="I39" i="23"/>
  <c r="J38" i="23"/>
  <c r="I38" i="23"/>
  <c r="K38" i="23" s="1"/>
  <c r="J37" i="23"/>
  <c r="I37" i="23"/>
  <c r="K37" i="23" s="1"/>
  <c r="K36" i="23"/>
  <c r="J36" i="23"/>
  <c r="I36" i="23"/>
  <c r="K35" i="23"/>
  <c r="J35" i="23"/>
  <c r="I35" i="23"/>
  <c r="J34" i="23"/>
  <c r="I34" i="23"/>
  <c r="K34" i="23" s="1"/>
  <c r="J33" i="23"/>
  <c r="I33" i="23"/>
  <c r="K33" i="23" s="1"/>
  <c r="K32" i="23"/>
  <c r="J32" i="23"/>
  <c r="I32" i="23"/>
  <c r="K31" i="23"/>
  <c r="J31" i="23"/>
  <c r="I31" i="23"/>
  <c r="J30" i="23"/>
  <c r="I30" i="23"/>
  <c r="K30" i="23" s="1"/>
  <c r="J29" i="23"/>
  <c r="I29" i="23"/>
  <c r="K29" i="23" s="1"/>
  <c r="K28" i="23"/>
  <c r="J28" i="23"/>
  <c r="I28" i="23"/>
  <c r="K27" i="23"/>
  <c r="J27" i="23"/>
  <c r="I27" i="23"/>
  <c r="J26" i="23"/>
  <c r="I26" i="23"/>
  <c r="K26" i="23" s="1"/>
  <c r="J25" i="23"/>
  <c r="I25" i="23"/>
  <c r="K25" i="23" s="1"/>
  <c r="K24" i="23"/>
  <c r="J24" i="23"/>
  <c r="I24" i="23"/>
  <c r="K23" i="23"/>
  <c r="J23" i="23"/>
  <c r="I23" i="23"/>
  <c r="J22" i="23"/>
  <c r="I22" i="23"/>
  <c r="K22" i="23" s="1"/>
  <c r="J21" i="23"/>
  <c r="I21" i="23"/>
  <c r="K21" i="23" s="1"/>
  <c r="K20" i="23"/>
  <c r="J20" i="23"/>
  <c r="I20" i="23"/>
  <c r="K19" i="23"/>
  <c r="J19" i="23"/>
  <c r="I19" i="23"/>
  <c r="J18" i="23"/>
  <c r="I18" i="23"/>
  <c r="K18" i="23" s="1"/>
  <c r="J17" i="23"/>
  <c r="I17" i="23"/>
  <c r="K17" i="23" s="1"/>
  <c r="K16" i="23"/>
  <c r="J16" i="23"/>
  <c r="I16" i="23"/>
  <c r="K15" i="23"/>
  <c r="J15" i="23"/>
  <c r="I15" i="23"/>
  <c r="J14" i="23"/>
  <c r="I14" i="23"/>
  <c r="K14" i="23" s="1"/>
  <c r="J13" i="23"/>
  <c r="I13" i="23"/>
  <c r="K13" i="23" s="1"/>
  <c r="K12" i="23"/>
  <c r="J12" i="23"/>
  <c r="I12" i="23"/>
  <c r="K11" i="23"/>
  <c r="J11" i="23"/>
  <c r="I11" i="23"/>
  <c r="J10" i="23"/>
  <c r="I10" i="23"/>
  <c r="K10" i="23" s="1"/>
  <c r="J9" i="23"/>
  <c r="I9" i="23"/>
  <c r="K9" i="23" s="1"/>
  <c r="K8" i="23"/>
  <c r="J8" i="23"/>
  <c r="I8" i="23"/>
  <c r="K7" i="23"/>
  <c r="J7" i="23"/>
  <c r="I7" i="23"/>
  <c r="J6" i="23"/>
  <c r="I6" i="23"/>
  <c r="K6" i="23" s="1"/>
  <c r="J5" i="23"/>
  <c r="I5" i="23"/>
  <c r="K4" i="23"/>
  <c r="J4" i="23"/>
  <c r="I4" i="23"/>
  <c r="I77" i="22"/>
  <c r="J70" i="22"/>
  <c r="I70" i="22"/>
  <c r="J69" i="22"/>
  <c r="I69" i="22"/>
  <c r="K69" i="22" s="1"/>
  <c r="K68" i="22"/>
  <c r="J68" i="22"/>
  <c r="I68" i="22"/>
  <c r="J67" i="22"/>
  <c r="K67" i="22" s="1"/>
  <c r="I67" i="22"/>
  <c r="J66" i="22"/>
  <c r="I66" i="22"/>
  <c r="J65" i="22"/>
  <c r="I65" i="22"/>
  <c r="K65" i="22" s="1"/>
  <c r="K64" i="22"/>
  <c r="J64" i="22"/>
  <c r="I64" i="22"/>
  <c r="J63" i="22"/>
  <c r="K63" i="22" s="1"/>
  <c r="I63" i="22"/>
  <c r="J62" i="22"/>
  <c r="I62" i="22"/>
  <c r="J61" i="22"/>
  <c r="I61" i="22"/>
  <c r="K61" i="22" s="1"/>
  <c r="K60" i="22"/>
  <c r="J60" i="22"/>
  <c r="I60" i="22"/>
  <c r="J59" i="22"/>
  <c r="K59" i="22" s="1"/>
  <c r="I59" i="22"/>
  <c r="J58" i="22"/>
  <c r="I58" i="22"/>
  <c r="J57" i="22"/>
  <c r="I57" i="22"/>
  <c r="K57" i="22" s="1"/>
  <c r="K56" i="22"/>
  <c r="J56" i="22"/>
  <c r="I56" i="22"/>
  <c r="J55" i="22"/>
  <c r="K55" i="22" s="1"/>
  <c r="I55" i="22"/>
  <c r="J54" i="22"/>
  <c r="I54" i="22"/>
  <c r="J53" i="22"/>
  <c r="I53" i="22"/>
  <c r="K53" i="22" s="1"/>
  <c r="K52" i="22"/>
  <c r="J52" i="22"/>
  <c r="I52" i="22"/>
  <c r="J51" i="22"/>
  <c r="K51" i="22" s="1"/>
  <c r="I51" i="22"/>
  <c r="J50" i="22"/>
  <c r="I50" i="22"/>
  <c r="J49" i="22"/>
  <c r="I49" i="22"/>
  <c r="K49" i="22" s="1"/>
  <c r="K48" i="22"/>
  <c r="J48" i="22"/>
  <c r="I48" i="22"/>
  <c r="J47" i="22"/>
  <c r="K47" i="22" s="1"/>
  <c r="I47" i="22"/>
  <c r="J46" i="22"/>
  <c r="I46" i="22"/>
  <c r="J45" i="22"/>
  <c r="I45" i="22"/>
  <c r="K45" i="22" s="1"/>
  <c r="K44" i="22"/>
  <c r="J44" i="22"/>
  <c r="I44" i="22"/>
  <c r="J43" i="22"/>
  <c r="K43" i="22" s="1"/>
  <c r="I43" i="22"/>
  <c r="J42" i="22"/>
  <c r="I42" i="22"/>
  <c r="J41" i="22"/>
  <c r="I41" i="22"/>
  <c r="K41" i="22" s="1"/>
  <c r="K40" i="22"/>
  <c r="J40" i="22"/>
  <c r="I40" i="22"/>
  <c r="J39" i="22"/>
  <c r="K39" i="22" s="1"/>
  <c r="I39" i="22"/>
  <c r="J38" i="22"/>
  <c r="I38" i="22"/>
  <c r="J37" i="22"/>
  <c r="I37" i="22"/>
  <c r="K37" i="22" s="1"/>
  <c r="K36" i="22"/>
  <c r="J36" i="22"/>
  <c r="I36" i="22"/>
  <c r="J35" i="22"/>
  <c r="K35" i="22" s="1"/>
  <c r="I35" i="22"/>
  <c r="J34" i="22"/>
  <c r="I34" i="22"/>
  <c r="J33" i="22"/>
  <c r="I33" i="22"/>
  <c r="K33" i="22" s="1"/>
  <c r="K32" i="22"/>
  <c r="J32" i="22"/>
  <c r="I32" i="22"/>
  <c r="J31" i="22"/>
  <c r="K31" i="22" s="1"/>
  <c r="I31" i="22"/>
  <c r="J30" i="22"/>
  <c r="I30" i="22"/>
  <c r="J29" i="22"/>
  <c r="I29" i="22"/>
  <c r="K29" i="22" s="1"/>
  <c r="K28" i="22"/>
  <c r="J28" i="22"/>
  <c r="I28" i="22"/>
  <c r="J27" i="22"/>
  <c r="K27" i="22" s="1"/>
  <c r="I27" i="22"/>
  <c r="J26" i="22"/>
  <c r="I26" i="22"/>
  <c r="J25" i="22"/>
  <c r="I25" i="22"/>
  <c r="K25" i="22" s="1"/>
  <c r="K24" i="22"/>
  <c r="J24" i="22"/>
  <c r="I24" i="22"/>
  <c r="J23" i="22"/>
  <c r="K23" i="22" s="1"/>
  <c r="I23" i="22"/>
  <c r="J22" i="22"/>
  <c r="I22" i="22"/>
  <c r="J21" i="22"/>
  <c r="I21" i="22"/>
  <c r="K21" i="22" s="1"/>
  <c r="K20" i="22"/>
  <c r="J20" i="22"/>
  <c r="I20" i="22"/>
  <c r="J19" i="22"/>
  <c r="K19" i="22" s="1"/>
  <c r="I19" i="22"/>
  <c r="J18" i="22"/>
  <c r="I18" i="22"/>
  <c r="K18" i="22" s="1"/>
  <c r="J17" i="22"/>
  <c r="I17" i="22"/>
  <c r="K17" i="22" s="1"/>
  <c r="K16" i="22"/>
  <c r="J16" i="22"/>
  <c r="I16" i="22"/>
  <c r="J15" i="22"/>
  <c r="K15" i="22" s="1"/>
  <c r="I15" i="22"/>
  <c r="J14" i="22"/>
  <c r="I14" i="22"/>
  <c r="J13" i="22"/>
  <c r="I13" i="22"/>
  <c r="K13" i="22" s="1"/>
  <c r="K12" i="22"/>
  <c r="J12" i="22"/>
  <c r="I12" i="22"/>
  <c r="J11" i="22"/>
  <c r="K11" i="22" s="1"/>
  <c r="I11" i="22"/>
  <c r="J10" i="22"/>
  <c r="I10" i="22"/>
  <c r="K10" i="22" s="1"/>
  <c r="J9" i="22"/>
  <c r="I9" i="22"/>
  <c r="K9" i="22" s="1"/>
  <c r="K8" i="22"/>
  <c r="J8" i="22"/>
  <c r="I8" i="22"/>
  <c r="J7" i="22"/>
  <c r="K7" i="22" s="1"/>
  <c r="I7" i="22"/>
  <c r="J6" i="22"/>
  <c r="I6" i="22"/>
  <c r="J5" i="22"/>
  <c r="I5" i="22"/>
  <c r="K4" i="22"/>
  <c r="J4" i="22"/>
  <c r="I4" i="22"/>
  <c r="I60" i="21"/>
  <c r="J53" i="21"/>
  <c r="I53" i="21"/>
  <c r="K53" i="21" s="1"/>
  <c r="J52" i="21"/>
  <c r="I52" i="21"/>
  <c r="K52" i="21" s="1"/>
  <c r="K51" i="21"/>
  <c r="J51" i="21"/>
  <c r="I51" i="21"/>
  <c r="K50" i="21"/>
  <c r="J50" i="21"/>
  <c r="I50" i="21"/>
  <c r="J49" i="21"/>
  <c r="I49" i="21"/>
  <c r="K49" i="21" s="1"/>
  <c r="J48" i="21"/>
  <c r="I48" i="21"/>
  <c r="K48" i="21" s="1"/>
  <c r="K47" i="21"/>
  <c r="J47" i="21"/>
  <c r="I47" i="21"/>
  <c r="J46" i="21"/>
  <c r="K46" i="21" s="1"/>
  <c r="I46" i="21"/>
  <c r="J45" i="21"/>
  <c r="I45" i="21"/>
  <c r="K45" i="21" s="1"/>
  <c r="J44" i="21"/>
  <c r="I44" i="21"/>
  <c r="K44" i="21" s="1"/>
  <c r="K43" i="21"/>
  <c r="J43" i="21"/>
  <c r="I43" i="21"/>
  <c r="K42" i="21"/>
  <c r="J42" i="21"/>
  <c r="I42" i="21"/>
  <c r="J41" i="21"/>
  <c r="I41" i="21"/>
  <c r="J40" i="21"/>
  <c r="I40" i="21"/>
  <c r="K40" i="21" s="1"/>
  <c r="K39" i="21"/>
  <c r="J39" i="21"/>
  <c r="I39" i="21"/>
  <c r="J38" i="21"/>
  <c r="K38" i="21" s="1"/>
  <c r="I38" i="21"/>
  <c r="J37" i="21"/>
  <c r="I37" i="21"/>
  <c r="K37" i="21" s="1"/>
  <c r="K36" i="21"/>
  <c r="J36" i="21"/>
  <c r="I36" i="21"/>
  <c r="J35" i="21"/>
  <c r="K35" i="21" s="1"/>
  <c r="I35" i="21"/>
  <c r="J34" i="21"/>
  <c r="I34" i="21"/>
  <c r="K34" i="21" s="1"/>
  <c r="J33" i="21"/>
  <c r="I33" i="21"/>
  <c r="J32" i="21"/>
  <c r="I32" i="21"/>
  <c r="K32" i="21" s="1"/>
  <c r="J31" i="21"/>
  <c r="K31" i="21" s="1"/>
  <c r="I31" i="21"/>
  <c r="K30" i="21"/>
  <c r="J30" i="21"/>
  <c r="I30" i="21"/>
  <c r="J29" i="21"/>
  <c r="I29" i="21"/>
  <c r="K29" i="21" s="1"/>
  <c r="J28" i="21"/>
  <c r="I28" i="21"/>
  <c r="K28" i="21" s="1"/>
  <c r="K27" i="21"/>
  <c r="J27" i="21"/>
  <c r="I27" i="21"/>
  <c r="J26" i="21"/>
  <c r="K26" i="21" s="1"/>
  <c r="I26" i="21"/>
  <c r="J25" i="21"/>
  <c r="I25" i="21"/>
  <c r="K25" i="21" s="1"/>
  <c r="K24" i="21"/>
  <c r="J24" i="21"/>
  <c r="I24" i="21"/>
  <c r="J23" i="21"/>
  <c r="K23" i="21" s="1"/>
  <c r="I23" i="21"/>
  <c r="J22" i="21"/>
  <c r="I22" i="21"/>
  <c r="K22" i="21" s="1"/>
  <c r="J21" i="21"/>
  <c r="I21" i="21"/>
  <c r="K21" i="21" s="1"/>
  <c r="K20" i="21"/>
  <c r="J20" i="21"/>
  <c r="I20" i="21"/>
  <c r="J19" i="21"/>
  <c r="K19" i="21" s="1"/>
  <c r="I19" i="21"/>
  <c r="J18" i="21"/>
  <c r="I18" i="21"/>
  <c r="K18" i="21" s="1"/>
  <c r="J17" i="21"/>
  <c r="I17" i="21"/>
  <c r="J16" i="21"/>
  <c r="I16" i="21"/>
  <c r="K16" i="21" s="1"/>
  <c r="J15" i="21"/>
  <c r="K15" i="21" s="1"/>
  <c r="I15" i="21"/>
  <c r="K14" i="21"/>
  <c r="J14" i="21"/>
  <c r="I14" i="21"/>
  <c r="J13" i="21"/>
  <c r="I13" i="21"/>
  <c r="K13" i="21" s="1"/>
  <c r="J12" i="21"/>
  <c r="I12" i="21"/>
  <c r="K12" i="21" s="1"/>
  <c r="K11" i="21"/>
  <c r="J11" i="21"/>
  <c r="I11" i="21"/>
  <c r="K10" i="21"/>
  <c r="J10" i="21"/>
  <c r="I10" i="21"/>
  <c r="J9" i="21"/>
  <c r="I9" i="21"/>
  <c r="K9" i="21" s="1"/>
  <c r="K8" i="21"/>
  <c r="J8" i="21"/>
  <c r="I8" i="21"/>
  <c r="K7" i="21"/>
  <c r="J7" i="21"/>
  <c r="I7" i="21"/>
  <c r="J6" i="21"/>
  <c r="I6" i="21"/>
  <c r="J5" i="21"/>
  <c r="I5" i="21"/>
  <c r="K5" i="21" s="1"/>
  <c r="K4" i="21"/>
  <c r="J4" i="21"/>
  <c r="I4" i="21"/>
  <c r="I45" i="20"/>
  <c r="K38" i="20"/>
  <c r="J38" i="20"/>
  <c r="I38" i="20"/>
  <c r="J37" i="20"/>
  <c r="I37" i="20"/>
  <c r="J36" i="20"/>
  <c r="I36" i="20"/>
  <c r="K36" i="20" s="1"/>
  <c r="K35" i="20"/>
  <c r="J35" i="20"/>
  <c r="I35" i="20"/>
  <c r="J34" i="20"/>
  <c r="K34" i="20" s="1"/>
  <c r="I34" i="20"/>
  <c r="J33" i="20"/>
  <c r="I33" i="20"/>
  <c r="K33" i="20" s="1"/>
  <c r="K32" i="20"/>
  <c r="J32" i="20"/>
  <c r="I32" i="20"/>
  <c r="J31" i="20"/>
  <c r="K31" i="20" s="1"/>
  <c r="I31" i="20"/>
  <c r="J30" i="20"/>
  <c r="I30" i="20"/>
  <c r="K30" i="20" s="1"/>
  <c r="J29" i="20"/>
  <c r="I29" i="20"/>
  <c r="K29" i="20" s="1"/>
  <c r="K28" i="20"/>
  <c r="J28" i="20"/>
  <c r="I28" i="20"/>
  <c r="J27" i="20"/>
  <c r="K27" i="20" s="1"/>
  <c r="I27" i="20"/>
  <c r="J26" i="20"/>
  <c r="I26" i="20"/>
  <c r="K26" i="20" s="1"/>
  <c r="J25" i="20"/>
  <c r="I25" i="20"/>
  <c r="J24" i="20"/>
  <c r="I24" i="20"/>
  <c r="K24" i="20" s="1"/>
  <c r="J23" i="20"/>
  <c r="K23" i="20" s="1"/>
  <c r="I23" i="20"/>
  <c r="K22" i="20"/>
  <c r="J22" i="20"/>
  <c r="I22" i="20"/>
  <c r="J21" i="20"/>
  <c r="I21" i="20"/>
  <c r="K21" i="20" s="1"/>
  <c r="J20" i="20"/>
  <c r="I20" i="20"/>
  <c r="K20" i="20" s="1"/>
  <c r="K19" i="20"/>
  <c r="J19" i="20"/>
  <c r="I19" i="20"/>
  <c r="K18" i="20"/>
  <c r="J18" i="20"/>
  <c r="I18" i="20"/>
  <c r="J17" i="20"/>
  <c r="I17" i="20"/>
  <c r="K17" i="20" s="1"/>
  <c r="K16" i="20"/>
  <c r="J16" i="20"/>
  <c r="I16" i="20"/>
  <c r="K15" i="20"/>
  <c r="J15" i="20"/>
  <c r="I15" i="20"/>
  <c r="J14" i="20"/>
  <c r="I14" i="20"/>
  <c r="K14" i="20" s="1"/>
  <c r="J13" i="20"/>
  <c r="I13" i="20"/>
  <c r="K13" i="20" s="1"/>
  <c r="K12" i="20"/>
  <c r="J12" i="20"/>
  <c r="I12" i="20"/>
  <c r="J11" i="20"/>
  <c r="K11" i="20" s="1"/>
  <c r="I11" i="20"/>
  <c r="J10" i="20"/>
  <c r="I10" i="20"/>
  <c r="K10" i="20" s="1"/>
  <c r="J9" i="20"/>
  <c r="I9" i="20"/>
  <c r="J8" i="20"/>
  <c r="I8" i="20"/>
  <c r="K8" i="20" s="1"/>
  <c r="J7" i="20"/>
  <c r="K7" i="20" s="1"/>
  <c r="I7" i="20"/>
  <c r="K6" i="20"/>
  <c r="J6" i="20"/>
  <c r="I6" i="20"/>
  <c r="J5" i="20"/>
  <c r="I5" i="20"/>
  <c r="K5" i="20" s="1"/>
  <c r="J4" i="20"/>
  <c r="I4" i="20"/>
  <c r="K4" i="20" s="1"/>
  <c r="J1048574" i="19"/>
  <c r="I56" i="19"/>
  <c r="J50" i="19"/>
  <c r="K50" i="19" s="1"/>
  <c r="I50" i="19"/>
  <c r="J49" i="19"/>
  <c r="I49" i="19"/>
  <c r="J48" i="19"/>
  <c r="I48" i="19"/>
  <c r="K48" i="19" s="1"/>
  <c r="K47" i="19"/>
  <c r="J47" i="19"/>
  <c r="I47" i="19"/>
  <c r="J46" i="19"/>
  <c r="K46" i="19" s="1"/>
  <c r="I46" i="19"/>
  <c r="J45" i="19"/>
  <c r="I45" i="19"/>
  <c r="K45" i="19" s="1"/>
  <c r="J44" i="19"/>
  <c r="I44" i="19"/>
  <c r="J43" i="19"/>
  <c r="I43" i="19"/>
  <c r="K43" i="19" s="1"/>
  <c r="J42" i="19"/>
  <c r="K42" i="19" s="1"/>
  <c r="I42" i="19"/>
  <c r="K41" i="19"/>
  <c r="J41" i="19"/>
  <c r="I41" i="19"/>
  <c r="J40" i="19"/>
  <c r="I40" i="19"/>
  <c r="J39" i="19"/>
  <c r="I39" i="19"/>
  <c r="K39" i="19" s="1"/>
  <c r="K38" i="19"/>
  <c r="J38" i="19"/>
  <c r="I38" i="19"/>
  <c r="K37" i="19"/>
  <c r="J37" i="19"/>
  <c r="I37" i="19"/>
  <c r="J36" i="19"/>
  <c r="I36" i="19"/>
  <c r="K36" i="19" s="1"/>
  <c r="K35" i="19"/>
  <c r="J35" i="19"/>
  <c r="I35" i="19"/>
  <c r="K34" i="19"/>
  <c r="J34" i="19"/>
  <c r="I34" i="19"/>
  <c r="J33" i="19"/>
  <c r="I33" i="19"/>
  <c r="K33" i="19" s="1"/>
  <c r="J32" i="19"/>
  <c r="I32" i="19"/>
  <c r="K32" i="19" s="1"/>
  <c r="J31" i="19"/>
  <c r="K31" i="19" s="1"/>
  <c r="I31" i="19"/>
  <c r="J30" i="19"/>
  <c r="I30" i="19"/>
  <c r="K30" i="19" s="1"/>
  <c r="J29" i="19"/>
  <c r="I29" i="19"/>
  <c r="K29" i="19" s="1"/>
  <c r="K28" i="19"/>
  <c r="J28" i="19"/>
  <c r="I28" i="19"/>
  <c r="K27" i="19"/>
  <c r="J27" i="19"/>
  <c r="I27" i="19"/>
  <c r="J26" i="19"/>
  <c r="I26" i="19"/>
  <c r="K26" i="19" s="1"/>
  <c r="J25" i="19"/>
  <c r="I25" i="19"/>
  <c r="K25" i="19" s="1"/>
  <c r="K24" i="19"/>
  <c r="J24" i="19"/>
  <c r="I24" i="19"/>
  <c r="J23" i="19"/>
  <c r="K23" i="19" s="1"/>
  <c r="I23" i="19"/>
  <c r="J22" i="19"/>
  <c r="I22" i="19"/>
  <c r="K22" i="19" s="1"/>
  <c r="J21" i="19"/>
  <c r="I21" i="19"/>
  <c r="K21" i="19" s="1"/>
  <c r="K20" i="19"/>
  <c r="J20" i="19"/>
  <c r="I20" i="19"/>
  <c r="K19" i="19"/>
  <c r="J19" i="19"/>
  <c r="I19" i="19"/>
  <c r="J18" i="19"/>
  <c r="I18" i="19"/>
  <c r="K18" i="19" s="1"/>
  <c r="J17" i="19"/>
  <c r="I17" i="19"/>
  <c r="K17" i="19" s="1"/>
  <c r="K16" i="19"/>
  <c r="J16" i="19"/>
  <c r="I16" i="19"/>
  <c r="J15" i="19"/>
  <c r="K15" i="19" s="1"/>
  <c r="I15" i="19"/>
  <c r="J14" i="19"/>
  <c r="I14" i="19"/>
  <c r="K14" i="19" s="1"/>
  <c r="J13" i="19"/>
  <c r="I13" i="19"/>
  <c r="K13" i="19" s="1"/>
  <c r="K12" i="19"/>
  <c r="J12" i="19"/>
  <c r="I12" i="19"/>
  <c r="K11" i="19"/>
  <c r="J11" i="19"/>
  <c r="I11" i="19"/>
  <c r="J10" i="19"/>
  <c r="I10" i="19"/>
  <c r="K10" i="19" s="1"/>
  <c r="J9" i="19"/>
  <c r="I9" i="19"/>
  <c r="K9" i="19" s="1"/>
  <c r="K8" i="19"/>
  <c r="J8" i="19"/>
  <c r="I8" i="19"/>
  <c r="J7" i="19"/>
  <c r="K7" i="19" s="1"/>
  <c r="I7" i="19"/>
  <c r="J6" i="19"/>
  <c r="I6" i="19"/>
  <c r="K6" i="19" s="1"/>
  <c r="J5" i="19"/>
  <c r="I5" i="19"/>
  <c r="K5" i="19" s="1"/>
  <c r="K4" i="19"/>
  <c r="J4" i="19"/>
  <c r="I4" i="19"/>
  <c r="I63" i="18"/>
  <c r="J56" i="18"/>
  <c r="I56" i="18"/>
  <c r="K56" i="18" s="1"/>
  <c r="J55" i="18"/>
  <c r="I55" i="18"/>
  <c r="K55" i="18" s="1"/>
  <c r="K54" i="18"/>
  <c r="J54" i="18"/>
  <c r="I54" i="18"/>
  <c r="J53" i="18"/>
  <c r="K53" i="18" s="1"/>
  <c r="I53" i="18"/>
  <c r="J52" i="18"/>
  <c r="I52" i="18"/>
  <c r="J51" i="18"/>
  <c r="I51" i="18"/>
  <c r="K51" i="18" s="1"/>
  <c r="K50" i="18"/>
  <c r="J50" i="18"/>
  <c r="I50" i="18"/>
  <c r="J49" i="18"/>
  <c r="K49" i="18" s="1"/>
  <c r="I49" i="18"/>
  <c r="J48" i="18"/>
  <c r="I48" i="18"/>
  <c r="K48" i="18" s="1"/>
  <c r="J47" i="18"/>
  <c r="I47" i="18"/>
  <c r="K47" i="18" s="1"/>
  <c r="K46" i="18"/>
  <c r="J46" i="18"/>
  <c r="I46" i="18"/>
  <c r="J45" i="18"/>
  <c r="K45" i="18" s="1"/>
  <c r="I45" i="18"/>
  <c r="J44" i="18"/>
  <c r="I44" i="18"/>
  <c r="J43" i="18"/>
  <c r="I43" i="18"/>
  <c r="K43" i="18" s="1"/>
  <c r="K42" i="18"/>
  <c r="J42" i="18"/>
  <c r="I42" i="18"/>
  <c r="J41" i="18"/>
  <c r="K41" i="18" s="1"/>
  <c r="I41" i="18"/>
  <c r="J40" i="18"/>
  <c r="I40" i="18"/>
  <c r="K40" i="18" s="1"/>
  <c r="J39" i="18"/>
  <c r="I39" i="18"/>
  <c r="K39" i="18" s="1"/>
  <c r="K38" i="18"/>
  <c r="J38" i="18"/>
  <c r="I38" i="18"/>
  <c r="J37" i="18"/>
  <c r="K37" i="18" s="1"/>
  <c r="I37" i="18"/>
  <c r="J36" i="18"/>
  <c r="I36" i="18"/>
  <c r="J35" i="18"/>
  <c r="I35" i="18"/>
  <c r="K35" i="18" s="1"/>
  <c r="K34" i="18"/>
  <c r="J34" i="18"/>
  <c r="I34" i="18"/>
  <c r="K33" i="18"/>
  <c r="J33" i="18"/>
  <c r="I33" i="18"/>
  <c r="J32" i="18"/>
  <c r="I32" i="18"/>
  <c r="K32" i="18" s="1"/>
  <c r="J31" i="18"/>
  <c r="I31" i="18"/>
  <c r="K31" i="18" s="1"/>
  <c r="K30" i="18"/>
  <c r="J30" i="18"/>
  <c r="I30" i="18"/>
  <c r="J29" i="18"/>
  <c r="K29" i="18" s="1"/>
  <c r="I29" i="18"/>
  <c r="J28" i="18"/>
  <c r="I28" i="18"/>
  <c r="J27" i="18"/>
  <c r="I27" i="18"/>
  <c r="K27" i="18" s="1"/>
  <c r="K26" i="18"/>
  <c r="J26" i="18"/>
  <c r="I26" i="18"/>
  <c r="J25" i="18"/>
  <c r="K25" i="18" s="1"/>
  <c r="I25" i="18"/>
  <c r="J24" i="18"/>
  <c r="I24" i="18"/>
  <c r="K24" i="18" s="1"/>
  <c r="J23" i="18"/>
  <c r="I23" i="18"/>
  <c r="K23" i="18" s="1"/>
  <c r="K22" i="18"/>
  <c r="J22" i="18"/>
  <c r="I22" i="18"/>
  <c r="J21" i="18"/>
  <c r="K21" i="18" s="1"/>
  <c r="I21" i="18"/>
  <c r="J20" i="18"/>
  <c r="I20" i="18"/>
  <c r="J19" i="18"/>
  <c r="I19" i="18"/>
  <c r="K19" i="18" s="1"/>
  <c r="K18" i="18"/>
  <c r="J18" i="18"/>
  <c r="I18" i="18"/>
  <c r="J17" i="18"/>
  <c r="K17" i="18" s="1"/>
  <c r="I17" i="18"/>
  <c r="J16" i="18"/>
  <c r="I16" i="18"/>
  <c r="K16" i="18" s="1"/>
  <c r="J15" i="18"/>
  <c r="I15" i="18"/>
  <c r="K15" i="18" s="1"/>
  <c r="K14" i="18"/>
  <c r="J14" i="18"/>
  <c r="I14" i="18"/>
  <c r="J13" i="18"/>
  <c r="K13" i="18" s="1"/>
  <c r="I13" i="18"/>
  <c r="J12" i="18"/>
  <c r="I12" i="18"/>
  <c r="J11" i="18"/>
  <c r="I11" i="18"/>
  <c r="K11" i="18" s="1"/>
  <c r="K10" i="18"/>
  <c r="J10" i="18"/>
  <c r="I10" i="18"/>
  <c r="J9" i="18"/>
  <c r="K9" i="18" s="1"/>
  <c r="I9" i="18"/>
  <c r="J8" i="18"/>
  <c r="I8" i="18"/>
  <c r="K8" i="18" s="1"/>
  <c r="J7" i="18"/>
  <c r="I7" i="18"/>
  <c r="K7" i="18" s="1"/>
  <c r="K6" i="18"/>
  <c r="J6" i="18"/>
  <c r="I6" i="18"/>
  <c r="J5" i="18"/>
  <c r="K5" i="18" s="1"/>
  <c r="I5" i="18"/>
  <c r="J4" i="18"/>
  <c r="I4" i="18"/>
  <c r="I47" i="17"/>
  <c r="K40" i="17"/>
  <c r="J40" i="17"/>
  <c r="I40" i="17"/>
  <c r="K39" i="17"/>
  <c r="J39" i="17"/>
  <c r="I39" i="17"/>
  <c r="J38" i="17"/>
  <c r="I38" i="17"/>
  <c r="K38" i="17" s="1"/>
  <c r="J37" i="17"/>
  <c r="I37" i="17"/>
  <c r="K37" i="17" s="1"/>
  <c r="K36" i="17"/>
  <c r="J36" i="17"/>
  <c r="I36" i="17"/>
  <c r="J35" i="17"/>
  <c r="K35" i="17" s="1"/>
  <c r="I35" i="17"/>
  <c r="J34" i="17"/>
  <c r="I34" i="17"/>
  <c r="J33" i="17"/>
  <c r="I33" i="17"/>
  <c r="K33" i="17" s="1"/>
  <c r="K32" i="17"/>
  <c r="J32" i="17"/>
  <c r="I32" i="17"/>
  <c r="J31" i="17"/>
  <c r="K31" i="17" s="1"/>
  <c r="I31" i="17"/>
  <c r="J30" i="17"/>
  <c r="I30" i="17"/>
  <c r="K30" i="17" s="1"/>
  <c r="J29" i="17"/>
  <c r="I29" i="17"/>
  <c r="K29" i="17" s="1"/>
  <c r="K28" i="17"/>
  <c r="J28" i="17"/>
  <c r="I28" i="17"/>
  <c r="J27" i="17"/>
  <c r="K27" i="17" s="1"/>
  <c r="I27" i="17"/>
  <c r="J26" i="17"/>
  <c r="I26" i="17"/>
  <c r="J25" i="17"/>
  <c r="I25" i="17"/>
  <c r="K25" i="17" s="1"/>
  <c r="K24" i="17"/>
  <c r="J24" i="17"/>
  <c r="I24" i="17"/>
  <c r="J23" i="17"/>
  <c r="K23" i="17" s="1"/>
  <c r="I23" i="17"/>
  <c r="J22" i="17"/>
  <c r="I22" i="17"/>
  <c r="K22" i="17" s="1"/>
  <c r="J21" i="17"/>
  <c r="I21" i="17"/>
  <c r="K21" i="17" s="1"/>
  <c r="K20" i="17"/>
  <c r="J20" i="17"/>
  <c r="I20" i="17"/>
  <c r="J19" i="17"/>
  <c r="K19" i="17" s="1"/>
  <c r="I19" i="17"/>
  <c r="J18" i="17"/>
  <c r="I18" i="17"/>
  <c r="J17" i="17"/>
  <c r="I17" i="17"/>
  <c r="K17" i="17" s="1"/>
  <c r="K16" i="17"/>
  <c r="J16" i="17"/>
  <c r="I16" i="17"/>
  <c r="J15" i="17"/>
  <c r="K15" i="17" s="1"/>
  <c r="I15" i="17"/>
  <c r="J14" i="17"/>
  <c r="I14" i="17"/>
  <c r="K14" i="17" s="1"/>
  <c r="J13" i="17"/>
  <c r="I13" i="17"/>
  <c r="K13" i="17" s="1"/>
  <c r="K12" i="17"/>
  <c r="J12" i="17"/>
  <c r="I12" i="17"/>
  <c r="J11" i="17"/>
  <c r="K11" i="17" s="1"/>
  <c r="I11" i="17"/>
  <c r="J10" i="17"/>
  <c r="I10" i="17"/>
  <c r="J9" i="17"/>
  <c r="I9" i="17"/>
  <c r="K9" i="17" s="1"/>
  <c r="K8" i="17"/>
  <c r="J8" i="17"/>
  <c r="I8" i="17"/>
  <c r="K7" i="17"/>
  <c r="J7" i="17"/>
  <c r="I7" i="17"/>
  <c r="J6" i="17"/>
  <c r="I6" i="17"/>
  <c r="K6" i="17" s="1"/>
  <c r="J5" i="17"/>
  <c r="I5" i="17"/>
  <c r="K5" i="17" s="1"/>
  <c r="K4" i="17"/>
  <c r="J4" i="17"/>
  <c r="I4" i="17"/>
  <c r="I74" i="16"/>
  <c r="K66" i="16"/>
  <c r="J66" i="16"/>
  <c r="I66" i="16"/>
  <c r="J65" i="16"/>
  <c r="I65" i="16"/>
  <c r="K65" i="16" s="1"/>
  <c r="J64" i="16"/>
  <c r="I64" i="16"/>
  <c r="K64" i="16" s="1"/>
  <c r="K63" i="16"/>
  <c r="J63" i="16"/>
  <c r="I63" i="16"/>
  <c r="J62" i="16"/>
  <c r="K62" i="16" s="1"/>
  <c r="I62" i="16"/>
  <c r="J61" i="16"/>
  <c r="I61" i="16"/>
  <c r="K61" i="16" s="1"/>
  <c r="K60" i="16"/>
  <c r="J60" i="16"/>
  <c r="I60" i="16"/>
  <c r="J59" i="16"/>
  <c r="K59" i="16" s="1"/>
  <c r="I59" i="16"/>
  <c r="J58" i="16"/>
  <c r="I58" i="16"/>
  <c r="K58" i="16" s="1"/>
  <c r="J57" i="16"/>
  <c r="I57" i="16"/>
  <c r="K57" i="16" s="1"/>
  <c r="K56" i="16"/>
  <c r="J56" i="16"/>
  <c r="I56" i="16"/>
  <c r="J55" i="16"/>
  <c r="K55" i="16" s="1"/>
  <c r="I55" i="16"/>
  <c r="J54" i="16"/>
  <c r="I54" i="16"/>
  <c r="K54" i="16" s="1"/>
  <c r="J53" i="16"/>
  <c r="I53" i="16"/>
  <c r="J52" i="16"/>
  <c r="I52" i="16"/>
  <c r="K52" i="16" s="1"/>
  <c r="J51" i="16"/>
  <c r="K51" i="16" s="1"/>
  <c r="I51" i="16"/>
  <c r="K50" i="16"/>
  <c r="J50" i="16"/>
  <c r="I50" i="16"/>
  <c r="J49" i="16"/>
  <c r="I49" i="16"/>
  <c r="K49" i="16" s="1"/>
  <c r="J48" i="16"/>
  <c r="I48" i="16"/>
  <c r="K48" i="16" s="1"/>
  <c r="K47" i="16"/>
  <c r="J47" i="16"/>
  <c r="I47" i="16"/>
  <c r="K46" i="16"/>
  <c r="J46" i="16"/>
  <c r="I46" i="16"/>
  <c r="J45" i="16"/>
  <c r="I45" i="16"/>
  <c r="K45" i="16" s="1"/>
  <c r="K44" i="16"/>
  <c r="J44" i="16"/>
  <c r="I44" i="16"/>
  <c r="K43" i="16"/>
  <c r="J43" i="16"/>
  <c r="I43" i="16"/>
  <c r="J42" i="16"/>
  <c r="I42" i="16"/>
  <c r="K42" i="16" s="1"/>
  <c r="J41" i="16"/>
  <c r="I41" i="16"/>
  <c r="K41" i="16" s="1"/>
  <c r="K40" i="16"/>
  <c r="J40" i="16"/>
  <c r="I40" i="16"/>
  <c r="J39" i="16"/>
  <c r="K39" i="16" s="1"/>
  <c r="I39" i="16"/>
  <c r="J38" i="16"/>
  <c r="I38" i="16"/>
  <c r="K38" i="16" s="1"/>
  <c r="J37" i="16"/>
  <c r="I37" i="16"/>
  <c r="J36" i="16"/>
  <c r="I36" i="16"/>
  <c r="K36" i="16" s="1"/>
  <c r="J35" i="16"/>
  <c r="K35" i="16" s="1"/>
  <c r="I35" i="16"/>
  <c r="K34" i="16"/>
  <c r="J34" i="16"/>
  <c r="I34" i="16"/>
  <c r="J33" i="16"/>
  <c r="I33" i="16"/>
  <c r="K33" i="16" s="1"/>
  <c r="J32" i="16"/>
  <c r="I32" i="16"/>
  <c r="K32" i="16" s="1"/>
  <c r="K31" i="16"/>
  <c r="J31" i="16"/>
  <c r="I31" i="16"/>
  <c r="J30" i="16"/>
  <c r="K30" i="16" s="1"/>
  <c r="I30" i="16"/>
  <c r="J29" i="16"/>
  <c r="I29" i="16"/>
  <c r="K29" i="16" s="1"/>
  <c r="K28" i="16"/>
  <c r="J28" i="16"/>
  <c r="I28" i="16"/>
  <c r="J27" i="16"/>
  <c r="K27" i="16" s="1"/>
  <c r="I27" i="16"/>
  <c r="J26" i="16"/>
  <c r="I26" i="16"/>
  <c r="K26" i="16" s="1"/>
  <c r="J25" i="16"/>
  <c r="I25" i="16"/>
  <c r="K25" i="16" s="1"/>
  <c r="K24" i="16"/>
  <c r="J24" i="16"/>
  <c r="I24" i="16"/>
  <c r="J23" i="16"/>
  <c r="K23" i="16" s="1"/>
  <c r="I23" i="16"/>
  <c r="J22" i="16"/>
  <c r="I22" i="16"/>
  <c r="K22" i="16" s="1"/>
  <c r="J21" i="16"/>
  <c r="I21" i="16"/>
  <c r="J20" i="16"/>
  <c r="I20" i="16"/>
  <c r="K20" i="16" s="1"/>
  <c r="J19" i="16"/>
  <c r="K19" i="16" s="1"/>
  <c r="I19" i="16"/>
  <c r="K18" i="16"/>
  <c r="J18" i="16"/>
  <c r="I18" i="16"/>
  <c r="J17" i="16"/>
  <c r="I17" i="16"/>
  <c r="K17" i="16" s="1"/>
  <c r="J16" i="16"/>
  <c r="I16" i="16"/>
  <c r="K16" i="16" s="1"/>
  <c r="K15" i="16"/>
  <c r="J15" i="16"/>
  <c r="I15" i="16"/>
  <c r="K14" i="16"/>
  <c r="J14" i="16"/>
  <c r="I14" i="16"/>
  <c r="J13" i="16"/>
  <c r="I13" i="16"/>
  <c r="K13" i="16" s="1"/>
  <c r="K12" i="16"/>
  <c r="J12" i="16"/>
  <c r="I12" i="16"/>
  <c r="K11" i="16"/>
  <c r="J11" i="16"/>
  <c r="I11" i="16"/>
  <c r="J10" i="16"/>
  <c r="I10" i="16"/>
  <c r="J9" i="16"/>
  <c r="I9" i="16"/>
  <c r="K9" i="16" s="1"/>
  <c r="K8" i="16"/>
  <c r="J8" i="16"/>
  <c r="I8" i="16"/>
  <c r="J7" i="16"/>
  <c r="K7" i="16" s="1"/>
  <c r="I7" i="16"/>
  <c r="J6" i="16"/>
  <c r="I6" i="16"/>
  <c r="K6" i="16" s="1"/>
  <c r="J5" i="16"/>
  <c r="I5" i="16"/>
  <c r="J4" i="16"/>
  <c r="I4" i="16"/>
  <c r="I62" i="15"/>
  <c r="K55" i="15"/>
  <c r="J55" i="15"/>
  <c r="I55" i="15"/>
  <c r="J54" i="15"/>
  <c r="K54" i="15" s="1"/>
  <c r="I54" i="15"/>
  <c r="J53" i="15"/>
  <c r="I53" i="15"/>
  <c r="K53" i="15" s="1"/>
  <c r="J52" i="15"/>
  <c r="I52" i="15"/>
  <c r="K52" i="15" s="1"/>
  <c r="K51" i="15"/>
  <c r="J51" i="15"/>
  <c r="I51" i="15"/>
  <c r="J50" i="15"/>
  <c r="K50" i="15" s="1"/>
  <c r="I50" i="15"/>
  <c r="J49" i="15"/>
  <c r="I49" i="15"/>
  <c r="J48" i="15"/>
  <c r="I48" i="15"/>
  <c r="K48" i="15" s="1"/>
  <c r="K47" i="15"/>
  <c r="J47" i="15"/>
  <c r="I47" i="15"/>
  <c r="J46" i="15"/>
  <c r="K46" i="15" s="1"/>
  <c r="I46" i="15"/>
  <c r="J45" i="15"/>
  <c r="I45" i="15"/>
  <c r="K45" i="15" s="1"/>
  <c r="J44" i="15"/>
  <c r="I44" i="15"/>
  <c r="K44" i="15" s="1"/>
  <c r="K43" i="15"/>
  <c r="J43" i="15"/>
  <c r="I43" i="15"/>
  <c r="J42" i="15"/>
  <c r="K42" i="15" s="1"/>
  <c r="I42" i="15"/>
  <c r="J41" i="15"/>
  <c r="I41" i="15"/>
  <c r="J40" i="15"/>
  <c r="I40" i="15"/>
  <c r="K40" i="15" s="1"/>
  <c r="K39" i="15"/>
  <c r="J39" i="15"/>
  <c r="I39" i="15"/>
  <c r="J38" i="15"/>
  <c r="K38" i="15" s="1"/>
  <c r="I38" i="15"/>
  <c r="J37" i="15"/>
  <c r="I37" i="15"/>
  <c r="K37" i="15" s="1"/>
  <c r="J36" i="15"/>
  <c r="I36" i="15"/>
  <c r="K36" i="15" s="1"/>
  <c r="K35" i="15"/>
  <c r="J35" i="15"/>
  <c r="I35" i="15"/>
  <c r="J34" i="15"/>
  <c r="K34" i="15" s="1"/>
  <c r="I34" i="15"/>
  <c r="J33" i="15"/>
  <c r="I33" i="15"/>
  <c r="J32" i="15"/>
  <c r="I32" i="15"/>
  <c r="K32" i="15" s="1"/>
  <c r="K31" i="15"/>
  <c r="J31" i="15"/>
  <c r="I31" i="15"/>
  <c r="K30" i="15"/>
  <c r="J30" i="15"/>
  <c r="I30" i="15"/>
  <c r="J29" i="15"/>
  <c r="I29" i="15"/>
  <c r="K29" i="15" s="1"/>
  <c r="J28" i="15"/>
  <c r="I28" i="15"/>
  <c r="K28" i="15" s="1"/>
  <c r="K27" i="15"/>
  <c r="J27" i="15"/>
  <c r="I27" i="15"/>
  <c r="J26" i="15"/>
  <c r="K26" i="15" s="1"/>
  <c r="I26" i="15"/>
  <c r="J25" i="15"/>
  <c r="I25" i="15"/>
  <c r="J24" i="15"/>
  <c r="I24" i="15"/>
  <c r="K24" i="15" s="1"/>
  <c r="K23" i="15"/>
  <c r="J23" i="15"/>
  <c r="I23" i="15"/>
  <c r="J22" i="15"/>
  <c r="K22" i="15" s="1"/>
  <c r="I22" i="15"/>
  <c r="J21" i="15"/>
  <c r="I21" i="15"/>
  <c r="K21" i="15" s="1"/>
  <c r="J20" i="15"/>
  <c r="I20" i="15"/>
  <c r="K20" i="15" s="1"/>
  <c r="K19" i="15"/>
  <c r="J19" i="15"/>
  <c r="I19" i="15"/>
  <c r="J18" i="15"/>
  <c r="K18" i="15" s="1"/>
  <c r="I18" i="15"/>
  <c r="J17" i="15"/>
  <c r="I17" i="15"/>
  <c r="J16" i="15"/>
  <c r="I16" i="15"/>
  <c r="K16" i="15" s="1"/>
  <c r="K15" i="15"/>
  <c r="J15" i="15"/>
  <c r="I15" i="15"/>
  <c r="J14" i="15"/>
  <c r="K14" i="15" s="1"/>
  <c r="I14" i="15"/>
  <c r="J13" i="15"/>
  <c r="I13" i="15"/>
  <c r="K13" i="15" s="1"/>
  <c r="J12" i="15"/>
  <c r="I12" i="15"/>
  <c r="K12" i="15" s="1"/>
  <c r="K11" i="15"/>
  <c r="J11" i="15"/>
  <c r="I11" i="15"/>
  <c r="J10" i="15"/>
  <c r="K10" i="15" s="1"/>
  <c r="I10" i="15"/>
  <c r="J9" i="15"/>
  <c r="I9" i="15"/>
  <c r="J8" i="15"/>
  <c r="I8" i="15"/>
  <c r="K8" i="15" s="1"/>
  <c r="K7" i="15"/>
  <c r="J7" i="15"/>
  <c r="I7" i="15"/>
  <c r="J6" i="15"/>
  <c r="K6" i="15" s="1"/>
  <c r="I6" i="15"/>
  <c r="J5" i="15"/>
  <c r="I5" i="15"/>
  <c r="K5" i="15" s="1"/>
  <c r="J4" i="15"/>
  <c r="I4" i="15"/>
  <c r="I52" i="14"/>
  <c r="J44" i="14"/>
  <c r="K44" i="14" s="1"/>
  <c r="I44" i="14"/>
  <c r="J43" i="14"/>
  <c r="I43" i="14"/>
  <c r="K43" i="14" s="1"/>
  <c r="J42" i="14"/>
  <c r="I42" i="14"/>
  <c r="K42" i="14" s="1"/>
  <c r="K41" i="14"/>
  <c r="J41" i="14"/>
  <c r="I41" i="14"/>
  <c r="J40" i="14"/>
  <c r="K40" i="14" s="1"/>
  <c r="I40" i="14"/>
  <c r="J39" i="14"/>
  <c r="I39" i="14"/>
  <c r="J38" i="14"/>
  <c r="I38" i="14"/>
  <c r="K38" i="14" s="1"/>
  <c r="K37" i="14"/>
  <c r="J37" i="14"/>
  <c r="I37" i="14"/>
  <c r="K36" i="14"/>
  <c r="J36" i="14"/>
  <c r="I36" i="14"/>
  <c r="J35" i="14"/>
  <c r="I35" i="14"/>
  <c r="K35" i="14" s="1"/>
  <c r="J34" i="14"/>
  <c r="I34" i="14"/>
  <c r="K34" i="14" s="1"/>
  <c r="K33" i="14"/>
  <c r="J33" i="14"/>
  <c r="I33" i="14"/>
  <c r="J32" i="14"/>
  <c r="K32" i="14" s="1"/>
  <c r="I32" i="14"/>
  <c r="J31" i="14"/>
  <c r="I31" i="14"/>
  <c r="J30" i="14"/>
  <c r="I30" i="14"/>
  <c r="K30" i="14" s="1"/>
  <c r="K29" i="14"/>
  <c r="J29" i="14"/>
  <c r="I29" i="14"/>
  <c r="J28" i="14"/>
  <c r="K28" i="14" s="1"/>
  <c r="I28" i="14"/>
  <c r="J27" i="14"/>
  <c r="I27" i="14"/>
  <c r="K27" i="14" s="1"/>
  <c r="J26" i="14"/>
  <c r="I26" i="14"/>
  <c r="K26" i="14" s="1"/>
  <c r="K25" i="14"/>
  <c r="J25" i="14"/>
  <c r="I25" i="14"/>
  <c r="J24" i="14"/>
  <c r="K24" i="14" s="1"/>
  <c r="I24" i="14"/>
  <c r="J23" i="14"/>
  <c r="I23" i="14"/>
  <c r="J22" i="14"/>
  <c r="I22" i="14"/>
  <c r="K22" i="14" s="1"/>
  <c r="K21" i="14"/>
  <c r="J21" i="14"/>
  <c r="I21" i="14"/>
  <c r="J20" i="14"/>
  <c r="K20" i="14" s="1"/>
  <c r="I20" i="14"/>
  <c r="J19" i="14"/>
  <c r="I19" i="14"/>
  <c r="K19" i="14" s="1"/>
  <c r="J18" i="14"/>
  <c r="I18" i="14"/>
  <c r="K18" i="14" s="1"/>
  <c r="K17" i="14"/>
  <c r="J17" i="14"/>
  <c r="I17" i="14"/>
  <c r="J16" i="14"/>
  <c r="K16" i="14" s="1"/>
  <c r="I16" i="14"/>
  <c r="J15" i="14"/>
  <c r="I15" i="14"/>
  <c r="J14" i="14"/>
  <c r="I14" i="14"/>
  <c r="K14" i="14" s="1"/>
  <c r="K13" i="14"/>
  <c r="J13" i="14"/>
  <c r="I13" i="14"/>
  <c r="K12" i="14"/>
  <c r="J12" i="14"/>
  <c r="I12" i="14"/>
  <c r="J11" i="14"/>
  <c r="I11" i="14"/>
  <c r="K11" i="14" s="1"/>
  <c r="J10" i="14"/>
  <c r="I10" i="14"/>
  <c r="K10" i="14" s="1"/>
  <c r="K9" i="14"/>
  <c r="J9" i="14"/>
  <c r="I9" i="14"/>
  <c r="J8" i="14"/>
  <c r="K8" i="14" s="1"/>
  <c r="I8" i="14"/>
  <c r="J7" i="14"/>
  <c r="I7" i="14"/>
  <c r="J6" i="14"/>
  <c r="I6" i="14"/>
  <c r="K6" i="14" s="1"/>
  <c r="K5" i="14"/>
  <c r="J5" i="14"/>
  <c r="I5" i="14"/>
  <c r="K4" i="14"/>
  <c r="J4" i="14"/>
  <c r="I4" i="14"/>
  <c r="I62" i="13"/>
  <c r="I58" i="13"/>
  <c r="J54" i="13"/>
  <c r="I54" i="13"/>
  <c r="K54" i="13" s="1"/>
  <c r="K53" i="13"/>
  <c r="J53" i="13"/>
  <c r="I53" i="13"/>
  <c r="J52" i="13"/>
  <c r="K52" i="13" s="1"/>
  <c r="I52" i="13"/>
  <c r="J51" i="13"/>
  <c r="I51" i="13"/>
  <c r="K51" i="13" s="1"/>
  <c r="J50" i="13"/>
  <c r="I50" i="13"/>
  <c r="K50" i="13" s="1"/>
  <c r="K49" i="13"/>
  <c r="J49" i="13"/>
  <c r="I49" i="13"/>
  <c r="K48" i="13"/>
  <c r="J48" i="13"/>
  <c r="I48" i="13"/>
  <c r="J47" i="13"/>
  <c r="I47" i="13"/>
  <c r="J46" i="13"/>
  <c r="I46" i="13"/>
  <c r="K46" i="13" s="1"/>
  <c r="K45" i="13"/>
  <c r="J45" i="13"/>
  <c r="I45" i="13"/>
  <c r="J44" i="13"/>
  <c r="K44" i="13" s="1"/>
  <c r="I44" i="13"/>
  <c r="J43" i="13"/>
  <c r="I43" i="13"/>
  <c r="K43" i="13" s="1"/>
  <c r="J42" i="13"/>
  <c r="I42" i="13"/>
  <c r="K42" i="13" s="1"/>
  <c r="K41" i="13"/>
  <c r="J41" i="13"/>
  <c r="I41" i="13"/>
  <c r="K40" i="13"/>
  <c r="J40" i="13"/>
  <c r="I40" i="13"/>
  <c r="J39" i="13"/>
  <c r="I39" i="13"/>
  <c r="K39" i="13" s="1"/>
  <c r="J38" i="13"/>
  <c r="I38" i="13"/>
  <c r="K38" i="13" s="1"/>
  <c r="K37" i="13"/>
  <c r="J37" i="13"/>
  <c r="I37" i="13"/>
  <c r="J36" i="13"/>
  <c r="K36" i="13" s="1"/>
  <c r="I36" i="13"/>
  <c r="J35" i="13"/>
  <c r="I35" i="13"/>
  <c r="K35" i="13" s="1"/>
  <c r="J34" i="13"/>
  <c r="I34" i="13"/>
  <c r="K34" i="13" s="1"/>
  <c r="K33" i="13"/>
  <c r="J33" i="13"/>
  <c r="I33" i="13"/>
  <c r="K32" i="13"/>
  <c r="J32" i="13"/>
  <c r="I32" i="13"/>
  <c r="J31" i="13"/>
  <c r="I31" i="13"/>
  <c r="J30" i="13"/>
  <c r="I30" i="13"/>
  <c r="K30" i="13" s="1"/>
  <c r="K29" i="13"/>
  <c r="J29" i="13"/>
  <c r="I29" i="13"/>
  <c r="J28" i="13"/>
  <c r="K28" i="13" s="1"/>
  <c r="I28" i="13"/>
  <c r="J27" i="13"/>
  <c r="I27" i="13"/>
  <c r="K27" i="13" s="1"/>
  <c r="J26" i="13"/>
  <c r="I26" i="13"/>
  <c r="K26" i="13" s="1"/>
  <c r="K25" i="13"/>
  <c r="J25" i="13"/>
  <c r="I25" i="13"/>
  <c r="K24" i="13"/>
  <c r="J24" i="13"/>
  <c r="I24" i="13"/>
  <c r="J23" i="13"/>
  <c r="I23" i="13"/>
  <c r="J22" i="13"/>
  <c r="I22" i="13"/>
  <c r="K22" i="13" s="1"/>
  <c r="K21" i="13"/>
  <c r="J21" i="13"/>
  <c r="I21" i="13"/>
  <c r="J20" i="13"/>
  <c r="K20" i="13" s="1"/>
  <c r="I20" i="13"/>
  <c r="J19" i="13"/>
  <c r="I19" i="13"/>
  <c r="K19" i="13" s="1"/>
  <c r="J18" i="13"/>
  <c r="I18" i="13"/>
  <c r="K18" i="13" s="1"/>
  <c r="K17" i="13"/>
  <c r="J17" i="13"/>
  <c r="I17" i="13"/>
  <c r="K16" i="13"/>
  <c r="J16" i="13"/>
  <c r="I16" i="13"/>
  <c r="J15" i="13"/>
  <c r="I15" i="13"/>
  <c r="J14" i="13"/>
  <c r="I14" i="13"/>
  <c r="K14" i="13" s="1"/>
  <c r="K13" i="13"/>
  <c r="J13" i="13"/>
  <c r="I13" i="13"/>
  <c r="J12" i="13"/>
  <c r="K12" i="13" s="1"/>
  <c r="I12" i="13"/>
  <c r="J11" i="13"/>
  <c r="I11" i="13"/>
  <c r="K11" i="13" s="1"/>
  <c r="J10" i="13"/>
  <c r="I10" i="13"/>
  <c r="K10" i="13" s="1"/>
  <c r="K9" i="13"/>
  <c r="J9" i="13"/>
  <c r="I9" i="13"/>
  <c r="K8" i="13"/>
  <c r="J8" i="13"/>
  <c r="I8" i="13"/>
  <c r="J7" i="13"/>
  <c r="I7" i="13"/>
  <c r="K7" i="13" s="1"/>
  <c r="J6" i="13"/>
  <c r="I6" i="13"/>
  <c r="K6" i="13" s="1"/>
  <c r="K5" i="13"/>
  <c r="J5" i="13"/>
  <c r="I5" i="13"/>
  <c r="J4" i="13"/>
  <c r="K4" i="13" s="1"/>
  <c r="I4" i="13"/>
  <c r="I62" i="12"/>
  <c r="J54" i="12"/>
  <c r="I54" i="12"/>
  <c r="K54" i="12" s="1"/>
  <c r="K53" i="12"/>
  <c r="J53" i="12"/>
  <c r="I53" i="12"/>
  <c r="J52" i="12"/>
  <c r="K52" i="12" s="1"/>
  <c r="I52" i="12"/>
  <c r="J51" i="12"/>
  <c r="I51" i="12"/>
  <c r="J50" i="12"/>
  <c r="I50" i="12"/>
  <c r="K50" i="12" s="1"/>
  <c r="K49" i="12"/>
  <c r="J49" i="12"/>
  <c r="I49" i="12"/>
  <c r="K48" i="12"/>
  <c r="J48" i="12"/>
  <c r="I48" i="12"/>
  <c r="J47" i="12"/>
  <c r="I47" i="12"/>
  <c r="K47" i="12" s="1"/>
  <c r="J46" i="12"/>
  <c r="I46" i="12"/>
  <c r="K46" i="12" s="1"/>
  <c r="K45" i="12"/>
  <c r="J45" i="12"/>
  <c r="I45" i="12"/>
  <c r="J44" i="12"/>
  <c r="K44" i="12" s="1"/>
  <c r="I44" i="12"/>
  <c r="J43" i="12"/>
  <c r="I43" i="12"/>
  <c r="J42" i="12"/>
  <c r="I42" i="12"/>
  <c r="K42" i="12" s="1"/>
  <c r="K41" i="12"/>
  <c r="J41" i="12"/>
  <c r="I41" i="12"/>
  <c r="J40" i="12"/>
  <c r="K40" i="12" s="1"/>
  <c r="I40" i="12"/>
  <c r="J39" i="12"/>
  <c r="I39" i="12"/>
  <c r="K39" i="12" s="1"/>
  <c r="J38" i="12"/>
  <c r="I38" i="12"/>
  <c r="K38" i="12" s="1"/>
  <c r="K37" i="12"/>
  <c r="J37" i="12"/>
  <c r="I37" i="12"/>
  <c r="J36" i="12"/>
  <c r="K36" i="12" s="1"/>
  <c r="I36" i="12"/>
  <c r="J35" i="12"/>
  <c r="I35" i="12"/>
  <c r="J34" i="12"/>
  <c r="I34" i="12"/>
  <c r="K34" i="12" s="1"/>
  <c r="K33" i="12"/>
  <c r="J33" i="12"/>
  <c r="I33" i="12"/>
  <c r="K32" i="12"/>
  <c r="J32" i="12"/>
  <c r="I32" i="12"/>
  <c r="J31" i="12"/>
  <c r="I31" i="12"/>
  <c r="K31" i="12" s="1"/>
  <c r="J30" i="12"/>
  <c r="I30" i="12"/>
  <c r="K30" i="12" s="1"/>
  <c r="K29" i="12"/>
  <c r="J29" i="12"/>
  <c r="I29" i="12"/>
  <c r="J28" i="12"/>
  <c r="K28" i="12" s="1"/>
  <c r="I28" i="12"/>
  <c r="J27" i="12"/>
  <c r="I27" i="12"/>
  <c r="J26" i="12"/>
  <c r="I26" i="12"/>
  <c r="K26" i="12" s="1"/>
  <c r="K25" i="12"/>
  <c r="J25" i="12"/>
  <c r="I25" i="12"/>
  <c r="K24" i="12"/>
  <c r="J24" i="12"/>
  <c r="I24" i="12"/>
  <c r="J23" i="12"/>
  <c r="I23" i="12"/>
  <c r="K23" i="12" s="1"/>
  <c r="J22" i="12"/>
  <c r="I22" i="12"/>
  <c r="K22" i="12" s="1"/>
  <c r="K21" i="12"/>
  <c r="J21" i="12"/>
  <c r="I21" i="12"/>
  <c r="J20" i="12"/>
  <c r="K20" i="12" s="1"/>
  <c r="I20" i="12"/>
  <c r="J19" i="12"/>
  <c r="I19" i="12"/>
  <c r="J18" i="12"/>
  <c r="I18" i="12"/>
  <c r="K18" i="12" s="1"/>
  <c r="K17" i="12"/>
  <c r="J17" i="12"/>
  <c r="I17" i="12"/>
  <c r="K16" i="12"/>
  <c r="J16" i="12"/>
  <c r="I16" i="12"/>
  <c r="J15" i="12"/>
  <c r="I15" i="12"/>
  <c r="K15" i="12" s="1"/>
  <c r="J14" i="12"/>
  <c r="I14" i="12"/>
  <c r="K14" i="12" s="1"/>
  <c r="K13" i="12"/>
  <c r="J13" i="12"/>
  <c r="I13" i="12"/>
  <c r="J12" i="12"/>
  <c r="K12" i="12" s="1"/>
  <c r="I12" i="12"/>
  <c r="J11" i="12"/>
  <c r="I11" i="12"/>
  <c r="J10" i="12"/>
  <c r="I10" i="12"/>
  <c r="K10" i="12" s="1"/>
  <c r="K9" i="12"/>
  <c r="J9" i="12"/>
  <c r="I9" i="12"/>
  <c r="J8" i="12"/>
  <c r="K8" i="12" s="1"/>
  <c r="I8" i="12"/>
  <c r="J7" i="12"/>
  <c r="I7" i="12"/>
  <c r="K7" i="12" s="1"/>
  <c r="J6" i="12"/>
  <c r="I6" i="12"/>
  <c r="K6" i="12" s="1"/>
  <c r="K5" i="12"/>
  <c r="J5" i="12"/>
  <c r="I5" i="12"/>
  <c r="J4" i="12"/>
  <c r="K4" i="12" s="1"/>
  <c r="I4" i="12"/>
  <c r="I62" i="11"/>
  <c r="J53" i="11"/>
  <c r="I53" i="11"/>
  <c r="K53" i="11" s="1"/>
  <c r="K52" i="11"/>
  <c r="J52" i="11"/>
  <c r="I52" i="11"/>
  <c r="K51" i="11"/>
  <c r="J51" i="11"/>
  <c r="I51" i="11"/>
  <c r="J50" i="11"/>
  <c r="I50" i="11"/>
  <c r="K50" i="11" s="1"/>
  <c r="J49" i="11"/>
  <c r="I49" i="11"/>
  <c r="K49" i="11" s="1"/>
  <c r="K48" i="11"/>
  <c r="J48" i="11"/>
  <c r="I48" i="11"/>
  <c r="J47" i="11"/>
  <c r="K47" i="11" s="1"/>
  <c r="I47" i="11"/>
  <c r="J46" i="11"/>
  <c r="I46" i="11"/>
  <c r="K46" i="11" s="1"/>
  <c r="J45" i="11"/>
  <c r="I45" i="11"/>
  <c r="K45" i="11" s="1"/>
  <c r="K44" i="11"/>
  <c r="J44" i="11"/>
  <c r="I44" i="11"/>
  <c r="K43" i="11"/>
  <c r="J43" i="11"/>
  <c r="I43" i="11"/>
  <c r="J42" i="11"/>
  <c r="I42" i="11"/>
  <c r="K42" i="11" s="1"/>
  <c r="J41" i="11"/>
  <c r="I41" i="11"/>
  <c r="K41" i="11" s="1"/>
  <c r="K40" i="11"/>
  <c r="J40" i="11"/>
  <c r="I40" i="11"/>
  <c r="J39" i="11"/>
  <c r="K39" i="11" s="1"/>
  <c r="I39" i="11"/>
  <c r="J38" i="11"/>
  <c r="I38" i="11"/>
  <c r="K38" i="11" s="1"/>
  <c r="J37" i="11"/>
  <c r="I37" i="11"/>
  <c r="K37" i="11" s="1"/>
  <c r="K36" i="11"/>
  <c r="J36" i="11"/>
  <c r="I36" i="11"/>
  <c r="K35" i="11"/>
  <c r="J35" i="11"/>
  <c r="I35" i="11"/>
  <c r="J34" i="11"/>
  <c r="I34" i="11"/>
  <c r="J33" i="11"/>
  <c r="I33" i="11"/>
  <c r="K33" i="11" s="1"/>
  <c r="K32" i="11"/>
  <c r="J32" i="11"/>
  <c r="I32" i="11"/>
  <c r="J31" i="11"/>
  <c r="K31" i="11" s="1"/>
  <c r="I31" i="11"/>
  <c r="J30" i="11"/>
  <c r="I30" i="11"/>
  <c r="K30" i="11" s="1"/>
  <c r="J29" i="11"/>
  <c r="I29" i="11"/>
  <c r="K29" i="11" s="1"/>
  <c r="K28" i="11"/>
  <c r="J28" i="11"/>
  <c r="I28" i="11"/>
  <c r="K27" i="11"/>
  <c r="J27" i="11"/>
  <c r="I27" i="11"/>
  <c r="J26" i="11"/>
  <c r="I26" i="11"/>
  <c r="J25" i="11"/>
  <c r="I25" i="11"/>
  <c r="K25" i="11" s="1"/>
  <c r="K24" i="11"/>
  <c r="J24" i="11"/>
  <c r="I24" i="11"/>
  <c r="J23" i="11"/>
  <c r="K23" i="11" s="1"/>
  <c r="I23" i="11"/>
  <c r="J22" i="11"/>
  <c r="I22" i="11"/>
  <c r="K22" i="11" s="1"/>
  <c r="J21" i="11"/>
  <c r="I21" i="11"/>
  <c r="K21" i="11" s="1"/>
  <c r="K20" i="11"/>
  <c r="J20" i="11"/>
  <c r="I20" i="11"/>
  <c r="K19" i="11"/>
  <c r="J19" i="11"/>
  <c r="I19" i="11"/>
  <c r="J18" i="11"/>
  <c r="I18" i="11"/>
  <c r="K18" i="11" s="1"/>
  <c r="J17" i="11"/>
  <c r="I17" i="11"/>
  <c r="K17" i="11" s="1"/>
  <c r="K16" i="11"/>
  <c r="J16" i="11"/>
  <c r="I16" i="11"/>
  <c r="J15" i="11"/>
  <c r="K15" i="11" s="1"/>
  <c r="I15" i="11"/>
  <c r="J14" i="11"/>
  <c r="I14" i="11"/>
  <c r="K14" i="11" s="1"/>
  <c r="J13" i="11"/>
  <c r="I13" i="11"/>
  <c r="K13" i="11" s="1"/>
  <c r="K12" i="11"/>
  <c r="J12" i="11"/>
  <c r="I12" i="11"/>
  <c r="K11" i="11"/>
  <c r="J11" i="11"/>
  <c r="I11" i="11"/>
  <c r="J10" i="11"/>
  <c r="I10" i="11"/>
  <c r="K10" i="11" s="1"/>
  <c r="J9" i="11"/>
  <c r="I9" i="11"/>
  <c r="K9" i="11" s="1"/>
  <c r="K8" i="11"/>
  <c r="J8" i="11"/>
  <c r="I8" i="11"/>
  <c r="J7" i="11"/>
  <c r="K7" i="11" s="1"/>
  <c r="I7" i="11"/>
  <c r="J6" i="11"/>
  <c r="I6" i="11"/>
  <c r="K6" i="11" s="1"/>
  <c r="J5" i="11"/>
  <c r="I5" i="11"/>
  <c r="J4" i="11"/>
  <c r="I4" i="11"/>
  <c r="I62" i="10"/>
  <c r="J52" i="10"/>
  <c r="K52" i="10" s="1"/>
  <c r="I52" i="10"/>
  <c r="J51" i="10"/>
  <c r="I51" i="10"/>
  <c r="K51" i="10" s="1"/>
  <c r="K50" i="10"/>
  <c r="J50" i="10"/>
  <c r="I50" i="10"/>
  <c r="J49" i="10"/>
  <c r="K49" i="10" s="1"/>
  <c r="I49" i="10"/>
  <c r="J48" i="10"/>
  <c r="I48" i="10"/>
  <c r="J47" i="10"/>
  <c r="I47" i="10"/>
  <c r="K47" i="10" s="1"/>
  <c r="K46" i="10"/>
  <c r="J46" i="10"/>
  <c r="I46" i="10"/>
  <c r="J45" i="10"/>
  <c r="K45" i="10" s="1"/>
  <c r="I45" i="10"/>
  <c r="J44" i="10"/>
  <c r="I44" i="10"/>
  <c r="K44" i="10" s="1"/>
  <c r="J43" i="10"/>
  <c r="I43" i="10"/>
  <c r="J42" i="10"/>
  <c r="I42" i="10"/>
  <c r="K42" i="10" s="1"/>
  <c r="J41" i="10"/>
  <c r="K41" i="10" s="1"/>
  <c r="I41" i="10"/>
  <c r="K40" i="10"/>
  <c r="J40" i="10"/>
  <c r="I40" i="10"/>
  <c r="J39" i="10"/>
  <c r="I39" i="10"/>
  <c r="J38" i="10"/>
  <c r="I38" i="10"/>
  <c r="K38" i="10" s="1"/>
  <c r="K37" i="10"/>
  <c r="J37" i="10"/>
  <c r="I37" i="10"/>
  <c r="K36" i="10"/>
  <c r="J36" i="10"/>
  <c r="I36" i="10"/>
  <c r="J35" i="10"/>
  <c r="I35" i="10"/>
  <c r="K35" i="10" s="1"/>
  <c r="K34" i="10"/>
  <c r="J34" i="10"/>
  <c r="I34" i="10"/>
  <c r="K33" i="10"/>
  <c r="J33" i="10"/>
  <c r="I33" i="10"/>
  <c r="J32" i="10"/>
  <c r="I32" i="10"/>
  <c r="J31" i="10"/>
  <c r="I31" i="10"/>
  <c r="K31" i="10" s="1"/>
  <c r="K30" i="10"/>
  <c r="J30" i="10"/>
  <c r="I30" i="10"/>
  <c r="J29" i="10"/>
  <c r="K29" i="10" s="1"/>
  <c r="I29" i="10"/>
  <c r="J28" i="10"/>
  <c r="I28" i="10"/>
  <c r="K28" i="10" s="1"/>
  <c r="J27" i="10"/>
  <c r="I27" i="10"/>
  <c r="J26" i="10"/>
  <c r="I26" i="10"/>
  <c r="K26" i="10" s="1"/>
  <c r="J25" i="10"/>
  <c r="K25" i="10" s="1"/>
  <c r="I25" i="10"/>
  <c r="K24" i="10"/>
  <c r="J24" i="10"/>
  <c r="I24" i="10"/>
  <c r="J23" i="10"/>
  <c r="I23" i="10"/>
  <c r="J22" i="10"/>
  <c r="I22" i="10"/>
  <c r="K22" i="10" s="1"/>
  <c r="K21" i="10"/>
  <c r="J21" i="10"/>
  <c r="I21" i="10"/>
  <c r="J20" i="10"/>
  <c r="K20" i="10" s="1"/>
  <c r="I20" i="10"/>
  <c r="J19" i="10"/>
  <c r="I19" i="10"/>
  <c r="K19" i="10" s="1"/>
  <c r="K18" i="10"/>
  <c r="J18" i="10"/>
  <c r="I18" i="10"/>
  <c r="J17" i="10"/>
  <c r="K17" i="10" s="1"/>
  <c r="I17" i="10"/>
  <c r="J16" i="10"/>
  <c r="I16" i="10"/>
  <c r="J15" i="10"/>
  <c r="I15" i="10"/>
  <c r="K15" i="10" s="1"/>
  <c r="K14" i="10"/>
  <c r="J14" i="10"/>
  <c r="I14" i="10"/>
  <c r="J13" i="10"/>
  <c r="K13" i="10" s="1"/>
  <c r="I13" i="10"/>
  <c r="J12" i="10"/>
  <c r="I12" i="10"/>
  <c r="K12" i="10" s="1"/>
  <c r="J11" i="10"/>
  <c r="I11" i="10"/>
  <c r="J10" i="10"/>
  <c r="I10" i="10"/>
  <c r="K10" i="10" s="1"/>
  <c r="J9" i="10"/>
  <c r="K9" i="10" s="1"/>
  <c r="I9" i="10"/>
  <c r="K8" i="10"/>
  <c r="J8" i="10"/>
  <c r="I8" i="10"/>
  <c r="J7" i="10"/>
  <c r="I7" i="10"/>
  <c r="J6" i="10"/>
  <c r="I6" i="10"/>
  <c r="K5" i="10"/>
  <c r="J5" i="10"/>
  <c r="I5" i="10"/>
  <c r="K4" i="10"/>
  <c r="J4" i="10"/>
  <c r="I4" i="10"/>
  <c r="I54" i="9"/>
  <c r="I50" i="9"/>
  <c r="J45" i="9"/>
  <c r="I45" i="9"/>
  <c r="K45" i="9" s="1"/>
  <c r="K44" i="9"/>
  <c r="J44" i="9"/>
  <c r="I44" i="9"/>
  <c r="J43" i="9"/>
  <c r="K43" i="9" s="1"/>
  <c r="I43" i="9"/>
  <c r="J42" i="9"/>
  <c r="I42" i="9"/>
  <c r="K42" i="9" s="1"/>
  <c r="K41" i="9"/>
  <c r="J41" i="9"/>
  <c r="I41" i="9"/>
  <c r="J40" i="9"/>
  <c r="K40" i="9" s="1"/>
  <c r="I40" i="9"/>
  <c r="J39" i="9"/>
  <c r="I39" i="9"/>
  <c r="K39" i="9" s="1"/>
  <c r="J38" i="9"/>
  <c r="I38" i="9"/>
  <c r="K38" i="9" s="1"/>
  <c r="K37" i="9"/>
  <c r="J37" i="9"/>
  <c r="I37" i="9"/>
  <c r="K36" i="9"/>
  <c r="J36" i="9"/>
  <c r="I36" i="9"/>
  <c r="J35" i="9"/>
  <c r="I35" i="9"/>
  <c r="J34" i="9"/>
  <c r="I34" i="9"/>
  <c r="K34" i="9" s="1"/>
  <c r="K33" i="9"/>
  <c r="J33" i="9"/>
  <c r="I33" i="9"/>
  <c r="J32" i="9"/>
  <c r="K32" i="9" s="1"/>
  <c r="I32" i="9"/>
  <c r="J31" i="9"/>
  <c r="I31" i="9"/>
  <c r="K31" i="9" s="1"/>
  <c r="J30" i="9"/>
  <c r="I30" i="9"/>
  <c r="K30" i="9" s="1"/>
  <c r="K29" i="9"/>
  <c r="J29" i="9"/>
  <c r="I29" i="9"/>
  <c r="K28" i="9"/>
  <c r="J28" i="9"/>
  <c r="I28" i="9"/>
  <c r="J27" i="9"/>
  <c r="I27" i="9"/>
  <c r="J26" i="9"/>
  <c r="I26" i="9"/>
  <c r="K26" i="9" s="1"/>
  <c r="K25" i="9"/>
  <c r="J25" i="9"/>
  <c r="I25" i="9"/>
  <c r="J24" i="9"/>
  <c r="K24" i="9" s="1"/>
  <c r="I24" i="9"/>
  <c r="J23" i="9"/>
  <c r="I23" i="9"/>
  <c r="K23" i="9" s="1"/>
  <c r="J22" i="9"/>
  <c r="I22" i="9"/>
  <c r="K22" i="9" s="1"/>
  <c r="K21" i="9"/>
  <c r="J21" i="9"/>
  <c r="I21" i="9"/>
  <c r="K20" i="9"/>
  <c r="J20" i="9"/>
  <c r="I20" i="9"/>
  <c r="J19" i="9"/>
  <c r="I19" i="9"/>
  <c r="J18" i="9"/>
  <c r="I18" i="9"/>
  <c r="K18" i="9" s="1"/>
  <c r="K17" i="9"/>
  <c r="J17" i="9"/>
  <c r="I17" i="9"/>
  <c r="J16" i="9"/>
  <c r="K16" i="9" s="1"/>
  <c r="I16" i="9"/>
  <c r="J15" i="9"/>
  <c r="I15" i="9"/>
  <c r="K15" i="9" s="1"/>
  <c r="J14" i="9"/>
  <c r="I14" i="9"/>
  <c r="K14" i="9" s="1"/>
  <c r="K13" i="9"/>
  <c r="J13" i="9"/>
  <c r="I13" i="9"/>
  <c r="K12" i="9"/>
  <c r="J12" i="9"/>
  <c r="I12" i="9"/>
  <c r="J11" i="9"/>
  <c r="I11" i="9"/>
  <c r="J10" i="9"/>
  <c r="I10" i="9"/>
  <c r="K10" i="9" s="1"/>
  <c r="K9" i="9"/>
  <c r="J9" i="9"/>
  <c r="I9" i="9"/>
  <c r="J8" i="9"/>
  <c r="K8" i="9" s="1"/>
  <c r="I8" i="9"/>
  <c r="J7" i="9"/>
  <c r="I7" i="9"/>
  <c r="K7" i="9" s="1"/>
  <c r="J6" i="9"/>
  <c r="I6" i="9"/>
  <c r="K6" i="9" s="1"/>
  <c r="K5" i="9"/>
  <c r="J5" i="9"/>
  <c r="I5" i="9"/>
  <c r="K4" i="9"/>
  <c r="J4" i="9"/>
  <c r="I4" i="9"/>
  <c r="I59" i="8"/>
  <c r="J51" i="8"/>
  <c r="I51" i="8"/>
  <c r="K51" i="8" s="1"/>
  <c r="K50" i="8"/>
  <c r="J50" i="8"/>
  <c r="I50" i="8"/>
  <c r="K49" i="8"/>
  <c r="J49" i="8"/>
  <c r="I49" i="8"/>
  <c r="J48" i="8"/>
  <c r="I48" i="8"/>
  <c r="J47" i="8"/>
  <c r="I47" i="8"/>
  <c r="K47" i="8" s="1"/>
  <c r="K46" i="8"/>
  <c r="J46" i="8"/>
  <c r="I46" i="8"/>
  <c r="J45" i="8"/>
  <c r="K45" i="8" s="1"/>
  <c r="I45" i="8"/>
  <c r="J44" i="8"/>
  <c r="I44" i="8"/>
  <c r="J43" i="8"/>
  <c r="I43" i="8"/>
  <c r="K43" i="8" s="1"/>
  <c r="K42" i="8"/>
  <c r="J42" i="8"/>
  <c r="I42" i="8"/>
  <c r="K41" i="8"/>
  <c r="J41" i="8"/>
  <c r="I41" i="8"/>
  <c r="J40" i="8"/>
  <c r="I40" i="8"/>
  <c r="K40" i="8" s="1"/>
  <c r="J39" i="8"/>
  <c r="I39" i="8"/>
  <c r="K39" i="8" s="1"/>
  <c r="K38" i="8"/>
  <c r="J38" i="8"/>
  <c r="I38" i="8"/>
  <c r="J37" i="8"/>
  <c r="K37" i="8" s="1"/>
  <c r="I37" i="8"/>
  <c r="J36" i="8"/>
  <c r="I36" i="8"/>
  <c r="J35" i="8"/>
  <c r="I35" i="8"/>
  <c r="K35" i="8" s="1"/>
  <c r="K34" i="8"/>
  <c r="J34" i="8"/>
  <c r="I34" i="8"/>
  <c r="K33" i="8"/>
  <c r="J33" i="8"/>
  <c r="I33" i="8"/>
  <c r="J32" i="8"/>
  <c r="I32" i="8"/>
  <c r="K32" i="8" s="1"/>
  <c r="J31" i="8"/>
  <c r="I31" i="8"/>
  <c r="K31" i="8" s="1"/>
  <c r="K30" i="8"/>
  <c r="J30" i="8"/>
  <c r="I30" i="8"/>
  <c r="J29" i="8"/>
  <c r="K29" i="8" s="1"/>
  <c r="I29" i="8"/>
  <c r="J28" i="8"/>
  <c r="I28" i="8"/>
  <c r="J27" i="8"/>
  <c r="I27" i="8"/>
  <c r="K27" i="8" s="1"/>
  <c r="K26" i="8"/>
  <c r="J26" i="8"/>
  <c r="I26" i="8"/>
  <c r="K25" i="8"/>
  <c r="J25" i="8"/>
  <c r="I25" i="8"/>
  <c r="J24" i="8"/>
  <c r="I24" i="8"/>
  <c r="K24" i="8" s="1"/>
  <c r="J23" i="8"/>
  <c r="I23" i="8"/>
  <c r="K23" i="8" s="1"/>
  <c r="K22" i="8"/>
  <c r="J22" i="8"/>
  <c r="I22" i="8"/>
  <c r="J21" i="8"/>
  <c r="K21" i="8" s="1"/>
  <c r="I21" i="8"/>
  <c r="J20" i="8"/>
  <c r="I20" i="8"/>
  <c r="J19" i="8"/>
  <c r="I19" i="8"/>
  <c r="K19" i="8" s="1"/>
  <c r="K18" i="8"/>
  <c r="J18" i="8"/>
  <c r="I18" i="8"/>
  <c r="K17" i="8"/>
  <c r="J17" i="8"/>
  <c r="I17" i="8"/>
  <c r="J16" i="8"/>
  <c r="I16" i="8"/>
  <c r="J15" i="8"/>
  <c r="I15" i="8"/>
  <c r="K15" i="8" s="1"/>
  <c r="K14" i="8"/>
  <c r="J14" i="8"/>
  <c r="I14" i="8"/>
  <c r="J13" i="8"/>
  <c r="K13" i="8" s="1"/>
  <c r="I13" i="8"/>
  <c r="J12" i="8"/>
  <c r="I12" i="8"/>
  <c r="J11" i="8"/>
  <c r="I11" i="8"/>
  <c r="K11" i="8" s="1"/>
  <c r="K10" i="8"/>
  <c r="J10" i="8"/>
  <c r="I10" i="8"/>
  <c r="K9" i="8"/>
  <c r="J9" i="8"/>
  <c r="I9" i="8"/>
  <c r="J8" i="8"/>
  <c r="I8" i="8"/>
  <c r="K8" i="8" s="1"/>
  <c r="J7" i="8"/>
  <c r="I7" i="8"/>
  <c r="K7" i="8" s="1"/>
  <c r="K6" i="8"/>
  <c r="J6" i="8"/>
  <c r="I6" i="8"/>
  <c r="J5" i="8"/>
  <c r="K5" i="8" s="1"/>
  <c r="I5" i="8"/>
  <c r="J4" i="8"/>
  <c r="I4" i="8"/>
  <c r="I58" i="7"/>
  <c r="K50" i="7"/>
  <c r="J50" i="7"/>
  <c r="I50" i="7"/>
  <c r="K49" i="7"/>
  <c r="J49" i="7"/>
  <c r="I49" i="7"/>
  <c r="J48" i="7"/>
  <c r="I48" i="7"/>
  <c r="K48" i="7" s="1"/>
  <c r="J47" i="7"/>
  <c r="I47" i="7"/>
  <c r="K47" i="7" s="1"/>
  <c r="K46" i="7"/>
  <c r="J46" i="7"/>
  <c r="I46" i="7"/>
  <c r="J45" i="7"/>
  <c r="K45" i="7" s="1"/>
  <c r="I45" i="7"/>
  <c r="J44" i="7"/>
  <c r="I44" i="7"/>
  <c r="J43" i="7"/>
  <c r="I43" i="7"/>
  <c r="K43" i="7" s="1"/>
  <c r="K42" i="7"/>
  <c r="J42" i="7"/>
  <c r="I42" i="7"/>
  <c r="K41" i="7"/>
  <c r="J41" i="7"/>
  <c r="I41" i="7"/>
  <c r="J40" i="7"/>
  <c r="I40" i="7"/>
  <c r="K40" i="7" s="1"/>
  <c r="J39" i="7"/>
  <c r="I39" i="7"/>
  <c r="K39" i="7" s="1"/>
  <c r="K38" i="7"/>
  <c r="J38" i="7"/>
  <c r="I38" i="7"/>
  <c r="J37" i="7"/>
  <c r="K37" i="7" s="1"/>
  <c r="I37" i="7"/>
  <c r="J36" i="7"/>
  <c r="I36" i="7"/>
  <c r="J35" i="7"/>
  <c r="I35" i="7"/>
  <c r="K35" i="7" s="1"/>
  <c r="K34" i="7"/>
  <c r="J34" i="7"/>
  <c r="I34" i="7"/>
  <c r="K33" i="7"/>
  <c r="J33" i="7"/>
  <c r="I33" i="7"/>
  <c r="J32" i="7"/>
  <c r="I32" i="7"/>
  <c r="J31" i="7"/>
  <c r="I31" i="7"/>
  <c r="K31" i="7" s="1"/>
  <c r="K30" i="7"/>
  <c r="J30" i="7"/>
  <c r="I30" i="7"/>
  <c r="J29" i="7"/>
  <c r="K29" i="7" s="1"/>
  <c r="I29" i="7"/>
  <c r="J28" i="7"/>
  <c r="I28" i="7"/>
  <c r="J27" i="7"/>
  <c r="I27" i="7"/>
  <c r="K27" i="7" s="1"/>
  <c r="K26" i="7"/>
  <c r="J26" i="7"/>
  <c r="I26" i="7"/>
  <c r="K25" i="7"/>
  <c r="J25" i="7"/>
  <c r="I25" i="7"/>
  <c r="J24" i="7"/>
  <c r="I24" i="7"/>
  <c r="K24" i="7" s="1"/>
  <c r="J23" i="7"/>
  <c r="I23" i="7"/>
  <c r="K23" i="7" s="1"/>
  <c r="K22" i="7"/>
  <c r="J22" i="7"/>
  <c r="I22" i="7"/>
  <c r="J21" i="7"/>
  <c r="K21" i="7" s="1"/>
  <c r="I21" i="7"/>
  <c r="J20" i="7"/>
  <c r="I20" i="7"/>
  <c r="J19" i="7"/>
  <c r="I19" i="7"/>
  <c r="K19" i="7" s="1"/>
  <c r="K18" i="7"/>
  <c r="J18" i="7"/>
  <c r="I18" i="7"/>
  <c r="K17" i="7"/>
  <c r="J17" i="7"/>
  <c r="I17" i="7"/>
  <c r="J16" i="7"/>
  <c r="I16" i="7"/>
  <c r="K16" i="7" s="1"/>
  <c r="J15" i="7"/>
  <c r="I15" i="7"/>
  <c r="K15" i="7" s="1"/>
  <c r="K14" i="7"/>
  <c r="J14" i="7"/>
  <c r="I14" i="7"/>
  <c r="J13" i="7"/>
  <c r="K13" i="7" s="1"/>
  <c r="I13" i="7"/>
  <c r="J12" i="7"/>
  <c r="I12" i="7"/>
  <c r="K12" i="7" s="1"/>
  <c r="J11" i="7"/>
  <c r="I11" i="7"/>
  <c r="K11" i="7" s="1"/>
  <c r="K10" i="7"/>
  <c r="J10" i="7"/>
  <c r="I10" i="7"/>
  <c r="K9" i="7"/>
  <c r="J9" i="7"/>
  <c r="I9" i="7"/>
  <c r="J8" i="7"/>
  <c r="I8" i="7"/>
  <c r="K8" i="7" s="1"/>
  <c r="J7" i="7"/>
  <c r="I7" i="7"/>
  <c r="K7" i="7" s="1"/>
  <c r="K6" i="7"/>
  <c r="J6" i="7"/>
  <c r="I6" i="7"/>
  <c r="J5" i="7"/>
  <c r="K5" i="7" s="1"/>
  <c r="I5" i="7"/>
  <c r="J4" i="7"/>
  <c r="I4" i="7"/>
  <c r="I53" i="6"/>
  <c r="K46" i="6"/>
  <c r="J46" i="6"/>
  <c r="I46" i="6"/>
  <c r="K45" i="6"/>
  <c r="J45" i="6"/>
  <c r="I45" i="6"/>
  <c r="J44" i="6"/>
  <c r="I44" i="6"/>
  <c r="J43" i="6"/>
  <c r="I43" i="6"/>
  <c r="K43" i="6" s="1"/>
  <c r="K42" i="6"/>
  <c r="J42" i="6"/>
  <c r="I42" i="6"/>
  <c r="J41" i="6"/>
  <c r="K41" i="6" s="1"/>
  <c r="I41" i="6"/>
  <c r="J40" i="6"/>
  <c r="I40" i="6"/>
  <c r="K40" i="6" s="1"/>
  <c r="J39" i="6"/>
  <c r="I39" i="6"/>
  <c r="K39" i="6" s="1"/>
  <c r="K38" i="6"/>
  <c r="J38" i="6"/>
  <c r="I38" i="6"/>
  <c r="K37" i="6"/>
  <c r="J37" i="6"/>
  <c r="I37" i="6"/>
  <c r="J36" i="6"/>
  <c r="I36" i="6"/>
  <c r="K36" i="6" s="1"/>
  <c r="J35" i="6"/>
  <c r="I35" i="6"/>
  <c r="K35" i="6" s="1"/>
  <c r="K34" i="6"/>
  <c r="J34" i="6"/>
  <c r="I34" i="6"/>
  <c r="J33" i="6"/>
  <c r="K33" i="6" s="1"/>
  <c r="I33" i="6"/>
  <c r="J32" i="6"/>
  <c r="I32" i="6"/>
  <c r="K32" i="6" s="1"/>
  <c r="J31" i="6"/>
  <c r="I31" i="6"/>
  <c r="K31" i="6" s="1"/>
  <c r="K30" i="6"/>
  <c r="J30" i="6"/>
  <c r="I30" i="6"/>
  <c r="K29" i="6"/>
  <c r="J29" i="6"/>
  <c r="I29" i="6"/>
  <c r="J28" i="6"/>
  <c r="I28" i="6"/>
  <c r="K28" i="6" s="1"/>
  <c r="J27" i="6"/>
  <c r="I27" i="6"/>
  <c r="K27" i="6" s="1"/>
  <c r="K26" i="6"/>
  <c r="J26" i="6"/>
  <c r="I26" i="6"/>
  <c r="J25" i="6"/>
  <c r="K25" i="6" s="1"/>
  <c r="I25" i="6"/>
  <c r="J24" i="6"/>
  <c r="I24" i="6"/>
  <c r="K24" i="6" s="1"/>
  <c r="J23" i="6"/>
  <c r="I23" i="6"/>
  <c r="K23" i="6" s="1"/>
  <c r="K22" i="6"/>
  <c r="J22" i="6"/>
  <c r="I22" i="6"/>
  <c r="K21" i="6"/>
  <c r="J21" i="6"/>
  <c r="I21" i="6"/>
  <c r="J20" i="6"/>
  <c r="I20" i="6"/>
  <c r="K20" i="6" s="1"/>
  <c r="J19" i="6"/>
  <c r="I19" i="6"/>
  <c r="K19" i="6" s="1"/>
  <c r="K18" i="6"/>
  <c r="J18" i="6"/>
  <c r="I18" i="6"/>
  <c r="J17" i="6"/>
  <c r="K17" i="6" s="1"/>
  <c r="I17" i="6"/>
  <c r="J16" i="6"/>
  <c r="I16" i="6"/>
  <c r="K16" i="6" s="1"/>
  <c r="J15" i="6"/>
  <c r="I15" i="6"/>
  <c r="K15" i="6" s="1"/>
  <c r="K14" i="6"/>
  <c r="J14" i="6"/>
  <c r="I14" i="6"/>
  <c r="K13" i="6"/>
  <c r="J13" i="6"/>
  <c r="I13" i="6"/>
  <c r="J12" i="6"/>
  <c r="I12" i="6"/>
  <c r="J11" i="6"/>
  <c r="I11" i="6"/>
  <c r="K11" i="6" s="1"/>
  <c r="K10" i="6"/>
  <c r="J10" i="6"/>
  <c r="I10" i="6"/>
  <c r="J9" i="6"/>
  <c r="K9" i="6" s="1"/>
  <c r="I9" i="6"/>
  <c r="J8" i="6"/>
  <c r="I8" i="6"/>
  <c r="K8" i="6" s="1"/>
  <c r="J7" i="6"/>
  <c r="I7" i="6"/>
  <c r="K7" i="6" s="1"/>
  <c r="K6" i="6"/>
  <c r="J6" i="6"/>
  <c r="I6" i="6"/>
  <c r="K5" i="6"/>
  <c r="J5" i="6"/>
  <c r="I5" i="6"/>
  <c r="J4" i="6"/>
  <c r="I4" i="6"/>
  <c r="I49" i="5"/>
  <c r="K41" i="5"/>
  <c r="J41" i="5"/>
  <c r="I41" i="5"/>
  <c r="J40" i="5"/>
  <c r="K40" i="5" s="1"/>
  <c r="I40" i="5"/>
  <c r="J39" i="5"/>
  <c r="I39" i="5"/>
  <c r="K39" i="5" s="1"/>
  <c r="J38" i="5"/>
  <c r="I38" i="5"/>
  <c r="K38" i="5" s="1"/>
  <c r="K37" i="5"/>
  <c r="J37" i="5"/>
  <c r="I37" i="5"/>
  <c r="K36" i="5"/>
  <c r="J36" i="5"/>
  <c r="I36" i="5"/>
  <c r="J35" i="5"/>
  <c r="I35" i="5"/>
  <c r="K35" i="5" s="1"/>
  <c r="J34" i="5"/>
  <c r="I34" i="5"/>
  <c r="K34" i="5" s="1"/>
  <c r="K33" i="5"/>
  <c r="J33" i="5"/>
  <c r="I33" i="5"/>
  <c r="J32" i="5"/>
  <c r="K32" i="5" s="1"/>
  <c r="I32" i="5"/>
  <c r="J31" i="5"/>
  <c r="I31" i="5"/>
  <c r="K31" i="5" s="1"/>
  <c r="J30" i="5"/>
  <c r="I30" i="5"/>
  <c r="K30" i="5" s="1"/>
  <c r="K29" i="5"/>
  <c r="J29" i="5"/>
  <c r="I29" i="5"/>
  <c r="K28" i="5"/>
  <c r="J28" i="5"/>
  <c r="I28" i="5"/>
  <c r="J27" i="5"/>
  <c r="I27" i="5"/>
  <c r="J26" i="5"/>
  <c r="I26" i="5"/>
  <c r="K26" i="5" s="1"/>
  <c r="K25" i="5"/>
  <c r="J25" i="5"/>
  <c r="I25" i="5"/>
  <c r="J24" i="5"/>
  <c r="K24" i="5" s="1"/>
  <c r="I24" i="5"/>
  <c r="J23" i="5"/>
  <c r="I23" i="5"/>
  <c r="K23" i="5" s="1"/>
  <c r="J22" i="5"/>
  <c r="I22" i="5"/>
  <c r="K22" i="5" s="1"/>
  <c r="K21" i="5"/>
  <c r="J21" i="5"/>
  <c r="I21" i="5"/>
  <c r="K20" i="5"/>
  <c r="J20" i="5"/>
  <c r="I20" i="5"/>
  <c r="J19" i="5"/>
  <c r="I19" i="5"/>
  <c r="K19" i="5" s="1"/>
  <c r="J18" i="5"/>
  <c r="I18" i="5"/>
  <c r="K18" i="5" s="1"/>
  <c r="K17" i="5"/>
  <c r="J17" i="5"/>
  <c r="I17" i="5"/>
  <c r="J16" i="5"/>
  <c r="K16" i="5" s="1"/>
  <c r="I16" i="5"/>
  <c r="J15" i="5"/>
  <c r="I15" i="5"/>
  <c r="K15" i="5" s="1"/>
  <c r="J14" i="5"/>
  <c r="I14" i="5"/>
  <c r="K14" i="5" s="1"/>
  <c r="K13" i="5"/>
  <c r="J13" i="5"/>
  <c r="I13" i="5"/>
  <c r="K12" i="5"/>
  <c r="J12" i="5"/>
  <c r="I12" i="5"/>
  <c r="J11" i="5"/>
  <c r="I11" i="5"/>
  <c r="K11" i="5" s="1"/>
  <c r="J10" i="5"/>
  <c r="I10" i="5"/>
  <c r="K10" i="5" s="1"/>
  <c r="K9" i="5"/>
  <c r="J9" i="5"/>
  <c r="I9" i="5"/>
  <c r="J8" i="5"/>
  <c r="K8" i="5" s="1"/>
  <c r="I8" i="5"/>
  <c r="J7" i="5"/>
  <c r="I7" i="5"/>
  <c r="K7" i="5" s="1"/>
  <c r="J6" i="5"/>
  <c r="I6" i="5"/>
  <c r="K6" i="5" s="1"/>
  <c r="K5" i="5"/>
  <c r="J5" i="5"/>
  <c r="J4" i="5"/>
  <c r="I4" i="5"/>
  <c r="I49" i="4"/>
  <c r="K39" i="4"/>
  <c r="J39" i="4"/>
  <c r="I39" i="4"/>
  <c r="J38" i="4"/>
  <c r="K38" i="4" s="1"/>
  <c r="I38" i="4"/>
  <c r="J37" i="4"/>
  <c r="I37" i="4"/>
  <c r="K37" i="4" s="1"/>
  <c r="J36" i="4"/>
  <c r="I36" i="4"/>
  <c r="K36" i="4" s="1"/>
  <c r="K35" i="4"/>
  <c r="J35" i="4"/>
  <c r="I35" i="4"/>
  <c r="K34" i="4"/>
  <c r="J34" i="4"/>
  <c r="I34" i="4"/>
  <c r="J33" i="4"/>
  <c r="I33" i="4"/>
  <c r="K33" i="4" s="1"/>
  <c r="J32" i="4"/>
  <c r="I32" i="4"/>
  <c r="K32" i="4" s="1"/>
  <c r="K31" i="4"/>
  <c r="J31" i="4"/>
  <c r="I31" i="4"/>
  <c r="J30" i="4"/>
  <c r="K30" i="4" s="1"/>
  <c r="I30" i="4"/>
  <c r="J29" i="4"/>
  <c r="I29" i="4"/>
  <c r="K29" i="4" s="1"/>
  <c r="J28" i="4"/>
  <c r="I28" i="4"/>
  <c r="K28" i="4" s="1"/>
  <c r="K27" i="4"/>
  <c r="J27" i="4"/>
  <c r="I27" i="4"/>
  <c r="K26" i="4"/>
  <c r="J26" i="4"/>
  <c r="I26" i="4"/>
  <c r="J25" i="4"/>
  <c r="I25" i="4"/>
  <c r="K25" i="4" s="1"/>
  <c r="J24" i="4"/>
  <c r="I24" i="4"/>
  <c r="K24" i="4" s="1"/>
  <c r="K23" i="4"/>
  <c r="J23" i="4"/>
  <c r="I23" i="4"/>
  <c r="J22" i="4"/>
  <c r="K22" i="4" s="1"/>
  <c r="I22" i="4"/>
  <c r="J21" i="4"/>
  <c r="I21" i="4"/>
  <c r="K21" i="4" s="1"/>
  <c r="J20" i="4"/>
  <c r="I20" i="4"/>
  <c r="K20" i="4" s="1"/>
  <c r="K19" i="4"/>
  <c r="J19" i="4"/>
  <c r="I19" i="4"/>
  <c r="K18" i="4"/>
  <c r="J18" i="4"/>
  <c r="I18" i="4"/>
  <c r="J17" i="4"/>
  <c r="I17" i="4"/>
  <c r="K17" i="4" s="1"/>
  <c r="J16" i="4"/>
  <c r="I16" i="4"/>
  <c r="K16" i="4" s="1"/>
  <c r="K15" i="4"/>
  <c r="J15" i="4"/>
  <c r="I15" i="4"/>
  <c r="J14" i="4"/>
  <c r="K14" i="4" s="1"/>
  <c r="I14" i="4"/>
  <c r="J13" i="4"/>
  <c r="I13" i="4"/>
  <c r="K13" i="4" s="1"/>
  <c r="J12" i="4"/>
  <c r="I12" i="4"/>
  <c r="K12" i="4" s="1"/>
  <c r="K11" i="4"/>
  <c r="J11" i="4"/>
  <c r="I11" i="4"/>
  <c r="K10" i="4"/>
  <c r="J10" i="4"/>
  <c r="I10" i="4"/>
  <c r="J9" i="4"/>
  <c r="I9" i="4"/>
  <c r="J8" i="4"/>
  <c r="I8" i="4"/>
  <c r="K8" i="4" s="1"/>
  <c r="K7" i="4"/>
  <c r="J7" i="4"/>
  <c r="I7" i="4"/>
  <c r="J6" i="4"/>
  <c r="K6" i="4" s="1"/>
  <c r="I6" i="4"/>
  <c r="J5" i="4"/>
  <c r="I5" i="4"/>
  <c r="K5" i="4" s="1"/>
  <c r="J4" i="4"/>
  <c r="I4" i="4"/>
  <c r="I56" i="3"/>
  <c r="J49" i="3"/>
  <c r="K49" i="3" s="1"/>
  <c r="I49" i="3"/>
  <c r="J48" i="3"/>
  <c r="I48" i="3"/>
  <c r="K48" i="3" s="1"/>
  <c r="J47" i="3"/>
  <c r="I47" i="3"/>
  <c r="K47" i="3" s="1"/>
  <c r="K46" i="3"/>
  <c r="J46" i="3"/>
  <c r="I46" i="3"/>
  <c r="K45" i="3"/>
  <c r="J45" i="3"/>
  <c r="I45" i="3"/>
  <c r="J44" i="3"/>
  <c r="I44" i="3"/>
  <c r="K44" i="3" s="1"/>
  <c r="J43" i="3"/>
  <c r="I43" i="3"/>
  <c r="K43" i="3" s="1"/>
  <c r="K42" i="3"/>
  <c r="J42" i="3"/>
  <c r="I42" i="3"/>
  <c r="J41" i="3"/>
  <c r="K41" i="3" s="1"/>
  <c r="I41" i="3"/>
  <c r="J40" i="3"/>
  <c r="I40" i="3"/>
  <c r="K40" i="3" s="1"/>
  <c r="J39" i="3"/>
  <c r="I39" i="3"/>
  <c r="K39" i="3" s="1"/>
  <c r="K38" i="3"/>
  <c r="J38" i="3"/>
  <c r="I38" i="3"/>
  <c r="K37" i="3"/>
  <c r="J37" i="3"/>
  <c r="I37" i="3"/>
  <c r="J36" i="3"/>
  <c r="I36" i="3"/>
  <c r="K36" i="3" s="1"/>
  <c r="J35" i="3"/>
  <c r="I35" i="3"/>
  <c r="K35" i="3" s="1"/>
  <c r="K34" i="3"/>
  <c r="J34" i="3"/>
  <c r="I34" i="3"/>
  <c r="J33" i="3"/>
  <c r="K33" i="3" s="1"/>
  <c r="I33" i="3"/>
  <c r="J32" i="3"/>
  <c r="I32" i="3"/>
  <c r="K32" i="3" s="1"/>
  <c r="J31" i="3"/>
  <c r="I31" i="3"/>
  <c r="K31" i="3" s="1"/>
  <c r="K30" i="3"/>
  <c r="J30" i="3"/>
  <c r="I30" i="3"/>
  <c r="K29" i="3"/>
  <c r="J29" i="3"/>
  <c r="I29" i="3"/>
  <c r="J28" i="3"/>
  <c r="I28" i="3"/>
  <c r="J27" i="3"/>
  <c r="I27" i="3"/>
  <c r="K27" i="3" s="1"/>
  <c r="K26" i="3"/>
  <c r="J26" i="3"/>
  <c r="I26" i="3"/>
  <c r="J25" i="3"/>
  <c r="K25" i="3" s="1"/>
  <c r="I25" i="3"/>
  <c r="J24" i="3"/>
  <c r="I24" i="3"/>
  <c r="K24" i="3" s="1"/>
  <c r="J23" i="3"/>
  <c r="I23" i="3"/>
  <c r="K23" i="3" s="1"/>
  <c r="K22" i="3"/>
  <c r="J22" i="3"/>
  <c r="I22" i="3"/>
  <c r="K21" i="3"/>
  <c r="J21" i="3"/>
  <c r="I21" i="3"/>
  <c r="J20" i="3"/>
  <c r="I20" i="3"/>
  <c r="K20" i="3" s="1"/>
  <c r="J19" i="3"/>
  <c r="I19" i="3"/>
  <c r="K19" i="3" s="1"/>
  <c r="K18" i="3"/>
  <c r="J18" i="3"/>
  <c r="I18" i="3"/>
  <c r="J17" i="3"/>
  <c r="K17" i="3" s="1"/>
  <c r="I17" i="3"/>
  <c r="J16" i="3"/>
  <c r="I16" i="3"/>
  <c r="K16" i="3" s="1"/>
  <c r="J15" i="3"/>
  <c r="I15" i="3"/>
  <c r="K15" i="3" s="1"/>
  <c r="K14" i="3"/>
  <c r="J14" i="3"/>
  <c r="I14" i="3"/>
  <c r="K13" i="3"/>
  <c r="J13" i="3"/>
  <c r="I13" i="3"/>
  <c r="J12" i="3"/>
  <c r="I12" i="3"/>
  <c r="K12" i="3" s="1"/>
  <c r="J11" i="3"/>
  <c r="I11" i="3"/>
  <c r="K11" i="3" s="1"/>
  <c r="K10" i="3"/>
  <c r="J10" i="3"/>
  <c r="I10" i="3"/>
  <c r="J9" i="3"/>
  <c r="K9" i="3" s="1"/>
  <c r="I9" i="3"/>
  <c r="J8" i="3"/>
  <c r="I8" i="3"/>
  <c r="K8" i="3" s="1"/>
  <c r="J7" i="3"/>
  <c r="I7" i="3"/>
  <c r="K7" i="3" s="1"/>
  <c r="K6" i="3"/>
  <c r="J6" i="3"/>
  <c r="I6" i="3"/>
  <c r="K5" i="3"/>
  <c r="J5" i="3"/>
  <c r="I5" i="3"/>
  <c r="J4" i="3"/>
  <c r="I4" i="3"/>
  <c r="I45" i="2"/>
  <c r="K36" i="2"/>
  <c r="J36" i="2"/>
  <c r="I36" i="2"/>
  <c r="J35" i="2"/>
  <c r="K35" i="2" s="1"/>
  <c r="I35" i="2"/>
  <c r="J34" i="2"/>
  <c r="I34" i="2"/>
  <c r="K34" i="2" s="1"/>
  <c r="J33" i="2"/>
  <c r="I33" i="2"/>
  <c r="K33" i="2" s="1"/>
  <c r="K32" i="2"/>
  <c r="J32" i="2"/>
  <c r="I32" i="2"/>
  <c r="K31" i="2"/>
  <c r="J31" i="2"/>
  <c r="I31" i="2"/>
  <c r="J30" i="2"/>
  <c r="I30" i="2"/>
  <c r="K30" i="2" s="1"/>
  <c r="J29" i="2"/>
  <c r="I29" i="2"/>
  <c r="K29" i="2" s="1"/>
  <c r="K28" i="2"/>
  <c r="J28" i="2"/>
  <c r="I28" i="2"/>
  <c r="J27" i="2"/>
  <c r="K27" i="2" s="1"/>
  <c r="I27" i="2"/>
  <c r="J26" i="2"/>
  <c r="I26" i="2"/>
  <c r="K26" i="2" s="1"/>
  <c r="J25" i="2"/>
  <c r="I25" i="2"/>
  <c r="K25" i="2" s="1"/>
  <c r="K24" i="2"/>
  <c r="J24" i="2"/>
  <c r="I24" i="2"/>
  <c r="K23" i="2"/>
  <c r="J23" i="2"/>
  <c r="I23" i="2"/>
  <c r="J22" i="2"/>
  <c r="I22" i="2"/>
  <c r="K22" i="2" s="1"/>
  <c r="J21" i="2"/>
  <c r="I21" i="2"/>
  <c r="K21" i="2" s="1"/>
  <c r="K20" i="2"/>
  <c r="J20" i="2"/>
  <c r="I20" i="2"/>
  <c r="J19" i="2"/>
  <c r="K19" i="2" s="1"/>
  <c r="I19" i="2"/>
  <c r="J18" i="2"/>
  <c r="I18" i="2"/>
  <c r="K18" i="2" s="1"/>
  <c r="J17" i="2"/>
  <c r="I17" i="2"/>
  <c r="K17" i="2" s="1"/>
  <c r="K16" i="2"/>
  <c r="J16" i="2"/>
  <c r="I16" i="2"/>
  <c r="K15" i="2"/>
  <c r="J15" i="2"/>
  <c r="I15" i="2"/>
  <c r="J14" i="2"/>
  <c r="I14" i="2"/>
  <c r="K14" i="2" s="1"/>
  <c r="J13" i="2"/>
  <c r="I13" i="2"/>
  <c r="K13" i="2" s="1"/>
  <c r="K12" i="2"/>
  <c r="J12" i="2"/>
  <c r="I12" i="2"/>
  <c r="J11" i="2"/>
  <c r="K11" i="2" s="1"/>
  <c r="I11" i="2"/>
  <c r="J10" i="2"/>
  <c r="I10" i="2"/>
  <c r="K10" i="2" s="1"/>
  <c r="J9" i="2"/>
  <c r="I9" i="2"/>
  <c r="K9" i="2" s="1"/>
  <c r="K8" i="2"/>
  <c r="J8" i="2"/>
  <c r="I8" i="2"/>
  <c r="K7" i="2"/>
  <c r="J7" i="2"/>
  <c r="I7" i="2"/>
  <c r="J6" i="2"/>
  <c r="I6" i="2"/>
  <c r="J5" i="2"/>
  <c r="I5" i="2"/>
  <c r="K5" i="2" s="1"/>
  <c r="K4" i="2"/>
  <c r="J4" i="2"/>
  <c r="I4" i="2"/>
  <c r="I51" i="26"/>
  <c r="J43" i="26"/>
  <c r="I43" i="26"/>
  <c r="J42" i="26"/>
  <c r="I42" i="26"/>
  <c r="K42" i="26" s="1"/>
  <c r="K41" i="26"/>
  <c r="J41" i="26"/>
  <c r="I41" i="26"/>
  <c r="K40" i="26"/>
  <c r="J40" i="26"/>
  <c r="I40" i="26"/>
  <c r="J39" i="26"/>
  <c r="I39" i="26"/>
  <c r="K39" i="26" s="1"/>
  <c r="J38" i="26"/>
  <c r="I38" i="26"/>
  <c r="K38" i="26" s="1"/>
  <c r="K37" i="26"/>
  <c r="J37" i="26"/>
  <c r="I37" i="26"/>
  <c r="J36" i="26"/>
  <c r="K36" i="26" s="1"/>
  <c r="I36" i="26"/>
  <c r="J35" i="26"/>
  <c r="I35" i="26"/>
  <c r="J34" i="26"/>
  <c r="I34" i="26"/>
  <c r="K34" i="26" s="1"/>
  <c r="K33" i="26"/>
  <c r="J33" i="26"/>
  <c r="I33" i="26"/>
  <c r="J32" i="26"/>
  <c r="K32" i="26" s="1"/>
  <c r="I32" i="26"/>
  <c r="J31" i="26"/>
  <c r="I31" i="26"/>
  <c r="K31" i="26" s="1"/>
  <c r="J30" i="26"/>
  <c r="I30" i="26"/>
  <c r="K30" i="26" s="1"/>
  <c r="K29" i="26"/>
  <c r="J29" i="26"/>
  <c r="I29" i="26"/>
  <c r="J28" i="26"/>
  <c r="K28" i="26" s="1"/>
  <c r="I28" i="26"/>
  <c r="J27" i="26"/>
  <c r="I27" i="26"/>
  <c r="J26" i="26"/>
  <c r="I26" i="26"/>
  <c r="K26" i="26" s="1"/>
  <c r="K25" i="26"/>
  <c r="J25" i="26"/>
  <c r="I25" i="26"/>
  <c r="J24" i="26"/>
  <c r="K24" i="26" s="1"/>
  <c r="I24" i="26"/>
  <c r="J23" i="26"/>
  <c r="I23" i="26"/>
  <c r="K23" i="26" s="1"/>
  <c r="J22" i="26"/>
  <c r="I22" i="26"/>
  <c r="K22" i="26" s="1"/>
  <c r="K21" i="26"/>
  <c r="J21" i="26"/>
  <c r="I21" i="26"/>
  <c r="J20" i="26"/>
  <c r="K20" i="26" s="1"/>
  <c r="I20" i="26"/>
  <c r="J19" i="26"/>
  <c r="I19" i="26"/>
  <c r="J18" i="26"/>
  <c r="I18" i="26"/>
  <c r="K18" i="26" s="1"/>
  <c r="K17" i="26"/>
  <c r="J17" i="26"/>
  <c r="I17" i="26"/>
  <c r="J16" i="26"/>
  <c r="K16" i="26" s="1"/>
  <c r="I16" i="26"/>
  <c r="J15" i="26"/>
  <c r="I15" i="26"/>
  <c r="K15" i="26" s="1"/>
  <c r="J14" i="26"/>
  <c r="I14" i="26"/>
  <c r="K14" i="26" s="1"/>
  <c r="K13" i="26"/>
  <c r="J13" i="26"/>
  <c r="I13" i="26"/>
  <c r="J12" i="26"/>
  <c r="K12" i="26" s="1"/>
  <c r="I12" i="26"/>
  <c r="J11" i="26"/>
  <c r="I11" i="26"/>
  <c r="J10" i="26"/>
  <c r="I10" i="26"/>
  <c r="K10" i="26" s="1"/>
  <c r="K9" i="26"/>
  <c r="J9" i="26"/>
  <c r="I9" i="26"/>
  <c r="K8" i="26"/>
  <c r="J8" i="26"/>
  <c r="I8" i="26"/>
  <c r="J7" i="26"/>
  <c r="I7" i="26"/>
  <c r="K7" i="26" s="1"/>
  <c r="J6" i="26"/>
  <c r="I6" i="26"/>
  <c r="K6" i="26" s="1"/>
  <c r="K5" i="26"/>
  <c r="J5" i="26"/>
  <c r="I5" i="26"/>
  <c r="J4" i="26"/>
  <c r="K4" i="26" s="1"/>
  <c r="I4" i="26"/>
  <c r="I39" i="27"/>
  <c r="J31" i="27"/>
  <c r="I31" i="27"/>
  <c r="K31" i="27" s="1"/>
  <c r="K30" i="27"/>
  <c r="J30" i="27"/>
  <c r="I30" i="27"/>
  <c r="K29" i="27"/>
  <c r="J29" i="27"/>
  <c r="I29" i="27"/>
  <c r="J28" i="27"/>
  <c r="I28" i="27"/>
  <c r="K28" i="27" s="1"/>
  <c r="J27" i="27"/>
  <c r="I27" i="27"/>
  <c r="K27" i="27" s="1"/>
  <c r="K26" i="27"/>
  <c r="J26" i="27"/>
  <c r="I26" i="27"/>
  <c r="J25" i="27"/>
  <c r="K25" i="27" s="1"/>
  <c r="I25" i="27"/>
  <c r="J24" i="27"/>
  <c r="I24" i="27"/>
  <c r="K24" i="27" s="1"/>
  <c r="J23" i="27"/>
  <c r="I23" i="27"/>
  <c r="K23" i="27" s="1"/>
  <c r="K22" i="27"/>
  <c r="J22" i="27"/>
  <c r="I22" i="27"/>
  <c r="K21" i="27"/>
  <c r="J21" i="27"/>
  <c r="I21" i="27"/>
  <c r="J20" i="27"/>
  <c r="I20" i="27"/>
  <c r="J19" i="27"/>
  <c r="I19" i="27"/>
  <c r="K19" i="27" s="1"/>
  <c r="K18" i="27"/>
  <c r="J18" i="27"/>
  <c r="I18" i="27"/>
  <c r="J17" i="27"/>
  <c r="K17" i="27" s="1"/>
  <c r="I17" i="27"/>
  <c r="J16" i="27"/>
  <c r="I16" i="27"/>
  <c r="K16" i="27" s="1"/>
  <c r="J15" i="27"/>
  <c r="I15" i="27"/>
  <c r="K15" i="27" s="1"/>
  <c r="K14" i="27"/>
  <c r="J14" i="27"/>
  <c r="I14" i="27"/>
  <c r="K13" i="27"/>
  <c r="J13" i="27"/>
  <c r="I13" i="27"/>
  <c r="J12" i="27"/>
  <c r="I12" i="27"/>
  <c r="K12" i="27" s="1"/>
  <c r="J11" i="27"/>
  <c r="I11" i="27"/>
  <c r="K11" i="27" s="1"/>
  <c r="K10" i="27"/>
  <c r="J10" i="27"/>
  <c r="I10" i="27"/>
  <c r="J9" i="27"/>
  <c r="K9" i="27" s="1"/>
  <c r="I9" i="27"/>
  <c r="J8" i="27"/>
  <c r="I8" i="27"/>
  <c r="K8" i="27" s="1"/>
  <c r="J7" i="27"/>
  <c r="I7" i="27"/>
  <c r="K7" i="27" s="1"/>
  <c r="K6" i="27"/>
  <c r="J6" i="27"/>
  <c r="I6" i="27"/>
  <c r="K5" i="27"/>
  <c r="J5" i="27"/>
  <c r="I5" i="27"/>
  <c r="J4" i="27"/>
  <c r="I4" i="27"/>
  <c r="I40" i="28"/>
  <c r="K31" i="28"/>
  <c r="J31" i="28"/>
  <c r="I31" i="28"/>
  <c r="J30" i="28"/>
  <c r="K30" i="28" s="1"/>
  <c r="I30" i="28"/>
  <c r="J29" i="28"/>
  <c r="I29" i="28"/>
  <c r="K29" i="28" s="1"/>
  <c r="J28" i="28"/>
  <c r="I28" i="28"/>
  <c r="K28" i="28" s="1"/>
  <c r="K27" i="28"/>
  <c r="J27" i="28"/>
  <c r="I27" i="28"/>
  <c r="K26" i="28"/>
  <c r="J26" i="28"/>
  <c r="I26" i="28"/>
  <c r="J25" i="28"/>
  <c r="I25" i="28"/>
  <c r="J24" i="28"/>
  <c r="I24" i="28"/>
  <c r="K24" i="28" s="1"/>
  <c r="K23" i="28"/>
  <c r="J23" i="28"/>
  <c r="I23" i="28"/>
  <c r="J22" i="28"/>
  <c r="K22" i="28" s="1"/>
  <c r="I22" i="28"/>
  <c r="J21" i="28"/>
  <c r="I21" i="28"/>
  <c r="K21" i="28" s="1"/>
  <c r="J20" i="28"/>
  <c r="I20" i="28"/>
  <c r="K20" i="28" s="1"/>
  <c r="K19" i="28"/>
  <c r="J19" i="28"/>
  <c r="I19" i="28"/>
  <c r="K18" i="28"/>
  <c r="J18" i="28"/>
  <c r="I18" i="28"/>
  <c r="J17" i="28"/>
  <c r="I17" i="28"/>
  <c r="K17" i="28" s="1"/>
  <c r="J16" i="28"/>
  <c r="I16" i="28"/>
  <c r="K16" i="28" s="1"/>
  <c r="K15" i="28"/>
  <c r="J15" i="28"/>
  <c r="I15" i="28"/>
  <c r="J14" i="28"/>
  <c r="K14" i="28" s="1"/>
  <c r="I14" i="28"/>
  <c r="J13" i="28"/>
  <c r="I13" i="28"/>
  <c r="K13" i="28" s="1"/>
  <c r="J12" i="28"/>
  <c r="I12" i="28"/>
  <c r="K12" i="28" s="1"/>
  <c r="K11" i="28"/>
  <c r="J11" i="28"/>
  <c r="I11" i="28"/>
  <c r="K10" i="28"/>
  <c r="J10" i="28"/>
  <c r="I10" i="28"/>
  <c r="J9" i="28"/>
  <c r="I9" i="28"/>
  <c r="K9" i="28" s="1"/>
  <c r="J8" i="28"/>
  <c r="I8" i="28"/>
  <c r="K8" i="28" s="1"/>
  <c r="K7" i="28"/>
  <c r="J7" i="28"/>
  <c r="I7" i="28"/>
  <c r="J6" i="28"/>
  <c r="K6" i="28" s="1"/>
  <c r="I6" i="28"/>
  <c r="J5" i="28"/>
  <c r="I5" i="28"/>
  <c r="K5" i="28" s="1"/>
  <c r="J4" i="28"/>
  <c r="I4" i="28"/>
  <c r="I66" i="29"/>
  <c r="J58" i="29"/>
  <c r="K58" i="29" s="1"/>
  <c r="I58" i="29"/>
  <c r="J57" i="29"/>
  <c r="I57" i="29"/>
  <c r="K57" i="29" s="1"/>
  <c r="J56" i="29"/>
  <c r="I56" i="29"/>
  <c r="K56" i="29" s="1"/>
  <c r="K55" i="29"/>
  <c r="J55" i="29"/>
  <c r="I55" i="29"/>
  <c r="K54" i="29"/>
  <c r="J54" i="29"/>
  <c r="I54" i="29"/>
  <c r="J53" i="29"/>
  <c r="I53" i="29"/>
  <c r="J52" i="29"/>
  <c r="I52" i="29"/>
  <c r="K52" i="29" s="1"/>
  <c r="K51" i="29"/>
  <c r="J51" i="29"/>
  <c r="I51" i="29"/>
  <c r="J50" i="29"/>
  <c r="K50" i="29" s="1"/>
  <c r="I50" i="29"/>
  <c r="J49" i="29"/>
  <c r="I49" i="29"/>
  <c r="K49" i="29" s="1"/>
  <c r="J48" i="29"/>
  <c r="I48" i="29"/>
  <c r="K48" i="29" s="1"/>
  <c r="K47" i="29"/>
  <c r="J47" i="29"/>
  <c r="I47" i="29"/>
  <c r="K46" i="29"/>
  <c r="J46" i="29"/>
  <c r="I46" i="29"/>
  <c r="J45" i="29"/>
  <c r="I45" i="29"/>
  <c r="K45" i="29" s="1"/>
  <c r="J44" i="29"/>
  <c r="I44" i="29"/>
  <c r="K44" i="29" s="1"/>
  <c r="K43" i="29"/>
  <c r="J43" i="29"/>
  <c r="I43" i="29"/>
  <c r="J42" i="29"/>
  <c r="K42" i="29" s="1"/>
  <c r="I42" i="29"/>
  <c r="J41" i="29"/>
  <c r="I41" i="29"/>
  <c r="K41" i="29" s="1"/>
  <c r="J40" i="29"/>
  <c r="I40" i="29"/>
  <c r="K40" i="29" s="1"/>
  <c r="K39" i="29"/>
  <c r="J39" i="29"/>
  <c r="I39" i="29"/>
  <c r="K38" i="29"/>
  <c r="J38" i="29"/>
  <c r="I38" i="29"/>
  <c r="J37" i="29"/>
  <c r="I37" i="29"/>
  <c r="K37" i="29" s="1"/>
  <c r="J36" i="29"/>
  <c r="I36" i="29"/>
  <c r="K36" i="29" s="1"/>
  <c r="K35" i="29"/>
  <c r="J35" i="29"/>
  <c r="I35" i="29"/>
  <c r="J34" i="29"/>
  <c r="K34" i="29" s="1"/>
  <c r="I34" i="29"/>
  <c r="J33" i="29"/>
  <c r="I33" i="29"/>
  <c r="K33" i="29" s="1"/>
  <c r="J32" i="29"/>
  <c r="I32" i="29"/>
  <c r="K32" i="29" s="1"/>
  <c r="K31" i="29"/>
  <c r="J31" i="29"/>
  <c r="I31" i="29"/>
  <c r="K30" i="29"/>
  <c r="J30" i="29"/>
  <c r="I30" i="29"/>
  <c r="J29" i="29"/>
  <c r="I29" i="29"/>
  <c r="K29" i="29" s="1"/>
  <c r="J28" i="29"/>
  <c r="I28" i="29"/>
  <c r="K28" i="29" s="1"/>
  <c r="J27" i="29"/>
  <c r="K27" i="29" s="1"/>
  <c r="I27" i="29"/>
  <c r="J26" i="29"/>
  <c r="I26" i="29"/>
  <c r="J25" i="29"/>
  <c r="I25" i="29"/>
  <c r="K25" i="29" s="1"/>
  <c r="K24" i="29"/>
  <c r="J24" i="29"/>
  <c r="I24" i="29"/>
  <c r="J23" i="29"/>
  <c r="K23" i="29" s="1"/>
  <c r="I23" i="29"/>
  <c r="J22" i="29"/>
  <c r="I22" i="29"/>
  <c r="K22" i="29" s="1"/>
  <c r="J21" i="29"/>
  <c r="I21" i="29"/>
  <c r="K21" i="29" s="1"/>
  <c r="K20" i="29"/>
  <c r="J20" i="29"/>
  <c r="I20" i="29"/>
  <c r="J19" i="29"/>
  <c r="K19" i="29" s="1"/>
  <c r="I19" i="29"/>
  <c r="J18" i="29"/>
  <c r="I18" i="29"/>
  <c r="J17" i="29"/>
  <c r="I17" i="29"/>
  <c r="K17" i="29" s="1"/>
  <c r="K16" i="29"/>
  <c r="J16" i="29"/>
  <c r="I16" i="29"/>
  <c r="J15" i="29"/>
  <c r="K15" i="29" s="1"/>
  <c r="I15" i="29"/>
  <c r="J14" i="29"/>
  <c r="I14" i="29"/>
  <c r="K14" i="29" s="1"/>
  <c r="J13" i="29"/>
  <c r="I13" i="29"/>
  <c r="K13" i="29" s="1"/>
  <c r="K12" i="29"/>
  <c r="J12" i="29"/>
  <c r="I12" i="29"/>
  <c r="J11" i="29"/>
  <c r="K11" i="29" s="1"/>
  <c r="I11" i="29"/>
  <c r="J10" i="29"/>
  <c r="I10" i="29"/>
  <c r="J9" i="29"/>
  <c r="I9" i="29"/>
  <c r="K9" i="29" s="1"/>
  <c r="K8" i="29"/>
  <c r="J8" i="29"/>
  <c r="I8" i="29"/>
  <c r="J7" i="29"/>
  <c r="K7" i="29" s="1"/>
  <c r="I7" i="29"/>
  <c r="J6" i="29"/>
  <c r="I6" i="29"/>
  <c r="K6" i="29" s="1"/>
  <c r="J5" i="29"/>
  <c r="I5" i="29"/>
  <c r="K5" i="29" s="1"/>
  <c r="K4" i="29"/>
  <c r="J4" i="29"/>
  <c r="I4" i="29"/>
  <c r="I49" i="30"/>
  <c r="J41" i="30"/>
  <c r="I41" i="30"/>
  <c r="K41" i="30" s="1"/>
  <c r="J40" i="30"/>
  <c r="I40" i="30"/>
  <c r="K40" i="30" s="1"/>
  <c r="K39" i="30"/>
  <c r="J39" i="30"/>
  <c r="I39" i="30"/>
  <c r="J38" i="30"/>
  <c r="K38" i="30" s="1"/>
  <c r="I38" i="30"/>
  <c r="J37" i="30"/>
  <c r="I37" i="30"/>
  <c r="K37" i="30" s="1"/>
  <c r="J36" i="30"/>
  <c r="I36" i="30"/>
  <c r="K36" i="30" s="1"/>
  <c r="K35" i="30"/>
  <c r="J35" i="30"/>
  <c r="I35" i="30"/>
  <c r="K34" i="30"/>
  <c r="J34" i="30"/>
  <c r="I34" i="30"/>
  <c r="J33" i="30"/>
  <c r="I33" i="30"/>
  <c r="K33" i="30" s="1"/>
  <c r="J32" i="30"/>
  <c r="I32" i="30"/>
  <c r="K32" i="30" s="1"/>
  <c r="K31" i="30"/>
  <c r="J31" i="30"/>
  <c r="I31" i="30"/>
  <c r="J30" i="30"/>
  <c r="K30" i="30" s="1"/>
  <c r="I30" i="30"/>
  <c r="J29" i="30"/>
  <c r="I29" i="30"/>
  <c r="K29" i="30" s="1"/>
  <c r="J28" i="30"/>
  <c r="I28" i="30"/>
  <c r="K28" i="30" s="1"/>
  <c r="K27" i="30"/>
  <c r="J27" i="30"/>
  <c r="I27" i="30"/>
  <c r="K26" i="30"/>
  <c r="J26" i="30"/>
  <c r="I26" i="30"/>
  <c r="J25" i="30"/>
  <c r="I25" i="30"/>
  <c r="K25" i="30" s="1"/>
  <c r="J24" i="30"/>
  <c r="I24" i="30"/>
  <c r="K24" i="30" s="1"/>
  <c r="K23" i="30"/>
  <c r="J23" i="30"/>
  <c r="I23" i="30"/>
  <c r="J22" i="30"/>
  <c r="K22" i="30" s="1"/>
  <c r="I22" i="30"/>
  <c r="J21" i="30"/>
  <c r="I21" i="30"/>
  <c r="K21" i="30" s="1"/>
  <c r="J20" i="30"/>
  <c r="I20" i="30"/>
  <c r="K20" i="30" s="1"/>
  <c r="K19" i="30"/>
  <c r="J19" i="30"/>
  <c r="I19" i="30"/>
  <c r="K18" i="30"/>
  <c r="J18" i="30"/>
  <c r="I18" i="30"/>
  <c r="J17" i="30"/>
  <c r="I17" i="30"/>
  <c r="K17" i="30" s="1"/>
  <c r="J16" i="30"/>
  <c r="I16" i="30"/>
  <c r="K16" i="30" s="1"/>
  <c r="K15" i="30"/>
  <c r="J15" i="30"/>
  <c r="I15" i="30"/>
  <c r="J14" i="30"/>
  <c r="K14" i="30" s="1"/>
  <c r="I14" i="30"/>
  <c r="J13" i="30"/>
  <c r="I13" i="30"/>
  <c r="K13" i="30" s="1"/>
  <c r="J12" i="30"/>
  <c r="I12" i="30"/>
  <c r="K12" i="30" s="1"/>
  <c r="K11" i="30"/>
  <c r="J11" i="30"/>
  <c r="I11" i="30"/>
  <c r="K10" i="30"/>
  <c r="J10" i="30"/>
  <c r="I10" i="30"/>
  <c r="J9" i="30"/>
  <c r="I9" i="30"/>
  <c r="K9" i="30" s="1"/>
  <c r="J8" i="30"/>
  <c r="I8" i="30"/>
  <c r="K8" i="30" s="1"/>
  <c r="K7" i="30"/>
  <c r="J7" i="30"/>
  <c r="I7" i="30"/>
  <c r="J6" i="30"/>
  <c r="K6" i="30" s="1"/>
  <c r="I6" i="30"/>
  <c r="J5" i="30"/>
  <c r="I5" i="30"/>
  <c r="K5" i="30" s="1"/>
  <c r="J4" i="30"/>
  <c r="I4" i="30"/>
  <c r="K4" i="30" s="1"/>
  <c r="I57" i="31"/>
  <c r="J48" i="31"/>
  <c r="K48" i="31" s="1"/>
  <c r="I48" i="31"/>
  <c r="J47" i="31"/>
  <c r="I47" i="31"/>
  <c r="K47" i="31" s="1"/>
  <c r="J46" i="31"/>
  <c r="I46" i="31"/>
  <c r="K46" i="31" s="1"/>
  <c r="K45" i="31"/>
  <c r="J45" i="31"/>
  <c r="I45" i="31"/>
  <c r="K44" i="31"/>
  <c r="J44" i="31"/>
  <c r="I44" i="31"/>
  <c r="J43" i="31"/>
  <c r="I43" i="31"/>
  <c r="K43" i="31" s="1"/>
  <c r="J42" i="31"/>
  <c r="I42" i="31"/>
  <c r="K42" i="31" s="1"/>
  <c r="K41" i="31"/>
  <c r="J41" i="31"/>
  <c r="I41" i="31"/>
  <c r="J40" i="31"/>
  <c r="K40" i="31" s="1"/>
  <c r="I40" i="31"/>
  <c r="J39" i="31"/>
  <c r="I39" i="31"/>
  <c r="K39" i="31" s="1"/>
  <c r="J38" i="31"/>
  <c r="I38" i="31"/>
  <c r="K38" i="31" s="1"/>
  <c r="K37" i="31"/>
  <c r="J37" i="31"/>
  <c r="I37" i="31"/>
  <c r="K36" i="31"/>
  <c r="J36" i="31"/>
  <c r="I36" i="31"/>
  <c r="J35" i="31"/>
  <c r="I35" i="31"/>
  <c r="K35" i="31" s="1"/>
  <c r="J34" i="31"/>
  <c r="I34" i="31"/>
  <c r="K34" i="31" s="1"/>
  <c r="K33" i="31"/>
  <c r="J33" i="31"/>
  <c r="I33" i="31"/>
  <c r="J32" i="31"/>
  <c r="K32" i="31" s="1"/>
  <c r="I32" i="31"/>
  <c r="J31" i="31"/>
  <c r="I31" i="31"/>
  <c r="K31" i="31" s="1"/>
  <c r="J30" i="31"/>
  <c r="I30" i="31"/>
  <c r="K30" i="31" s="1"/>
  <c r="K29" i="31"/>
  <c r="J29" i="31"/>
  <c r="I29" i="31"/>
  <c r="K28" i="31"/>
  <c r="J28" i="31"/>
  <c r="I28" i="31"/>
  <c r="J27" i="31"/>
  <c r="I27" i="31"/>
  <c r="K27" i="31" s="1"/>
  <c r="J26" i="31"/>
  <c r="I26" i="31"/>
  <c r="K26" i="31" s="1"/>
  <c r="K25" i="31"/>
  <c r="J25" i="31"/>
  <c r="I25" i="31"/>
  <c r="J24" i="31"/>
  <c r="K24" i="31" s="1"/>
  <c r="I24" i="31"/>
  <c r="J23" i="31"/>
  <c r="I23" i="31"/>
  <c r="K23" i="31" s="1"/>
  <c r="J22" i="31"/>
  <c r="I22" i="31"/>
  <c r="K22" i="31" s="1"/>
  <c r="K21" i="31"/>
  <c r="J21" i="31"/>
  <c r="I21" i="31"/>
  <c r="K20" i="31"/>
  <c r="J20" i="31"/>
  <c r="I20" i="31"/>
  <c r="J19" i="31"/>
  <c r="I19" i="31"/>
  <c r="K19" i="31" s="1"/>
  <c r="J18" i="31"/>
  <c r="I18" i="31"/>
  <c r="K18" i="31" s="1"/>
  <c r="K17" i="31"/>
  <c r="J17" i="31"/>
  <c r="I17" i="31"/>
  <c r="J16" i="31"/>
  <c r="K16" i="31" s="1"/>
  <c r="I16" i="31"/>
  <c r="J15" i="31"/>
  <c r="I15" i="31"/>
  <c r="K15" i="31" s="1"/>
  <c r="J14" i="31"/>
  <c r="I14" i="31"/>
  <c r="K14" i="31" s="1"/>
  <c r="K13" i="31"/>
  <c r="J13" i="31"/>
  <c r="I13" i="31"/>
  <c r="K12" i="31"/>
  <c r="J12" i="31"/>
  <c r="I12" i="31"/>
  <c r="J11" i="31"/>
  <c r="I11" i="31"/>
  <c r="K11" i="31" s="1"/>
  <c r="J10" i="31"/>
  <c r="I10" i="31"/>
  <c r="K10" i="31" s="1"/>
  <c r="K9" i="31"/>
  <c r="J9" i="31"/>
  <c r="I9" i="31"/>
  <c r="J8" i="31"/>
  <c r="K8" i="31" s="1"/>
  <c r="I8" i="31"/>
  <c r="J7" i="31"/>
  <c r="I7" i="31"/>
  <c r="K7" i="31" s="1"/>
  <c r="J6" i="31"/>
  <c r="I6" i="31"/>
  <c r="K6" i="31" s="1"/>
  <c r="K5" i="31"/>
  <c r="J5" i="31"/>
  <c r="I5" i="31"/>
  <c r="K4" i="31"/>
  <c r="J4" i="31"/>
  <c r="I4" i="31"/>
  <c r="I40" i="32"/>
  <c r="I36" i="32"/>
  <c r="J32" i="32"/>
  <c r="I32" i="32"/>
  <c r="K32" i="32" s="1"/>
  <c r="K31" i="32"/>
  <c r="J31" i="32"/>
  <c r="I31" i="32"/>
  <c r="J30" i="32"/>
  <c r="K30" i="32" s="1"/>
  <c r="I30" i="32"/>
  <c r="J29" i="32"/>
  <c r="I29" i="32"/>
  <c r="K29" i="32" s="1"/>
  <c r="J28" i="32"/>
  <c r="I28" i="32"/>
  <c r="K28" i="32" s="1"/>
  <c r="K27" i="32"/>
  <c r="J27" i="32"/>
  <c r="I27" i="32"/>
  <c r="J26" i="32"/>
  <c r="K26" i="32" s="1"/>
  <c r="I26" i="32"/>
  <c r="J25" i="32"/>
  <c r="I25" i="32"/>
  <c r="J24" i="32"/>
  <c r="I24" i="32"/>
  <c r="K24" i="32" s="1"/>
  <c r="K23" i="32"/>
  <c r="J23" i="32"/>
  <c r="I23" i="32"/>
  <c r="J22" i="32"/>
  <c r="K22" i="32" s="1"/>
  <c r="I22" i="32"/>
  <c r="J21" i="32"/>
  <c r="I21" i="32"/>
  <c r="K21" i="32" s="1"/>
  <c r="J20" i="32"/>
  <c r="I20" i="32"/>
  <c r="K20" i="32" s="1"/>
  <c r="K19" i="32"/>
  <c r="J19" i="32"/>
  <c r="I19" i="32"/>
  <c r="J18" i="32"/>
  <c r="K18" i="32" s="1"/>
  <c r="I18" i="32"/>
  <c r="J17" i="32"/>
  <c r="I17" i="32"/>
  <c r="J16" i="32"/>
  <c r="I16" i="32"/>
  <c r="K16" i="32" s="1"/>
  <c r="K15" i="32"/>
  <c r="J15" i="32"/>
  <c r="I15" i="32"/>
  <c r="J14" i="32"/>
  <c r="K14" i="32" s="1"/>
  <c r="I14" i="32"/>
  <c r="J13" i="32"/>
  <c r="I13" i="32"/>
  <c r="K13" i="32" s="1"/>
  <c r="J12" i="32"/>
  <c r="I12" i="32"/>
  <c r="K12" i="32" s="1"/>
  <c r="K11" i="32"/>
  <c r="J11" i="32"/>
  <c r="I11" i="32"/>
  <c r="J10" i="32"/>
  <c r="K10" i="32" s="1"/>
  <c r="I10" i="32"/>
  <c r="J9" i="32"/>
  <c r="I9" i="32"/>
  <c r="J8" i="32"/>
  <c r="I8" i="32"/>
  <c r="K8" i="32" s="1"/>
  <c r="K7" i="32"/>
  <c r="J7" i="32"/>
  <c r="I7" i="32"/>
  <c r="J6" i="32"/>
  <c r="K6" i="32" s="1"/>
  <c r="I6" i="32"/>
  <c r="J5" i="32"/>
  <c r="I5" i="32"/>
  <c r="K5" i="32" s="1"/>
  <c r="J4" i="32"/>
  <c r="I4" i="32"/>
  <c r="K4" i="32" s="1"/>
  <c r="I48" i="33"/>
  <c r="J40" i="33"/>
  <c r="K40" i="33" s="1"/>
  <c r="I40" i="33"/>
  <c r="J39" i="33"/>
  <c r="I39" i="33"/>
  <c r="K39" i="33" s="1"/>
  <c r="J38" i="33"/>
  <c r="I38" i="33"/>
  <c r="K38" i="33" s="1"/>
  <c r="K37" i="33"/>
  <c r="J37" i="33"/>
  <c r="I37" i="33"/>
  <c r="J36" i="33"/>
  <c r="K36" i="33" s="1"/>
  <c r="I36" i="33"/>
  <c r="J35" i="33"/>
  <c r="I35" i="33"/>
  <c r="J34" i="33"/>
  <c r="I34" i="33"/>
  <c r="K34" i="33" s="1"/>
  <c r="K33" i="33"/>
  <c r="J33" i="33"/>
  <c r="I33" i="33"/>
  <c r="J32" i="33"/>
  <c r="K32" i="33" s="1"/>
  <c r="I32" i="33"/>
  <c r="J31" i="33"/>
  <c r="I31" i="33"/>
  <c r="K31" i="33" s="1"/>
  <c r="J30" i="33"/>
  <c r="I30" i="33"/>
  <c r="K30" i="33" s="1"/>
  <c r="K29" i="33"/>
  <c r="J29" i="33"/>
  <c r="I29" i="33"/>
  <c r="J28" i="33"/>
  <c r="K28" i="33" s="1"/>
  <c r="I28" i="33"/>
  <c r="J27" i="33"/>
  <c r="I27" i="33"/>
  <c r="J26" i="33"/>
  <c r="I26" i="33"/>
  <c r="K26" i="33" s="1"/>
  <c r="K25" i="33"/>
  <c r="J25" i="33"/>
  <c r="I25" i="33"/>
  <c r="J24" i="33"/>
  <c r="K24" i="33" s="1"/>
  <c r="I24" i="33"/>
  <c r="J23" i="33"/>
  <c r="I23" i="33"/>
  <c r="K23" i="33" s="1"/>
  <c r="J22" i="33"/>
  <c r="I22" i="33"/>
  <c r="K22" i="33" s="1"/>
  <c r="K21" i="33"/>
  <c r="J21" i="33"/>
  <c r="I21" i="33"/>
  <c r="J20" i="33"/>
  <c r="K20" i="33" s="1"/>
  <c r="I20" i="33"/>
  <c r="J19" i="33"/>
  <c r="I19" i="33"/>
  <c r="J18" i="33"/>
  <c r="I18" i="33"/>
  <c r="K18" i="33" s="1"/>
  <c r="K17" i="33"/>
  <c r="J17" i="33"/>
  <c r="I17" i="33"/>
  <c r="J16" i="33"/>
  <c r="K16" i="33" s="1"/>
  <c r="I16" i="33"/>
  <c r="J15" i="33"/>
  <c r="I15" i="33"/>
  <c r="K15" i="33" s="1"/>
  <c r="J14" i="33"/>
  <c r="I14" i="33"/>
  <c r="K14" i="33" s="1"/>
  <c r="K13" i="33"/>
  <c r="J13" i="33"/>
  <c r="I13" i="33"/>
  <c r="J12" i="33"/>
  <c r="K12" i="33" s="1"/>
  <c r="I12" i="33"/>
  <c r="J11" i="33"/>
  <c r="I11" i="33"/>
  <c r="J10" i="33"/>
  <c r="I10" i="33"/>
  <c r="K10" i="33" s="1"/>
  <c r="K9" i="33"/>
  <c r="J9" i="33"/>
  <c r="I9" i="33"/>
  <c r="J8" i="33"/>
  <c r="K8" i="33" s="1"/>
  <c r="I8" i="33"/>
  <c r="J7" i="33"/>
  <c r="I7" i="33"/>
  <c r="K7" i="33" s="1"/>
  <c r="J6" i="33"/>
  <c r="I6" i="33"/>
  <c r="K6" i="33" s="1"/>
  <c r="K5" i="33"/>
  <c r="J5" i="33"/>
  <c r="I5" i="33"/>
  <c r="J4" i="33"/>
  <c r="K4" i="33" s="1"/>
  <c r="I4" i="33"/>
  <c r="I44" i="33" s="1"/>
  <c r="I56" i="34"/>
  <c r="J49" i="34"/>
  <c r="I49" i="34"/>
  <c r="K49" i="34" s="1"/>
  <c r="K48" i="34"/>
  <c r="J48" i="34"/>
  <c r="I48" i="34"/>
  <c r="K47" i="34"/>
  <c r="J47" i="34"/>
  <c r="I47" i="34"/>
  <c r="J46" i="34"/>
  <c r="I46" i="34"/>
  <c r="K46" i="34" s="1"/>
  <c r="J45" i="34"/>
  <c r="I45" i="34"/>
  <c r="K45" i="34" s="1"/>
  <c r="K44" i="34"/>
  <c r="J44" i="34"/>
  <c r="I44" i="34"/>
  <c r="J43" i="34"/>
  <c r="K43" i="34" s="1"/>
  <c r="I43" i="34"/>
  <c r="J42" i="34"/>
  <c r="I42" i="34"/>
  <c r="K42" i="34" s="1"/>
  <c r="J41" i="34"/>
  <c r="I41" i="34"/>
  <c r="K41" i="34" s="1"/>
  <c r="K40" i="34"/>
  <c r="J40" i="34"/>
  <c r="I40" i="34"/>
  <c r="K39" i="34"/>
  <c r="J39" i="34"/>
  <c r="I39" i="34"/>
  <c r="J38" i="34"/>
  <c r="I38" i="34"/>
  <c r="K38" i="34" s="1"/>
  <c r="J37" i="34"/>
  <c r="I37" i="34"/>
  <c r="K37" i="34" s="1"/>
  <c r="K36" i="34"/>
  <c r="J36" i="34"/>
  <c r="I36" i="34"/>
  <c r="J35" i="34"/>
  <c r="K35" i="34" s="1"/>
  <c r="I35" i="34"/>
  <c r="J34" i="34"/>
  <c r="I34" i="34"/>
  <c r="K34" i="34" s="1"/>
  <c r="J33" i="34"/>
  <c r="I33" i="34"/>
  <c r="K33" i="34" s="1"/>
  <c r="K32" i="34"/>
  <c r="J32" i="34"/>
  <c r="I32" i="34"/>
  <c r="K31" i="34"/>
  <c r="J31" i="34"/>
  <c r="I31" i="34"/>
  <c r="J30" i="34"/>
  <c r="I30" i="34"/>
  <c r="K30" i="34" s="1"/>
  <c r="J29" i="34"/>
  <c r="I29" i="34"/>
  <c r="K29" i="34" s="1"/>
  <c r="K28" i="34"/>
  <c r="J28" i="34"/>
  <c r="I28" i="34"/>
  <c r="J27" i="34"/>
  <c r="K27" i="34" s="1"/>
  <c r="I27" i="34"/>
  <c r="J26" i="34"/>
  <c r="I26" i="34"/>
  <c r="K26" i="34" s="1"/>
  <c r="J25" i="34"/>
  <c r="I25" i="34"/>
  <c r="K25" i="34" s="1"/>
  <c r="K24" i="34"/>
  <c r="J24" i="34"/>
  <c r="I24" i="34"/>
  <c r="K23" i="34"/>
  <c r="J23" i="34"/>
  <c r="I23" i="34"/>
  <c r="J22" i="34"/>
  <c r="I22" i="34"/>
  <c r="K22" i="34" s="1"/>
  <c r="J21" i="34"/>
  <c r="I21" i="34"/>
  <c r="K21" i="34" s="1"/>
  <c r="K20" i="34"/>
  <c r="J20" i="34"/>
  <c r="I20" i="34"/>
  <c r="J19" i="34"/>
  <c r="K19" i="34" s="1"/>
  <c r="I19" i="34"/>
  <c r="J18" i="34"/>
  <c r="I18" i="34"/>
  <c r="K18" i="34" s="1"/>
  <c r="J17" i="34"/>
  <c r="I17" i="34"/>
  <c r="K17" i="34" s="1"/>
  <c r="K16" i="34"/>
  <c r="J16" i="34"/>
  <c r="I16" i="34"/>
  <c r="K15" i="34"/>
  <c r="J15" i="34"/>
  <c r="I15" i="34"/>
  <c r="J14" i="34"/>
  <c r="I14" i="34"/>
  <c r="K14" i="34" s="1"/>
  <c r="J13" i="34"/>
  <c r="I13" i="34"/>
  <c r="K13" i="34" s="1"/>
  <c r="K12" i="34"/>
  <c r="J12" i="34"/>
  <c r="I12" i="34"/>
  <c r="J11" i="34"/>
  <c r="K11" i="34" s="1"/>
  <c r="I11" i="34"/>
  <c r="J10" i="34"/>
  <c r="I10" i="34"/>
  <c r="K10" i="34" s="1"/>
  <c r="J9" i="34"/>
  <c r="I9" i="34"/>
  <c r="K9" i="34" s="1"/>
  <c r="K8" i="34"/>
  <c r="J8" i="34"/>
  <c r="I8" i="34"/>
  <c r="K7" i="34"/>
  <c r="J7" i="34"/>
  <c r="I7" i="34"/>
  <c r="J6" i="34"/>
  <c r="I6" i="34"/>
  <c r="K6" i="34" s="1"/>
  <c r="J5" i="34"/>
  <c r="I5" i="34"/>
  <c r="K5" i="34" s="1"/>
  <c r="K4" i="34"/>
  <c r="J4" i="34"/>
  <c r="I4" i="34"/>
  <c r="J39" i="35"/>
  <c r="K31" i="35"/>
  <c r="J31" i="35"/>
  <c r="K30" i="35"/>
  <c r="J30" i="35"/>
  <c r="L30" i="35" s="1"/>
  <c r="L29" i="35"/>
  <c r="K29" i="35"/>
  <c r="J29" i="35"/>
  <c r="K28" i="35"/>
  <c r="L28" i="35" s="1"/>
  <c r="J28" i="35"/>
  <c r="K27" i="35"/>
  <c r="J27" i="35"/>
  <c r="L27" i="35" s="1"/>
  <c r="K26" i="35"/>
  <c r="J26" i="35"/>
  <c r="L26" i="35" s="1"/>
  <c r="L25" i="35"/>
  <c r="K25" i="35"/>
  <c r="J25" i="35"/>
  <c r="K24" i="35"/>
  <c r="L24" i="35" s="1"/>
  <c r="J24" i="35"/>
  <c r="K23" i="35"/>
  <c r="J23" i="35"/>
  <c r="K22" i="35"/>
  <c r="J22" i="35"/>
  <c r="L22" i="35" s="1"/>
  <c r="L21" i="35"/>
  <c r="K21" i="35"/>
  <c r="J21" i="35"/>
  <c r="K20" i="35"/>
  <c r="L20" i="35" s="1"/>
  <c r="J20" i="35"/>
  <c r="K19" i="35"/>
  <c r="J19" i="35"/>
  <c r="L19" i="35" s="1"/>
  <c r="K18" i="35"/>
  <c r="J18" i="35"/>
  <c r="L18" i="35" s="1"/>
  <c r="L17" i="35"/>
  <c r="K17" i="35"/>
  <c r="J17" i="35"/>
  <c r="K16" i="35"/>
  <c r="L16" i="35" s="1"/>
  <c r="J16" i="35"/>
  <c r="K15" i="35"/>
  <c r="J15" i="35"/>
  <c r="K14" i="35"/>
  <c r="J14" i="35"/>
  <c r="L14" i="35" s="1"/>
  <c r="L13" i="35"/>
  <c r="K13" i="35"/>
  <c r="J13" i="35"/>
  <c r="K12" i="35"/>
  <c r="L12" i="35" s="1"/>
  <c r="J12" i="35"/>
  <c r="K11" i="35"/>
  <c r="J11" i="35"/>
  <c r="L11" i="35" s="1"/>
  <c r="K10" i="35"/>
  <c r="J10" i="35"/>
  <c r="L10" i="35" s="1"/>
  <c r="L9" i="35"/>
  <c r="K9" i="35"/>
  <c r="J9" i="35"/>
  <c r="K8" i="35"/>
  <c r="L8" i="35" s="1"/>
  <c r="J8" i="35"/>
  <c r="K7" i="35"/>
  <c r="J7" i="35"/>
  <c r="K6" i="35"/>
  <c r="J6" i="35"/>
  <c r="L6" i="35" s="1"/>
  <c r="L5" i="35"/>
  <c r="K5" i="35"/>
  <c r="J5" i="35"/>
  <c r="K4" i="35"/>
  <c r="L4" i="35" s="1"/>
  <c r="J4" i="35"/>
  <c r="J37" i="36"/>
  <c r="K29" i="36"/>
  <c r="J29" i="36"/>
  <c r="L29" i="36" s="1"/>
  <c r="L28" i="36"/>
  <c r="K28" i="36"/>
  <c r="J28" i="36"/>
  <c r="K27" i="36"/>
  <c r="L27" i="36" s="1"/>
  <c r="J27" i="36"/>
  <c r="K26" i="36"/>
  <c r="J26" i="36"/>
  <c r="L26" i="36" s="1"/>
  <c r="K25" i="36"/>
  <c r="J25" i="36"/>
  <c r="L25" i="36" s="1"/>
  <c r="L24" i="36"/>
  <c r="K24" i="36"/>
  <c r="J24" i="36"/>
  <c r="L23" i="36"/>
  <c r="K23" i="36"/>
  <c r="J23" i="36"/>
  <c r="K22" i="36"/>
  <c r="J22" i="36"/>
  <c r="L22" i="36" s="1"/>
  <c r="K21" i="36"/>
  <c r="J21" i="36"/>
  <c r="L21" i="36" s="1"/>
  <c r="L20" i="36"/>
  <c r="K20" i="36"/>
  <c r="J20" i="36"/>
  <c r="K19" i="36"/>
  <c r="L19" i="36" s="1"/>
  <c r="J19" i="36"/>
  <c r="K18" i="36"/>
  <c r="J18" i="36"/>
  <c r="L18" i="36" s="1"/>
  <c r="K17" i="36"/>
  <c r="J17" i="36"/>
  <c r="L17" i="36" s="1"/>
  <c r="L16" i="36"/>
  <c r="K16" i="36"/>
  <c r="J16" i="36"/>
  <c r="L15" i="36"/>
  <c r="K15" i="36"/>
  <c r="J15" i="36"/>
  <c r="K14" i="36"/>
  <c r="J14" i="36"/>
  <c r="L14" i="36" s="1"/>
  <c r="K13" i="36"/>
  <c r="J13" i="36"/>
  <c r="L13" i="36" s="1"/>
  <c r="L12" i="36"/>
  <c r="K12" i="36"/>
  <c r="J12" i="36"/>
  <c r="K11" i="36"/>
  <c r="L11" i="36" s="1"/>
  <c r="J11" i="36"/>
  <c r="K10" i="36"/>
  <c r="J10" i="36"/>
  <c r="L10" i="36" s="1"/>
  <c r="K9" i="36"/>
  <c r="J9" i="36"/>
  <c r="L9" i="36" s="1"/>
  <c r="L8" i="36"/>
  <c r="K8" i="36"/>
  <c r="J8" i="36"/>
  <c r="L7" i="36"/>
  <c r="K7" i="36"/>
  <c r="J7" i="36"/>
  <c r="K6" i="36"/>
  <c r="J6" i="36"/>
  <c r="L6" i="36" s="1"/>
  <c r="K5" i="36"/>
  <c r="J5" i="36"/>
  <c r="L5" i="36" s="1"/>
  <c r="L4" i="36"/>
  <c r="K4" i="36"/>
  <c r="J4" i="36"/>
  <c r="J62" i="37"/>
  <c r="K54" i="37"/>
  <c r="J54" i="37"/>
  <c r="K53" i="37"/>
  <c r="J53" i="37"/>
  <c r="L53" i="37" s="1"/>
  <c r="L52" i="37"/>
  <c r="K52" i="37"/>
  <c r="J52" i="37"/>
  <c r="K51" i="37"/>
  <c r="L51" i="37" s="1"/>
  <c r="J51" i="37"/>
  <c r="K50" i="37"/>
  <c r="J50" i="37"/>
  <c r="L50" i="37" s="1"/>
  <c r="K49" i="37"/>
  <c r="J49" i="37"/>
  <c r="L49" i="37" s="1"/>
  <c r="L48" i="37"/>
  <c r="K48" i="37"/>
  <c r="J48" i="37"/>
  <c r="K47" i="37"/>
  <c r="L47" i="37" s="1"/>
  <c r="J47" i="37"/>
  <c r="K46" i="37"/>
  <c r="J46" i="37"/>
  <c r="K45" i="37"/>
  <c r="J45" i="37"/>
  <c r="L45" i="37" s="1"/>
  <c r="L44" i="37"/>
  <c r="K44" i="37"/>
  <c r="J44" i="37"/>
  <c r="K43" i="37"/>
  <c r="L43" i="37" s="1"/>
  <c r="J43" i="37"/>
  <c r="K42" i="37"/>
  <c r="J42" i="37"/>
  <c r="L42" i="37" s="1"/>
  <c r="K41" i="37"/>
  <c r="J41" i="37"/>
  <c r="L41" i="37" s="1"/>
  <c r="L40" i="37"/>
  <c r="K40" i="37"/>
  <c r="J40" i="37"/>
  <c r="K39" i="37"/>
  <c r="L39" i="37" s="1"/>
  <c r="J39" i="37"/>
  <c r="K38" i="37"/>
  <c r="J38" i="37"/>
  <c r="K37" i="37"/>
  <c r="J37" i="37"/>
  <c r="L37" i="37" s="1"/>
  <c r="L36" i="37"/>
  <c r="K36" i="37"/>
  <c r="J36" i="37"/>
  <c r="K35" i="37"/>
  <c r="L35" i="37" s="1"/>
  <c r="J35" i="37"/>
  <c r="K34" i="37"/>
  <c r="J34" i="37"/>
  <c r="L34" i="37" s="1"/>
  <c r="K33" i="37"/>
  <c r="J33" i="37"/>
  <c r="L33" i="37" s="1"/>
  <c r="L32" i="37"/>
  <c r="K32" i="37"/>
  <c r="J32" i="37"/>
  <c r="K31" i="37"/>
  <c r="L31" i="37" s="1"/>
  <c r="J31" i="37"/>
  <c r="K30" i="37"/>
  <c r="J30" i="37"/>
  <c r="K29" i="37"/>
  <c r="J29" i="37"/>
  <c r="L29" i="37" s="1"/>
  <c r="L28" i="37"/>
  <c r="K28" i="37"/>
  <c r="J28" i="37"/>
  <c r="K27" i="37"/>
  <c r="L27" i="37" s="1"/>
  <c r="J27" i="37"/>
  <c r="K26" i="37"/>
  <c r="J26" i="37"/>
  <c r="L26" i="37" s="1"/>
  <c r="L25" i="37"/>
  <c r="K25" i="37"/>
  <c r="J25" i="37"/>
  <c r="K24" i="37"/>
  <c r="L24" i="37" s="1"/>
  <c r="J24" i="37"/>
  <c r="K23" i="37"/>
  <c r="J23" i="37"/>
  <c r="L23" i="37" s="1"/>
  <c r="K22" i="37"/>
  <c r="J22" i="37"/>
  <c r="L22" i="37" s="1"/>
  <c r="L21" i="37"/>
  <c r="K21" i="37"/>
  <c r="J21" i="37"/>
  <c r="K20" i="37"/>
  <c r="L20" i="37" s="1"/>
  <c r="J20" i="37"/>
  <c r="K19" i="37"/>
  <c r="J19" i="37"/>
  <c r="L19" i="37" s="1"/>
  <c r="K18" i="37"/>
  <c r="J18" i="37"/>
  <c r="K17" i="37"/>
  <c r="J17" i="37"/>
  <c r="L17" i="37" s="1"/>
  <c r="K16" i="37"/>
  <c r="L16" i="37" s="1"/>
  <c r="J16" i="37"/>
  <c r="L15" i="37"/>
  <c r="K15" i="37"/>
  <c r="J15" i="37"/>
  <c r="K14" i="37"/>
  <c r="J14" i="37"/>
  <c r="L14" i="37" s="1"/>
  <c r="K13" i="37"/>
  <c r="J13" i="37"/>
  <c r="L13" i="37" s="1"/>
  <c r="L12" i="37"/>
  <c r="K12" i="37"/>
  <c r="J12" i="37"/>
  <c r="K11" i="37"/>
  <c r="L11" i="37" s="1"/>
  <c r="J11" i="37"/>
  <c r="K10" i="37"/>
  <c r="J10" i="37"/>
  <c r="L10" i="37" s="1"/>
  <c r="L9" i="37"/>
  <c r="K9" i="37"/>
  <c r="J9" i="37"/>
  <c r="K8" i="37"/>
  <c r="L8" i="37" s="1"/>
  <c r="J8" i="37"/>
  <c r="K7" i="37"/>
  <c r="J7" i="37"/>
  <c r="J58" i="37" s="1"/>
  <c r="K6" i="37"/>
  <c r="J6" i="37"/>
  <c r="L6" i="37" s="1"/>
  <c r="L5" i="37"/>
  <c r="K5" i="37"/>
  <c r="J5" i="37"/>
  <c r="K4" i="37"/>
  <c r="L4" i="37" s="1"/>
  <c r="J4" i="37"/>
  <c r="J45" i="38"/>
  <c r="K37" i="38"/>
  <c r="J37" i="38"/>
  <c r="K36" i="38"/>
  <c r="J36" i="38"/>
  <c r="L36" i="38" s="1"/>
  <c r="K35" i="38"/>
  <c r="L35" i="38" s="1"/>
  <c r="J35" i="38"/>
  <c r="L34" i="38"/>
  <c r="K34" i="38"/>
  <c r="J34" i="38"/>
  <c r="K33" i="38"/>
  <c r="J33" i="38"/>
  <c r="L33" i="38" s="1"/>
  <c r="K32" i="38"/>
  <c r="J32" i="38"/>
  <c r="L32" i="38" s="1"/>
  <c r="L31" i="38"/>
  <c r="K31" i="38"/>
  <c r="J31" i="38"/>
  <c r="K30" i="38"/>
  <c r="L30" i="38" s="1"/>
  <c r="J30" i="38"/>
  <c r="K29" i="38"/>
  <c r="J29" i="38"/>
  <c r="L29" i="38" s="1"/>
  <c r="L28" i="38"/>
  <c r="K28" i="38"/>
  <c r="J28" i="38"/>
  <c r="K27" i="38"/>
  <c r="L27" i="38" s="1"/>
  <c r="J27" i="38"/>
  <c r="K26" i="38"/>
  <c r="J26" i="38"/>
  <c r="L26" i="38" s="1"/>
  <c r="K25" i="38"/>
  <c r="J25" i="38"/>
  <c r="L25" i="38" s="1"/>
  <c r="L24" i="38"/>
  <c r="K24" i="38"/>
  <c r="J24" i="38"/>
  <c r="K23" i="38"/>
  <c r="L23" i="38" s="1"/>
  <c r="J23" i="38"/>
  <c r="K22" i="38"/>
  <c r="J22" i="38"/>
  <c r="L22" i="38" s="1"/>
  <c r="K21" i="38"/>
  <c r="J21" i="38"/>
  <c r="K20" i="38"/>
  <c r="J20" i="38"/>
  <c r="L20" i="38" s="1"/>
  <c r="K19" i="38"/>
  <c r="L19" i="38" s="1"/>
  <c r="J19" i="38"/>
  <c r="L18" i="38"/>
  <c r="K18" i="38"/>
  <c r="J18" i="38"/>
  <c r="K17" i="38"/>
  <c r="J17" i="38"/>
  <c r="L17" i="38" s="1"/>
  <c r="K16" i="38"/>
  <c r="J16" i="38"/>
  <c r="L16" i="38" s="1"/>
  <c r="L15" i="38"/>
  <c r="K15" i="38"/>
  <c r="J15" i="38"/>
  <c r="K14" i="38"/>
  <c r="L14" i="38" s="1"/>
  <c r="J14" i="38"/>
  <c r="K13" i="38"/>
  <c r="J13" i="38"/>
  <c r="L13" i="38" s="1"/>
  <c r="L12" i="38"/>
  <c r="K12" i="38"/>
  <c r="J12" i="38"/>
  <c r="K11" i="38"/>
  <c r="L11" i="38" s="1"/>
  <c r="J11" i="38"/>
  <c r="K10" i="38"/>
  <c r="J10" i="38"/>
  <c r="L10" i="38" s="1"/>
  <c r="K9" i="38"/>
  <c r="J9" i="38"/>
  <c r="L9" i="38" s="1"/>
  <c r="L8" i="38"/>
  <c r="K8" i="38"/>
  <c r="J8" i="38"/>
  <c r="K7" i="38"/>
  <c r="L7" i="38" s="1"/>
  <c r="J7" i="38"/>
  <c r="K6" i="38"/>
  <c r="J6" i="38"/>
  <c r="L6" i="38" s="1"/>
  <c r="K5" i="38"/>
  <c r="J5" i="38"/>
  <c r="L5" i="38" s="1"/>
  <c r="L4" i="38"/>
  <c r="K4" i="38"/>
  <c r="J4" i="38"/>
  <c r="J41" i="38" s="1"/>
  <c r="K31" i="39"/>
  <c r="J31" i="39"/>
  <c r="L31" i="39" s="1"/>
  <c r="K30" i="39"/>
  <c r="L30" i="39"/>
  <c r="L29" i="39"/>
  <c r="K29" i="39"/>
  <c r="J29" i="39"/>
  <c r="K28" i="39"/>
  <c r="L28" i="39" s="1"/>
  <c r="J28" i="39"/>
  <c r="K27" i="39"/>
  <c r="J27" i="39"/>
  <c r="L27" i="39" s="1"/>
  <c r="K26" i="39"/>
  <c r="J26" i="39"/>
  <c r="L26" i="39" s="1"/>
  <c r="L25" i="39"/>
  <c r="K25" i="39"/>
  <c r="J25" i="39"/>
  <c r="K24" i="39"/>
  <c r="L24" i="39" s="1"/>
  <c r="J24" i="39"/>
  <c r="K23" i="39"/>
  <c r="J23" i="39"/>
  <c r="L23" i="39" s="1"/>
  <c r="K22" i="39"/>
  <c r="J22" i="39"/>
  <c r="L22" i="39" s="1"/>
  <c r="L21" i="39"/>
  <c r="K21" i="39"/>
  <c r="J21" i="39"/>
  <c r="K20" i="39"/>
  <c r="L20" i="39" s="1"/>
  <c r="J20" i="39"/>
  <c r="K19" i="39"/>
  <c r="J19" i="39"/>
  <c r="L19" i="39" s="1"/>
  <c r="K18" i="39"/>
  <c r="J18" i="39"/>
  <c r="L18" i="39" s="1"/>
  <c r="L17" i="39"/>
  <c r="K17" i="39"/>
  <c r="J17" i="39"/>
  <c r="K16" i="39"/>
  <c r="L16" i="39" s="1"/>
  <c r="J16" i="39"/>
  <c r="K15" i="39"/>
  <c r="J15" i="39"/>
  <c r="L15" i="39" s="1"/>
  <c r="K14" i="39"/>
  <c r="L14" i="39"/>
  <c r="L13" i="39"/>
  <c r="K13" i="39"/>
  <c r="J13" i="39"/>
  <c r="K12" i="39"/>
  <c r="L12" i="39" s="1"/>
  <c r="J12" i="39"/>
  <c r="K11" i="39"/>
  <c r="J11" i="39"/>
  <c r="L11" i="39" s="1"/>
  <c r="K10" i="39"/>
  <c r="J10" i="39"/>
  <c r="L10" i="39" s="1"/>
  <c r="L9" i="39"/>
  <c r="K9" i="39"/>
  <c r="J9" i="39"/>
  <c r="K8" i="39"/>
  <c r="L8" i="39" s="1"/>
  <c r="J8" i="39"/>
  <c r="K7" i="39"/>
  <c r="J7" i="39"/>
  <c r="L7" i="39" s="1"/>
  <c r="K6" i="39"/>
  <c r="J6" i="39"/>
  <c r="L6" i="39" s="1"/>
  <c r="L5" i="39"/>
  <c r="K5" i="39"/>
  <c r="J5" i="39"/>
  <c r="K4" i="39"/>
  <c r="L4" i="39" s="1"/>
  <c r="J4" i="39"/>
  <c r="K50" i="34" l="1"/>
  <c r="L31" i="36"/>
  <c r="L49" i="39"/>
  <c r="K43" i="30"/>
  <c r="I47" i="26"/>
  <c r="K4" i="4"/>
  <c r="K43" i="4" s="1"/>
  <c r="I45" i="4"/>
  <c r="I49" i="6"/>
  <c r="K4" i="6"/>
  <c r="K47" i="6" s="1"/>
  <c r="J35" i="35"/>
  <c r="K4" i="27"/>
  <c r="I35" i="27"/>
  <c r="L7" i="37"/>
  <c r="L56" i="37" s="1"/>
  <c r="I53" i="31"/>
  <c r="I45" i="30"/>
  <c r="K4" i="28"/>
  <c r="I36" i="28"/>
  <c r="I52" i="3"/>
  <c r="K4" i="3"/>
  <c r="K50" i="3" s="1"/>
  <c r="I45" i="5"/>
  <c r="K4" i="5"/>
  <c r="K23" i="10"/>
  <c r="K32" i="10"/>
  <c r="K15" i="13"/>
  <c r="K56" i="13" s="1"/>
  <c r="K47" i="13"/>
  <c r="J51" i="39"/>
  <c r="K51" i="31"/>
  <c r="K39" i="2"/>
  <c r="K6" i="10"/>
  <c r="K56" i="10" s="1"/>
  <c r="I58" i="10"/>
  <c r="I58" i="11"/>
  <c r="K4" i="11"/>
  <c r="K6" i="21"/>
  <c r="I56" i="21"/>
  <c r="J33" i="36"/>
  <c r="L21" i="38"/>
  <c r="L39" i="38" s="1"/>
  <c r="L37" i="38"/>
  <c r="L18" i="37"/>
  <c r="L30" i="37"/>
  <c r="L38" i="37"/>
  <c r="L46" i="37"/>
  <c r="L54" i="37"/>
  <c r="L7" i="35"/>
  <c r="L33" i="35" s="1"/>
  <c r="L15" i="35"/>
  <c r="L23" i="35"/>
  <c r="L31" i="35"/>
  <c r="I52" i="34"/>
  <c r="K11" i="33"/>
  <c r="K42" i="33" s="1"/>
  <c r="K19" i="33"/>
  <c r="K27" i="33"/>
  <c r="K35" i="33"/>
  <c r="K9" i="32"/>
  <c r="K34" i="32" s="1"/>
  <c r="K17" i="32"/>
  <c r="K25" i="32"/>
  <c r="K10" i="29"/>
  <c r="K60" i="29" s="1"/>
  <c r="K18" i="29"/>
  <c r="K26" i="29"/>
  <c r="K53" i="29"/>
  <c r="K25" i="28"/>
  <c r="K20" i="27"/>
  <c r="K6" i="2"/>
  <c r="K28" i="3"/>
  <c r="K9" i="4"/>
  <c r="K27" i="5"/>
  <c r="K12" i="6"/>
  <c r="K44" i="6"/>
  <c r="K32" i="7"/>
  <c r="K16" i="8"/>
  <c r="K48" i="8"/>
  <c r="K10" i="16"/>
  <c r="I70" i="16"/>
  <c r="K37" i="20"/>
  <c r="I41" i="20"/>
  <c r="I62" i="29"/>
  <c r="I54" i="7"/>
  <c r="K4" i="7"/>
  <c r="K20" i="7"/>
  <c r="K28" i="7"/>
  <c r="K36" i="7"/>
  <c r="K44" i="7"/>
  <c r="K4" i="8"/>
  <c r="K12" i="8"/>
  <c r="K20" i="8"/>
  <c r="K28" i="8"/>
  <c r="K36" i="8"/>
  <c r="K44" i="8"/>
  <c r="K7" i="10"/>
  <c r="K16" i="10"/>
  <c r="K39" i="10"/>
  <c r="K48" i="10"/>
  <c r="K34" i="11"/>
  <c r="K31" i="13"/>
  <c r="K11" i="26"/>
  <c r="K45" i="26" s="1"/>
  <c r="K19" i="26"/>
  <c r="K27" i="26"/>
  <c r="K35" i="26"/>
  <c r="K43" i="26"/>
  <c r="I41" i="2"/>
  <c r="I55" i="8"/>
  <c r="K11" i="9"/>
  <c r="K19" i="9"/>
  <c r="K27" i="9"/>
  <c r="K35" i="9"/>
  <c r="K48" i="9" s="1"/>
  <c r="K26" i="11"/>
  <c r="K23" i="13"/>
  <c r="I58" i="12"/>
  <c r="K11" i="10"/>
  <c r="K27" i="10"/>
  <c r="K43" i="10"/>
  <c r="K5" i="11"/>
  <c r="K11" i="12"/>
  <c r="K19" i="12"/>
  <c r="K27" i="12"/>
  <c r="K56" i="12" s="1"/>
  <c r="K35" i="12"/>
  <c r="K43" i="12"/>
  <c r="K51" i="12"/>
  <c r="I48" i="14"/>
  <c r="K7" i="14"/>
  <c r="K46" i="14" s="1"/>
  <c r="K15" i="14"/>
  <c r="K23" i="14"/>
  <c r="K31" i="14"/>
  <c r="K39" i="14"/>
  <c r="K4" i="15"/>
  <c r="I58" i="15"/>
  <c r="K9" i="15"/>
  <c r="K17" i="15"/>
  <c r="K25" i="15"/>
  <c r="K33" i="15"/>
  <c r="K41" i="15"/>
  <c r="K49" i="15"/>
  <c r="K4" i="16"/>
  <c r="I68" i="24"/>
  <c r="K4" i="24"/>
  <c r="K67" i="24" s="1"/>
  <c r="K5" i="16"/>
  <c r="K21" i="16"/>
  <c r="K37" i="16"/>
  <c r="K53" i="16"/>
  <c r="I43" i="17"/>
  <c r="K10" i="17"/>
  <c r="K18" i="17"/>
  <c r="K42" i="17" s="1"/>
  <c r="K26" i="17"/>
  <c r="K34" i="17"/>
  <c r="K4" i="18"/>
  <c r="K12" i="18"/>
  <c r="K20" i="18"/>
  <c r="K28" i="18"/>
  <c r="K36" i="18"/>
  <c r="K44" i="18"/>
  <c r="K52" i="18"/>
  <c r="I59" i="18"/>
  <c r="K40" i="19"/>
  <c r="K51" i="19" s="1"/>
  <c r="K49" i="19"/>
  <c r="K41" i="21"/>
  <c r="K5" i="22"/>
  <c r="K72" i="22" s="1"/>
  <c r="I73" i="22"/>
  <c r="K26" i="22"/>
  <c r="K34" i="22"/>
  <c r="K42" i="22"/>
  <c r="K50" i="22"/>
  <c r="K58" i="22"/>
  <c r="K66" i="22"/>
  <c r="K69" i="23"/>
  <c r="I52" i="19"/>
  <c r="I70" i="23"/>
  <c r="K5" i="23"/>
  <c r="I24" i="25"/>
  <c r="K4" i="25"/>
  <c r="K24" i="25" s="1"/>
  <c r="K44" i="19"/>
  <c r="K9" i="20"/>
  <c r="K40" i="20" s="1"/>
  <c r="K25" i="20"/>
  <c r="K17" i="21"/>
  <c r="K55" i="21" s="1"/>
  <c r="K33" i="21"/>
  <c r="K6" i="22"/>
  <c r="K14" i="22"/>
  <c r="K22" i="22"/>
  <c r="K30" i="22"/>
  <c r="K38" i="22"/>
  <c r="K46" i="22"/>
  <c r="K54" i="22"/>
  <c r="K62" i="22"/>
  <c r="K70" i="22"/>
  <c r="K34" i="28" l="1"/>
  <c r="K33" i="27"/>
  <c r="K53" i="8"/>
  <c r="K56" i="11"/>
  <c r="K58" i="18"/>
  <c r="K68" i="16"/>
  <c r="K56" i="15"/>
  <c r="K52" i="7"/>
  <c r="K43" i="5"/>
</calcChain>
</file>

<file path=xl/sharedStrings.xml><?xml version="1.0" encoding="utf-8"?>
<sst xmlns="http://schemas.openxmlformats.org/spreadsheetml/2006/main" count="4577" uniqueCount="896">
  <si>
    <t>EP-OPTION  PERFORMANCE DATA</t>
  </si>
  <si>
    <t>MONTH</t>
  </si>
  <si>
    <t>ACCURACY</t>
  </si>
  <si>
    <t>PROFITS (Rs.)</t>
  </si>
  <si>
    <t>EQUITYPANDIT FINANCIAL SERVICES PVT. LTD.</t>
  </si>
  <si>
    <t>EP-OPTIONS PACKAGE PERFORMANCE  REPORT [MAR-2020]</t>
  </si>
  <si>
    <t>DATE</t>
  </si>
  <si>
    <t>SCRIP</t>
  </si>
  <si>
    <t>TYPE</t>
  </si>
  <si>
    <t>QUANTITY</t>
  </si>
  <si>
    <t>STRIKE PRICE</t>
  </si>
  <si>
    <t>PREMIUM</t>
  </si>
  <si>
    <t>TARGET</t>
  </si>
  <si>
    <t>STOPLOSS</t>
  </si>
  <si>
    <t>BOOKED AT</t>
  </si>
  <si>
    <t>PROFIT/LOSS</t>
  </si>
  <si>
    <t>Investment Per Lot</t>
  </si>
  <si>
    <t>Percentage Profits</t>
  </si>
  <si>
    <t>MARUTI-PUT</t>
  </si>
  <si>
    <t>BUY</t>
  </si>
  <si>
    <t>274-347</t>
  </si>
  <si>
    <t>MUTHOOTFIN-PUT</t>
  </si>
  <si>
    <t>44-51</t>
  </si>
  <si>
    <t>213-257</t>
  </si>
  <si>
    <t>MARUTI-CALL</t>
  </si>
  <si>
    <t>272-305</t>
  </si>
  <si>
    <t>SRTRANSFIN-PUT</t>
  </si>
  <si>
    <t>74-87</t>
  </si>
  <si>
    <t>ESCORTS-PUT</t>
  </si>
  <si>
    <t>40.1-47</t>
  </si>
  <si>
    <t>INDIGO-PUT</t>
  </si>
  <si>
    <t>101-157</t>
  </si>
  <si>
    <t>ZEEL-PUT</t>
  </si>
  <si>
    <t>17-22</t>
  </si>
  <si>
    <t>INDUSINDBK-PUT</t>
  </si>
  <si>
    <t>54-65</t>
  </si>
  <si>
    <t>JUBLFOOD-CALL</t>
  </si>
  <si>
    <t>68.4-79</t>
  </si>
  <si>
    <t>BPCL-CALL</t>
  </si>
  <si>
    <t>27-34</t>
  </si>
  <si>
    <t>43.6-49</t>
  </si>
  <si>
    <t>47-55</t>
  </si>
  <si>
    <t>BATAINDIA-PUT</t>
  </si>
  <si>
    <t>63-77</t>
  </si>
  <si>
    <t>AUROPHARMA-PUT</t>
  </si>
  <si>
    <t>32.2-39</t>
  </si>
  <si>
    <t>RELIANCE-PUT</t>
  </si>
  <si>
    <t>68.4-75</t>
  </si>
  <si>
    <t>45-51</t>
  </si>
  <si>
    <t>BAJFINANCE-PUT</t>
  </si>
  <si>
    <t>210-235</t>
  </si>
  <si>
    <t>13/3/2020</t>
  </si>
  <si>
    <t>ESCORTS-CALL</t>
  </si>
  <si>
    <t>47-54</t>
  </si>
  <si>
    <t>16/03/2020</t>
  </si>
  <si>
    <t>82.4-94</t>
  </si>
  <si>
    <t>17/03/2020</t>
  </si>
  <si>
    <t>74.4-85</t>
  </si>
  <si>
    <t>AUROPHARMA-CALL</t>
  </si>
  <si>
    <t>47.2-54</t>
  </si>
  <si>
    <t>18/03/2020</t>
  </si>
  <si>
    <t>108-131</t>
  </si>
  <si>
    <t>77.4-89</t>
  </si>
  <si>
    <t>59-65</t>
  </si>
  <si>
    <t>BANKNIFTY-PUT</t>
  </si>
  <si>
    <t>684-751</t>
  </si>
  <si>
    <t>55-62</t>
  </si>
  <si>
    <t>20/03/2020</t>
  </si>
  <si>
    <t>31.2-39</t>
  </si>
  <si>
    <t>TOTAL PROFITS</t>
  </si>
  <si>
    <t>Total Percentage Profits</t>
  </si>
  <si>
    <t>EP-OPTIONS PACKAGE PERFORMANCE  REPORT [FEB-2020]</t>
  </si>
  <si>
    <t>MNM-CALL</t>
  </si>
  <si>
    <t>28.2-35</t>
  </si>
  <si>
    <t>BAJFINANCE-CALL</t>
  </si>
  <si>
    <t>185-211</t>
  </si>
  <si>
    <t>ESCORT-CALL</t>
  </si>
  <si>
    <t>43-49</t>
  </si>
  <si>
    <t>54.4-65</t>
  </si>
  <si>
    <t>JUSTDIAL-PUT</t>
  </si>
  <si>
    <t>34-39</t>
  </si>
  <si>
    <t>TITAN-CALL</t>
  </si>
  <si>
    <t>46.6-57</t>
  </si>
  <si>
    <t>JUBILANTFOOD-PUT</t>
  </si>
  <si>
    <t>65.4-75</t>
  </si>
  <si>
    <t>22-27</t>
  </si>
  <si>
    <t>BHARTI AIRTEL-CALL</t>
  </si>
  <si>
    <t>20-29</t>
  </si>
  <si>
    <t>SRTRANSFIN-CALL</t>
  </si>
  <si>
    <t>46-57</t>
  </si>
  <si>
    <t>HINDUNILEVER-CALL</t>
  </si>
  <si>
    <t>65-77</t>
  </si>
  <si>
    <t>MCDOWELL-CALL</t>
  </si>
  <si>
    <t>36-42</t>
  </si>
  <si>
    <t>DABUR-PUT</t>
  </si>
  <si>
    <t xml:space="preserve">10.65-11.70 </t>
  </si>
  <si>
    <t>ASIANPAINT-CALL</t>
  </si>
  <si>
    <t>42-54</t>
  </si>
  <si>
    <t>13/02/2020</t>
  </si>
  <si>
    <t>37.6-44</t>
  </si>
  <si>
    <t>142-169</t>
  </si>
  <si>
    <t>17/02/2020</t>
  </si>
  <si>
    <t>41-62</t>
  </si>
  <si>
    <t>SUNTV-PUT</t>
  </si>
  <si>
    <t>21-27</t>
  </si>
  <si>
    <t>IBULHSGFIN-PUT</t>
  </si>
  <si>
    <t>18-25</t>
  </si>
  <si>
    <t>18/02/2020</t>
  </si>
  <si>
    <t>LICHSGFIN-PUT</t>
  </si>
  <si>
    <t>15.5-21</t>
  </si>
  <si>
    <t>24-29</t>
  </si>
  <si>
    <t>20.4-27</t>
  </si>
  <si>
    <t>19/02/2020</t>
  </si>
  <si>
    <t>31-41</t>
  </si>
  <si>
    <t>MCDOWELL-N-CALL</t>
  </si>
  <si>
    <t>22.5-29</t>
  </si>
  <si>
    <t>25.1-31</t>
  </si>
  <si>
    <t>20/02/2020</t>
  </si>
  <si>
    <t>BALKRISIND-CALL</t>
  </si>
  <si>
    <t>31.5-41</t>
  </si>
  <si>
    <t>MUTHOOTFIN-CALL</t>
  </si>
  <si>
    <t>26-34</t>
  </si>
  <si>
    <t>24/02/2020</t>
  </si>
  <si>
    <t>46.2-54</t>
  </si>
  <si>
    <t>33-41</t>
  </si>
  <si>
    <t>26/02/2020</t>
  </si>
  <si>
    <t>10.2-21</t>
  </si>
  <si>
    <t>27/02/2020</t>
  </si>
  <si>
    <t>MNM-PUT</t>
  </si>
  <si>
    <t>24.2-32</t>
  </si>
  <si>
    <t>38.1-45</t>
  </si>
  <si>
    <t>28/02/2020</t>
  </si>
  <si>
    <t>59-72</t>
  </si>
  <si>
    <t>EP-OPTIONS PACKAGE PERFORMANCE  REPORT [JAN-2020]</t>
  </si>
  <si>
    <t>IBULLHOUSING-PUT</t>
  </si>
  <si>
    <t>31-37</t>
  </si>
  <si>
    <t>44.6-55</t>
  </si>
  <si>
    <t>171-195</t>
  </si>
  <si>
    <t>JUBILANTFOOD-CALL</t>
  </si>
  <si>
    <t>58.4-67</t>
  </si>
  <si>
    <t>NIITTECH-CALL</t>
  </si>
  <si>
    <t>48.2-57</t>
  </si>
  <si>
    <t>RBLBANK-PUT</t>
  </si>
  <si>
    <t>26-32</t>
  </si>
  <si>
    <t>ASIANPAINT-PUT</t>
  </si>
  <si>
    <t>51-57</t>
  </si>
  <si>
    <t>119-141</t>
  </si>
  <si>
    <t>58-65</t>
  </si>
  <si>
    <t xml:space="preserve"> INDUSIND BANK-PUT</t>
  </si>
  <si>
    <t>66-75</t>
  </si>
  <si>
    <t>59-67</t>
  </si>
  <si>
    <t>61-74</t>
  </si>
  <si>
    <t>40-47</t>
  </si>
  <si>
    <t>35.6-44</t>
  </si>
  <si>
    <t>50-57</t>
  </si>
  <si>
    <t>BALKRISHNA IND-CALL</t>
  </si>
  <si>
    <t>27.6-34</t>
  </si>
  <si>
    <t>13/01/2020</t>
  </si>
  <si>
    <t>43-51</t>
  </si>
  <si>
    <t>INFY-CALL</t>
  </si>
  <si>
    <t>14/01/2020</t>
  </si>
  <si>
    <t>33-51</t>
  </si>
  <si>
    <t>15/01/2020</t>
  </si>
  <si>
    <t>BAJAJFINSERV-CALL</t>
  </si>
  <si>
    <t>183-241</t>
  </si>
  <si>
    <t>INDUSIND BANK-PUT</t>
  </si>
  <si>
    <t>48-59</t>
  </si>
  <si>
    <t>16/01/2020</t>
  </si>
  <si>
    <t>SUNTV-CALL</t>
  </si>
  <si>
    <t>19-25</t>
  </si>
  <si>
    <t>MGL-CALL</t>
  </si>
  <si>
    <t>LICHOUSING-CALL</t>
  </si>
  <si>
    <t>19.5-25</t>
  </si>
  <si>
    <t>17/01/2020</t>
  </si>
  <si>
    <t>SBI-CALL</t>
  </si>
  <si>
    <t>15.7-19</t>
  </si>
  <si>
    <t>20/01/2020</t>
  </si>
  <si>
    <t>39-45</t>
  </si>
  <si>
    <t>40.4-49</t>
  </si>
  <si>
    <t>21/01/2020</t>
  </si>
  <si>
    <t>BHARTIAIRTEL-CALL</t>
  </si>
  <si>
    <t>21.6-25</t>
  </si>
  <si>
    <t>KOTAK BANK-CALL</t>
  </si>
  <si>
    <t>37-49</t>
  </si>
  <si>
    <t>ULTRATECH-CALL</t>
  </si>
  <si>
    <t>105-135</t>
  </si>
  <si>
    <t>22/01/2020</t>
  </si>
  <si>
    <t>RBL BANK-CALL</t>
  </si>
  <si>
    <t>18.5-25</t>
  </si>
  <si>
    <t>38-49</t>
  </si>
  <si>
    <t>JUBILFOOD-CALL</t>
  </si>
  <si>
    <t>38.5-47</t>
  </si>
  <si>
    <t>KOTAKBANK-PUT</t>
  </si>
  <si>
    <t>23/01/2020</t>
  </si>
  <si>
    <t>29.5-35</t>
  </si>
  <si>
    <t>BALKRISHNAIND-CALL</t>
  </si>
  <si>
    <t>27.5-34</t>
  </si>
  <si>
    <t>APOLLOHOSPITAL-CALL</t>
  </si>
  <si>
    <t>29.4-35</t>
  </si>
  <si>
    <t>24/01/2020</t>
  </si>
  <si>
    <t>LT-CALL</t>
  </si>
  <si>
    <t>35-45</t>
  </si>
  <si>
    <t>BATA INDIA-CALL</t>
  </si>
  <si>
    <t>44-55</t>
  </si>
  <si>
    <t>IBULLHSGFIN-CALL</t>
  </si>
  <si>
    <t>28/01/2020</t>
  </si>
  <si>
    <t>INDIGO-CALL</t>
  </si>
  <si>
    <t>51-59</t>
  </si>
  <si>
    <t>JUBILANT FOOD-PUT</t>
  </si>
  <si>
    <t>33-45</t>
  </si>
  <si>
    <t>29/01/2020</t>
  </si>
  <si>
    <t>INDIGO FEB-PUT</t>
  </si>
  <si>
    <t>80-109</t>
  </si>
  <si>
    <t>30/01/2020</t>
  </si>
  <si>
    <t>JUBILANT FOOD FEB-PUT</t>
  </si>
  <si>
    <t>69.4-81</t>
  </si>
  <si>
    <t>RELIANCE FEB-PUT</t>
  </si>
  <si>
    <t>47.4-61</t>
  </si>
  <si>
    <t>31/01/2020</t>
  </si>
  <si>
    <t>59-69</t>
  </si>
  <si>
    <t>TCS-PUT</t>
  </si>
  <si>
    <t>EP-OPTIONS PACKAGE PERFORMANCE  REPORT [DEC-2019]</t>
  </si>
  <si>
    <t>IBULLHOUSING-CALL</t>
  </si>
  <si>
    <t>38.5-45</t>
  </si>
  <si>
    <t>BIOCON-PUT</t>
  </si>
  <si>
    <t>16.2-21</t>
  </si>
  <si>
    <t>RBLBANK-CALL</t>
  </si>
  <si>
    <t>25.5-31</t>
  </si>
  <si>
    <t>ZEEL-CALL</t>
  </si>
  <si>
    <t>24.5-29</t>
  </si>
  <si>
    <t>JUSTDIAL-CALL</t>
  </si>
  <si>
    <t>32-37</t>
  </si>
  <si>
    <t>APOLLO HOSPITAL-CALL</t>
  </si>
  <si>
    <t>46.4-53</t>
  </si>
  <si>
    <t>32.5-42</t>
  </si>
  <si>
    <t>23-27</t>
  </si>
  <si>
    <t>30.5-37</t>
  </si>
  <si>
    <t>24.4-31</t>
  </si>
  <si>
    <t>24-31</t>
  </si>
  <si>
    <t>13/12/2019</t>
  </si>
  <si>
    <t>25.5-32</t>
  </si>
  <si>
    <t>18/12/2019</t>
  </si>
  <si>
    <t>16.8-24</t>
  </si>
  <si>
    <t>19/12/2019</t>
  </si>
  <si>
    <t>11-17</t>
  </si>
  <si>
    <t>135-201</t>
  </si>
  <si>
    <t>20/12/2019</t>
  </si>
  <si>
    <t>20.5-29</t>
  </si>
  <si>
    <t>12-17</t>
  </si>
  <si>
    <t>23/12/2019</t>
  </si>
  <si>
    <t>24/12/2019</t>
  </si>
  <si>
    <t>21.6-31</t>
  </si>
  <si>
    <t>26/12/2019</t>
  </si>
  <si>
    <t>TITAN(JAN)-PUT</t>
  </si>
  <si>
    <t>33.6-39</t>
  </si>
  <si>
    <t>27/12/2019</t>
  </si>
  <si>
    <t>30/12/2019</t>
  </si>
  <si>
    <t>29-35</t>
  </si>
  <si>
    <t>31/12/2019</t>
  </si>
  <si>
    <t>20-24</t>
  </si>
  <si>
    <t>EP-OPTIONS PACKAGE PERFORMANCE  REPORT [NOV-2019]</t>
  </si>
  <si>
    <t>32-39</t>
  </si>
  <si>
    <t>39-47</t>
  </si>
  <si>
    <t xml:space="preserve"> INDUSIND BANK-CALL</t>
  </si>
  <si>
    <t>79-87</t>
  </si>
  <si>
    <t>28-34</t>
  </si>
  <si>
    <t>33-39</t>
  </si>
  <si>
    <t>60.4-67</t>
  </si>
  <si>
    <t>TITAN-PUT</t>
  </si>
  <si>
    <t>40.6-47</t>
  </si>
  <si>
    <t>13/11/2019</t>
  </si>
  <si>
    <t>14/11/2019</t>
  </si>
  <si>
    <t>27.7-34</t>
  </si>
  <si>
    <t>15/11/2019</t>
  </si>
  <si>
    <t>21.5-27</t>
  </si>
  <si>
    <t>18/11/2019</t>
  </si>
  <si>
    <t>26.5-32</t>
  </si>
  <si>
    <t>17.2-24</t>
  </si>
  <si>
    <t>19/11/2019</t>
  </si>
  <si>
    <t>GLENMARK-PUT</t>
  </si>
  <si>
    <t>18.2-24</t>
  </si>
  <si>
    <t>20/11/2019</t>
  </si>
  <si>
    <t>BHARTIAIRTEL-PUT</t>
  </si>
  <si>
    <t>18-22</t>
  </si>
  <si>
    <t>21/11/2019</t>
  </si>
  <si>
    <t>34-41</t>
  </si>
  <si>
    <t>22/11/2019</t>
  </si>
  <si>
    <t>18-24</t>
  </si>
  <si>
    <t>25/11/2019</t>
  </si>
  <si>
    <t>24.6-32</t>
  </si>
  <si>
    <t>13.4-19</t>
  </si>
  <si>
    <t>26/11/2019</t>
  </si>
  <si>
    <t xml:space="preserve"> JUBILANT FOOD-CALL</t>
  </si>
  <si>
    <t>33.4-44</t>
  </si>
  <si>
    <t>27/11/2019</t>
  </si>
  <si>
    <t>BIOCON-CALL</t>
  </si>
  <si>
    <t>6.8-12</t>
  </si>
  <si>
    <t>28/11/2019</t>
  </si>
  <si>
    <t>BIOCON-CALL(DEC)</t>
  </si>
  <si>
    <t>18.8-24</t>
  </si>
  <si>
    <t>29/11/2019</t>
  </si>
  <si>
    <t>15-21</t>
  </si>
  <si>
    <t>54-62</t>
  </si>
  <si>
    <t>57.5-65</t>
  </si>
  <si>
    <t>EP-OPTIONS PACKAGE PERFORMANCE  REPORT [OCT-2019]</t>
  </si>
  <si>
    <t>TCS-CALL</t>
  </si>
  <si>
    <t>GRASIM-PUT</t>
  </si>
  <si>
    <t>14/10/2019</t>
  </si>
  <si>
    <t>15/10/2019</t>
  </si>
  <si>
    <t>ASIAN PAINT-CALL</t>
  </si>
  <si>
    <t>16/10/2019</t>
  </si>
  <si>
    <t>17/10/2019</t>
  </si>
  <si>
    <t>ICICI PRULI-CALL</t>
  </si>
  <si>
    <t>18/10/2019</t>
  </si>
  <si>
    <t>22/10/2019</t>
  </si>
  <si>
    <t>RELIANCE-CALL</t>
  </si>
  <si>
    <t>INFY-PUT</t>
  </si>
  <si>
    <t>23/10/2019</t>
  </si>
  <si>
    <t>24/10/2019</t>
  </si>
  <si>
    <t>25/10/2019</t>
  </si>
  <si>
    <t>29/10/2019</t>
  </si>
  <si>
    <t>30/10/2019</t>
  </si>
  <si>
    <t>31/10/2019</t>
  </si>
  <si>
    <t>EP-OPTIONS PACKAGE PERFORMANCE  REPORT [SEP-2019]</t>
  </si>
  <si>
    <t>ESCORT-PUT</t>
  </si>
  <si>
    <t>UPL-CALL</t>
  </si>
  <si>
    <t>ICICIPRULI-CALL</t>
  </si>
  <si>
    <t>BATAINDIA-CALL</t>
  </si>
  <si>
    <t>TVSMOTOR-CALL</t>
  </si>
  <si>
    <t>13/9/2019</t>
  </si>
  <si>
    <t>13/09/2019</t>
  </si>
  <si>
    <t>16/09/2019</t>
  </si>
  <si>
    <t>UJJIVAN-CALL</t>
  </si>
  <si>
    <t>17/09/2019</t>
  </si>
  <si>
    <t>18/09/2019</t>
  </si>
  <si>
    <t>PIDILITE-PUT</t>
  </si>
  <si>
    <t>19/09/2019</t>
  </si>
  <si>
    <t>HCLTECH-PUT</t>
  </si>
  <si>
    <t>20/09/2019</t>
  </si>
  <si>
    <t>23/09/2019</t>
  </si>
  <si>
    <t>24/09/2019</t>
  </si>
  <si>
    <t>SELL</t>
  </si>
  <si>
    <t>25/09/2019</t>
  </si>
  <si>
    <t>27/09/2019</t>
  </si>
  <si>
    <t>30/09/2019</t>
  </si>
  <si>
    <t>EP-OPTIONS PACKAGE PERFORMANCE  REPORT [AUG-2019]</t>
  </si>
  <si>
    <t>ZEEL-PE</t>
  </si>
  <si>
    <t>M&amp;M FIN-PE</t>
  </si>
  <si>
    <t>TITAN-PE</t>
  </si>
  <si>
    <t>VOLTAS-CE</t>
  </si>
  <si>
    <t>ZEEL-CE</t>
  </si>
  <si>
    <t>JUSTDIAL-PE</t>
  </si>
  <si>
    <t>ACC-CE</t>
  </si>
  <si>
    <t>BAJAJFINSV-CE</t>
  </si>
  <si>
    <t>13/8/2019</t>
  </si>
  <si>
    <t>14/8/2019</t>
  </si>
  <si>
    <t>INDIGO-CE</t>
  </si>
  <si>
    <t>16/8/2019</t>
  </si>
  <si>
    <t>BATAINDIA-CE</t>
  </si>
  <si>
    <t>19/8/2019</t>
  </si>
  <si>
    <t>ULTRACEMCO-PE</t>
  </si>
  <si>
    <t>20/8/2019</t>
  </si>
  <si>
    <t>IBULHSGFIN-PE</t>
  </si>
  <si>
    <t>HAVELLS-CE</t>
  </si>
  <si>
    <t>21/08/2019</t>
  </si>
  <si>
    <t>RBLBANK-PE</t>
  </si>
  <si>
    <t>22/08/2019</t>
  </si>
  <si>
    <t>LICHSGFIN-PE</t>
  </si>
  <si>
    <t>23/08/2019</t>
  </si>
  <si>
    <t>TECHM-CE</t>
  </si>
  <si>
    <t>26/8/2019</t>
  </si>
  <si>
    <t>BAJFINANCE-PE</t>
  </si>
  <si>
    <t>27/08/2019</t>
  </si>
  <si>
    <t>MARUTI-CE</t>
  </si>
  <si>
    <t>INFY-PE</t>
  </si>
  <si>
    <t>28/08/2019</t>
  </si>
  <si>
    <t>BRITANNIA-CE</t>
  </si>
  <si>
    <t xml:space="preserve"> BAJAJ-AUTO-CE</t>
  </si>
  <si>
    <t>29/08/2019</t>
  </si>
  <si>
    <t>SUNPHARMA-CE</t>
  </si>
  <si>
    <t>30/08/2019</t>
  </si>
  <si>
    <t>AXISBANK-PE</t>
  </si>
  <si>
    <t>EP-OPTIONS PACKAGE PERFORMANCE  REPORT [JULY-2019]</t>
  </si>
  <si>
    <t>JUSTDIAL-CE</t>
  </si>
  <si>
    <t>BAJFINANCE-CE</t>
  </si>
  <si>
    <t>UPL-CE</t>
  </si>
  <si>
    <t>BHARTIARTL-CE</t>
  </si>
  <si>
    <t>INDUSINDBK-CE</t>
  </si>
  <si>
    <t>BAJAJ-AUTO-PE</t>
  </si>
  <si>
    <t>BPCL-PE</t>
  </si>
  <si>
    <t>INDIGO-PE</t>
  </si>
  <si>
    <t>ULTRACEMCO-CE</t>
  </si>
  <si>
    <t>15/07/2019</t>
  </si>
  <si>
    <t>BATAINDIA-PE</t>
  </si>
  <si>
    <t>16/07/2019</t>
  </si>
  <si>
    <t>17/07/2019</t>
  </si>
  <si>
    <t>ESCORTS-CE</t>
  </si>
  <si>
    <t>INFY-CE</t>
  </si>
  <si>
    <t>AUROPHARMA-PE</t>
  </si>
  <si>
    <t>18/07/2019</t>
  </si>
  <si>
    <t>MCDOWELL-N-CE</t>
  </si>
  <si>
    <t>19/07/2019</t>
  </si>
  <si>
    <t>22/07/2019</t>
  </si>
  <si>
    <t>BAJAJFINSV-PE</t>
  </si>
  <si>
    <t>23/07/2019</t>
  </si>
  <si>
    <t>TITAN-CE</t>
  </si>
  <si>
    <t>24/07/2019</t>
  </si>
  <si>
    <t>25/07/2019</t>
  </si>
  <si>
    <t>26/07/2019</t>
  </si>
  <si>
    <t>SUNTV-CE</t>
  </si>
  <si>
    <t>29/07/2019</t>
  </si>
  <si>
    <t>ASIANPAINT-CE</t>
  </si>
  <si>
    <t>30/07/2019</t>
  </si>
  <si>
    <t xml:space="preserve"> BAJAJ-AUTO-PE</t>
  </si>
  <si>
    <t>31/07/2019</t>
  </si>
  <si>
    <t>EP-OPTIONS PACKAGE PERFORMANCE  REPORT [JUNE-2019]</t>
  </si>
  <si>
    <t>SUNPHARMA-PE</t>
  </si>
  <si>
    <t>BIOCON-PE</t>
  </si>
  <si>
    <t>TVSMOTOR-PE</t>
  </si>
  <si>
    <t>14/06/2019</t>
  </si>
  <si>
    <t>17/06/2019</t>
  </si>
  <si>
    <t>RELIANCE-PE</t>
  </si>
  <si>
    <t>RAYMOND-PE</t>
  </si>
  <si>
    <t>18/06/2019</t>
  </si>
  <si>
    <t>IBULSGFIN-PE</t>
  </si>
  <si>
    <t>ICICIBANK-CE</t>
  </si>
  <si>
    <t>SRTRANSFIN-CE</t>
  </si>
  <si>
    <t>19/06/2019</t>
  </si>
  <si>
    <t>20/06/2019</t>
  </si>
  <si>
    <t>UPL-PE</t>
  </si>
  <si>
    <t>21/06/2019</t>
  </si>
  <si>
    <t>24/06/2019</t>
  </si>
  <si>
    <t>CANBK-CE</t>
  </si>
  <si>
    <t>JINDALSTEL-PE</t>
  </si>
  <si>
    <t>25/06/2019</t>
  </si>
  <si>
    <t>26/06/2019</t>
  </si>
  <si>
    <t>27/06/2019</t>
  </si>
  <si>
    <t>HDFC-CE</t>
  </si>
  <si>
    <t>EP-OPTIONS PACKAGE PERFORMANCE  REPORT [MAY-2019]</t>
  </si>
  <si>
    <t>PIDILITIND-PUT</t>
  </si>
  <si>
    <t>TATACHEM-CALL</t>
  </si>
  <si>
    <t>JUBLFOOD-PUT</t>
  </si>
  <si>
    <t>SUNPHARMA-PUT</t>
  </si>
  <si>
    <t>M&amp;M-PUT</t>
  </si>
  <si>
    <t>13/05/2019</t>
  </si>
  <si>
    <t>AXISBANK-CALL</t>
  </si>
  <si>
    <t>14/05/2019</t>
  </si>
  <si>
    <t>SUNPHARMA-CALL</t>
  </si>
  <si>
    <t>15/05/2019</t>
  </si>
  <si>
    <t>16/05/2019</t>
  </si>
  <si>
    <t>17/05/2019</t>
  </si>
  <si>
    <t>20/05/2019</t>
  </si>
  <si>
    <t>21/05/2019</t>
  </si>
  <si>
    <t>IBULHSGFIN-CALL</t>
  </si>
  <si>
    <t>22/05/2019</t>
  </si>
  <si>
    <t>23/05/2019</t>
  </si>
  <si>
    <t>HDFC-CALL</t>
  </si>
  <si>
    <t>24/05/2019</t>
  </si>
  <si>
    <t>INDUSINDBK-CALL</t>
  </si>
  <si>
    <t>28/05/2019</t>
  </si>
  <si>
    <t>CANBK-CALL</t>
  </si>
  <si>
    <t>29/05/2019</t>
  </si>
  <si>
    <t>HCLTECH-CALL</t>
  </si>
  <si>
    <t>LT-PUT</t>
  </si>
  <si>
    <t>LICHSGFIN-CALL</t>
  </si>
  <si>
    <t>30/05/2019</t>
  </si>
  <si>
    <t>HDFCBANK-CALL</t>
  </si>
  <si>
    <t>31/05/2019</t>
  </si>
  <si>
    <t>EP-OPTIONS PACKAGE PERFORMANCE  REPORT [APRIL-2019]</t>
  </si>
  <si>
    <t>BHARATFORGE-CALL</t>
  </si>
  <si>
    <t>BAJAJFINANCE-CALL</t>
  </si>
  <si>
    <t>AMARAJA BATTERY-PUT</t>
  </si>
  <si>
    <t>HDFC BANK -CALL</t>
  </si>
  <si>
    <t>15/04/2019</t>
  </si>
  <si>
    <t>16/04/2019</t>
  </si>
  <si>
    <t>18/04/2019</t>
  </si>
  <si>
    <t>22/04/2019</t>
  </si>
  <si>
    <t>YESBANK-PUT</t>
  </si>
  <si>
    <t>23/04/2019</t>
  </si>
  <si>
    <t>BHARTIARTL-PUT</t>
  </si>
  <si>
    <t>24/02/2019</t>
  </si>
  <si>
    <t>TATASTEEL-PUT</t>
  </si>
  <si>
    <t>25/04/2019</t>
  </si>
  <si>
    <t>26/04/2019</t>
  </si>
  <si>
    <t>ULTRATECH-PUT</t>
  </si>
  <si>
    <t>30/04/2019</t>
  </si>
  <si>
    <t>TECHM-CALL</t>
  </si>
  <si>
    <t>EP-OPTIONS PACKAGE PERFORMANCE  REPORT [MARCH-2019]</t>
  </si>
  <si>
    <t>RAYMOND-CALL</t>
  </si>
  <si>
    <t>CANFINHOME-CALL</t>
  </si>
  <si>
    <t>MUTHOOTFINANCE-CALL</t>
  </si>
  <si>
    <t>13/03/2019</t>
  </si>
  <si>
    <t>14/03/2019</t>
  </si>
  <si>
    <t>15/03/2019</t>
  </si>
  <si>
    <t>18/03/2019</t>
  </si>
  <si>
    <t>19/03/2019</t>
  </si>
  <si>
    <t>MINDTREE-PUT</t>
  </si>
  <si>
    <t>20/03/2019</t>
  </si>
  <si>
    <t>22/03/2019</t>
  </si>
  <si>
    <t>UJJIVAN-PUT</t>
  </si>
  <si>
    <t>26/03/2019</t>
  </si>
  <si>
    <t>27/03/2019</t>
  </si>
  <si>
    <t>28/03/2019</t>
  </si>
  <si>
    <t>29/03/2019</t>
  </si>
  <si>
    <t>EP-OPTIONS PACKAGE PERFORMANCE  REPORT [FEBRUARY-2019]</t>
  </si>
  <si>
    <t>VEDL-CALL</t>
  </si>
  <si>
    <t>DHFL-PUT</t>
  </si>
  <si>
    <t>RELINFRA-PUT</t>
  </si>
  <si>
    <t>VEDL-PUT</t>
  </si>
  <si>
    <t>KOTAKBANK-CALL</t>
  </si>
  <si>
    <t>CIPLA-CALL</t>
  </si>
  <si>
    <t>AXISBANK-PUT</t>
  </si>
  <si>
    <t>13/02/2019</t>
  </si>
  <si>
    <t>LUPIN-PUT</t>
  </si>
  <si>
    <t>AUR0PHARMA-PUT</t>
  </si>
  <si>
    <t>14/02/2019</t>
  </si>
  <si>
    <t>YESBANK-CALL</t>
  </si>
  <si>
    <t>15/02/2019</t>
  </si>
  <si>
    <t>DRREDDY-PUT</t>
  </si>
  <si>
    <t>18/02/2019</t>
  </si>
  <si>
    <t>RELINFRA-CALL</t>
  </si>
  <si>
    <t>DHFL-CALL</t>
  </si>
  <si>
    <t>19/02/2019</t>
  </si>
  <si>
    <t>TECHM-PUT</t>
  </si>
  <si>
    <t>20/02/2019</t>
  </si>
  <si>
    <t>21/02/2019</t>
  </si>
  <si>
    <t>22/02/2019</t>
  </si>
  <si>
    <t>25/02/2019</t>
  </si>
  <si>
    <t>26/02/2019</t>
  </si>
  <si>
    <t>MOTHERSUMI-CALL</t>
  </si>
  <si>
    <t>27/02/2019</t>
  </si>
  <si>
    <t>ADANIPORT-CALL</t>
  </si>
  <si>
    <t>28/02/2019</t>
  </si>
  <si>
    <t>EP-OPTIONS PACKAGE PERFORMANCE  REPORT [JANUARY-2019]</t>
  </si>
  <si>
    <t>WOCKPHARMA-CALL</t>
  </si>
  <si>
    <t>BEML-CALL</t>
  </si>
  <si>
    <t xml:space="preserve">BUY </t>
  </si>
  <si>
    <t>PEL-CALL</t>
  </si>
  <si>
    <t>JETAIRWAYS-PUT</t>
  </si>
  <si>
    <t>UPL-PUT</t>
  </si>
  <si>
    <t>PVR-CALL</t>
  </si>
  <si>
    <t>DIVISLAB-CALL</t>
  </si>
  <si>
    <t>18/01/2019</t>
  </si>
  <si>
    <t>21/01/2019</t>
  </si>
  <si>
    <t>22/01/2019</t>
  </si>
  <si>
    <t>23/01/2019</t>
  </si>
  <si>
    <t>MCDOWELL-PUT</t>
  </si>
  <si>
    <t>24/01/2019</t>
  </si>
  <si>
    <t>25/01/2019</t>
  </si>
  <si>
    <t>HAVELLS-CALL</t>
  </si>
  <si>
    <t>28/01/2019</t>
  </si>
  <si>
    <t>30/01/2019</t>
  </si>
  <si>
    <t>31/01/2019</t>
  </si>
  <si>
    <t>EP-OPTIONS PACKAGE PERFORMANCE  REPORT [DECEMBER -2018]</t>
  </si>
  <si>
    <t>HEXAWARE-CALL</t>
  </si>
  <si>
    <t>ARVIND-CALL</t>
  </si>
  <si>
    <t>RELCAPITAL-PUT</t>
  </si>
  <si>
    <t>DRREDDY-CALL</t>
  </si>
  <si>
    <t>JSWSTEEL-PUT</t>
  </si>
  <si>
    <t>GAIL-CALL</t>
  </si>
  <si>
    <t>DABUR-CALL</t>
  </si>
  <si>
    <t>PEL-PUT</t>
  </si>
  <si>
    <t>EP-OPTIONS PACKAGE PERFORMANCE  REPORT [NOVEMBER -2018]</t>
  </si>
  <si>
    <t>JSWSTEEL-CALL</t>
  </si>
  <si>
    <t>AXIS BANK-CALL</t>
  </si>
  <si>
    <t>MINDTREE-CALL</t>
  </si>
  <si>
    <t>HINDPETRO-CALL</t>
  </si>
  <si>
    <t>MOTHERSUMI-PUT</t>
  </si>
  <si>
    <t>BHARTIARTL-CALL</t>
  </si>
  <si>
    <t>TATASTEEL-CALL</t>
  </si>
  <si>
    <t>EP-OPTIONS PACKAGE PERFORMANCE  REPORT [OCTOBER -2018]</t>
  </si>
  <si>
    <t>HINDUNILVR-PUT</t>
  </si>
  <si>
    <t>HINDUNILVR-CALL</t>
  </si>
  <si>
    <t>GRASIM-CALL</t>
  </si>
  <si>
    <t>LUPIN-CALL</t>
  </si>
  <si>
    <t>TATAMOTORS-PUT</t>
  </si>
  <si>
    <t>EP-OPTIONS PACKAGE PERFORMANCE  REPORT [SEPTEMBER -2018]</t>
  </si>
  <si>
    <t>AJANTPHARM-CALL</t>
  </si>
  <si>
    <t>TATAMOTORS-CALL</t>
  </si>
  <si>
    <t>JETAIRWAYS-CALL</t>
  </si>
  <si>
    <t>BEL-PUT</t>
  </si>
  <si>
    <t>HINDALCO-CALL</t>
  </si>
  <si>
    <t>AMBUJACEM-CALL</t>
  </si>
  <si>
    <t>SBIN-PUT</t>
  </si>
  <si>
    <t>JINDALSTEEL-CALL</t>
  </si>
  <si>
    <t>HINDALCO-PUT</t>
  </si>
  <si>
    <t>HINDPETRO-PUT</t>
  </si>
  <si>
    <t>EP-OPTIONS PACKAGE PERFORMANCE  REPORT [AUGUST -2018]</t>
  </si>
  <si>
    <t>TVSMOTOR-PUT</t>
  </si>
  <si>
    <t>TATAELXSI-CALL</t>
  </si>
  <si>
    <t>PIDILITIND-CALL</t>
  </si>
  <si>
    <t>HAVELLS-PUT</t>
  </si>
  <si>
    <t>CADILA-PUT</t>
  </si>
  <si>
    <t>TATACHEM-PUT</t>
  </si>
  <si>
    <t>STAR-CALL</t>
  </si>
  <si>
    <t>DIVISLAB-PUT</t>
  </si>
  <si>
    <t>BHARATFORG-CALL</t>
  </si>
  <si>
    <t>EP-OPTIONS PACKAGE PERFORMANCE  REPORT [JULY -2018]</t>
  </si>
  <si>
    <t>MNMFIN-PUT</t>
  </si>
  <si>
    <t xml:space="preserve"> SRTRANSFIN-CALL</t>
  </si>
  <si>
    <t>BAJFINSV-CALL</t>
  </si>
  <si>
    <t>JINDALSTEEL-PUT</t>
  </si>
  <si>
    <t>ICICIBANK-PUT</t>
  </si>
  <si>
    <t>HEXAWARE-PUT</t>
  </si>
  <si>
    <t>ICICIBANK-CALL</t>
  </si>
  <si>
    <t>BPCL-PUT</t>
  </si>
  <si>
    <t>KSCL-CALL</t>
  </si>
  <si>
    <t>PCJEWELLER-CALL</t>
  </si>
  <si>
    <t>EP-OPTIONS PACKAGE PERFORMANCE  REPORT [JUNE -2018]</t>
  </si>
  <si>
    <t>TATAEXLSI-CALL</t>
  </si>
  <si>
    <t>AUROPHAMRA-CALL</t>
  </si>
  <si>
    <t>CANBK-PUT</t>
  </si>
  <si>
    <t>CIPLA-PUT</t>
  </si>
  <si>
    <t>IGL-PUT</t>
  </si>
  <si>
    <t>GLENMARK-CALL</t>
  </si>
  <si>
    <t>EP-OPTIONS PACKAGE PERFORMANCE  REPORT [MAY -2018]</t>
  </si>
  <si>
    <t>AXISBANK- CALL</t>
  </si>
  <si>
    <t>AURPOHARMA-PUT</t>
  </si>
  <si>
    <t>MCX-CALL</t>
  </si>
  <si>
    <t>VOLTAS-PUT</t>
  </si>
  <si>
    <t>ARVIND-PUT</t>
  </si>
  <si>
    <t>WIPRO-CALL</t>
  </si>
  <si>
    <t>TATASEEL-PUT</t>
  </si>
  <si>
    <t>EP-OPTIONS PACKAGE PERFORMANCE  REPORT [APRIL -2018]</t>
  </si>
  <si>
    <t>CESC-CALL</t>
  </si>
  <si>
    <t>CEAT-CALL</t>
  </si>
  <si>
    <t>HINDUNILVER-CALL</t>
  </si>
  <si>
    <t>BALKRISHNIND-CALL</t>
  </si>
  <si>
    <t>PCJEWELLER-PUT</t>
  </si>
  <si>
    <t>VOLTAS-CALL</t>
  </si>
  <si>
    <t>EP-OPTIONS PACKAGE PERFORMANCE  REPORT [MARCH -2018]</t>
  </si>
  <si>
    <t>HDFCBANK-PUT</t>
  </si>
  <si>
    <t>IOC-CALL</t>
  </si>
  <si>
    <t>BHARATFIN-CALL</t>
  </si>
  <si>
    <t xml:space="preserve"> PCJEWELLER-PUT</t>
  </si>
  <si>
    <t>CADILAHC-CALL</t>
  </si>
  <si>
    <t>INFRATEL-CALL</t>
  </si>
  <si>
    <t>EP-OPTIONS PACKAGE PERFORMANCE  REPORT [FEBRUARY -2018]</t>
  </si>
  <si>
    <t xml:space="preserve"> YES BANK-CALL</t>
  </si>
  <si>
    <t>TECH MAH-CALL</t>
  </si>
  <si>
    <t>TATA STEEL-CALL</t>
  </si>
  <si>
    <t>ENGINERSIN-CALL</t>
  </si>
  <si>
    <t>ICICBANK-CALL</t>
  </si>
  <si>
    <t>INDIACEM-CALL</t>
  </si>
  <si>
    <t>MNMFIN-CALL</t>
  </si>
  <si>
    <t>COALINDIA-CALL</t>
  </si>
  <si>
    <t>EP-OPTIONS PACKAGE PERFORMANCE  REPORT [JANUARY-2018]</t>
  </si>
  <si>
    <t>JSWENERGY-CALL</t>
  </si>
  <si>
    <t>TATA STEEL-PUT</t>
  </si>
  <si>
    <t xml:space="preserve"> ADANI ENT-CALL</t>
  </si>
  <si>
    <t>YES BANK-CALL</t>
  </si>
  <si>
    <t>JET AIRWAYS-CALL</t>
  </si>
  <si>
    <t>TATA CHEM-CALL</t>
  </si>
  <si>
    <t>ADANI ENT-CALL</t>
  </si>
  <si>
    <t xml:space="preserve"> TATA GLOBAL-CALL</t>
  </si>
  <si>
    <t>JSW STEEL -CALL</t>
  </si>
  <si>
    <t>15/01/2018</t>
  </si>
  <si>
    <t xml:space="preserve"> ICICI BANK-CALL</t>
  </si>
  <si>
    <t>HDFC BANK-CALL</t>
  </si>
  <si>
    <t>16/01/2018</t>
  </si>
  <si>
    <t>17/01/2018</t>
  </si>
  <si>
    <t>ICICI BANK-CALL</t>
  </si>
  <si>
    <t>ADANI PORT-CALL</t>
  </si>
  <si>
    <t>18/01/2018</t>
  </si>
  <si>
    <t>19/01/2018</t>
  </si>
  <si>
    <t>JUST DIAL-CALL</t>
  </si>
  <si>
    <t>22/01/2018</t>
  </si>
  <si>
    <t>23/01/2018</t>
  </si>
  <si>
    <t>24/01/2018</t>
  </si>
  <si>
    <t>HCL TECH-CALL</t>
  </si>
  <si>
    <t>25/01/2018</t>
  </si>
  <si>
    <t>29/01/2018</t>
  </si>
  <si>
    <t>30/01/2018</t>
  </si>
  <si>
    <t>JUBILANT FOOD-CALL</t>
  </si>
  <si>
    <t>31/01/2018</t>
  </si>
  <si>
    <t>EP-OPTIONS PACKAGE PERFORMANCE  REPORT [DECEMBER 2017]</t>
  </si>
  <si>
    <t>RELCAPITAL-CALL</t>
  </si>
  <si>
    <t>CENTURYTEX-CALL</t>
  </si>
  <si>
    <t>ULTRACEMCO-CALL</t>
  </si>
  <si>
    <t>13/12/2017</t>
  </si>
  <si>
    <t>M AND M FIN-PUT</t>
  </si>
  <si>
    <t>DRREADDY-CALL</t>
  </si>
  <si>
    <t>14/12/2017</t>
  </si>
  <si>
    <t>HDFC-PUT</t>
  </si>
  <si>
    <t>M AND M-CALL</t>
  </si>
  <si>
    <t>18/12/2017</t>
  </si>
  <si>
    <t>HEROMOTOCORP-CALL</t>
  </si>
  <si>
    <t>19/12/2017</t>
  </si>
  <si>
    <t xml:space="preserve"> MCDOWELL-CALL</t>
  </si>
  <si>
    <t>20/12/2017</t>
  </si>
  <si>
    <t>21/12/2017</t>
  </si>
  <si>
    <t>HEROMOTO-CALL</t>
  </si>
  <si>
    <t>22/12/2017</t>
  </si>
  <si>
    <t>INFOSYS-CALL</t>
  </si>
  <si>
    <t>26/12/2017</t>
  </si>
  <si>
    <t>27/12/2017</t>
  </si>
  <si>
    <t>28/12/2017</t>
  </si>
  <si>
    <t>29/12/2017</t>
  </si>
  <si>
    <t>HDIL-CALL</t>
  </si>
  <si>
    <t>EP-OPTIONS PACKAGE PERFORMANCE  REPORT [NOVEMBER 2017]</t>
  </si>
  <si>
    <t>JUSTDAIL-CALL</t>
  </si>
  <si>
    <t>13/11/2017</t>
  </si>
  <si>
    <t>14/11/2017</t>
  </si>
  <si>
    <t>22.50.</t>
  </si>
  <si>
    <t>15/11/2017</t>
  </si>
  <si>
    <t>16/11/2017</t>
  </si>
  <si>
    <t>17/11/2017</t>
  </si>
  <si>
    <t>20/11/2017</t>
  </si>
  <si>
    <t>21/11/2017</t>
  </si>
  <si>
    <t xml:space="preserve"> DRREADY-CALL</t>
  </si>
  <si>
    <t>22/11/2017</t>
  </si>
  <si>
    <t xml:space="preserve"> PCJEWELLER-CALL</t>
  </si>
  <si>
    <t>ITC-CALL</t>
  </si>
  <si>
    <t>23/11/2017</t>
  </si>
  <si>
    <t>24/11/2017</t>
  </si>
  <si>
    <t>27/11/2017</t>
  </si>
  <si>
    <t>28/11/2017</t>
  </si>
  <si>
    <t>PCJEWELLERS-CALL</t>
  </si>
  <si>
    <t>29/11/2017</t>
  </si>
  <si>
    <t>DRREADY-CALL</t>
  </si>
  <si>
    <t>30/11/2017</t>
  </si>
  <si>
    <t>EP-OPTIONS PACKAGE PERFORMANCE  REPORT [OCTOBER 2017]</t>
  </si>
  <si>
    <t xml:space="preserve">HEROMOTOCORP-CALL </t>
  </si>
  <si>
    <t xml:space="preserve"> INFY-CALL</t>
  </si>
  <si>
    <t>13/10/2017</t>
  </si>
  <si>
    <t>16/10/2017</t>
  </si>
  <si>
    <t>17/10/2017</t>
  </si>
  <si>
    <t>18/10/2017</t>
  </si>
  <si>
    <t xml:space="preserve"> TATA STEEL-PUT </t>
  </si>
  <si>
    <t>23/10/2017</t>
  </si>
  <si>
    <t>PETRONET-CALL</t>
  </si>
  <si>
    <t>24/10/2017</t>
  </si>
  <si>
    <t>25/10/2017</t>
  </si>
  <si>
    <t>26/10/2017</t>
  </si>
  <si>
    <t>27/10/2017</t>
  </si>
  <si>
    <t>30/10/2017</t>
  </si>
  <si>
    <t>31/10/2017</t>
  </si>
  <si>
    <t>EP-OPTIONS PACKAGE PERFORMANCE  REPORT [SEPTEMBER 2017]</t>
  </si>
  <si>
    <t>BAJAJ AUTO-CALL</t>
  </si>
  <si>
    <t xml:space="preserve"> IBULHSGFIN-CALL</t>
  </si>
  <si>
    <t xml:space="preserve"> BAJFINANCE-CALL</t>
  </si>
  <si>
    <t xml:space="preserve"> LICHSGFIN -CALL</t>
  </si>
  <si>
    <t>13/09/2017</t>
  </si>
  <si>
    <t xml:space="preserve"> DRREDDY-CALL</t>
  </si>
  <si>
    <t>RELINFRA -CALL</t>
  </si>
  <si>
    <t>14/9/2017</t>
  </si>
  <si>
    <t>15/09/2017</t>
  </si>
  <si>
    <t>18/09/2017</t>
  </si>
  <si>
    <t>TATAMOTORS</t>
  </si>
  <si>
    <t>18/9/2017</t>
  </si>
  <si>
    <t>19/09/2017</t>
  </si>
  <si>
    <t>20/09/2017</t>
  </si>
  <si>
    <t xml:space="preserve"> RELINFRA-CALL</t>
  </si>
  <si>
    <t>BAJAJ AUTO-PUT</t>
  </si>
  <si>
    <t>21/09/2017</t>
  </si>
  <si>
    <t>22/09/2017</t>
  </si>
  <si>
    <t>25/09/2017</t>
  </si>
  <si>
    <t>26/09/2017</t>
  </si>
  <si>
    <t>27/09/2017</t>
  </si>
  <si>
    <t xml:space="preserve"> TATASTEEL-PUT</t>
  </si>
  <si>
    <t>28/09/2017</t>
  </si>
  <si>
    <t>29/09/2017</t>
  </si>
  <si>
    <t>EP-OPTIONS PACKAGE PERFORMANCE  REPORT [AUGUST 2017]</t>
  </si>
  <si>
    <t xml:space="preserve"> IBULHSGFIN -PUT</t>
  </si>
  <si>
    <t>RELCAPITAL -CALL</t>
  </si>
  <si>
    <t>RELCAPITAL -PUT</t>
  </si>
  <si>
    <t>CEATLTD-CALL</t>
  </si>
  <si>
    <t>14/08/2017</t>
  </si>
  <si>
    <t>IGL-CALL</t>
  </si>
  <si>
    <t xml:space="preserve"> TATA STEEL-CALL</t>
  </si>
  <si>
    <t>16/08/2017</t>
  </si>
  <si>
    <t>17/08/2017</t>
  </si>
  <si>
    <t>18/08/2017</t>
  </si>
  <si>
    <t>21/08/2017</t>
  </si>
  <si>
    <t xml:space="preserve"> TATASTEEL-CALL</t>
  </si>
  <si>
    <t>22/08/2017</t>
  </si>
  <si>
    <t>23/08/2017</t>
  </si>
  <si>
    <t xml:space="preserve"> RELCAPITAL-CALL</t>
  </si>
  <si>
    <t>24/08/2017</t>
  </si>
  <si>
    <t>28/08/2017</t>
  </si>
  <si>
    <t>29/08/2017</t>
  </si>
  <si>
    <t>30/08/2017</t>
  </si>
  <si>
    <t>31/08/2017</t>
  </si>
  <si>
    <t>EP-OPTIONS PACKAGE PERFORMANCE  REPORT [JULY 2017]</t>
  </si>
  <si>
    <t>YESBANK -CALL</t>
  </si>
  <si>
    <t>HAVELLS -CALL</t>
  </si>
  <si>
    <t xml:space="preserve"> RELIANCE-CALL</t>
  </si>
  <si>
    <t xml:space="preserve"> TATAMOTORS-CALL</t>
  </si>
  <si>
    <t>CEATLTD-PUT</t>
  </si>
  <si>
    <t>SUNTV -CALL</t>
  </si>
  <si>
    <t>28/07/2017</t>
  </si>
  <si>
    <t>31/07/2017</t>
  </si>
  <si>
    <t>EP-OPTIONS PACKAGE PERFORMANCE  REPORT [JUNE 2017]</t>
  </si>
  <si>
    <t xml:space="preserve"> LUPIN -CALL</t>
  </si>
  <si>
    <t>TCS -CALL</t>
  </si>
  <si>
    <t>RELIANCE -PUT</t>
  </si>
  <si>
    <t>AUROPHARAMA-CALL</t>
  </si>
  <si>
    <t xml:space="preserve"> VOLTAS-PUT</t>
  </si>
  <si>
    <t>TVSMOTORS -CALL</t>
  </si>
  <si>
    <t>EP-OPTIONS PACKAGE PERFORMANCE  REPORT [MAY 2017]</t>
  </si>
  <si>
    <t>ASIANPAINTS-CALL</t>
  </si>
  <si>
    <t xml:space="preserve"> ARVIND-CALL</t>
  </si>
  <si>
    <t xml:space="preserve"> CEATLTD-CALL</t>
  </si>
  <si>
    <t xml:space="preserve"> IBULHSGFIN -CALL</t>
  </si>
  <si>
    <t xml:space="preserve"> TATAMOTORS-PUT</t>
  </si>
  <si>
    <t xml:space="preserve"> ASIANPAINTS-CALL</t>
  </si>
  <si>
    <t>TATASTEEL -PUT</t>
  </si>
  <si>
    <t xml:space="preserve"> BHARTIARTL-CALL</t>
  </si>
  <si>
    <t>ACC-CALL</t>
  </si>
  <si>
    <t>TATAMOTORS -PUT</t>
  </si>
  <si>
    <t xml:space="preserve"> RELCAPITAL-PUT</t>
  </si>
  <si>
    <t xml:space="preserve"> HCLTECH-CALL</t>
  </si>
  <si>
    <t>EP-OPTIONS PACKAGE PERFORMANCE  REPORT [APRIL 2017]</t>
  </si>
  <si>
    <t>GODREJIND-CALL</t>
  </si>
  <si>
    <t>TVSMOTORS-CALL</t>
  </si>
  <si>
    <t>CEATLTD -CALL</t>
  </si>
  <si>
    <t xml:space="preserve"> RELIANCE -CALL</t>
  </si>
  <si>
    <t xml:space="preserve"> INFRATEL-CALL</t>
  </si>
  <si>
    <t xml:space="preserve"> RELAINCE-CALL</t>
  </si>
  <si>
    <t xml:space="preserve"> INFRATEL-PUT</t>
  </si>
  <si>
    <t>BAJAJAUTO -CALL</t>
  </si>
  <si>
    <t>BPCL -CALL</t>
  </si>
  <si>
    <t>INFRATEL-PUT</t>
  </si>
  <si>
    <t>RELIANCE -CALL</t>
  </si>
  <si>
    <t xml:space="preserve"> AXISBANK-PUT</t>
  </si>
  <si>
    <t xml:space="preserve"> ACC-CALL</t>
  </si>
  <si>
    <t xml:space="preserve"> LUPIN -PUT</t>
  </si>
  <si>
    <t>EP-OPTIONS PACKAGE PERFORMANCE  REPORT [MARCH 2017]</t>
  </si>
  <si>
    <t>IOC-PUT</t>
  </si>
  <si>
    <t>CAN BANK-CALL</t>
  </si>
  <si>
    <t>HIND PETRO-PUT</t>
  </si>
  <si>
    <t>TATACOM-CALL</t>
  </si>
  <si>
    <t xml:space="preserve"> KSCL-CALL</t>
  </si>
  <si>
    <t>JSW STEEL-PUT</t>
  </si>
  <si>
    <t xml:space="preserve"> SUN TV-CALL</t>
  </si>
  <si>
    <t>TECHMAH-PUT</t>
  </si>
  <si>
    <t xml:space="preserve"> BUY </t>
  </si>
  <si>
    <t xml:space="preserve"> DHFL-CALL</t>
  </si>
  <si>
    <t xml:space="preserve"> IBULHSGFIN-PUT</t>
  </si>
  <si>
    <t xml:space="preserve"> YESBANK-PUT</t>
  </si>
  <si>
    <t xml:space="preserve"> RELCAPITAL -CALL</t>
  </si>
  <si>
    <t>CADIALHC-CALL</t>
  </si>
  <si>
    <t xml:space="preserve"> CENTURYTEX-CALL</t>
  </si>
  <si>
    <t>MANDMFIN-CALL</t>
  </si>
  <si>
    <t xml:space="preserve"> HDFC-CALL</t>
  </si>
  <si>
    <t xml:space="preserve"> SUNTV-CALL</t>
  </si>
  <si>
    <t>LT -CALL</t>
  </si>
  <si>
    <t xml:space="preserve"> HAVELLS-CALL</t>
  </si>
  <si>
    <t>EP-STOCK OPTIONS PACKAGE PERFORMANCE  REPORT [FEBRUARY 2017]</t>
  </si>
  <si>
    <t>ENTRY PRICE</t>
  </si>
  <si>
    <t>Investments/Lot</t>
  </si>
  <si>
    <t>Returns (%)</t>
  </si>
  <si>
    <t>TATAMTRDVR 270 CALL</t>
  </si>
  <si>
    <t>9-10.70</t>
  </si>
  <si>
    <t>IOC 370 CALL</t>
  </si>
  <si>
    <t>9.90-9.90</t>
  </si>
  <si>
    <t>COALINDIA 315 PUT</t>
  </si>
  <si>
    <t>4.40-5.20-6</t>
  </si>
  <si>
    <t>JUSTDIAL 450 CALL</t>
  </si>
  <si>
    <t>14.70-15.90-16.90</t>
  </si>
  <si>
    <t>HINDPETRO 540 CALL</t>
  </si>
  <si>
    <t>10.40-11.10-12.20</t>
  </si>
  <si>
    <t>12.40-13.10-14.20</t>
  </si>
  <si>
    <t>13-13.70-14.90</t>
  </si>
  <si>
    <t>HINDPETRO 560 CALL</t>
  </si>
  <si>
    <t>10.10-10.80-11.70</t>
  </si>
  <si>
    <t>ORIENT BANK 125 CALL</t>
  </si>
  <si>
    <t>2.70-3.20-3.90</t>
  </si>
  <si>
    <t>ASIANPAINTS 1000 CALL</t>
  </si>
  <si>
    <t>37.40-40-44</t>
  </si>
  <si>
    <t>TATACHEM 580 CALL</t>
  </si>
  <si>
    <t>27-28.10-30</t>
  </si>
  <si>
    <t>IDEA 120 MARCH CALL</t>
  </si>
  <si>
    <t>10.90-11.40-12.20</t>
  </si>
  <si>
    <t>VEDL 260 PUT</t>
  </si>
  <si>
    <t>11.60-12-12.70</t>
  </si>
  <si>
    <t>HINDPETRO 570 CALL</t>
  </si>
  <si>
    <t>13.90-14.60-15.70</t>
  </si>
  <si>
    <t>BHARTI AIRTEL 360 PUT</t>
  </si>
  <si>
    <t>17.20-18.40-19.70</t>
  </si>
  <si>
    <t>DHFL 330 CALL</t>
  </si>
  <si>
    <t>20.6-21.10-22.40</t>
  </si>
  <si>
    <t>JETAIRWAYA 440 CALL</t>
  </si>
  <si>
    <t>25.70-27.10-29.20</t>
  </si>
  <si>
    <t>PETRONET410 CALL</t>
  </si>
  <si>
    <t>20-21.10-23</t>
  </si>
  <si>
    <t>HINDPETRO 550 PUT</t>
  </si>
  <si>
    <t>36.90-37.60-38.90</t>
  </si>
  <si>
    <t>TOTAL</t>
  </si>
  <si>
    <t>TOTAL PROFIT (%)</t>
  </si>
  <si>
    <t>1304-1444</t>
  </si>
  <si>
    <t>1355-1581</t>
  </si>
  <si>
    <t>47.4-57</t>
  </si>
  <si>
    <t>1105-1211</t>
  </si>
  <si>
    <t>699-825</t>
  </si>
  <si>
    <t>119.4-131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</si>
</sst>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_-&quot;£&quot;* #,##0.00_-;\-&quot;£&quot;* #,##0.00_-;_-&quot;£&quot;* &quot;-&quot;??_-;_-@_-"/>
  </numFmts>
  <fonts count="19">
    <font>
      <sz val="11"/>
      <color theme="1"/>
      <name val="Calibri"/>
      <charset val="134"/>
      <scheme val="minor"/>
    </font>
    <font>
      <b/>
      <sz val="14"/>
      <color rgb="FF000000"/>
      <name val="Arial Black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206518753624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5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/>
  </cellStyleXfs>
  <cellXfs count="108">
    <xf numFmtId="0" fontId="0" fillId="0" borderId="0" xfId="0"/>
    <xf numFmtId="0" fontId="0" fillId="0" borderId="0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top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9" fontId="8" fillId="0" borderId="6" xfId="2" applyFont="1" applyFill="1" applyBorder="1" applyAlignment="1"/>
    <xf numFmtId="0" fontId="8" fillId="0" borderId="0" xfId="0" applyFont="1" applyFill="1" applyBorder="1" applyAlignment="1"/>
    <xf numFmtId="9" fontId="8" fillId="0" borderId="0" xfId="2" applyFont="1" applyFill="1" applyBorder="1" applyAlignment="1"/>
    <xf numFmtId="0" fontId="9" fillId="3" borderId="6" xfId="0" applyFont="1" applyFill="1" applyBorder="1" applyAlignment="1">
      <alignment horizontal="center" vertical="center"/>
    </xf>
    <xf numFmtId="9" fontId="9" fillId="3" borderId="6" xfId="2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9" fontId="10" fillId="3" borderId="6" xfId="0" applyNumberFormat="1" applyFont="1" applyFill="1" applyBorder="1" applyAlignment="1"/>
    <xf numFmtId="9" fontId="10" fillId="3" borderId="6" xfId="2" applyFont="1" applyFill="1" applyBorder="1" applyAlignment="1"/>
    <xf numFmtId="0" fontId="4" fillId="0" borderId="6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5" fillId="4" borderId="7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/>
    </xf>
    <xf numFmtId="9" fontId="8" fillId="0" borderId="6" xfId="2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/>
    </xf>
    <xf numFmtId="1" fontId="10" fillId="3" borderId="18" xfId="3" applyNumberFormat="1" applyFont="1" applyFill="1" applyBorder="1" applyAlignment="1">
      <alignment horizontal="center"/>
    </xf>
    <xf numFmtId="9" fontId="10" fillId="3" borderId="6" xfId="2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9" fontId="8" fillId="0" borderId="0" xfId="2" applyFont="1" applyFill="1" applyBorder="1" applyAlignment="1">
      <alignment horizontal="center"/>
    </xf>
    <xf numFmtId="1" fontId="10" fillId="3" borderId="6" xfId="3" applyNumberFormat="1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Border="1"/>
    <xf numFmtId="0" fontId="11" fillId="0" borderId="0" xfId="0" applyFont="1"/>
    <xf numFmtId="0" fontId="0" fillId="0" borderId="0" xfId="0" applyAlignment="1">
      <alignment horizontal="right"/>
    </xf>
    <xf numFmtId="0" fontId="3" fillId="2" borderId="4" xfId="0" applyFont="1" applyFill="1" applyBorder="1" applyAlignment="1">
      <alignment horizontal="right" vertical="center"/>
    </xf>
    <xf numFmtId="14" fontId="4" fillId="0" borderId="6" xfId="0" applyNumberFormat="1" applyFont="1" applyFill="1" applyBorder="1" applyAlignment="1">
      <alignment horizontal="right" vertical="center"/>
    </xf>
    <xf numFmtId="14" fontId="5" fillId="0" borderId="6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right" vertical="center"/>
    </xf>
    <xf numFmtId="0" fontId="8" fillId="0" borderId="6" xfId="0" applyFont="1" applyBorder="1"/>
    <xf numFmtId="0" fontId="11" fillId="0" borderId="6" xfId="0" applyFont="1" applyBorder="1"/>
    <xf numFmtId="0" fontId="4" fillId="0" borderId="6" xfId="0" applyFont="1" applyFill="1" applyBorder="1" applyAlignment="1">
      <alignment horizontal="left" vertical="center"/>
    </xf>
    <xf numFmtId="9" fontId="10" fillId="3" borderId="6" xfId="2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left" vertical="center"/>
    </xf>
    <xf numFmtId="164" fontId="0" fillId="0" borderId="0" xfId="0" applyNumberFormat="1" applyAlignment="1">
      <alignment horizontal="right"/>
    </xf>
    <xf numFmtId="164" fontId="3" fillId="2" borderId="4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/>
    <xf numFmtId="164" fontId="4" fillId="0" borderId="0" xfId="0" applyNumberFormat="1" applyFont="1" applyFill="1" applyBorder="1" applyAlignment="1">
      <alignment horizontal="right" vertical="center"/>
    </xf>
    <xf numFmtId="14" fontId="4" fillId="0" borderId="6" xfId="0" applyNumberFormat="1" applyFont="1" applyFill="1" applyBorder="1" applyAlignment="1">
      <alignment horizontal="left" vertical="center"/>
    </xf>
    <xf numFmtId="14" fontId="5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9" fontId="11" fillId="0" borderId="6" xfId="2" applyFont="1" applyFill="1" applyBorder="1" applyAlignment="1">
      <alignment horizontal="center"/>
    </xf>
    <xf numFmtId="0" fontId="0" fillId="0" borderId="0" xfId="0" applyFont="1" applyFill="1" applyAlignment="1"/>
    <xf numFmtId="0" fontId="8" fillId="0" borderId="6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17" fontId="7" fillId="2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/>
    <xf numFmtId="9" fontId="16" fillId="0" borderId="6" xfId="0" applyNumberFormat="1" applyFont="1" applyFill="1" applyBorder="1" applyAlignment="1"/>
    <xf numFmtId="0" fontId="16" fillId="0" borderId="6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2" borderId="18" xfId="3" applyFont="1" applyFill="1" applyBorder="1" applyAlignment="1">
      <alignment horizontal="left"/>
    </xf>
    <xf numFmtId="0" fontId="7" fillId="2" borderId="6" xfId="3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/>
  <colors>
    <mruColors>
      <color rgb="FF00B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'P&amp;L'!$A$6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'P&amp;L'!$B$5:$P$5</c:f>
              <c:numCache>
                <c:formatCode>mmm\-yy</c:formatCode>
                <c:ptCount val="15"/>
                <c:pt idx="0">
                  <c:v>43862</c:v>
                </c:pt>
                <c:pt idx="1">
                  <c:v>43831</c:v>
                </c:pt>
                <c:pt idx="2">
                  <c:v>43800</c:v>
                </c:pt>
                <c:pt idx="3">
                  <c:v>43770</c:v>
                </c:pt>
                <c:pt idx="4">
                  <c:v>43739</c:v>
                </c:pt>
                <c:pt idx="5">
                  <c:v>43709</c:v>
                </c:pt>
                <c:pt idx="6">
                  <c:v>43678</c:v>
                </c:pt>
                <c:pt idx="7">
                  <c:v>43647</c:v>
                </c:pt>
                <c:pt idx="8">
                  <c:v>43617</c:v>
                </c:pt>
                <c:pt idx="9">
                  <c:v>43586</c:v>
                </c:pt>
                <c:pt idx="10">
                  <c:v>43556</c:v>
                </c:pt>
                <c:pt idx="11">
                  <c:v>43525</c:v>
                </c:pt>
                <c:pt idx="12">
                  <c:v>43497</c:v>
                </c:pt>
                <c:pt idx="13">
                  <c:v>43466</c:v>
                </c:pt>
                <c:pt idx="14">
                  <c:v>43435</c:v>
                </c:pt>
              </c:numCache>
            </c:numRef>
          </c:cat>
          <c:val>
            <c:numRef>
              <c:f>'P&amp;L'!$B$6:$P$6</c:f>
              <c:numCache>
                <c:formatCode>0%</c:formatCode>
                <c:ptCount val="15"/>
                <c:pt idx="0">
                  <c:v>0.76</c:v>
                </c:pt>
                <c:pt idx="1">
                  <c:v>0.75</c:v>
                </c:pt>
                <c:pt idx="2">
                  <c:v>0.69</c:v>
                </c:pt>
                <c:pt idx="3">
                  <c:v>0.93</c:v>
                </c:pt>
                <c:pt idx="4">
                  <c:v>0.72</c:v>
                </c:pt>
                <c:pt idx="5">
                  <c:v>0.81</c:v>
                </c:pt>
                <c:pt idx="6">
                  <c:v>0.62</c:v>
                </c:pt>
                <c:pt idx="7">
                  <c:v>0.71</c:v>
                </c:pt>
                <c:pt idx="8">
                  <c:v>0.55000000000000004</c:v>
                </c:pt>
                <c:pt idx="9">
                  <c:v>0.67</c:v>
                </c:pt>
                <c:pt idx="10">
                  <c:v>0.61</c:v>
                </c:pt>
                <c:pt idx="11">
                  <c:v>0.71</c:v>
                </c:pt>
                <c:pt idx="12">
                  <c:v>0.7</c:v>
                </c:pt>
                <c:pt idx="13">
                  <c:v>0.88</c:v>
                </c:pt>
                <c:pt idx="14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0-472D-B351-D7F6943A03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751296"/>
        <c:axId val="61752832"/>
      </c:barChart>
      <c:dateAx>
        <c:axId val="6175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52832"/>
        <c:crosses val="autoZero"/>
        <c:auto val="1"/>
        <c:lblOffset val="100"/>
        <c:baseTimeUnit val="months"/>
      </c:dateAx>
      <c:valAx>
        <c:axId val="6175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5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'P&amp;L'!$A$7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'P&amp;L'!$B$5:$P$5</c:f>
              <c:numCache>
                <c:formatCode>mmm\-yy</c:formatCode>
                <c:ptCount val="15"/>
                <c:pt idx="0">
                  <c:v>43862</c:v>
                </c:pt>
                <c:pt idx="1">
                  <c:v>43831</c:v>
                </c:pt>
                <c:pt idx="2">
                  <c:v>43800</c:v>
                </c:pt>
                <c:pt idx="3">
                  <c:v>43770</c:v>
                </c:pt>
                <c:pt idx="4">
                  <c:v>43739</c:v>
                </c:pt>
                <c:pt idx="5">
                  <c:v>43709</c:v>
                </c:pt>
                <c:pt idx="6">
                  <c:v>43678</c:v>
                </c:pt>
                <c:pt idx="7">
                  <c:v>43647</c:v>
                </c:pt>
                <c:pt idx="8">
                  <c:v>43617</c:v>
                </c:pt>
                <c:pt idx="9">
                  <c:v>43586</c:v>
                </c:pt>
                <c:pt idx="10">
                  <c:v>43556</c:v>
                </c:pt>
                <c:pt idx="11">
                  <c:v>43525</c:v>
                </c:pt>
                <c:pt idx="12">
                  <c:v>43497</c:v>
                </c:pt>
                <c:pt idx="13">
                  <c:v>43466</c:v>
                </c:pt>
                <c:pt idx="14">
                  <c:v>43435</c:v>
                </c:pt>
              </c:numCache>
            </c:numRef>
          </c:cat>
          <c:val>
            <c:numRef>
              <c:f>'P&amp;L'!$B$7:$P$7</c:f>
              <c:numCache>
                <c:formatCode>General</c:formatCode>
                <c:ptCount val="15"/>
                <c:pt idx="0">
                  <c:v>47809</c:v>
                </c:pt>
                <c:pt idx="1">
                  <c:v>39082</c:v>
                </c:pt>
                <c:pt idx="2">
                  <c:v>28168</c:v>
                </c:pt>
                <c:pt idx="3">
                  <c:v>72741</c:v>
                </c:pt>
                <c:pt idx="4">
                  <c:v>79200</c:v>
                </c:pt>
                <c:pt idx="5">
                  <c:v>51305</c:v>
                </c:pt>
                <c:pt idx="6">
                  <c:v>31346</c:v>
                </c:pt>
                <c:pt idx="7">
                  <c:v>36752</c:v>
                </c:pt>
                <c:pt idx="8">
                  <c:v>27298</c:v>
                </c:pt>
                <c:pt idx="9">
                  <c:v>45933</c:v>
                </c:pt>
                <c:pt idx="10">
                  <c:v>22647</c:v>
                </c:pt>
                <c:pt idx="11">
                  <c:v>51350</c:v>
                </c:pt>
                <c:pt idx="12">
                  <c:v>49045</c:v>
                </c:pt>
                <c:pt idx="13">
                  <c:v>53710</c:v>
                </c:pt>
                <c:pt idx="14">
                  <c:v>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2-4E12-918E-E40C253D6E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44832"/>
        <c:axId val="55146368"/>
      </c:barChart>
      <c:dateAx>
        <c:axId val="55144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46368"/>
        <c:crosses val="autoZero"/>
        <c:auto val="1"/>
        <c:lblOffset val="100"/>
        <c:baseTimeUnit val="months"/>
      </c:dateAx>
      <c:valAx>
        <c:axId val="551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171450</xdr:rowOff>
    </xdr:from>
    <xdr:to>
      <xdr:col>13</xdr:col>
      <xdr:colOff>514350</xdr:colOff>
      <xdr:row>24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819150</xdr:colOff>
      <xdr:row>27</xdr:row>
      <xdr:rowOff>133350</xdr:rowOff>
    </xdr:from>
    <xdr:to>
      <xdr:col>13</xdr:col>
      <xdr:colOff>533400</xdr:colOff>
      <xdr:row>42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opLeftCell="A22" workbookViewId="0">
      <selection activeCell="R14" sqref="I14:R16"/>
    </sheetView>
  </sheetViews>
  <sheetFormatPr defaultColWidth="8" defaultRowHeight="15"/>
  <cols>
    <col min="1" max="1" width="14.28515625" style="79" customWidth="1"/>
    <col min="2" max="2" width="8.140625" style="79"/>
    <col min="3" max="16369" width="8" style="79"/>
  </cols>
  <sheetData>
    <row r="1" spans="1:38 16370:16373" s="79" customFormat="1" ht="12.75"/>
    <row r="2" spans="1:38 16370:16373" s="79" customFormat="1" ht="26.25">
      <c r="A2" s="80" t="s">
        <v>0</v>
      </c>
      <c r="B2" s="81"/>
      <c r="C2" s="81"/>
      <c r="D2" s="81"/>
      <c r="E2" s="81"/>
      <c r="F2" s="81"/>
      <c r="G2" s="81"/>
      <c r="H2" s="82"/>
      <c r="I2" s="82"/>
    </row>
    <row r="3" spans="1:38 16370:16373" s="79" customFormat="1" ht="12.75"/>
    <row r="4" spans="1:38 16370:16373" s="79" customFormat="1" ht="12.75"/>
    <row r="5" spans="1:38 16370:16373" s="79" customFormat="1">
      <c r="A5" s="9" t="s">
        <v>1</v>
      </c>
      <c r="B5" s="83">
        <v>43862</v>
      </c>
      <c r="C5" s="83">
        <v>43831</v>
      </c>
      <c r="D5" s="83">
        <v>43800</v>
      </c>
      <c r="E5" s="83">
        <v>43770</v>
      </c>
      <c r="F5" s="83">
        <v>43739</v>
      </c>
      <c r="G5" s="83">
        <v>43709</v>
      </c>
      <c r="H5" s="83">
        <v>43678</v>
      </c>
      <c r="I5" s="83">
        <v>43647</v>
      </c>
      <c r="J5" s="83">
        <v>43617</v>
      </c>
      <c r="K5" s="83">
        <v>43586</v>
      </c>
      <c r="L5" s="83">
        <v>43556</v>
      </c>
      <c r="M5" s="83">
        <v>43525</v>
      </c>
      <c r="N5" s="83">
        <v>43497</v>
      </c>
      <c r="O5" s="83">
        <v>43466</v>
      </c>
      <c r="P5" s="83">
        <v>43435</v>
      </c>
      <c r="Q5" s="83">
        <v>43405</v>
      </c>
      <c r="R5" s="83">
        <v>43374</v>
      </c>
      <c r="S5" s="83">
        <v>43344</v>
      </c>
      <c r="T5" s="83">
        <v>43313</v>
      </c>
      <c r="U5" s="83">
        <v>43282</v>
      </c>
      <c r="V5" s="83">
        <v>43252</v>
      </c>
      <c r="W5" s="83">
        <v>43221</v>
      </c>
      <c r="X5" s="83">
        <v>43191</v>
      </c>
      <c r="Y5" s="83">
        <v>43160</v>
      </c>
      <c r="Z5" s="83">
        <v>43132</v>
      </c>
      <c r="AA5" s="83">
        <v>43101</v>
      </c>
      <c r="AB5" s="83">
        <v>43070</v>
      </c>
      <c r="AC5" s="83">
        <v>43040</v>
      </c>
      <c r="AD5" s="83">
        <v>43009</v>
      </c>
      <c r="AE5" s="83">
        <v>42979</v>
      </c>
      <c r="AF5" s="83">
        <v>42948</v>
      </c>
      <c r="AG5" s="83">
        <v>42917</v>
      </c>
      <c r="AH5" s="83">
        <v>42887</v>
      </c>
      <c r="AI5" s="83">
        <v>42856</v>
      </c>
      <c r="AJ5" s="83">
        <v>42826</v>
      </c>
      <c r="AK5" s="83">
        <v>42795</v>
      </c>
      <c r="AL5" s="83">
        <v>42767</v>
      </c>
    </row>
    <row r="6" spans="1:38 16370:16373" s="79" customFormat="1">
      <c r="A6" s="84" t="s">
        <v>2</v>
      </c>
      <c r="B6" s="85">
        <v>0.76</v>
      </c>
      <c r="C6" s="85">
        <v>0.75</v>
      </c>
      <c r="D6" s="85">
        <v>0.69</v>
      </c>
      <c r="E6" s="85">
        <v>0.93</v>
      </c>
      <c r="F6" s="85">
        <v>0.72</v>
      </c>
      <c r="G6" s="85">
        <v>0.81</v>
      </c>
      <c r="H6" s="85">
        <v>0.62</v>
      </c>
      <c r="I6" s="85">
        <v>0.71</v>
      </c>
      <c r="J6" s="85">
        <v>0.55000000000000004</v>
      </c>
      <c r="K6" s="85">
        <v>0.67</v>
      </c>
      <c r="L6" s="85">
        <v>0.61</v>
      </c>
      <c r="M6" s="85">
        <v>0.71</v>
      </c>
      <c r="N6" s="85">
        <v>0.7</v>
      </c>
      <c r="O6" s="85">
        <v>0.88</v>
      </c>
      <c r="P6" s="85">
        <v>0.54</v>
      </c>
      <c r="Q6" s="85">
        <v>0.67</v>
      </c>
      <c r="R6" s="85">
        <v>0.63</v>
      </c>
      <c r="S6" s="85">
        <v>0.67</v>
      </c>
      <c r="T6" s="85">
        <v>0.81</v>
      </c>
      <c r="U6" s="85">
        <v>0.85</v>
      </c>
      <c r="V6" s="85">
        <v>0.86</v>
      </c>
      <c r="W6" s="85">
        <v>0.88</v>
      </c>
      <c r="X6" s="85">
        <v>0.84</v>
      </c>
      <c r="Y6" s="85">
        <v>0.67</v>
      </c>
      <c r="Z6" s="85">
        <v>0.76</v>
      </c>
      <c r="AA6" s="85">
        <v>0.93</v>
      </c>
      <c r="AB6" s="85">
        <v>0.92</v>
      </c>
      <c r="AC6" s="85">
        <v>0.84</v>
      </c>
      <c r="AD6" s="85">
        <v>0.84</v>
      </c>
      <c r="AE6" s="85">
        <v>0.89</v>
      </c>
      <c r="AF6" s="85">
        <v>0.91</v>
      </c>
      <c r="AG6" s="85">
        <v>0.83</v>
      </c>
      <c r="AH6" s="85">
        <v>0.84</v>
      </c>
      <c r="AI6" s="85">
        <v>0.81</v>
      </c>
      <c r="AJ6" s="85">
        <v>0.86</v>
      </c>
      <c r="AK6" s="85">
        <v>0.87</v>
      </c>
      <c r="AL6" s="85">
        <v>0.89</v>
      </c>
    </row>
    <row r="7" spans="1:38 16370:16373" s="79" customFormat="1">
      <c r="A7" s="84" t="s">
        <v>3</v>
      </c>
      <c r="B7" s="86">
        <v>47809</v>
      </c>
      <c r="C7" s="86">
        <v>39082</v>
      </c>
      <c r="D7" s="86">
        <v>28168</v>
      </c>
      <c r="E7" s="86">
        <v>72741</v>
      </c>
      <c r="F7" s="86">
        <v>79200</v>
      </c>
      <c r="G7" s="86">
        <v>51305</v>
      </c>
      <c r="H7" s="86">
        <v>31346</v>
      </c>
      <c r="I7" s="86">
        <v>36752</v>
      </c>
      <c r="J7" s="86">
        <v>27298</v>
      </c>
      <c r="K7" s="86">
        <v>45933</v>
      </c>
      <c r="L7" s="86">
        <v>22647</v>
      </c>
      <c r="M7" s="86">
        <v>51350</v>
      </c>
      <c r="N7" s="86">
        <v>49045</v>
      </c>
      <c r="O7" s="86">
        <v>53710</v>
      </c>
      <c r="P7" s="86">
        <v>9504</v>
      </c>
      <c r="Q7" s="86">
        <v>24833</v>
      </c>
      <c r="R7" s="86">
        <v>42930</v>
      </c>
      <c r="S7" s="86">
        <v>50339</v>
      </c>
      <c r="T7" s="86">
        <v>36520</v>
      </c>
      <c r="U7" s="86">
        <v>91405</v>
      </c>
      <c r="V7" s="86">
        <v>64465</v>
      </c>
      <c r="W7" s="86">
        <v>89561</v>
      </c>
      <c r="X7" s="86">
        <v>89872</v>
      </c>
      <c r="Y7" s="86">
        <v>17340</v>
      </c>
      <c r="Z7" s="86">
        <v>63362</v>
      </c>
      <c r="AA7" s="86">
        <v>107820</v>
      </c>
      <c r="AB7" s="86">
        <v>79863</v>
      </c>
      <c r="AC7" s="86">
        <v>69530</v>
      </c>
      <c r="AD7" s="86">
        <v>71373</v>
      </c>
      <c r="AE7" s="86">
        <v>93755</v>
      </c>
      <c r="AF7" s="86">
        <v>89385</v>
      </c>
      <c r="AG7" s="86">
        <v>72515</v>
      </c>
      <c r="AH7" s="86">
        <v>63655</v>
      </c>
      <c r="AI7" s="86">
        <v>75575</v>
      </c>
      <c r="AJ7" s="86">
        <v>76775</v>
      </c>
      <c r="AK7" s="86">
        <v>80020</v>
      </c>
      <c r="AL7" s="86">
        <v>35270</v>
      </c>
    </row>
    <row r="8" spans="1:38 16370:16373" s="79" customFormat="1" ht="12.75"/>
    <row r="9" spans="1:38 16370:16373" s="79" customForma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XEP9"/>
      <c r="XEQ9"/>
      <c r="XER9"/>
      <c r="XES9"/>
    </row>
    <row r="10" spans="1:38 16370:16373" s="79" customFormat="1">
      <c r="A10" s="82"/>
      <c r="I10" s="82"/>
      <c r="J10" s="82"/>
      <c r="K10" s="82"/>
      <c r="L10" s="82"/>
      <c r="M10" s="82"/>
      <c r="N10" s="82"/>
      <c r="O10" s="82"/>
      <c r="XEP10"/>
      <c r="XEQ10"/>
      <c r="XER10"/>
      <c r="XES10"/>
    </row>
    <row r="11" spans="1:38 16370:16373" s="79" customFormat="1">
      <c r="A11" s="82"/>
      <c r="I11" s="82"/>
      <c r="J11" s="82"/>
      <c r="K11" s="82"/>
      <c r="L11" s="82"/>
      <c r="M11" s="82"/>
      <c r="N11" s="82"/>
      <c r="O11" s="82"/>
      <c r="XEP11"/>
      <c r="XEQ11"/>
      <c r="XER11"/>
      <c r="XES11"/>
    </row>
    <row r="12" spans="1:38 16370:16373" s="79" customFormat="1">
      <c r="A12" s="82"/>
      <c r="I12" s="82"/>
      <c r="J12" s="82"/>
      <c r="K12" s="82"/>
      <c r="L12" s="82"/>
      <c r="M12" s="82"/>
      <c r="N12" s="82"/>
      <c r="O12" s="82"/>
      <c r="XEP12"/>
      <c r="XEQ12"/>
      <c r="XER12"/>
      <c r="XES12"/>
    </row>
    <row r="13" spans="1:38 16370:16373" s="79" customFormat="1">
      <c r="A13" s="82"/>
      <c r="I13" s="82"/>
      <c r="J13" s="82"/>
      <c r="K13" s="82"/>
      <c r="L13" s="82"/>
      <c r="M13" s="82"/>
      <c r="N13" s="82"/>
      <c r="O13" s="82"/>
      <c r="XEP13"/>
      <c r="XEQ13"/>
      <c r="XER13"/>
      <c r="XES13"/>
    </row>
    <row r="14" spans="1:38 16370:16373" s="79" customFormat="1">
      <c r="A14" s="82"/>
      <c r="I14" s="82"/>
      <c r="J14" s="82"/>
      <c r="K14" s="82"/>
      <c r="L14" s="82"/>
      <c r="M14" s="82"/>
      <c r="N14" s="82"/>
      <c r="O14" s="82"/>
      <c r="XEP14"/>
      <c r="XEQ14"/>
      <c r="XER14"/>
      <c r="XES14"/>
    </row>
    <row r="15" spans="1:38 16370:16373" s="79" customFormat="1">
      <c r="A15" s="82"/>
      <c r="I15" s="82"/>
      <c r="J15" s="82"/>
      <c r="K15" s="82"/>
      <c r="L15" s="82"/>
      <c r="M15" s="82"/>
      <c r="N15" s="82"/>
      <c r="O15" s="82"/>
      <c r="XEP15"/>
      <c r="XEQ15"/>
      <c r="XER15"/>
      <c r="XES15"/>
    </row>
    <row r="16" spans="1:38 16370:16373" s="79" customFormat="1">
      <c r="A16" s="82"/>
      <c r="I16" s="82"/>
      <c r="J16" s="82"/>
      <c r="K16" s="82"/>
      <c r="L16" s="82"/>
      <c r="M16" s="82"/>
      <c r="N16" s="82"/>
      <c r="O16" s="82"/>
      <c r="XEP16"/>
      <c r="XEQ16"/>
      <c r="XER16"/>
      <c r="XES16"/>
    </row>
    <row r="17" spans="1:15 16370:16373" s="79" customFormat="1">
      <c r="A17" s="82"/>
      <c r="I17" s="82"/>
      <c r="J17" s="82"/>
      <c r="K17" s="82"/>
      <c r="L17" s="82"/>
      <c r="M17" s="82"/>
      <c r="N17" s="82"/>
      <c r="O17" s="82"/>
      <c r="XEP17"/>
      <c r="XEQ17"/>
      <c r="XER17"/>
      <c r="XES17"/>
    </row>
    <row r="18" spans="1:15 16370:16373" s="79" customFormat="1">
      <c r="A18" s="82"/>
      <c r="I18" s="82"/>
      <c r="J18" s="82"/>
      <c r="K18" s="82"/>
      <c r="L18" s="82"/>
      <c r="M18" s="82"/>
      <c r="N18" s="82"/>
      <c r="O18" s="82"/>
      <c r="XEP18"/>
      <c r="XEQ18"/>
      <c r="XER18"/>
      <c r="XES18"/>
    </row>
    <row r="19" spans="1:15 16370:16373" s="79" customFormat="1">
      <c r="A19" s="82"/>
      <c r="I19" s="82"/>
      <c r="J19" s="82"/>
      <c r="K19" s="82"/>
      <c r="L19" s="82"/>
      <c r="M19" s="82"/>
      <c r="N19" s="82"/>
      <c r="O19" s="82"/>
      <c r="XEP19"/>
      <c r="XEQ19"/>
      <c r="XER19"/>
      <c r="XES19"/>
    </row>
    <row r="20" spans="1:15 16370:16373" s="79" customFormat="1">
      <c r="A20" s="82"/>
      <c r="I20" s="82"/>
      <c r="J20" s="82"/>
      <c r="K20" s="82"/>
      <c r="L20" s="82"/>
      <c r="M20" s="82"/>
      <c r="N20" s="82"/>
      <c r="O20" s="82"/>
      <c r="XEP20"/>
      <c r="XEQ20"/>
      <c r="XER20"/>
      <c r="XES20"/>
    </row>
    <row r="21" spans="1:15 16370:16373" s="79" customFormat="1">
      <c r="A21" s="82"/>
      <c r="I21" s="82"/>
      <c r="J21" s="82"/>
      <c r="K21" s="82"/>
      <c r="L21" s="82"/>
      <c r="M21" s="82"/>
      <c r="N21" s="82"/>
      <c r="O21" s="82"/>
      <c r="XEP21"/>
      <c r="XEQ21"/>
      <c r="XER21"/>
      <c r="XES21"/>
    </row>
    <row r="22" spans="1:15 16370:16373" s="79" customFormat="1">
      <c r="A22" s="82"/>
      <c r="I22" s="82"/>
      <c r="J22" s="82"/>
      <c r="K22" s="82"/>
      <c r="L22" s="82"/>
      <c r="M22" s="82"/>
      <c r="N22" s="82"/>
      <c r="O22" s="82"/>
      <c r="XEP22"/>
      <c r="XEQ22"/>
      <c r="XER22"/>
      <c r="XES22"/>
    </row>
    <row r="23" spans="1:15 16370:16373" s="79" customFormat="1">
      <c r="A23" s="82"/>
      <c r="I23" s="82"/>
      <c r="J23" s="82"/>
      <c r="K23" s="82"/>
      <c r="L23" s="82"/>
      <c r="M23" s="82"/>
      <c r="N23" s="82"/>
      <c r="O23" s="82"/>
      <c r="XEP23"/>
      <c r="XEQ23"/>
      <c r="XER23"/>
      <c r="XES23"/>
    </row>
    <row r="24" spans="1:15 16370:16373" s="79" customFormat="1">
      <c r="A24" s="82"/>
      <c r="I24" s="82"/>
      <c r="J24" s="82"/>
      <c r="K24" s="82"/>
      <c r="L24" s="82"/>
      <c r="M24" s="82"/>
      <c r="N24" s="82"/>
      <c r="O24" s="82"/>
      <c r="XEP24"/>
      <c r="XEQ24"/>
      <c r="XER24"/>
      <c r="XES24"/>
    </row>
    <row r="25" spans="1:15 16370:16373" s="79" customForma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XEP25"/>
      <c r="XEQ25"/>
      <c r="XER25"/>
      <c r="XES25"/>
    </row>
    <row r="26" spans="1:15 16370:16373" s="79" customFormat="1">
      <c r="XEP26"/>
      <c r="XEQ26"/>
      <c r="XER26"/>
      <c r="XES26"/>
    </row>
    <row r="27" spans="1:15 16370:16373" s="79" customFormat="1">
      <c r="XEP27"/>
      <c r="XEQ27"/>
      <c r="XER27"/>
      <c r="XES27"/>
    </row>
    <row r="28" spans="1:15 16370:16373" s="79" customForma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XEP28"/>
      <c r="XEQ28"/>
      <c r="XER28"/>
      <c r="XES28"/>
    </row>
    <row r="29" spans="1:15 16370:16373" s="79" customFormat="1">
      <c r="A29" s="82"/>
      <c r="I29" s="82"/>
      <c r="J29" s="82"/>
      <c r="K29" s="82"/>
      <c r="L29" s="82"/>
      <c r="M29" s="82"/>
      <c r="N29" s="82"/>
      <c r="O29" s="82"/>
      <c r="XEP29"/>
      <c r="XEQ29"/>
      <c r="XER29"/>
      <c r="XES29"/>
    </row>
    <row r="30" spans="1:15 16370:16373" s="79" customFormat="1">
      <c r="A30" s="82"/>
      <c r="I30" s="82"/>
      <c r="J30" s="82"/>
      <c r="K30" s="82"/>
      <c r="L30" s="82"/>
      <c r="M30" s="82"/>
      <c r="N30" s="82"/>
      <c r="O30" s="82"/>
      <c r="XEP30"/>
      <c r="XEQ30"/>
      <c r="XER30"/>
      <c r="XES30"/>
    </row>
    <row r="31" spans="1:15 16370:16373" s="79" customFormat="1">
      <c r="A31" s="82"/>
      <c r="I31" s="82"/>
      <c r="J31" s="82"/>
      <c r="K31" s="82"/>
      <c r="L31" s="82"/>
      <c r="M31" s="82"/>
      <c r="N31" s="82"/>
      <c r="O31" s="82"/>
      <c r="XEP31"/>
      <c r="XEQ31"/>
      <c r="XER31"/>
      <c r="XES31"/>
    </row>
    <row r="32" spans="1:15 16370:16373" s="79" customFormat="1">
      <c r="A32" s="82"/>
      <c r="I32" s="82"/>
      <c r="J32" s="82"/>
      <c r="K32" s="82"/>
      <c r="L32" s="82"/>
      <c r="M32" s="82"/>
      <c r="N32" s="82"/>
      <c r="O32" s="82"/>
      <c r="XEP32"/>
      <c r="XEQ32"/>
      <c r="XER32"/>
      <c r="XES32"/>
    </row>
    <row r="33" spans="1:15 16370:16384" s="79" customFormat="1">
      <c r="A33" s="82"/>
      <c r="I33" s="82"/>
      <c r="J33" s="82"/>
      <c r="K33" s="82"/>
      <c r="L33" s="82"/>
      <c r="M33" s="82"/>
      <c r="N33" s="82"/>
      <c r="O33" s="82"/>
      <c r="XEP33"/>
      <c r="XEQ33"/>
      <c r="XER33"/>
      <c r="XES33"/>
    </row>
    <row r="34" spans="1:15 16370:16384" s="79" customFormat="1">
      <c r="A34" s="82"/>
      <c r="I34" s="82"/>
      <c r="J34" s="82"/>
      <c r="K34" s="82"/>
      <c r="L34" s="82"/>
      <c r="M34" s="82"/>
      <c r="N34" s="82"/>
      <c r="O34" s="82"/>
      <c r="XEP34"/>
      <c r="XEQ34"/>
      <c r="XER34"/>
      <c r="XES34"/>
    </row>
    <row r="35" spans="1:15 16370:16384" s="79" customFormat="1">
      <c r="A35" s="82"/>
      <c r="I35" s="82"/>
      <c r="J35" s="82"/>
      <c r="K35" s="82"/>
      <c r="L35" s="82"/>
      <c r="M35" s="82"/>
      <c r="N35" s="82"/>
      <c r="O35" s="82"/>
      <c r="XEP35"/>
      <c r="XEQ35"/>
      <c r="XER35"/>
      <c r="XES35"/>
    </row>
    <row r="36" spans="1:15 16370:16384" s="79" customFormat="1">
      <c r="A36" s="82"/>
      <c r="I36" s="82"/>
      <c r="J36" s="82"/>
      <c r="K36" s="82"/>
      <c r="L36" s="82"/>
      <c r="M36" s="82"/>
      <c r="N36" s="82"/>
      <c r="O36" s="82"/>
      <c r="XEP36"/>
      <c r="XEQ36"/>
      <c r="XER36"/>
      <c r="XES36"/>
    </row>
    <row r="37" spans="1:15 16370:16384" s="79" customFormat="1">
      <c r="A37" s="82"/>
      <c r="I37" s="82"/>
      <c r="J37" s="82"/>
      <c r="K37" s="82"/>
      <c r="L37" s="82"/>
      <c r="M37" s="82"/>
      <c r="N37" s="82"/>
      <c r="O37" s="82"/>
      <c r="XEP37"/>
      <c r="XEQ37"/>
      <c r="XER37"/>
      <c r="XES37"/>
    </row>
    <row r="38" spans="1:15 16370:16384" s="79" customFormat="1">
      <c r="A38" s="82"/>
      <c r="I38" s="82"/>
      <c r="J38" s="82"/>
      <c r="K38" s="82"/>
      <c r="L38" s="82"/>
      <c r="M38" s="82"/>
      <c r="N38" s="82"/>
      <c r="O38" s="82"/>
      <c r="XEP38"/>
      <c r="XEQ38"/>
      <c r="XER38"/>
      <c r="XES38"/>
    </row>
    <row r="39" spans="1:15 16370:16384" s="79" customFormat="1">
      <c r="A39" s="82"/>
      <c r="I39" s="82"/>
      <c r="J39" s="82"/>
      <c r="K39" s="82"/>
      <c r="L39" s="82"/>
      <c r="M39" s="82"/>
      <c r="N39" s="82"/>
      <c r="O39" s="82"/>
      <c r="XEP39"/>
      <c r="XEQ39"/>
      <c r="XER39"/>
      <c r="XES39"/>
    </row>
    <row r="40" spans="1:15 16370:16384" s="79" customFormat="1">
      <c r="A40" s="82"/>
      <c r="I40" s="82"/>
      <c r="J40" s="82"/>
      <c r="K40" s="82"/>
      <c r="L40" s="82"/>
      <c r="M40" s="82"/>
      <c r="N40" s="82"/>
      <c r="O40" s="82"/>
      <c r="XEP40"/>
      <c r="XEQ40"/>
      <c r="XER40"/>
      <c r="XES40"/>
    </row>
    <row r="41" spans="1:15 16370:16384" s="79" customFormat="1">
      <c r="A41" s="82"/>
      <c r="I41" s="82"/>
      <c r="J41" s="82"/>
      <c r="K41" s="82"/>
      <c r="L41" s="82"/>
      <c r="M41" s="82"/>
      <c r="N41" s="82"/>
      <c r="O41" s="82"/>
      <c r="XEP41"/>
      <c r="XEQ41"/>
      <c r="XER41"/>
      <c r="XES41"/>
    </row>
    <row r="42" spans="1:15 16370:16384" s="79" customFormat="1">
      <c r="A42" s="82"/>
      <c r="I42" s="82"/>
      <c r="J42" s="82"/>
      <c r="K42" s="82"/>
      <c r="L42" s="82"/>
      <c r="M42" s="82"/>
      <c r="N42" s="82"/>
      <c r="O42" s="82"/>
      <c r="XEP42"/>
      <c r="XEQ42"/>
      <c r="XER42"/>
      <c r="XES42"/>
    </row>
    <row r="43" spans="1:15 16370:16384" s="79" customFormat="1">
      <c r="A43" s="82"/>
      <c r="I43" s="82"/>
      <c r="J43" s="82"/>
      <c r="K43" s="82"/>
      <c r="L43" s="82"/>
      <c r="M43" s="82"/>
      <c r="N43" s="82"/>
      <c r="O43" s="82"/>
      <c r="XEP43"/>
      <c r="XEQ43"/>
      <c r="XER43"/>
      <c r="XES43"/>
    </row>
    <row r="44" spans="1:15 16370:16384" s="79" customFormat="1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XEP44"/>
      <c r="XEQ44"/>
      <c r="XER44"/>
      <c r="XES44"/>
    </row>
    <row r="45" spans="1:15 16370:16384" s="79" customFormat="1"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1:15 16370:16384" s="79" customFormat="1"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spans="1:15 16370:16384" s="79" customFormat="1"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spans="1:15 16370:16384" s="79" customFormat="1"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spans="16370:16384" s="79" customFormat="1"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16370:16384" s="79" customFormat="1"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pans="16370:16384" s="79" customFormat="1"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6370:16384" s="79" customFormat="1"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</sheetData>
  <pageMargins left="0.75" right="0.75" top="1" bottom="1" header="0.51180555555555596" footer="0.51180555555555596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58"/>
  <sheetViews>
    <sheetView workbookViewId="0">
      <selection activeCell="A21" sqref="A21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382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4">
        <v>43472</v>
      </c>
      <c r="B4" s="11" t="s">
        <v>353</v>
      </c>
      <c r="C4" s="5" t="s">
        <v>19</v>
      </c>
      <c r="D4" s="5">
        <v>125</v>
      </c>
      <c r="E4" s="5">
        <v>8500</v>
      </c>
      <c r="F4" s="5">
        <v>260</v>
      </c>
      <c r="G4" s="5">
        <v>246.6</v>
      </c>
      <c r="H4" s="5">
        <v>260</v>
      </c>
      <c r="I4" s="29">
        <f t="shared" ref="I4:I48" si="0">(H4-F4)*D4</f>
        <v>0</v>
      </c>
      <c r="J4" s="26">
        <f t="shared" ref="J4:J48" si="1">D4*F4</f>
        <v>32500</v>
      </c>
      <c r="K4" s="27">
        <f t="shared" ref="K4:K48" si="2">(I4/J4)</f>
        <v>0</v>
      </c>
      <c r="L4" s="1"/>
    </row>
    <row r="5" spans="1:12">
      <c r="A5" s="64">
        <v>43503</v>
      </c>
      <c r="B5" s="11" t="s">
        <v>350</v>
      </c>
      <c r="C5" s="5" t="s">
        <v>19</v>
      </c>
      <c r="D5" s="5">
        <v>1300</v>
      </c>
      <c r="E5" s="5">
        <v>360</v>
      </c>
      <c r="F5" s="5">
        <v>23</v>
      </c>
      <c r="G5" s="5">
        <v>27.5</v>
      </c>
      <c r="H5" s="5">
        <v>24.75</v>
      </c>
      <c r="I5" s="29">
        <f t="shared" si="0"/>
        <v>2275</v>
      </c>
      <c r="J5" s="26">
        <f t="shared" si="1"/>
        <v>29900</v>
      </c>
      <c r="K5" s="27">
        <f t="shared" si="2"/>
        <v>7.6086956521739135E-2</v>
      </c>
      <c r="L5" s="1"/>
    </row>
    <row r="6" spans="1:12">
      <c r="A6" s="64">
        <v>43503</v>
      </c>
      <c r="B6" s="75" t="s">
        <v>383</v>
      </c>
      <c r="C6" s="5" t="s">
        <v>19</v>
      </c>
      <c r="D6" s="76">
        <v>1400</v>
      </c>
      <c r="E6" s="76">
        <v>740</v>
      </c>
      <c r="F6" s="5">
        <v>33.5</v>
      </c>
      <c r="G6" s="76">
        <v>32.5</v>
      </c>
      <c r="H6" s="5">
        <v>34.5</v>
      </c>
      <c r="I6" s="29">
        <f t="shared" si="0"/>
        <v>1400</v>
      </c>
      <c r="J6" s="26">
        <f t="shared" si="1"/>
        <v>46900</v>
      </c>
      <c r="K6" s="27">
        <f t="shared" si="2"/>
        <v>2.9850746268656716E-2</v>
      </c>
      <c r="L6" s="1"/>
    </row>
    <row r="7" spans="1:12">
      <c r="A7" s="64">
        <v>43531</v>
      </c>
      <c r="B7" s="11" t="s">
        <v>383</v>
      </c>
      <c r="C7" s="5" t="s">
        <v>19</v>
      </c>
      <c r="D7" s="5">
        <v>1400</v>
      </c>
      <c r="E7" s="5">
        <v>740</v>
      </c>
      <c r="F7" s="5">
        <v>37</v>
      </c>
      <c r="G7" s="5">
        <v>35.950000000000003</v>
      </c>
      <c r="H7" s="5">
        <v>40</v>
      </c>
      <c r="I7" s="29">
        <f t="shared" si="0"/>
        <v>4200</v>
      </c>
      <c r="J7" s="26">
        <f t="shared" si="1"/>
        <v>51800</v>
      </c>
      <c r="K7" s="27">
        <f t="shared" si="2"/>
        <v>8.1081081081081086E-2</v>
      </c>
      <c r="L7" s="1"/>
    </row>
    <row r="8" spans="1:12">
      <c r="A8" s="64">
        <v>43531</v>
      </c>
      <c r="B8" s="11" t="s">
        <v>384</v>
      </c>
      <c r="C8" s="5" t="s">
        <v>19</v>
      </c>
      <c r="D8" s="5">
        <v>250</v>
      </c>
      <c r="E8" s="5">
        <v>3700</v>
      </c>
      <c r="F8" s="5">
        <v>107.25</v>
      </c>
      <c r="G8" s="5">
        <v>102</v>
      </c>
      <c r="H8" s="5">
        <v>107.25</v>
      </c>
      <c r="I8" s="29">
        <f t="shared" si="0"/>
        <v>0</v>
      </c>
      <c r="J8" s="26">
        <f t="shared" si="1"/>
        <v>26812.5</v>
      </c>
      <c r="K8" s="27">
        <f t="shared" si="2"/>
        <v>0</v>
      </c>
      <c r="L8" s="1"/>
    </row>
    <row r="9" spans="1:12">
      <c r="A9" s="64">
        <v>43562</v>
      </c>
      <c r="B9" s="11" t="s">
        <v>385</v>
      </c>
      <c r="C9" s="5" t="s">
        <v>19</v>
      </c>
      <c r="D9" s="5">
        <v>900</v>
      </c>
      <c r="E9" s="5">
        <v>690</v>
      </c>
      <c r="F9" s="5">
        <v>23.5</v>
      </c>
      <c r="G9" s="5">
        <v>22</v>
      </c>
      <c r="H9" s="5">
        <v>27</v>
      </c>
      <c r="I9" s="29">
        <f t="shared" si="0"/>
        <v>3150</v>
      </c>
      <c r="J9" s="26">
        <f t="shared" si="1"/>
        <v>21150</v>
      </c>
      <c r="K9" s="27">
        <f t="shared" si="2"/>
        <v>0.14893617021276595</v>
      </c>
      <c r="L9" s="1"/>
    </row>
    <row r="10" spans="1:12">
      <c r="A10" s="65">
        <v>43592</v>
      </c>
      <c r="B10" s="66" t="s">
        <v>386</v>
      </c>
      <c r="C10" s="8" t="s">
        <v>19</v>
      </c>
      <c r="D10" s="8">
        <v>1851</v>
      </c>
      <c r="E10" s="8">
        <v>360</v>
      </c>
      <c r="F10" s="8">
        <v>14.5</v>
      </c>
      <c r="G10" s="8">
        <v>13.5</v>
      </c>
      <c r="H10" s="8">
        <v>13.5</v>
      </c>
      <c r="I10" s="30">
        <f t="shared" si="0"/>
        <v>-1851</v>
      </c>
      <c r="J10" s="26">
        <f t="shared" si="1"/>
        <v>26839.5</v>
      </c>
      <c r="K10" s="27">
        <f t="shared" si="2"/>
        <v>-6.8965517241379309E-2</v>
      </c>
      <c r="L10" s="1"/>
    </row>
    <row r="11" spans="1:12">
      <c r="A11" s="64">
        <v>43592</v>
      </c>
      <c r="B11" s="11" t="s">
        <v>387</v>
      </c>
      <c r="C11" s="5" t="s">
        <v>19</v>
      </c>
      <c r="D11" s="5">
        <v>400</v>
      </c>
      <c r="E11" s="5">
        <v>1520</v>
      </c>
      <c r="F11" s="5">
        <v>52.5</v>
      </c>
      <c r="G11" s="5">
        <v>49.5</v>
      </c>
      <c r="H11" s="5">
        <v>55.5</v>
      </c>
      <c r="I11" s="29">
        <f t="shared" si="0"/>
        <v>1200</v>
      </c>
      <c r="J11" s="26">
        <f t="shared" si="1"/>
        <v>21000</v>
      </c>
      <c r="K11" s="27">
        <f t="shared" si="2"/>
        <v>5.7142857142857141E-2</v>
      </c>
      <c r="L11" s="1"/>
    </row>
    <row r="12" spans="1:12">
      <c r="A12" s="64">
        <v>43684</v>
      </c>
      <c r="B12" s="11" t="s">
        <v>346</v>
      </c>
      <c r="C12" s="5" t="s">
        <v>19</v>
      </c>
      <c r="D12" s="5">
        <v>1300</v>
      </c>
      <c r="E12" s="5">
        <v>350</v>
      </c>
      <c r="F12" s="5">
        <v>22.75</v>
      </c>
      <c r="G12" s="5">
        <v>21.75</v>
      </c>
      <c r="H12" s="5">
        <v>25</v>
      </c>
      <c r="I12" s="29">
        <f t="shared" si="0"/>
        <v>2925</v>
      </c>
      <c r="J12" s="26">
        <f t="shared" si="1"/>
        <v>29575</v>
      </c>
      <c r="K12" s="27">
        <f t="shared" si="2"/>
        <v>9.8901098901098897E-2</v>
      </c>
      <c r="L12" s="1"/>
    </row>
    <row r="13" spans="1:12">
      <c r="A13" s="65">
        <v>43715</v>
      </c>
      <c r="B13" s="66" t="s">
        <v>371</v>
      </c>
      <c r="C13" s="8" t="s">
        <v>19</v>
      </c>
      <c r="D13" s="8">
        <v>250</v>
      </c>
      <c r="E13" s="8">
        <v>3400</v>
      </c>
      <c r="F13" s="8">
        <v>132</v>
      </c>
      <c r="G13" s="8">
        <v>126.95</v>
      </c>
      <c r="H13" s="8">
        <v>126.95</v>
      </c>
      <c r="I13" s="30">
        <f t="shared" si="0"/>
        <v>-1262.4999999999993</v>
      </c>
      <c r="J13" s="26">
        <f t="shared" si="1"/>
        <v>33000</v>
      </c>
      <c r="K13" s="27">
        <f t="shared" si="2"/>
        <v>-3.825757575757574E-2</v>
      </c>
      <c r="L13" s="1"/>
    </row>
    <row r="14" spans="1:12">
      <c r="A14" s="64">
        <v>43715</v>
      </c>
      <c r="B14" s="11" t="s">
        <v>346</v>
      </c>
      <c r="C14" s="5" t="s">
        <v>19</v>
      </c>
      <c r="D14" s="5">
        <v>1300</v>
      </c>
      <c r="E14" s="5">
        <v>340</v>
      </c>
      <c r="F14" s="5">
        <v>23.5</v>
      </c>
      <c r="G14" s="5">
        <v>22.5</v>
      </c>
      <c r="H14" s="5">
        <v>27</v>
      </c>
      <c r="I14" s="29">
        <f t="shared" si="0"/>
        <v>4550</v>
      </c>
      <c r="J14" s="26">
        <f t="shared" si="1"/>
        <v>30550</v>
      </c>
      <c r="K14" s="27">
        <f t="shared" si="2"/>
        <v>0.14893617021276595</v>
      </c>
      <c r="L14" s="1"/>
    </row>
    <row r="15" spans="1:12">
      <c r="A15" s="64">
        <v>43745</v>
      </c>
      <c r="B15" s="11" t="s">
        <v>388</v>
      </c>
      <c r="C15" s="5" t="s">
        <v>19</v>
      </c>
      <c r="D15" s="5">
        <v>250</v>
      </c>
      <c r="E15" s="5">
        <v>2750</v>
      </c>
      <c r="F15" s="5">
        <v>82</v>
      </c>
      <c r="G15" s="5">
        <v>76.95</v>
      </c>
      <c r="H15" s="5">
        <v>87</v>
      </c>
      <c r="I15" s="29">
        <f t="shared" si="0"/>
        <v>1250</v>
      </c>
      <c r="J15" s="26">
        <f t="shared" si="1"/>
        <v>20500</v>
      </c>
      <c r="K15" s="27">
        <f t="shared" si="2"/>
        <v>6.097560975609756E-2</v>
      </c>
      <c r="L15" s="1"/>
    </row>
    <row r="16" spans="1:12">
      <c r="A16" s="65">
        <v>43745</v>
      </c>
      <c r="B16" s="66" t="s">
        <v>389</v>
      </c>
      <c r="C16" s="8" t="s">
        <v>19</v>
      </c>
      <c r="D16" s="8">
        <v>1800</v>
      </c>
      <c r="E16" s="8">
        <v>360</v>
      </c>
      <c r="F16" s="8">
        <v>11.5</v>
      </c>
      <c r="G16" s="8">
        <v>10.6</v>
      </c>
      <c r="H16" s="8">
        <v>10.6</v>
      </c>
      <c r="I16" s="30">
        <f t="shared" si="0"/>
        <v>-1620.0000000000007</v>
      </c>
      <c r="J16" s="26">
        <f t="shared" si="1"/>
        <v>20700</v>
      </c>
      <c r="K16" s="27">
        <f t="shared" si="2"/>
        <v>-7.8260869565217425E-2</v>
      </c>
      <c r="L16" s="1"/>
    </row>
    <row r="17" spans="1:12">
      <c r="A17" s="64">
        <v>43776</v>
      </c>
      <c r="B17" s="11" t="s">
        <v>348</v>
      </c>
      <c r="C17" s="5" t="s">
        <v>19</v>
      </c>
      <c r="D17" s="5">
        <v>750</v>
      </c>
      <c r="E17" s="5">
        <v>1100</v>
      </c>
      <c r="F17" s="5">
        <v>37.1</v>
      </c>
      <c r="G17" s="5">
        <v>35</v>
      </c>
      <c r="H17" s="5">
        <v>39</v>
      </c>
      <c r="I17" s="29">
        <f t="shared" si="0"/>
        <v>1424.9999999999989</v>
      </c>
      <c r="J17" s="26">
        <f t="shared" si="1"/>
        <v>27825</v>
      </c>
      <c r="K17" s="27">
        <f t="shared" si="2"/>
        <v>5.1212938005390791E-2</v>
      </c>
      <c r="L17" s="1"/>
    </row>
    <row r="18" spans="1:12">
      <c r="A18" s="64">
        <v>43776</v>
      </c>
      <c r="B18" s="11" t="s">
        <v>390</v>
      </c>
      <c r="C18" s="5" t="s">
        <v>19</v>
      </c>
      <c r="D18" s="5">
        <v>600</v>
      </c>
      <c r="E18" s="5">
        <v>1320</v>
      </c>
      <c r="F18" s="5">
        <v>67</v>
      </c>
      <c r="G18" s="5">
        <v>64.95</v>
      </c>
      <c r="H18" s="5">
        <v>75</v>
      </c>
      <c r="I18" s="29">
        <f t="shared" si="0"/>
        <v>4800</v>
      </c>
      <c r="J18" s="26">
        <f t="shared" si="1"/>
        <v>40200</v>
      </c>
      <c r="K18" s="27">
        <f t="shared" si="2"/>
        <v>0.11940298507462686</v>
      </c>
      <c r="L18" s="1"/>
    </row>
    <row r="19" spans="1:12">
      <c r="A19" s="65">
        <v>43806</v>
      </c>
      <c r="B19" s="66" t="s">
        <v>350</v>
      </c>
      <c r="C19" s="8" t="s">
        <v>19</v>
      </c>
      <c r="D19" s="8">
        <v>1300</v>
      </c>
      <c r="E19" s="8">
        <v>350</v>
      </c>
      <c r="F19" s="8">
        <v>18.25</v>
      </c>
      <c r="G19" s="8">
        <v>17.25</v>
      </c>
      <c r="H19" s="8">
        <v>17.25</v>
      </c>
      <c r="I19" s="30">
        <f t="shared" si="0"/>
        <v>-1300</v>
      </c>
      <c r="J19" s="26">
        <f t="shared" si="1"/>
        <v>23725</v>
      </c>
      <c r="K19" s="27">
        <f t="shared" si="2"/>
        <v>-5.4794520547945202E-2</v>
      </c>
      <c r="L19" s="1"/>
    </row>
    <row r="20" spans="1:12">
      <c r="A20" s="64">
        <v>43806</v>
      </c>
      <c r="B20" s="11" t="s">
        <v>391</v>
      </c>
      <c r="C20" s="5" t="s">
        <v>19</v>
      </c>
      <c r="D20" s="5">
        <v>200</v>
      </c>
      <c r="E20" s="5">
        <v>4550</v>
      </c>
      <c r="F20" s="5">
        <v>135</v>
      </c>
      <c r="G20" s="5">
        <v>129.94999999999999</v>
      </c>
      <c r="H20" s="5">
        <v>135.15</v>
      </c>
      <c r="I20" s="29">
        <f t="shared" si="0"/>
        <v>30.000000000001137</v>
      </c>
      <c r="J20" s="26">
        <f t="shared" si="1"/>
        <v>27000</v>
      </c>
      <c r="K20" s="27">
        <f t="shared" si="2"/>
        <v>1.1111111111111532E-3</v>
      </c>
      <c r="L20" s="1"/>
    </row>
    <row r="21" spans="1:12">
      <c r="A21" s="65">
        <v>43806</v>
      </c>
      <c r="B21" s="66" t="s">
        <v>383</v>
      </c>
      <c r="C21" s="8" t="s">
        <v>19</v>
      </c>
      <c r="D21" s="8">
        <v>1400</v>
      </c>
      <c r="E21" s="8">
        <v>760</v>
      </c>
      <c r="F21" s="8">
        <v>30.5</v>
      </c>
      <c r="G21" s="8">
        <v>29.5</v>
      </c>
      <c r="H21" s="8">
        <v>29.5</v>
      </c>
      <c r="I21" s="30">
        <f t="shared" si="0"/>
        <v>-1400</v>
      </c>
      <c r="J21" s="26">
        <f t="shared" si="1"/>
        <v>42700</v>
      </c>
      <c r="K21" s="27">
        <f t="shared" si="2"/>
        <v>-3.2786885245901641E-2</v>
      </c>
      <c r="L21" s="1"/>
    </row>
    <row r="22" spans="1:12">
      <c r="A22" s="65" t="s">
        <v>392</v>
      </c>
      <c r="B22" s="66" t="s">
        <v>393</v>
      </c>
      <c r="C22" s="8" t="s">
        <v>19</v>
      </c>
      <c r="D22" s="8">
        <v>550</v>
      </c>
      <c r="E22" s="8">
        <v>1340</v>
      </c>
      <c r="F22" s="8">
        <v>35</v>
      </c>
      <c r="G22" s="8">
        <v>32</v>
      </c>
      <c r="H22" s="8">
        <v>33.25</v>
      </c>
      <c r="I22" s="30">
        <f t="shared" si="0"/>
        <v>-962.5</v>
      </c>
      <c r="J22" s="26">
        <f t="shared" si="1"/>
        <v>19250</v>
      </c>
      <c r="K22" s="27">
        <f t="shared" si="2"/>
        <v>-0.05</v>
      </c>
      <c r="L22" s="1"/>
    </row>
    <row r="23" spans="1:12">
      <c r="A23" s="64" t="s">
        <v>392</v>
      </c>
      <c r="B23" s="11" t="s">
        <v>356</v>
      </c>
      <c r="C23" s="5" t="s">
        <v>19</v>
      </c>
      <c r="D23" s="5">
        <v>600</v>
      </c>
      <c r="E23" s="5">
        <v>1360</v>
      </c>
      <c r="F23" s="5">
        <v>60</v>
      </c>
      <c r="G23" s="5">
        <v>58</v>
      </c>
      <c r="H23" s="5">
        <v>63</v>
      </c>
      <c r="I23" s="29">
        <f t="shared" si="0"/>
        <v>1800</v>
      </c>
      <c r="J23" s="26">
        <f t="shared" si="1"/>
        <v>36000</v>
      </c>
      <c r="K23" s="27">
        <f t="shared" si="2"/>
        <v>0.05</v>
      </c>
      <c r="L23" s="1"/>
    </row>
    <row r="24" spans="1:12">
      <c r="A24" s="65" t="s">
        <v>394</v>
      </c>
      <c r="B24" s="66" t="s">
        <v>356</v>
      </c>
      <c r="C24" s="8" t="s">
        <v>19</v>
      </c>
      <c r="D24" s="8">
        <v>600</v>
      </c>
      <c r="E24" s="8">
        <v>1380</v>
      </c>
      <c r="F24" s="8">
        <v>53</v>
      </c>
      <c r="G24" s="8">
        <v>51</v>
      </c>
      <c r="H24" s="8">
        <v>51</v>
      </c>
      <c r="I24" s="30">
        <f t="shared" si="0"/>
        <v>-1200</v>
      </c>
      <c r="J24" s="26">
        <f t="shared" si="1"/>
        <v>31800</v>
      </c>
      <c r="K24" s="27">
        <f t="shared" si="2"/>
        <v>-3.7735849056603772E-2</v>
      </c>
      <c r="L24" s="1"/>
    </row>
    <row r="25" spans="1:12">
      <c r="A25" s="64" t="s">
        <v>394</v>
      </c>
      <c r="B25" s="11" t="s">
        <v>356</v>
      </c>
      <c r="C25" s="5" t="s">
        <v>19</v>
      </c>
      <c r="D25" s="5">
        <v>600</v>
      </c>
      <c r="E25" s="5">
        <v>1380</v>
      </c>
      <c r="F25" s="5">
        <v>54.1</v>
      </c>
      <c r="G25" s="5">
        <v>51.95</v>
      </c>
      <c r="H25" s="5">
        <v>54.1</v>
      </c>
      <c r="I25" s="29">
        <f t="shared" si="0"/>
        <v>0</v>
      </c>
      <c r="J25" s="26">
        <f t="shared" si="1"/>
        <v>32460</v>
      </c>
      <c r="K25" s="27">
        <f t="shared" si="2"/>
        <v>0</v>
      </c>
      <c r="L25" s="1"/>
    </row>
    <row r="26" spans="1:12">
      <c r="A26" s="64" t="s">
        <v>394</v>
      </c>
      <c r="B26" s="11" t="s">
        <v>351</v>
      </c>
      <c r="C26" s="5" t="s">
        <v>19</v>
      </c>
      <c r="D26" s="5">
        <v>1400</v>
      </c>
      <c r="E26" s="5">
        <v>740</v>
      </c>
      <c r="F26" s="5">
        <v>30.55</v>
      </c>
      <c r="G26" s="5">
        <v>29.5</v>
      </c>
      <c r="H26" s="5">
        <v>33.1</v>
      </c>
      <c r="I26" s="29">
        <f t="shared" si="0"/>
        <v>3570.0000000000009</v>
      </c>
      <c r="J26" s="26">
        <f t="shared" si="1"/>
        <v>42770</v>
      </c>
      <c r="K26" s="27">
        <f t="shared" si="2"/>
        <v>8.3469721767594124E-2</v>
      </c>
      <c r="L26" s="1"/>
    </row>
    <row r="27" spans="1:12">
      <c r="A27" s="65" t="s">
        <v>395</v>
      </c>
      <c r="B27" s="66" t="s">
        <v>396</v>
      </c>
      <c r="C27" s="8" t="s">
        <v>19</v>
      </c>
      <c r="D27" s="8">
        <v>1100</v>
      </c>
      <c r="E27" s="8">
        <v>540</v>
      </c>
      <c r="F27" s="8">
        <v>19.75</v>
      </c>
      <c r="G27" s="8">
        <v>18.75</v>
      </c>
      <c r="H27" s="8">
        <v>18.75</v>
      </c>
      <c r="I27" s="30">
        <f t="shared" si="0"/>
        <v>-1100</v>
      </c>
      <c r="J27" s="26">
        <f t="shared" si="1"/>
        <v>21725</v>
      </c>
      <c r="K27" s="27">
        <f t="shared" si="2"/>
        <v>-5.0632911392405063E-2</v>
      </c>
      <c r="L27" s="1"/>
    </row>
    <row r="28" spans="1:12">
      <c r="A28" s="64" t="s">
        <v>395</v>
      </c>
      <c r="B28" s="11" t="s">
        <v>397</v>
      </c>
      <c r="C28" s="5" t="s">
        <v>19</v>
      </c>
      <c r="D28" s="5">
        <v>1200</v>
      </c>
      <c r="E28" s="5">
        <v>780</v>
      </c>
      <c r="F28" s="5">
        <v>15</v>
      </c>
      <c r="G28" s="5">
        <v>14</v>
      </c>
      <c r="H28" s="5">
        <v>17.149999999999999</v>
      </c>
      <c r="I28" s="29">
        <f t="shared" si="0"/>
        <v>2579.9999999999982</v>
      </c>
      <c r="J28" s="26">
        <f t="shared" si="1"/>
        <v>18000</v>
      </c>
      <c r="K28" s="27">
        <f t="shared" si="2"/>
        <v>0.14333333333333323</v>
      </c>
      <c r="L28" s="1"/>
    </row>
    <row r="29" spans="1:12">
      <c r="A29" s="64" t="s">
        <v>395</v>
      </c>
      <c r="B29" s="11" t="s">
        <v>398</v>
      </c>
      <c r="C29" s="5" t="s">
        <v>19</v>
      </c>
      <c r="D29" s="5">
        <v>1000</v>
      </c>
      <c r="E29" s="5">
        <v>580</v>
      </c>
      <c r="F29" s="5">
        <v>18.25</v>
      </c>
      <c r="G29" s="5">
        <v>16.95</v>
      </c>
      <c r="H29" s="5">
        <v>18.25</v>
      </c>
      <c r="I29" s="29">
        <f t="shared" si="0"/>
        <v>0</v>
      </c>
      <c r="J29" s="26">
        <f t="shared" si="1"/>
        <v>18250</v>
      </c>
      <c r="K29" s="27">
        <f t="shared" si="2"/>
        <v>0</v>
      </c>
      <c r="L29" s="1"/>
    </row>
    <row r="30" spans="1:12">
      <c r="A30" s="65" t="s">
        <v>395</v>
      </c>
      <c r="B30" s="66" t="s">
        <v>356</v>
      </c>
      <c r="C30" s="8" t="s">
        <v>19</v>
      </c>
      <c r="D30" s="8">
        <v>600</v>
      </c>
      <c r="E30" s="8">
        <v>1460</v>
      </c>
      <c r="F30" s="8">
        <v>51.1</v>
      </c>
      <c r="G30" s="8">
        <v>48.95</v>
      </c>
      <c r="H30" s="8">
        <v>48.95</v>
      </c>
      <c r="I30" s="30">
        <f t="shared" si="0"/>
        <v>-1289.9999999999991</v>
      </c>
      <c r="J30" s="26">
        <f t="shared" si="1"/>
        <v>30660</v>
      </c>
      <c r="K30" s="27">
        <f t="shared" si="2"/>
        <v>-4.2074363992172181E-2</v>
      </c>
      <c r="L30" s="1"/>
    </row>
    <row r="31" spans="1:12">
      <c r="A31" s="64" t="s">
        <v>399</v>
      </c>
      <c r="B31" s="11" t="s">
        <v>400</v>
      </c>
      <c r="C31" s="5" t="s">
        <v>19</v>
      </c>
      <c r="D31" s="5">
        <v>1250</v>
      </c>
      <c r="E31" s="5">
        <v>600</v>
      </c>
      <c r="F31" s="5">
        <v>18</v>
      </c>
      <c r="G31" s="5">
        <v>16.95</v>
      </c>
      <c r="H31" s="5">
        <v>20.6</v>
      </c>
      <c r="I31" s="29">
        <f t="shared" si="0"/>
        <v>3250.0000000000018</v>
      </c>
      <c r="J31" s="26">
        <f t="shared" si="1"/>
        <v>22500</v>
      </c>
      <c r="K31" s="27">
        <f t="shared" si="2"/>
        <v>0.14444444444444451</v>
      </c>
      <c r="L31" s="1"/>
    </row>
    <row r="32" spans="1:12">
      <c r="A32" s="64" t="s">
        <v>399</v>
      </c>
      <c r="B32" s="11" t="s">
        <v>397</v>
      </c>
      <c r="C32" s="5" t="s">
        <v>19</v>
      </c>
      <c r="D32" s="5">
        <v>1200</v>
      </c>
      <c r="E32" s="5">
        <v>790</v>
      </c>
      <c r="F32" s="5">
        <v>11.3</v>
      </c>
      <c r="G32" s="5">
        <v>10.3</v>
      </c>
      <c r="H32" s="5">
        <v>12.3</v>
      </c>
      <c r="I32" s="29">
        <f t="shared" si="0"/>
        <v>1200</v>
      </c>
      <c r="J32" s="26">
        <f t="shared" si="1"/>
        <v>13560</v>
      </c>
      <c r="K32" s="27">
        <f t="shared" si="2"/>
        <v>8.8495575221238937E-2</v>
      </c>
      <c r="L32" s="1"/>
    </row>
    <row r="33" spans="1:12">
      <c r="A33" s="64" t="s">
        <v>401</v>
      </c>
      <c r="B33" s="11" t="s">
        <v>367</v>
      </c>
      <c r="C33" s="5" t="s">
        <v>19</v>
      </c>
      <c r="D33" s="5">
        <v>1100</v>
      </c>
      <c r="E33" s="5">
        <v>540</v>
      </c>
      <c r="F33" s="5">
        <v>13</v>
      </c>
      <c r="G33" s="5">
        <v>11.95</v>
      </c>
      <c r="H33" s="5">
        <v>14</v>
      </c>
      <c r="I33" s="29">
        <f t="shared" si="0"/>
        <v>1100</v>
      </c>
      <c r="J33" s="26">
        <f t="shared" si="1"/>
        <v>14300</v>
      </c>
      <c r="K33" s="27">
        <f t="shared" si="2"/>
        <v>7.6923076923076927E-2</v>
      </c>
      <c r="L33" s="1"/>
    </row>
    <row r="34" spans="1:12">
      <c r="A34" s="65" t="s">
        <v>402</v>
      </c>
      <c r="B34" s="66" t="s">
        <v>356</v>
      </c>
      <c r="C34" s="8" t="s">
        <v>19</v>
      </c>
      <c r="D34" s="8">
        <v>600</v>
      </c>
      <c r="E34" s="8">
        <v>1460</v>
      </c>
      <c r="F34" s="8">
        <v>40.1</v>
      </c>
      <c r="G34" s="8">
        <v>37.950000000000003</v>
      </c>
      <c r="H34" s="8">
        <v>37.950000000000003</v>
      </c>
      <c r="I34" s="30">
        <f t="shared" si="0"/>
        <v>-1289.9999999999991</v>
      </c>
      <c r="J34" s="26">
        <f t="shared" si="1"/>
        <v>24060</v>
      </c>
      <c r="K34" s="27">
        <f t="shared" si="2"/>
        <v>-5.3615960099750587E-2</v>
      </c>
      <c r="L34" s="1"/>
    </row>
    <row r="35" spans="1:12">
      <c r="A35" s="64" t="s">
        <v>402</v>
      </c>
      <c r="B35" s="11" t="s">
        <v>371</v>
      </c>
      <c r="C35" s="5" t="s">
        <v>19</v>
      </c>
      <c r="D35" s="5">
        <v>250</v>
      </c>
      <c r="E35" s="5">
        <v>3250</v>
      </c>
      <c r="F35" s="5">
        <v>125.1</v>
      </c>
      <c r="G35" s="5">
        <v>119</v>
      </c>
      <c r="H35" s="5">
        <v>130</v>
      </c>
      <c r="I35" s="29">
        <f t="shared" si="0"/>
        <v>1225.0000000000014</v>
      </c>
      <c r="J35" s="26">
        <f t="shared" si="1"/>
        <v>31275</v>
      </c>
      <c r="K35" s="27">
        <f t="shared" si="2"/>
        <v>3.9168665067945689E-2</v>
      </c>
      <c r="L35" s="1"/>
    </row>
    <row r="36" spans="1:12">
      <c r="A36" s="65" t="s">
        <v>402</v>
      </c>
      <c r="B36" s="66" t="s">
        <v>403</v>
      </c>
      <c r="C36" s="8" t="s">
        <v>19</v>
      </c>
      <c r="D36" s="8">
        <v>125</v>
      </c>
      <c r="E36" s="8">
        <v>7200</v>
      </c>
      <c r="F36" s="8">
        <v>185</v>
      </c>
      <c r="G36" s="8">
        <v>175</v>
      </c>
      <c r="H36" s="8">
        <v>175</v>
      </c>
      <c r="I36" s="30">
        <f t="shared" si="0"/>
        <v>-1250</v>
      </c>
      <c r="J36" s="26">
        <f t="shared" si="1"/>
        <v>23125</v>
      </c>
      <c r="K36" s="27">
        <f t="shared" si="2"/>
        <v>-5.4054054054054057E-2</v>
      </c>
      <c r="L36" s="1"/>
    </row>
    <row r="37" spans="1:12">
      <c r="A37" s="65" t="s">
        <v>404</v>
      </c>
      <c r="B37" s="66" t="s">
        <v>405</v>
      </c>
      <c r="C37" s="8" t="s">
        <v>19</v>
      </c>
      <c r="D37" s="8">
        <v>750</v>
      </c>
      <c r="E37" s="8">
        <v>1100</v>
      </c>
      <c r="F37" s="8">
        <v>14.75</v>
      </c>
      <c r="G37" s="8">
        <v>12.75</v>
      </c>
      <c r="H37" s="8">
        <v>12.75</v>
      </c>
      <c r="I37" s="30">
        <f t="shared" si="0"/>
        <v>-1500</v>
      </c>
      <c r="J37" s="26">
        <f t="shared" si="1"/>
        <v>11062.5</v>
      </c>
      <c r="K37" s="27">
        <f t="shared" si="2"/>
        <v>-0.13559322033898305</v>
      </c>
      <c r="L37" s="1"/>
    </row>
    <row r="38" spans="1:12">
      <c r="A38" s="65" t="s">
        <v>404</v>
      </c>
      <c r="B38" s="66" t="s">
        <v>356</v>
      </c>
      <c r="C38" s="8" t="s">
        <v>19</v>
      </c>
      <c r="D38" s="8">
        <v>600</v>
      </c>
      <c r="E38" s="8">
        <v>1520</v>
      </c>
      <c r="F38" s="8">
        <v>16.100000000000001</v>
      </c>
      <c r="G38" s="8">
        <v>14</v>
      </c>
      <c r="H38" s="8">
        <v>14</v>
      </c>
      <c r="I38" s="30">
        <f t="shared" si="0"/>
        <v>-1260.0000000000009</v>
      </c>
      <c r="J38" s="26">
        <f t="shared" si="1"/>
        <v>9660</v>
      </c>
      <c r="K38" s="27">
        <f t="shared" si="2"/>
        <v>-0.13043478260869576</v>
      </c>
      <c r="L38" s="1"/>
    </row>
    <row r="39" spans="1:12">
      <c r="A39" s="64" t="s">
        <v>404</v>
      </c>
      <c r="B39" s="11" t="s">
        <v>356</v>
      </c>
      <c r="C39" s="5" t="s">
        <v>19</v>
      </c>
      <c r="D39" s="5">
        <v>600</v>
      </c>
      <c r="E39" s="5">
        <v>1520</v>
      </c>
      <c r="F39" s="5">
        <v>22</v>
      </c>
      <c r="G39" s="5">
        <v>19.95</v>
      </c>
      <c r="H39" s="5">
        <v>24</v>
      </c>
      <c r="I39" s="29">
        <f t="shared" si="0"/>
        <v>1200</v>
      </c>
      <c r="J39" s="26">
        <f t="shared" si="1"/>
        <v>13200</v>
      </c>
      <c r="K39" s="27">
        <f t="shared" si="2"/>
        <v>9.0909090909090912E-2</v>
      </c>
      <c r="L39" s="1"/>
    </row>
    <row r="40" spans="1:12">
      <c r="A40" s="64" t="s">
        <v>406</v>
      </c>
      <c r="B40" s="11" t="s">
        <v>388</v>
      </c>
      <c r="C40" s="5" t="s">
        <v>19</v>
      </c>
      <c r="D40" s="5">
        <v>250</v>
      </c>
      <c r="E40" s="5">
        <v>2550</v>
      </c>
      <c r="F40" s="5">
        <v>45</v>
      </c>
      <c r="G40" s="5">
        <v>39.950000000000003</v>
      </c>
      <c r="H40" s="5">
        <v>60</v>
      </c>
      <c r="I40" s="29">
        <f t="shared" si="0"/>
        <v>3750</v>
      </c>
      <c r="J40" s="26">
        <f t="shared" si="1"/>
        <v>11250</v>
      </c>
      <c r="K40" s="27">
        <f t="shared" si="2"/>
        <v>0.33333333333333331</v>
      </c>
      <c r="L40" s="1"/>
    </row>
    <row r="41" spans="1:12">
      <c r="A41" s="64" t="s">
        <v>407</v>
      </c>
      <c r="B41" s="11" t="s">
        <v>384</v>
      </c>
      <c r="C41" s="5" t="s">
        <v>19</v>
      </c>
      <c r="D41" s="5">
        <v>250</v>
      </c>
      <c r="E41" s="5">
        <v>3000</v>
      </c>
      <c r="F41" s="5">
        <v>45</v>
      </c>
      <c r="G41" s="5">
        <v>39</v>
      </c>
      <c r="H41" s="5">
        <v>50</v>
      </c>
      <c r="I41" s="29">
        <f t="shared" si="0"/>
        <v>1250</v>
      </c>
      <c r="J41" s="26">
        <f t="shared" si="1"/>
        <v>11250</v>
      </c>
      <c r="K41" s="27">
        <f t="shared" si="2"/>
        <v>0.1111111111111111</v>
      </c>
      <c r="L41" s="1"/>
    </row>
    <row r="42" spans="1:12">
      <c r="A42" s="64" t="s">
        <v>408</v>
      </c>
      <c r="B42" s="11" t="s">
        <v>353</v>
      </c>
      <c r="C42" s="5" t="s">
        <v>19</v>
      </c>
      <c r="D42" s="5">
        <v>125</v>
      </c>
      <c r="E42" s="5">
        <v>7100</v>
      </c>
      <c r="F42" s="5">
        <v>300.10000000000002</v>
      </c>
      <c r="G42" s="5">
        <v>289.95</v>
      </c>
      <c r="H42" s="5">
        <v>310</v>
      </c>
      <c r="I42" s="29">
        <f t="shared" si="0"/>
        <v>1237.4999999999973</v>
      </c>
      <c r="J42" s="26">
        <f t="shared" si="1"/>
        <v>37512.5</v>
      </c>
      <c r="K42" s="27">
        <f t="shared" si="2"/>
        <v>3.2989003665444779E-2</v>
      </c>
      <c r="L42" s="1"/>
    </row>
    <row r="43" spans="1:12">
      <c r="A43" s="64" t="s">
        <v>408</v>
      </c>
      <c r="B43" s="11" t="s">
        <v>409</v>
      </c>
      <c r="C43" s="5" t="s">
        <v>19</v>
      </c>
      <c r="D43" s="5">
        <v>1000</v>
      </c>
      <c r="E43" s="5">
        <v>480</v>
      </c>
      <c r="F43" s="5">
        <v>29.1</v>
      </c>
      <c r="G43" s="5">
        <v>27.75</v>
      </c>
      <c r="H43" s="5">
        <v>29.1</v>
      </c>
      <c r="I43" s="29">
        <f t="shared" si="0"/>
        <v>0</v>
      </c>
      <c r="J43" s="26">
        <f t="shared" si="1"/>
        <v>29100</v>
      </c>
      <c r="K43" s="27">
        <f t="shared" si="2"/>
        <v>0</v>
      </c>
      <c r="L43" s="1"/>
    </row>
    <row r="44" spans="1:12">
      <c r="A44" s="64" t="s">
        <v>410</v>
      </c>
      <c r="B44" s="11" t="s">
        <v>411</v>
      </c>
      <c r="C44" s="5" t="s">
        <v>19</v>
      </c>
      <c r="D44" s="5">
        <v>600</v>
      </c>
      <c r="E44" s="5">
        <v>1520</v>
      </c>
      <c r="F44" s="5">
        <v>46.55</v>
      </c>
      <c r="G44" s="5">
        <v>44.45</v>
      </c>
      <c r="H44" s="5">
        <v>48.5</v>
      </c>
      <c r="I44" s="29">
        <f t="shared" si="0"/>
        <v>1170.0000000000018</v>
      </c>
      <c r="J44" s="26">
        <f t="shared" si="1"/>
        <v>27930</v>
      </c>
      <c r="K44" s="27">
        <f t="shared" si="2"/>
        <v>4.1890440386681056E-2</v>
      </c>
      <c r="L44" s="1"/>
    </row>
    <row r="45" spans="1:12">
      <c r="A45" s="64" t="s">
        <v>412</v>
      </c>
      <c r="B45" s="11" t="s">
        <v>413</v>
      </c>
      <c r="C45" s="5" t="s">
        <v>19</v>
      </c>
      <c r="D45" s="5">
        <v>250</v>
      </c>
      <c r="E45" s="5">
        <v>2500</v>
      </c>
      <c r="F45" s="5">
        <v>83</v>
      </c>
      <c r="G45" s="5">
        <v>77</v>
      </c>
      <c r="H45" s="5">
        <v>83</v>
      </c>
      <c r="I45" s="29">
        <f t="shared" si="0"/>
        <v>0</v>
      </c>
      <c r="J45" s="26">
        <f t="shared" si="1"/>
        <v>20750</v>
      </c>
      <c r="K45" s="27">
        <f t="shared" si="2"/>
        <v>0</v>
      </c>
      <c r="L45" s="1"/>
    </row>
    <row r="46" spans="1:12">
      <c r="A46" s="64" t="s">
        <v>412</v>
      </c>
      <c r="B46" s="11" t="s">
        <v>360</v>
      </c>
      <c r="C46" s="5" t="s">
        <v>19</v>
      </c>
      <c r="D46" s="5">
        <v>200</v>
      </c>
      <c r="E46" s="5">
        <v>4350</v>
      </c>
      <c r="F46" s="5">
        <v>140</v>
      </c>
      <c r="G46" s="5">
        <v>136</v>
      </c>
      <c r="H46" s="5">
        <v>145</v>
      </c>
      <c r="I46" s="29">
        <f t="shared" si="0"/>
        <v>1000</v>
      </c>
      <c r="J46" s="26">
        <f t="shared" si="1"/>
        <v>28000</v>
      </c>
      <c r="K46" s="27">
        <f t="shared" si="2"/>
        <v>3.5714285714285712E-2</v>
      </c>
      <c r="L46" s="1"/>
    </row>
    <row r="47" spans="1:12">
      <c r="A47" s="64" t="s">
        <v>414</v>
      </c>
      <c r="B47" s="11" t="s">
        <v>398</v>
      </c>
      <c r="C47" s="5" t="s">
        <v>19</v>
      </c>
      <c r="D47" s="5">
        <v>1000</v>
      </c>
      <c r="E47" s="5">
        <v>550</v>
      </c>
      <c r="F47" s="5">
        <v>23.55</v>
      </c>
      <c r="G47" s="5">
        <v>22.25</v>
      </c>
      <c r="H47" s="5">
        <v>24.75</v>
      </c>
      <c r="I47" s="29">
        <f t="shared" si="0"/>
        <v>1199.9999999999993</v>
      </c>
      <c r="J47" s="26">
        <f t="shared" si="1"/>
        <v>23550</v>
      </c>
      <c r="K47" s="27">
        <f t="shared" si="2"/>
        <v>5.0955414012738821E-2</v>
      </c>
      <c r="L47" s="1"/>
    </row>
    <row r="48" spans="1:12">
      <c r="A48" s="64" t="s">
        <v>414</v>
      </c>
      <c r="B48" s="11" t="s">
        <v>346</v>
      </c>
      <c r="C48" s="5" t="s">
        <v>19</v>
      </c>
      <c r="D48" s="5">
        <v>1300</v>
      </c>
      <c r="E48" s="5">
        <v>380</v>
      </c>
      <c r="F48" s="5">
        <v>34.5</v>
      </c>
      <c r="G48" s="5">
        <v>33.5</v>
      </c>
      <c r="H48" s="5">
        <v>35.5</v>
      </c>
      <c r="I48" s="29">
        <f t="shared" si="0"/>
        <v>1300</v>
      </c>
      <c r="J48" s="26">
        <f t="shared" si="1"/>
        <v>44850</v>
      </c>
      <c r="K48" s="27">
        <f t="shared" si="2"/>
        <v>2.8985507246376812E-2</v>
      </c>
      <c r="L48" s="1"/>
    </row>
    <row r="49" spans="1:12">
      <c r="A49" s="65"/>
      <c r="B49" s="66"/>
      <c r="C49" s="8"/>
      <c r="D49" s="8"/>
      <c r="E49" s="8"/>
      <c r="F49" s="8"/>
      <c r="G49" s="8"/>
      <c r="H49" s="8"/>
      <c r="I49" s="30"/>
      <c r="J49" s="26"/>
      <c r="K49" s="27"/>
      <c r="L49" s="1"/>
    </row>
    <row r="50" spans="1:12">
      <c r="A50" s="64"/>
      <c r="B50" s="11"/>
      <c r="C50" s="5"/>
      <c r="D50" s="5"/>
      <c r="E50" s="5"/>
      <c r="F50" s="5"/>
      <c r="G50" s="5"/>
      <c r="H50" s="5"/>
      <c r="I50" s="29"/>
      <c r="J50" s="26"/>
      <c r="K50" s="27"/>
      <c r="L50" s="1"/>
    </row>
    <row r="51" spans="1:12">
      <c r="A51" s="64"/>
      <c r="B51" s="5"/>
      <c r="C51" s="5"/>
      <c r="D51" s="5"/>
      <c r="E51" s="5"/>
      <c r="F51" s="5"/>
      <c r="G51" s="5"/>
      <c r="H51" s="5"/>
      <c r="I51" s="29"/>
      <c r="J51" s="26"/>
      <c r="K51" s="27">
        <f>SUM(K4:K50)</f>
        <v>1.3981542175242037</v>
      </c>
    </row>
    <row r="52" spans="1:12">
      <c r="A52" s="67"/>
      <c r="B52" s="32"/>
      <c r="C52" s="32"/>
      <c r="D52" s="32"/>
      <c r="E52" s="32"/>
      <c r="F52" s="32"/>
      <c r="G52" s="41"/>
      <c r="H52" s="41"/>
      <c r="I52" s="42"/>
      <c r="J52" s="43"/>
      <c r="K52" s="44"/>
    </row>
    <row r="53" spans="1:12">
      <c r="A53" s="67"/>
      <c r="B53" s="32"/>
      <c r="C53" s="32"/>
      <c r="D53" s="32"/>
      <c r="E53" s="32"/>
      <c r="F53" s="32"/>
      <c r="G53" s="91" t="s">
        <v>69</v>
      </c>
      <c r="H53" s="91"/>
      <c r="I53" s="45">
        <f>SUM(I4:I51)</f>
        <v>36751.5</v>
      </c>
      <c r="J53" s="32"/>
      <c r="K53" s="1"/>
    </row>
    <row r="54" spans="1:12">
      <c r="G54" s="32"/>
      <c r="H54" s="32"/>
      <c r="I54" s="32"/>
    </row>
    <row r="55" spans="1:12">
      <c r="G55" s="92" t="s">
        <v>70</v>
      </c>
      <c r="H55" s="92"/>
      <c r="I55" s="60">
        <v>1.4</v>
      </c>
    </row>
    <row r="56" spans="1:12">
      <c r="G56" s="33"/>
      <c r="H56" s="33"/>
      <c r="I56" s="32"/>
    </row>
    <row r="57" spans="1:12">
      <c r="G57" s="92" t="s">
        <v>2</v>
      </c>
      <c r="H57" s="92"/>
      <c r="I57" s="35">
        <f>32/45</f>
        <v>0.71111111111111114</v>
      </c>
    </row>
    <row r="1048557" spans="12:12 16384:16384">
      <c r="L1048557" s="50"/>
      <c r="XFD1048557" s="26"/>
    </row>
    <row r="1048558" spans="12:12 16384:16384">
      <c r="L1048558" s="50"/>
      <c r="XFD1048558" s="26"/>
    </row>
  </sheetData>
  <mergeCells count="5">
    <mergeCell ref="A1:K1"/>
    <mergeCell ref="A2:K2"/>
    <mergeCell ref="G53:H53"/>
    <mergeCell ref="G55:H55"/>
    <mergeCell ref="G57:H57"/>
  </mergeCells>
  <pageMargins left="0.75" right="0.75" top="1" bottom="1" header="0.51180555555555596" footer="0.511805555555555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50"/>
  <sheetViews>
    <sheetView topLeftCell="A22" workbookViewId="0">
      <selection activeCell="A20" sqref="A20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415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5">
        <v>43530</v>
      </c>
      <c r="B4" s="66" t="s">
        <v>356</v>
      </c>
      <c r="C4" s="8" t="s">
        <v>19</v>
      </c>
      <c r="D4" s="8">
        <v>600</v>
      </c>
      <c r="E4" s="8">
        <v>1720</v>
      </c>
      <c r="F4" s="8">
        <v>60</v>
      </c>
      <c r="G4" s="8">
        <v>57.95</v>
      </c>
      <c r="H4" s="8">
        <v>57.95</v>
      </c>
      <c r="I4" s="30">
        <f t="shared" ref="I4:I41" si="0">(H4-F4)*D4</f>
        <v>-1229.9999999999982</v>
      </c>
      <c r="J4" s="26">
        <f t="shared" ref="J4:J41" si="1">D4*F4</f>
        <v>36000</v>
      </c>
      <c r="K4" s="27">
        <f t="shared" ref="K4:K28" si="2">(I4/J4)</f>
        <v>-3.4166666666666616E-2</v>
      </c>
      <c r="L4" s="1"/>
    </row>
    <row r="5" spans="1:12">
      <c r="A5" s="65">
        <v>43530</v>
      </c>
      <c r="B5" s="66" t="s">
        <v>384</v>
      </c>
      <c r="C5" s="8" t="s">
        <v>19</v>
      </c>
      <c r="D5" s="8">
        <v>250</v>
      </c>
      <c r="E5" s="8">
        <v>3550</v>
      </c>
      <c r="F5" s="8">
        <v>85.5</v>
      </c>
      <c r="G5" s="8">
        <v>80.45</v>
      </c>
      <c r="H5" s="8">
        <v>80.45</v>
      </c>
      <c r="I5" s="30">
        <f t="shared" si="0"/>
        <v>-1262.4999999999993</v>
      </c>
      <c r="J5" s="26">
        <f t="shared" si="1"/>
        <v>21375</v>
      </c>
      <c r="K5" s="27">
        <f t="shared" si="2"/>
        <v>-5.9064327485380083E-2</v>
      </c>
      <c r="L5" s="1"/>
    </row>
    <row r="6" spans="1:12">
      <c r="A6" s="64">
        <v>43530</v>
      </c>
      <c r="B6" s="75" t="s">
        <v>383</v>
      </c>
      <c r="C6" s="5" t="s">
        <v>19</v>
      </c>
      <c r="D6" s="76">
        <v>1400</v>
      </c>
      <c r="E6" s="76">
        <v>720</v>
      </c>
      <c r="F6" s="5">
        <v>40</v>
      </c>
      <c r="G6" s="76">
        <v>38.950000000000003</v>
      </c>
      <c r="H6" s="5">
        <v>43</v>
      </c>
      <c r="I6" s="29">
        <f t="shared" si="0"/>
        <v>4200</v>
      </c>
      <c r="J6" s="26">
        <f t="shared" si="1"/>
        <v>56000</v>
      </c>
      <c r="K6" s="27">
        <f t="shared" si="2"/>
        <v>7.4999999999999997E-2</v>
      </c>
      <c r="L6" s="1"/>
    </row>
    <row r="7" spans="1:12">
      <c r="A7" s="64">
        <v>43530</v>
      </c>
      <c r="B7" s="11" t="s">
        <v>397</v>
      </c>
      <c r="C7" s="5" t="s">
        <v>19</v>
      </c>
      <c r="D7" s="5">
        <v>1200</v>
      </c>
      <c r="E7" s="5">
        <v>740</v>
      </c>
      <c r="F7" s="5">
        <v>13.5</v>
      </c>
      <c r="G7" s="5">
        <v>12.45</v>
      </c>
      <c r="H7" s="5">
        <v>15.5</v>
      </c>
      <c r="I7" s="29">
        <f t="shared" si="0"/>
        <v>2400</v>
      </c>
      <c r="J7" s="26">
        <f t="shared" si="1"/>
        <v>16200</v>
      </c>
      <c r="K7" s="27">
        <f t="shared" si="2"/>
        <v>0.14814814814814814</v>
      </c>
      <c r="L7" s="1"/>
    </row>
    <row r="8" spans="1:12">
      <c r="A8" s="64">
        <v>43561</v>
      </c>
      <c r="B8" s="11" t="s">
        <v>363</v>
      </c>
      <c r="C8" s="5" t="s">
        <v>19</v>
      </c>
      <c r="D8" s="5">
        <v>1000</v>
      </c>
      <c r="E8" s="5">
        <v>770</v>
      </c>
      <c r="F8" s="5">
        <v>20.6</v>
      </c>
      <c r="G8" s="5">
        <v>19.3</v>
      </c>
      <c r="H8" s="5">
        <v>21.8</v>
      </c>
      <c r="I8" s="29">
        <f t="shared" si="0"/>
        <v>1199.9999999999993</v>
      </c>
      <c r="J8" s="26">
        <f t="shared" si="1"/>
        <v>20600</v>
      </c>
      <c r="K8" s="27">
        <f t="shared" si="2"/>
        <v>5.8252427184465987E-2</v>
      </c>
      <c r="L8" s="1"/>
    </row>
    <row r="9" spans="1:12">
      <c r="A9" s="65">
        <v>43561</v>
      </c>
      <c r="B9" s="66" t="s">
        <v>346</v>
      </c>
      <c r="C9" s="8" t="s">
        <v>19</v>
      </c>
      <c r="D9" s="8">
        <v>1300</v>
      </c>
      <c r="E9" s="8">
        <v>360</v>
      </c>
      <c r="F9" s="8">
        <v>24.6</v>
      </c>
      <c r="G9" s="8">
        <v>23.6</v>
      </c>
      <c r="H9" s="8">
        <v>23.5</v>
      </c>
      <c r="I9" s="30">
        <f t="shared" si="0"/>
        <v>-1430.0000000000018</v>
      </c>
      <c r="J9" s="26">
        <f t="shared" si="1"/>
        <v>31980.000000000004</v>
      </c>
      <c r="K9" s="27">
        <f t="shared" si="2"/>
        <v>-4.4715447154471594E-2</v>
      </c>
      <c r="L9" s="1"/>
    </row>
    <row r="10" spans="1:12">
      <c r="A10" s="64">
        <v>43622</v>
      </c>
      <c r="B10" s="11" t="s">
        <v>416</v>
      </c>
      <c r="C10" s="5" t="s">
        <v>19</v>
      </c>
      <c r="D10" s="5">
        <v>1100</v>
      </c>
      <c r="E10" s="5">
        <v>410</v>
      </c>
      <c r="F10" s="5">
        <v>13.3</v>
      </c>
      <c r="G10" s="5">
        <v>12.25</v>
      </c>
      <c r="H10" s="5">
        <v>14.3</v>
      </c>
      <c r="I10" s="29">
        <f t="shared" si="0"/>
        <v>1100</v>
      </c>
      <c r="J10" s="26">
        <f t="shared" si="1"/>
        <v>14630</v>
      </c>
      <c r="K10" s="27">
        <f t="shared" si="2"/>
        <v>7.5187969924812026E-2</v>
      </c>
      <c r="L10" s="1"/>
    </row>
    <row r="11" spans="1:12">
      <c r="A11" s="64">
        <v>43622</v>
      </c>
      <c r="B11" s="11" t="s">
        <v>362</v>
      </c>
      <c r="C11" s="5" t="s">
        <v>19</v>
      </c>
      <c r="D11" s="5">
        <v>500</v>
      </c>
      <c r="E11" s="5">
        <v>760</v>
      </c>
      <c r="F11" s="5">
        <v>48.55</v>
      </c>
      <c r="G11" s="5">
        <v>45.5</v>
      </c>
      <c r="H11" s="5">
        <v>55</v>
      </c>
      <c r="I11" s="29">
        <f t="shared" si="0"/>
        <v>3225.0000000000014</v>
      </c>
      <c r="J11" s="26">
        <f t="shared" si="1"/>
        <v>24275</v>
      </c>
      <c r="K11" s="27">
        <f t="shared" si="2"/>
        <v>0.13285272914521118</v>
      </c>
      <c r="L11" s="1"/>
    </row>
    <row r="12" spans="1:12">
      <c r="A12" s="64">
        <v>43652</v>
      </c>
      <c r="B12" s="11" t="s">
        <v>417</v>
      </c>
      <c r="C12" s="5" t="s">
        <v>19</v>
      </c>
      <c r="D12" s="5">
        <v>900</v>
      </c>
      <c r="E12" s="5">
        <v>530</v>
      </c>
      <c r="F12" s="5">
        <v>16.25</v>
      </c>
      <c r="G12" s="5">
        <v>14.95</v>
      </c>
      <c r="H12" s="5">
        <v>19</v>
      </c>
      <c r="I12" s="29">
        <f t="shared" si="0"/>
        <v>2475</v>
      </c>
      <c r="J12" s="26">
        <f t="shared" si="1"/>
        <v>14625</v>
      </c>
      <c r="K12" s="27">
        <f t="shared" si="2"/>
        <v>0.16923076923076924</v>
      </c>
      <c r="L12" s="1"/>
    </row>
    <row r="13" spans="1:12">
      <c r="A13" s="64">
        <v>43652</v>
      </c>
      <c r="B13" s="11" t="s">
        <v>363</v>
      </c>
      <c r="C13" s="5" t="s">
        <v>19</v>
      </c>
      <c r="D13" s="5">
        <v>1000</v>
      </c>
      <c r="E13" s="5">
        <v>780</v>
      </c>
      <c r="F13" s="5">
        <v>22.25</v>
      </c>
      <c r="G13" s="5">
        <v>21</v>
      </c>
      <c r="H13" s="5">
        <v>25</v>
      </c>
      <c r="I13" s="29">
        <f t="shared" si="0"/>
        <v>2750</v>
      </c>
      <c r="J13" s="26">
        <f t="shared" si="1"/>
        <v>22250</v>
      </c>
      <c r="K13" s="27">
        <f t="shared" si="2"/>
        <v>0.12359550561797752</v>
      </c>
      <c r="L13" s="1"/>
    </row>
    <row r="14" spans="1:12">
      <c r="A14" s="64">
        <v>43744</v>
      </c>
      <c r="B14" s="11" t="s">
        <v>405</v>
      </c>
      <c r="C14" s="5" t="s">
        <v>19</v>
      </c>
      <c r="D14" s="5">
        <v>750</v>
      </c>
      <c r="E14" s="5">
        <v>1280</v>
      </c>
      <c r="F14" s="5">
        <v>26.25</v>
      </c>
      <c r="G14" s="5">
        <v>24.3</v>
      </c>
      <c r="H14" s="5">
        <v>30</v>
      </c>
      <c r="I14" s="29">
        <f t="shared" si="0"/>
        <v>2812.5</v>
      </c>
      <c r="J14" s="26">
        <f t="shared" si="1"/>
        <v>19687.5</v>
      </c>
      <c r="K14" s="27">
        <f t="shared" si="2"/>
        <v>0.14285714285714285</v>
      </c>
      <c r="L14" s="1"/>
    </row>
    <row r="15" spans="1:12">
      <c r="A15" s="65">
        <v>43744</v>
      </c>
      <c r="B15" s="66" t="s">
        <v>363</v>
      </c>
      <c r="C15" s="8" t="s">
        <v>19</v>
      </c>
      <c r="D15" s="8">
        <v>1000</v>
      </c>
      <c r="E15" s="8">
        <v>800</v>
      </c>
      <c r="F15" s="8">
        <v>16.8</v>
      </c>
      <c r="G15" s="8">
        <v>15.55</v>
      </c>
      <c r="H15" s="8">
        <v>15.55</v>
      </c>
      <c r="I15" s="30">
        <f t="shared" si="0"/>
        <v>-1250</v>
      </c>
      <c r="J15" s="26">
        <f t="shared" si="1"/>
        <v>16800</v>
      </c>
      <c r="K15" s="27">
        <f t="shared" si="2"/>
        <v>-7.4404761904761904E-2</v>
      </c>
      <c r="L15" s="1"/>
    </row>
    <row r="16" spans="1:12">
      <c r="A16" s="64">
        <v>43744</v>
      </c>
      <c r="B16" s="11" t="s">
        <v>346</v>
      </c>
      <c r="C16" s="5" t="s">
        <v>19</v>
      </c>
      <c r="D16" s="5">
        <v>1300</v>
      </c>
      <c r="E16" s="5">
        <v>340</v>
      </c>
      <c r="F16" s="5">
        <v>21.5</v>
      </c>
      <c r="G16" s="5">
        <v>20.5</v>
      </c>
      <c r="H16" s="5">
        <v>22.5</v>
      </c>
      <c r="I16" s="29">
        <f t="shared" si="0"/>
        <v>1300</v>
      </c>
      <c r="J16" s="26">
        <f t="shared" si="1"/>
        <v>27950</v>
      </c>
      <c r="K16" s="27">
        <f t="shared" si="2"/>
        <v>4.6511627906976744E-2</v>
      </c>
      <c r="L16" s="1"/>
    </row>
    <row r="17" spans="1:12">
      <c r="A17" s="65">
        <v>43775</v>
      </c>
      <c r="B17" s="66" t="s">
        <v>387</v>
      </c>
      <c r="C17" s="8" t="s">
        <v>19</v>
      </c>
      <c r="D17" s="8">
        <v>300</v>
      </c>
      <c r="E17" s="8">
        <v>1580</v>
      </c>
      <c r="F17" s="8">
        <v>52.1</v>
      </c>
      <c r="G17" s="8">
        <v>47.95</v>
      </c>
      <c r="H17" s="8">
        <v>47.95</v>
      </c>
      <c r="I17" s="30">
        <f t="shared" si="0"/>
        <v>-1244.9999999999995</v>
      </c>
      <c r="J17" s="26">
        <f t="shared" si="1"/>
        <v>15630</v>
      </c>
      <c r="K17" s="27">
        <f t="shared" si="2"/>
        <v>-7.9654510556621858E-2</v>
      </c>
      <c r="L17" s="1"/>
    </row>
    <row r="18" spans="1:12">
      <c r="A18" s="64">
        <v>43775</v>
      </c>
      <c r="B18" s="11" t="s">
        <v>356</v>
      </c>
      <c r="C18" s="5" t="s">
        <v>19</v>
      </c>
      <c r="D18" s="5">
        <v>600</v>
      </c>
      <c r="E18" s="5">
        <v>1680</v>
      </c>
      <c r="F18" s="5">
        <v>45</v>
      </c>
      <c r="G18" s="5">
        <v>42.95</v>
      </c>
      <c r="H18" s="5">
        <v>50</v>
      </c>
      <c r="I18" s="29">
        <f t="shared" si="0"/>
        <v>3000</v>
      </c>
      <c r="J18" s="26">
        <f t="shared" si="1"/>
        <v>27000</v>
      </c>
      <c r="K18" s="27">
        <f t="shared" si="2"/>
        <v>0.1111111111111111</v>
      </c>
      <c r="L18" s="1"/>
    </row>
    <row r="19" spans="1:12">
      <c r="A19" s="64">
        <v>43775</v>
      </c>
      <c r="B19" s="11" t="s">
        <v>384</v>
      </c>
      <c r="C19" s="5" t="s">
        <v>19</v>
      </c>
      <c r="D19" s="5">
        <v>250</v>
      </c>
      <c r="E19" s="5">
        <v>3600</v>
      </c>
      <c r="F19" s="5">
        <v>56.1</v>
      </c>
      <c r="G19" s="5">
        <v>50.95</v>
      </c>
      <c r="H19" s="5">
        <v>61</v>
      </c>
      <c r="I19" s="29">
        <f t="shared" si="0"/>
        <v>1224.9999999999995</v>
      </c>
      <c r="J19" s="26">
        <f t="shared" si="1"/>
        <v>14025</v>
      </c>
      <c r="K19" s="27">
        <f t="shared" si="2"/>
        <v>8.7344028520499079E-2</v>
      </c>
      <c r="L19" s="1"/>
    </row>
    <row r="20" spans="1:12">
      <c r="A20" s="65">
        <v>43805</v>
      </c>
      <c r="B20" s="66" t="s">
        <v>405</v>
      </c>
      <c r="C20" s="8" t="s">
        <v>19</v>
      </c>
      <c r="D20" s="8">
        <v>750</v>
      </c>
      <c r="E20" s="8">
        <v>1280</v>
      </c>
      <c r="F20" s="8">
        <v>28.8</v>
      </c>
      <c r="G20" s="8">
        <v>26.8</v>
      </c>
      <c r="H20" s="8">
        <v>26.8</v>
      </c>
      <c r="I20" s="30">
        <f t="shared" si="0"/>
        <v>-1500</v>
      </c>
      <c r="J20" s="26">
        <f t="shared" si="1"/>
        <v>21600</v>
      </c>
      <c r="K20" s="27">
        <f t="shared" si="2"/>
        <v>-6.9444444444444448E-2</v>
      </c>
      <c r="L20" s="1"/>
    </row>
    <row r="21" spans="1:12">
      <c r="A21" s="64">
        <v>43805</v>
      </c>
      <c r="B21" s="11" t="s">
        <v>418</v>
      </c>
      <c r="C21" s="5" t="s">
        <v>19</v>
      </c>
      <c r="D21" s="5">
        <v>1000</v>
      </c>
      <c r="E21" s="5">
        <v>470</v>
      </c>
      <c r="F21" s="5">
        <v>12</v>
      </c>
      <c r="G21" s="5">
        <v>10.95</v>
      </c>
      <c r="H21" s="5">
        <v>13</v>
      </c>
      <c r="I21" s="29">
        <f t="shared" si="0"/>
        <v>1000</v>
      </c>
      <c r="J21" s="26">
        <f t="shared" si="1"/>
        <v>12000</v>
      </c>
      <c r="K21" s="27">
        <f t="shared" si="2"/>
        <v>8.3333333333333329E-2</v>
      </c>
      <c r="L21" s="1"/>
    </row>
    <row r="22" spans="1:12">
      <c r="A22" s="64" t="s">
        <v>419</v>
      </c>
      <c r="B22" s="11" t="s">
        <v>398</v>
      </c>
      <c r="C22" s="5" t="s">
        <v>19</v>
      </c>
      <c r="D22" s="5">
        <v>1000</v>
      </c>
      <c r="E22" s="5">
        <v>630</v>
      </c>
      <c r="F22" s="5">
        <v>16.75</v>
      </c>
      <c r="G22" s="5">
        <v>15.5</v>
      </c>
      <c r="H22" s="5">
        <v>20</v>
      </c>
      <c r="I22" s="29">
        <f t="shared" si="0"/>
        <v>3250</v>
      </c>
      <c r="J22" s="26">
        <f t="shared" si="1"/>
        <v>16750</v>
      </c>
      <c r="K22" s="27">
        <f t="shared" si="2"/>
        <v>0.19402985074626866</v>
      </c>
      <c r="L22" s="1"/>
    </row>
    <row r="23" spans="1:12">
      <c r="A23" s="65" t="s">
        <v>420</v>
      </c>
      <c r="B23" s="66" t="s">
        <v>421</v>
      </c>
      <c r="C23" s="8" t="s">
        <v>19</v>
      </c>
      <c r="D23" s="8">
        <v>500</v>
      </c>
      <c r="E23" s="8">
        <v>1300</v>
      </c>
      <c r="F23" s="8">
        <v>25.1</v>
      </c>
      <c r="G23" s="8">
        <v>22.25</v>
      </c>
      <c r="H23" s="8">
        <v>22.25</v>
      </c>
      <c r="I23" s="30">
        <f t="shared" si="0"/>
        <v>-1425.0000000000007</v>
      </c>
      <c r="J23" s="26">
        <f t="shared" si="1"/>
        <v>12550</v>
      </c>
      <c r="K23" s="27">
        <f t="shared" si="2"/>
        <v>-0.11354581673306778</v>
      </c>
      <c r="L23" s="1"/>
    </row>
    <row r="24" spans="1:12">
      <c r="A24" s="65" t="s">
        <v>420</v>
      </c>
      <c r="B24" s="66" t="s">
        <v>422</v>
      </c>
      <c r="C24" s="8" t="s">
        <v>19</v>
      </c>
      <c r="D24" s="8">
        <v>800</v>
      </c>
      <c r="E24" s="8">
        <v>780</v>
      </c>
      <c r="F24" s="8">
        <v>16.100000000000001</v>
      </c>
      <c r="G24" s="8">
        <v>14.45</v>
      </c>
      <c r="H24" s="8">
        <v>14.45</v>
      </c>
      <c r="I24" s="30">
        <f t="shared" si="0"/>
        <v>-1320.0000000000018</v>
      </c>
      <c r="J24" s="26">
        <f t="shared" si="1"/>
        <v>12880.000000000002</v>
      </c>
      <c r="K24" s="27">
        <f t="shared" si="2"/>
        <v>-0.10248447204968957</v>
      </c>
      <c r="L24" s="1"/>
    </row>
    <row r="25" spans="1:12">
      <c r="A25" s="64" t="s">
        <v>420</v>
      </c>
      <c r="B25" s="11" t="s">
        <v>421</v>
      </c>
      <c r="C25" s="5" t="s">
        <v>19</v>
      </c>
      <c r="D25" s="5">
        <v>500</v>
      </c>
      <c r="E25" s="5">
        <v>1300</v>
      </c>
      <c r="F25" s="5">
        <v>26.25</v>
      </c>
      <c r="G25" s="5">
        <v>23.25</v>
      </c>
      <c r="H25" s="5">
        <v>26.25</v>
      </c>
      <c r="I25" s="29">
        <f t="shared" si="0"/>
        <v>0</v>
      </c>
      <c r="J25" s="26">
        <f t="shared" si="1"/>
        <v>13125</v>
      </c>
      <c r="K25" s="27">
        <f t="shared" si="2"/>
        <v>0</v>
      </c>
      <c r="L25" s="1"/>
    </row>
    <row r="26" spans="1:12">
      <c r="A26" s="65" t="s">
        <v>423</v>
      </c>
      <c r="B26" s="66" t="s">
        <v>424</v>
      </c>
      <c r="C26" s="8" t="s">
        <v>19</v>
      </c>
      <c r="D26" s="8">
        <v>500</v>
      </c>
      <c r="E26" s="8">
        <v>640</v>
      </c>
      <c r="F26" s="8">
        <v>34.5</v>
      </c>
      <c r="G26" s="8">
        <v>32</v>
      </c>
      <c r="H26" s="8">
        <v>32</v>
      </c>
      <c r="I26" s="30">
        <f t="shared" si="0"/>
        <v>-1250</v>
      </c>
      <c r="J26" s="26">
        <f t="shared" si="1"/>
        <v>17250</v>
      </c>
      <c r="K26" s="27">
        <f t="shared" si="2"/>
        <v>-7.2463768115942032E-2</v>
      </c>
      <c r="L26" s="1"/>
    </row>
    <row r="27" spans="1:12">
      <c r="A27" s="65" t="s">
        <v>423</v>
      </c>
      <c r="B27" s="66" t="s">
        <v>425</v>
      </c>
      <c r="C27" s="8" t="s">
        <v>19</v>
      </c>
      <c r="D27" s="8">
        <v>1375</v>
      </c>
      <c r="E27" s="8">
        <v>420</v>
      </c>
      <c r="F27" s="8">
        <v>9.5</v>
      </c>
      <c r="G27" s="8">
        <v>8.5</v>
      </c>
      <c r="H27" s="8">
        <v>8.5</v>
      </c>
      <c r="I27" s="30">
        <f t="shared" si="0"/>
        <v>-1375</v>
      </c>
      <c r="J27" s="26">
        <f t="shared" si="1"/>
        <v>13062.5</v>
      </c>
      <c r="K27" s="27">
        <f t="shared" si="2"/>
        <v>-0.10526315789473684</v>
      </c>
      <c r="L27" s="1"/>
    </row>
    <row r="28" spans="1:12">
      <c r="A28" s="65" t="s">
        <v>423</v>
      </c>
      <c r="B28" s="66" t="s">
        <v>426</v>
      </c>
      <c r="C28" s="8" t="s">
        <v>19</v>
      </c>
      <c r="D28" s="8">
        <v>600</v>
      </c>
      <c r="E28" s="8">
        <v>1060</v>
      </c>
      <c r="F28" s="8">
        <v>23.1</v>
      </c>
      <c r="G28" s="8">
        <v>20.95</v>
      </c>
      <c r="H28" s="8">
        <v>20.95</v>
      </c>
      <c r="I28" s="30">
        <f t="shared" si="0"/>
        <v>-1290.0000000000014</v>
      </c>
      <c r="J28" s="26">
        <f t="shared" si="1"/>
        <v>13860</v>
      </c>
      <c r="K28" s="27">
        <f t="shared" si="2"/>
        <v>-9.3073593073593169E-2</v>
      </c>
      <c r="L28" s="1"/>
    </row>
    <row r="29" spans="1:12">
      <c r="A29" s="65" t="s">
        <v>427</v>
      </c>
      <c r="B29" s="66" t="s">
        <v>397</v>
      </c>
      <c r="C29" s="8" t="s">
        <v>19</v>
      </c>
      <c r="D29" s="8">
        <v>1200</v>
      </c>
      <c r="E29" s="8">
        <v>750</v>
      </c>
      <c r="F29" s="8">
        <v>10.6</v>
      </c>
      <c r="G29" s="8">
        <v>9.5500000000000007</v>
      </c>
      <c r="H29" s="8">
        <v>9.5500000000000007</v>
      </c>
      <c r="I29" s="30">
        <f t="shared" si="0"/>
        <v>-1259.9999999999986</v>
      </c>
      <c r="J29" s="26">
        <f t="shared" si="1"/>
        <v>12720</v>
      </c>
      <c r="K29" s="27">
        <f t="shared" ref="K29:K41" si="3">(I29/J29)</f>
        <v>-9.90566037735848E-2</v>
      </c>
      <c r="L29" s="1"/>
    </row>
    <row r="30" spans="1:12">
      <c r="A30" s="64" t="s">
        <v>428</v>
      </c>
      <c r="B30" s="11" t="s">
        <v>429</v>
      </c>
      <c r="C30" s="5" t="s">
        <v>19</v>
      </c>
      <c r="D30" s="5">
        <v>600</v>
      </c>
      <c r="E30" s="5">
        <v>900</v>
      </c>
      <c r="F30" s="5">
        <v>35</v>
      </c>
      <c r="G30" s="5">
        <v>33</v>
      </c>
      <c r="H30" s="5">
        <v>40</v>
      </c>
      <c r="I30" s="29">
        <f t="shared" si="0"/>
        <v>3000</v>
      </c>
      <c r="J30" s="26">
        <f t="shared" si="1"/>
        <v>21000</v>
      </c>
      <c r="K30" s="27">
        <f t="shared" si="3"/>
        <v>0.14285714285714285</v>
      </c>
      <c r="L30" s="1"/>
    </row>
    <row r="31" spans="1:12">
      <c r="A31" s="64" t="s">
        <v>430</v>
      </c>
      <c r="B31" s="11" t="s">
        <v>391</v>
      </c>
      <c r="C31" s="5" t="s">
        <v>19</v>
      </c>
      <c r="D31" s="5">
        <v>200</v>
      </c>
      <c r="E31" s="5">
        <v>4600</v>
      </c>
      <c r="F31" s="5">
        <v>62</v>
      </c>
      <c r="G31" s="5">
        <v>55.95</v>
      </c>
      <c r="H31" s="5">
        <v>75</v>
      </c>
      <c r="I31" s="29">
        <f t="shared" si="0"/>
        <v>2600</v>
      </c>
      <c r="J31" s="26">
        <f t="shared" si="1"/>
        <v>12400</v>
      </c>
      <c r="K31" s="27">
        <f t="shared" si="3"/>
        <v>0.20967741935483872</v>
      </c>
      <c r="L31" s="1"/>
    </row>
    <row r="32" spans="1:12">
      <c r="A32" s="65" t="s">
        <v>431</v>
      </c>
      <c r="B32" s="66" t="s">
        <v>346</v>
      </c>
      <c r="C32" s="8" t="s">
        <v>19</v>
      </c>
      <c r="D32" s="8">
        <v>1300</v>
      </c>
      <c r="E32" s="8">
        <v>360</v>
      </c>
      <c r="F32" s="8">
        <v>18.5</v>
      </c>
      <c r="G32" s="8">
        <v>17.5</v>
      </c>
      <c r="H32" s="8">
        <v>17.5</v>
      </c>
      <c r="I32" s="30">
        <f t="shared" si="0"/>
        <v>-1300</v>
      </c>
      <c r="J32" s="26">
        <f t="shared" si="1"/>
        <v>24050</v>
      </c>
      <c r="K32" s="27">
        <f t="shared" si="3"/>
        <v>-5.4054054054054057E-2</v>
      </c>
      <c r="L32" s="1"/>
    </row>
    <row r="33" spans="1:12">
      <c r="A33" s="65" t="s">
        <v>431</v>
      </c>
      <c r="B33" s="66" t="s">
        <v>432</v>
      </c>
      <c r="C33" s="8" t="s">
        <v>19</v>
      </c>
      <c r="D33" s="8">
        <v>2000</v>
      </c>
      <c r="E33" s="8">
        <v>270</v>
      </c>
      <c r="F33" s="8">
        <v>6.7</v>
      </c>
      <c r="G33" s="8">
        <v>5.9</v>
      </c>
      <c r="H33" s="8">
        <v>5.9</v>
      </c>
      <c r="I33" s="30">
        <f t="shared" si="0"/>
        <v>-1599.9999999999995</v>
      </c>
      <c r="J33" s="26">
        <f t="shared" si="1"/>
        <v>13400</v>
      </c>
      <c r="K33" s="27">
        <f t="shared" si="3"/>
        <v>-0.11940298507462684</v>
      </c>
      <c r="L33" s="1"/>
    </row>
    <row r="34" spans="1:12">
      <c r="A34" s="64" t="s">
        <v>431</v>
      </c>
      <c r="B34" s="11" t="s">
        <v>433</v>
      </c>
      <c r="C34" s="5" t="s">
        <v>19</v>
      </c>
      <c r="D34" s="5">
        <v>2250</v>
      </c>
      <c r="E34" s="5">
        <v>145</v>
      </c>
      <c r="F34" s="5">
        <v>4.05</v>
      </c>
      <c r="G34" s="5">
        <v>3.75</v>
      </c>
      <c r="H34" s="5">
        <v>6</v>
      </c>
      <c r="I34" s="29">
        <f t="shared" si="0"/>
        <v>4387.5</v>
      </c>
      <c r="J34" s="26">
        <f t="shared" si="1"/>
        <v>9112.5</v>
      </c>
      <c r="K34" s="27">
        <f t="shared" si="3"/>
        <v>0.48148148148148145</v>
      </c>
      <c r="L34" s="1"/>
    </row>
    <row r="35" spans="1:12">
      <c r="A35" s="65" t="s">
        <v>434</v>
      </c>
      <c r="B35" s="66" t="s">
        <v>416</v>
      </c>
      <c r="C35" s="8" t="s">
        <v>19</v>
      </c>
      <c r="D35" s="8">
        <v>1100</v>
      </c>
      <c r="E35" s="8">
        <v>380</v>
      </c>
      <c r="F35" s="8">
        <v>5.6</v>
      </c>
      <c r="G35" s="8">
        <v>4.5999999999999996</v>
      </c>
      <c r="H35" s="8">
        <v>4.5999999999999996</v>
      </c>
      <c r="I35" s="30">
        <f t="shared" si="0"/>
        <v>-1100</v>
      </c>
      <c r="J35" s="26">
        <f t="shared" si="1"/>
        <v>6160</v>
      </c>
      <c r="K35" s="27">
        <f t="shared" si="3"/>
        <v>-0.17857142857142858</v>
      </c>
      <c r="L35" s="1"/>
    </row>
    <row r="36" spans="1:12">
      <c r="A36" s="64" t="s">
        <v>434</v>
      </c>
      <c r="B36" s="11" t="s">
        <v>346</v>
      </c>
      <c r="C36" s="5" t="s">
        <v>19</v>
      </c>
      <c r="D36" s="5">
        <v>1300</v>
      </c>
      <c r="E36" s="5">
        <v>340</v>
      </c>
      <c r="F36" s="5">
        <v>13.8</v>
      </c>
      <c r="G36" s="5">
        <v>12.8</v>
      </c>
      <c r="H36" s="5">
        <v>17</v>
      </c>
      <c r="I36" s="29">
        <f t="shared" si="0"/>
        <v>4159.9999999999991</v>
      </c>
      <c r="J36" s="26">
        <f t="shared" si="1"/>
        <v>17940</v>
      </c>
      <c r="K36" s="27">
        <f t="shared" si="3"/>
        <v>0.23188405797101444</v>
      </c>
      <c r="L36" s="1"/>
    </row>
    <row r="37" spans="1:12">
      <c r="A37" s="64" t="s">
        <v>434</v>
      </c>
      <c r="B37" s="11" t="s">
        <v>405</v>
      </c>
      <c r="C37" s="5" t="s">
        <v>19</v>
      </c>
      <c r="D37" s="5">
        <v>750</v>
      </c>
      <c r="E37" s="5">
        <v>1300</v>
      </c>
      <c r="F37" s="5">
        <v>16.100000000000001</v>
      </c>
      <c r="G37" s="5">
        <v>14.25</v>
      </c>
      <c r="H37" s="5">
        <v>16.100000000000001</v>
      </c>
      <c r="I37" s="29">
        <f t="shared" si="0"/>
        <v>0</v>
      </c>
      <c r="J37" s="26">
        <f t="shared" si="1"/>
        <v>12075.000000000002</v>
      </c>
      <c r="K37" s="27">
        <f t="shared" si="3"/>
        <v>0</v>
      </c>
      <c r="L37" s="1"/>
    </row>
    <row r="38" spans="1:12">
      <c r="A38" s="64" t="s">
        <v>434</v>
      </c>
      <c r="B38" s="11" t="s">
        <v>391</v>
      </c>
      <c r="C38" s="5" t="s">
        <v>19</v>
      </c>
      <c r="D38" s="5">
        <v>200</v>
      </c>
      <c r="E38" s="5">
        <v>4600</v>
      </c>
      <c r="F38" s="5">
        <v>37.1</v>
      </c>
      <c r="G38" s="5">
        <v>31</v>
      </c>
      <c r="H38" s="5">
        <v>50</v>
      </c>
      <c r="I38" s="29">
        <f t="shared" si="0"/>
        <v>2579.9999999999995</v>
      </c>
      <c r="J38" s="26">
        <f t="shared" si="1"/>
        <v>7420</v>
      </c>
      <c r="K38" s="27">
        <f t="shared" si="3"/>
        <v>0.34770889487870615</v>
      </c>
      <c r="L38" s="1"/>
    </row>
    <row r="39" spans="1:12">
      <c r="A39" s="64" t="s">
        <v>435</v>
      </c>
      <c r="B39" s="11" t="s">
        <v>384</v>
      </c>
      <c r="C39" s="5" t="s">
        <v>19</v>
      </c>
      <c r="D39" s="5">
        <v>250</v>
      </c>
      <c r="E39" s="5">
        <v>3550</v>
      </c>
      <c r="F39" s="5">
        <v>47</v>
      </c>
      <c r="G39" s="5">
        <v>41.95</v>
      </c>
      <c r="H39" s="5">
        <v>60</v>
      </c>
      <c r="I39" s="29">
        <f t="shared" si="0"/>
        <v>3250</v>
      </c>
      <c r="J39" s="26">
        <f t="shared" si="1"/>
        <v>11750</v>
      </c>
      <c r="K39" s="27">
        <f t="shared" si="3"/>
        <v>0.27659574468085107</v>
      </c>
      <c r="L39" s="1"/>
    </row>
    <row r="40" spans="1:12">
      <c r="A40" s="65" t="s">
        <v>436</v>
      </c>
      <c r="B40" s="66" t="s">
        <v>437</v>
      </c>
      <c r="C40" s="8" t="s">
        <v>19</v>
      </c>
      <c r="D40" s="8">
        <v>500</v>
      </c>
      <c r="E40" s="8">
        <v>2180</v>
      </c>
      <c r="F40" s="8">
        <v>12.1</v>
      </c>
      <c r="G40" s="8">
        <v>9</v>
      </c>
      <c r="H40" s="8">
        <v>9</v>
      </c>
      <c r="I40" s="30">
        <f t="shared" si="0"/>
        <v>-1549.9999999999998</v>
      </c>
      <c r="J40" s="26">
        <f t="shared" si="1"/>
        <v>6050</v>
      </c>
      <c r="K40" s="27">
        <f t="shared" si="3"/>
        <v>-0.256198347107438</v>
      </c>
      <c r="L40" s="1"/>
    </row>
    <row r="41" spans="1:12">
      <c r="A41" s="65" t="s">
        <v>436</v>
      </c>
      <c r="B41" s="66" t="s">
        <v>391</v>
      </c>
      <c r="C41" s="8" t="s">
        <v>19</v>
      </c>
      <c r="D41" s="8">
        <v>200</v>
      </c>
      <c r="E41" s="8">
        <v>4600</v>
      </c>
      <c r="F41" s="8">
        <v>54.1</v>
      </c>
      <c r="G41" s="8">
        <v>47.95</v>
      </c>
      <c r="H41" s="8">
        <v>47.95</v>
      </c>
      <c r="I41" s="30">
        <f t="shared" si="0"/>
        <v>-1229.9999999999998</v>
      </c>
      <c r="J41" s="26">
        <f t="shared" si="1"/>
        <v>10820</v>
      </c>
      <c r="K41" s="27">
        <f t="shared" si="3"/>
        <v>-0.11367837338262475</v>
      </c>
      <c r="L41" s="1"/>
    </row>
    <row r="42" spans="1:12">
      <c r="A42" s="64"/>
      <c r="B42" s="11"/>
      <c r="C42" s="5"/>
      <c r="D42" s="5"/>
      <c r="E42" s="5"/>
      <c r="F42" s="5"/>
      <c r="G42" s="5"/>
      <c r="H42" s="5"/>
      <c r="I42" s="29"/>
      <c r="J42" s="26"/>
      <c r="K42" s="27"/>
      <c r="L42" s="1"/>
    </row>
    <row r="43" spans="1:12">
      <c r="A43" s="64"/>
      <c r="B43" s="5"/>
      <c r="C43" s="5"/>
      <c r="D43" s="5"/>
      <c r="E43" s="5"/>
      <c r="F43" s="5"/>
      <c r="G43" s="5"/>
      <c r="H43" s="5"/>
      <c r="I43" s="29"/>
      <c r="J43" s="26"/>
      <c r="K43" s="27">
        <f>SUM(K4:K42)</f>
        <v>1.4684166269076178</v>
      </c>
    </row>
    <row r="44" spans="1:12">
      <c r="A44" s="67"/>
      <c r="B44" s="32"/>
      <c r="C44" s="32"/>
      <c r="D44" s="32"/>
      <c r="E44" s="32"/>
      <c r="F44" s="32"/>
      <c r="G44" s="41"/>
      <c r="H44" s="41"/>
      <c r="I44" s="42"/>
      <c r="J44" s="43"/>
      <c r="K44" s="44"/>
    </row>
    <row r="45" spans="1:12">
      <c r="A45" s="67"/>
      <c r="B45" s="32"/>
      <c r="C45" s="32"/>
      <c r="D45" s="32"/>
      <c r="E45" s="32"/>
      <c r="F45" s="32"/>
      <c r="G45" s="91" t="s">
        <v>69</v>
      </c>
      <c r="H45" s="91"/>
      <c r="I45" s="45">
        <f>SUM(I4:I43)</f>
        <v>27297.5</v>
      </c>
      <c r="J45" s="32"/>
      <c r="K45" s="1"/>
    </row>
    <row r="46" spans="1:12">
      <c r="G46" s="32"/>
      <c r="H46" s="32"/>
      <c r="I46" s="32"/>
    </row>
    <row r="47" spans="1:12">
      <c r="G47" s="92" t="s">
        <v>70</v>
      </c>
      <c r="H47" s="92"/>
      <c r="I47" s="60">
        <v>1.47</v>
      </c>
    </row>
    <row r="48" spans="1:12">
      <c r="G48" s="33"/>
      <c r="H48" s="33"/>
      <c r="I48" s="32"/>
    </row>
    <row r="49" spans="7:9">
      <c r="G49" s="92" t="s">
        <v>2</v>
      </c>
      <c r="H49" s="92"/>
      <c r="I49" s="35">
        <f>21/38</f>
        <v>0.55263157894736847</v>
      </c>
    </row>
    <row r="1048549" spans="12:12 16384:16384">
      <c r="L1048549" s="50"/>
      <c r="XFD1048549" s="26"/>
    </row>
    <row r="1048550" spans="12:12 16384:16384">
      <c r="L1048550" s="50"/>
      <c r="XFD1048550" s="26"/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596" footer="0.511805555555555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7"/>
  <sheetViews>
    <sheetView workbookViewId="0">
      <selection activeCell="M19" sqref="M19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438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4">
        <v>43501</v>
      </c>
      <c r="B4" s="11" t="s">
        <v>206</v>
      </c>
      <c r="C4" s="5" t="s">
        <v>19</v>
      </c>
      <c r="D4" s="5">
        <v>600</v>
      </c>
      <c r="E4" s="5">
        <v>1540</v>
      </c>
      <c r="F4" s="5">
        <v>65.099999999999994</v>
      </c>
      <c r="G4" s="5">
        <v>70</v>
      </c>
      <c r="H4" s="5">
        <v>67</v>
      </c>
      <c r="I4" s="29">
        <f>(H4-F4)*D4</f>
        <v>1140.0000000000034</v>
      </c>
      <c r="J4" s="26">
        <f t="shared" ref="J4:J10" si="0">D4*F4</f>
        <v>39060</v>
      </c>
      <c r="K4" s="27">
        <f t="shared" ref="K4:K10" si="1">(I4/J4)</f>
        <v>2.9185867895545402E-2</v>
      </c>
      <c r="L4" s="1"/>
    </row>
    <row r="5" spans="1:12">
      <c r="A5" s="64">
        <v>43501</v>
      </c>
      <c r="B5" s="11" t="s">
        <v>315</v>
      </c>
      <c r="C5" s="5" t="s">
        <v>19</v>
      </c>
      <c r="D5" s="5">
        <v>500</v>
      </c>
      <c r="E5" s="5">
        <v>1420</v>
      </c>
      <c r="F5" s="5">
        <v>43</v>
      </c>
      <c r="G5" s="5">
        <v>50</v>
      </c>
      <c r="H5" s="5">
        <v>46</v>
      </c>
      <c r="I5" s="29">
        <f t="shared" ref="I5:I10" si="2">(H5-F5)*D5</f>
        <v>1500</v>
      </c>
      <c r="J5" s="26">
        <f t="shared" si="0"/>
        <v>21500</v>
      </c>
      <c r="K5" s="27">
        <f t="shared" si="1"/>
        <v>6.9767441860465115E-2</v>
      </c>
      <c r="L5" s="1"/>
    </row>
    <row r="6" spans="1:12">
      <c r="A6" s="65">
        <v>43529</v>
      </c>
      <c r="B6" s="66" t="s">
        <v>74</v>
      </c>
      <c r="C6" s="8" t="s">
        <v>19</v>
      </c>
      <c r="D6" s="8">
        <v>250</v>
      </c>
      <c r="E6" s="8">
        <v>3200</v>
      </c>
      <c r="F6" s="8">
        <v>117</v>
      </c>
      <c r="G6" s="8">
        <v>111</v>
      </c>
      <c r="H6" s="8">
        <v>111</v>
      </c>
      <c r="I6" s="30">
        <f t="shared" si="2"/>
        <v>-1500</v>
      </c>
      <c r="J6" s="26">
        <f t="shared" si="0"/>
        <v>29250</v>
      </c>
      <c r="K6" s="27">
        <f t="shared" si="1"/>
        <v>-5.128205128205128E-2</v>
      </c>
      <c r="L6" s="1"/>
    </row>
    <row r="7" spans="1:12">
      <c r="A7" s="64">
        <v>43529</v>
      </c>
      <c r="B7" s="11" t="s">
        <v>206</v>
      </c>
      <c r="C7" s="5" t="s">
        <v>19</v>
      </c>
      <c r="D7" s="5">
        <v>600</v>
      </c>
      <c r="E7" s="5">
        <v>1600</v>
      </c>
      <c r="F7" s="5">
        <v>71</v>
      </c>
      <c r="G7" s="5">
        <v>75</v>
      </c>
      <c r="H7" s="5">
        <v>75</v>
      </c>
      <c r="I7" s="29">
        <f t="shared" si="2"/>
        <v>2400</v>
      </c>
      <c r="J7" s="26">
        <f t="shared" si="0"/>
        <v>42600</v>
      </c>
      <c r="K7" s="27">
        <f t="shared" si="1"/>
        <v>5.6338028169014086E-2</v>
      </c>
      <c r="L7" s="1"/>
    </row>
    <row r="8" spans="1:12">
      <c r="A8" s="65">
        <v>43621</v>
      </c>
      <c r="B8" s="66" t="s">
        <v>94</v>
      </c>
      <c r="C8" s="8" t="s">
        <v>19</v>
      </c>
      <c r="D8" s="8">
        <v>1250</v>
      </c>
      <c r="E8" s="8">
        <v>380</v>
      </c>
      <c r="F8" s="8">
        <v>14.25</v>
      </c>
      <c r="G8" s="8">
        <v>13.25</v>
      </c>
      <c r="H8" s="8">
        <v>13.25</v>
      </c>
      <c r="I8" s="30">
        <f t="shared" si="2"/>
        <v>-1250</v>
      </c>
      <c r="J8" s="26">
        <f t="shared" si="0"/>
        <v>17812.5</v>
      </c>
      <c r="K8" s="27">
        <f t="shared" si="1"/>
        <v>-7.0175438596491224E-2</v>
      </c>
      <c r="L8" s="1"/>
    </row>
    <row r="9" spans="1:12">
      <c r="A9" s="64">
        <v>43621</v>
      </c>
      <c r="B9" s="11" t="s">
        <v>32</v>
      </c>
      <c r="C9" s="5" t="s">
        <v>19</v>
      </c>
      <c r="D9" s="5">
        <v>1300</v>
      </c>
      <c r="E9" s="5">
        <v>400</v>
      </c>
      <c r="F9" s="5">
        <v>25.5</v>
      </c>
      <c r="G9" s="5">
        <v>24.5</v>
      </c>
      <c r="H9" s="5">
        <v>26.5</v>
      </c>
      <c r="I9" s="29">
        <f t="shared" si="2"/>
        <v>1300</v>
      </c>
      <c r="J9" s="26">
        <f t="shared" si="0"/>
        <v>33150</v>
      </c>
      <c r="K9" s="27">
        <f t="shared" si="1"/>
        <v>3.9215686274509803E-2</v>
      </c>
      <c r="L9" s="1"/>
    </row>
    <row r="10" spans="1:12">
      <c r="A10" s="64">
        <v>43621</v>
      </c>
      <c r="B10" s="11" t="s">
        <v>439</v>
      </c>
      <c r="C10" s="5" t="s">
        <v>19</v>
      </c>
      <c r="D10" s="5">
        <v>500</v>
      </c>
      <c r="E10" s="5">
        <v>1200</v>
      </c>
      <c r="F10" s="5">
        <v>52.1</v>
      </c>
      <c r="G10" s="5">
        <v>49.1</v>
      </c>
      <c r="H10" s="5">
        <v>56</v>
      </c>
      <c r="I10" s="29">
        <f t="shared" si="2"/>
        <v>1949.9999999999993</v>
      </c>
      <c r="J10" s="26">
        <f t="shared" si="0"/>
        <v>26050</v>
      </c>
      <c r="K10" s="27">
        <f t="shared" si="1"/>
        <v>7.4856046065259085E-2</v>
      </c>
      <c r="L10" s="1"/>
    </row>
    <row r="11" spans="1:12">
      <c r="A11" s="64">
        <v>43621</v>
      </c>
      <c r="B11" s="11" t="s">
        <v>32</v>
      </c>
      <c r="C11" s="5" t="s">
        <v>19</v>
      </c>
      <c r="D11" s="5">
        <v>1300</v>
      </c>
      <c r="E11" s="5">
        <v>400</v>
      </c>
      <c r="F11" s="5">
        <v>27</v>
      </c>
      <c r="G11" s="5">
        <v>25.95</v>
      </c>
      <c r="H11" s="5">
        <v>28</v>
      </c>
      <c r="I11" s="29">
        <f t="shared" ref="I11:I22" si="3">(H11-F11)*D11</f>
        <v>1300</v>
      </c>
      <c r="J11" s="26">
        <f t="shared" ref="J11:J22" si="4">D11*F11</f>
        <v>35100</v>
      </c>
      <c r="K11" s="27">
        <f t="shared" ref="K11:K22" si="5">(I11/J11)</f>
        <v>3.7037037037037035E-2</v>
      </c>
      <c r="L11" s="1"/>
    </row>
    <row r="12" spans="1:12">
      <c r="A12" s="65">
        <v>43651</v>
      </c>
      <c r="B12" s="66" t="s">
        <v>440</v>
      </c>
      <c r="C12" s="8" t="s">
        <v>19</v>
      </c>
      <c r="D12" s="8">
        <v>750</v>
      </c>
      <c r="E12" s="8">
        <v>620</v>
      </c>
      <c r="F12" s="8">
        <v>23</v>
      </c>
      <c r="G12" s="8">
        <v>21</v>
      </c>
      <c r="H12" s="8">
        <v>21</v>
      </c>
      <c r="I12" s="30">
        <f t="shared" si="3"/>
        <v>-1500</v>
      </c>
      <c r="J12" s="26">
        <f t="shared" si="4"/>
        <v>17250</v>
      </c>
      <c r="K12" s="27">
        <f t="shared" si="5"/>
        <v>-8.6956521739130432E-2</v>
      </c>
      <c r="L12" s="1"/>
    </row>
    <row r="13" spans="1:12">
      <c r="A13" s="64">
        <v>43651</v>
      </c>
      <c r="B13" s="11" t="s">
        <v>32</v>
      </c>
      <c r="C13" s="5" t="s">
        <v>19</v>
      </c>
      <c r="D13" s="5">
        <v>1300</v>
      </c>
      <c r="E13" s="5">
        <v>390</v>
      </c>
      <c r="F13" s="5">
        <v>29</v>
      </c>
      <c r="G13" s="5">
        <v>27.9</v>
      </c>
      <c r="H13" s="5">
        <v>32</v>
      </c>
      <c r="I13" s="29">
        <f t="shared" si="3"/>
        <v>3900</v>
      </c>
      <c r="J13" s="26">
        <f t="shared" si="4"/>
        <v>37700</v>
      </c>
      <c r="K13" s="27">
        <f t="shared" si="5"/>
        <v>0.10344827586206896</v>
      </c>
      <c r="L13" s="1"/>
    </row>
    <row r="14" spans="1:12">
      <c r="A14" s="64">
        <v>43651</v>
      </c>
      <c r="B14" s="11" t="s">
        <v>441</v>
      </c>
      <c r="C14" s="5" t="s">
        <v>19</v>
      </c>
      <c r="D14" s="5">
        <v>500</v>
      </c>
      <c r="E14" s="5">
        <v>1300</v>
      </c>
      <c r="F14" s="5">
        <v>73</v>
      </c>
      <c r="G14" s="5">
        <v>69.900000000000006</v>
      </c>
      <c r="H14" s="5">
        <v>73</v>
      </c>
      <c r="I14" s="29">
        <f t="shared" si="3"/>
        <v>0</v>
      </c>
      <c r="J14" s="26">
        <f t="shared" si="4"/>
        <v>36500</v>
      </c>
      <c r="K14" s="27">
        <f t="shared" si="5"/>
        <v>0</v>
      </c>
      <c r="L14" s="1"/>
    </row>
    <row r="15" spans="1:12">
      <c r="A15" s="65">
        <v>43682</v>
      </c>
      <c r="B15" s="66" t="s">
        <v>268</v>
      </c>
      <c r="C15" s="8" t="s">
        <v>19</v>
      </c>
      <c r="D15" s="8">
        <v>750</v>
      </c>
      <c r="E15" s="8">
        <v>1080</v>
      </c>
      <c r="F15" s="8">
        <v>50</v>
      </c>
      <c r="G15" s="8">
        <v>48</v>
      </c>
      <c r="H15" s="8">
        <v>48</v>
      </c>
      <c r="I15" s="30">
        <f t="shared" si="3"/>
        <v>-1500</v>
      </c>
      <c r="J15" s="26">
        <f t="shared" si="4"/>
        <v>37500</v>
      </c>
      <c r="K15" s="27">
        <f t="shared" si="5"/>
        <v>-0.04</v>
      </c>
      <c r="L15" s="1"/>
    </row>
    <row r="16" spans="1:12">
      <c r="A16" s="64">
        <v>43682</v>
      </c>
      <c r="B16" s="11" t="s">
        <v>32</v>
      </c>
      <c r="C16" s="5" t="s">
        <v>19</v>
      </c>
      <c r="D16" s="5">
        <v>1300</v>
      </c>
      <c r="E16" s="5">
        <v>360</v>
      </c>
      <c r="F16" s="5">
        <v>28.5</v>
      </c>
      <c r="G16" s="5">
        <v>27.5</v>
      </c>
      <c r="H16" s="5">
        <v>33</v>
      </c>
      <c r="I16" s="29">
        <f t="shared" si="3"/>
        <v>5850</v>
      </c>
      <c r="J16" s="26">
        <f t="shared" si="4"/>
        <v>37050</v>
      </c>
      <c r="K16" s="27">
        <f t="shared" si="5"/>
        <v>0.15789473684210525</v>
      </c>
      <c r="L16" s="1"/>
    </row>
    <row r="17" spans="1:12">
      <c r="A17" s="64">
        <v>43682</v>
      </c>
      <c r="B17" s="11" t="s">
        <v>32</v>
      </c>
      <c r="C17" s="5" t="s">
        <v>19</v>
      </c>
      <c r="D17" s="5">
        <v>1300</v>
      </c>
      <c r="E17" s="5">
        <v>360</v>
      </c>
      <c r="F17" s="5">
        <v>34.6</v>
      </c>
      <c r="G17" s="5">
        <v>33.6</v>
      </c>
      <c r="H17" s="5">
        <v>38</v>
      </c>
      <c r="I17" s="29">
        <f t="shared" si="3"/>
        <v>4419.9999999999982</v>
      </c>
      <c r="J17" s="26">
        <f t="shared" si="4"/>
        <v>44980</v>
      </c>
      <c r="K17" s="27">
        <f t="shared" si="5"/>
        <v>9.826589595375719E-2</v>
      </c>
      <c r="L17" s="1"/>
    </row>
    <row r="18" spans="1:12">
      <c r="A18" s="64">
        <v>43682</v>
      </c>
      <c r="B18" s="11" t="s">
        <v>46</v>
      </c>
      <c r="C18" s="5" t="s">
        <v>19</v>
      </c>
      <c r="D18" s="5">
        <v>500</v>
      </c>
      <c r="E18" s="5">
        <v>1340</v>
      </c>
      <c r="F18" s="5">
        <v>59.5</v>
      </c>
      <c r="G18" s="5">
        <v>56.5</v>
      </c>
      <c r="H18" s="5">
        <v>65</v>
      </c>
      <c r="I18" s="29">
        <f t="shared" si="3"/>
        <v>2750</v>
      </c>
      <c r="J18" s="26">
        <f t="shared" si="4"/>
        <v>29750</v>
      </c>
      <c r="K18" s="27">
        <f t="shared" si="5"/>
        <v>9.2436974789915971E-2</v>
      </c>
      <c r="L18" s="1"/>
    </row>
    <row r="19" spans="1:12">
      <c r="A19" s="64">
        <v>43682</v>
      </c>
      <c r="B19" s="11" t="s">
        <v>442</v>
      </c>
      <c r="C19" s="5" t="s">
        <v>19</v>
      </c>
      <c r="D19" s="5">
        <v>1100</v>
      </c>
      <c r="E19" s="5">
        <v>450</v>
      </c>
      <c r="F19" s="5">
        <v>24</v>
      </c>
      <c r="G19" s="5">
        <v>23.9</v>
      </c>
      <c r="H19" s="5">
        <v>25</v>
      </c>
      <c r="I19" s="29">
        <f t="shared" si="3"/>
        <v>1100</v>
      </c>
      <c r="J19" s="26">
        <f t="shared" si="4"/>
        <v>26400</v>
      </c>
      <c r="K19" s="27">
        <f t="shared" si="5"/>
        <v>4.1666666666666664E-2</v>
      </c>
      <c r="L19" s="1"/>
    </row>
    <row r="20" spans="1:12">
      <c r="A20" s="64">
        <v>43682</v>
      </c>
      <c r="B20" s="11" t="s">
        <v>32</v>
      </c>
      <c r="C20" s="5" t="s">
        <v>19</v>
      </c>
      <c r="D20" s="5">
        <v>1300</v>
      </c>
      <c r="E20" s="5">
        <v>350</v>
      </c>
      <c r="F20" s="5">
        <v>35</v>
      </c>
      <c r="G20" s="5">
        <v>33.9</v>
      </c>
      <c r="H20" s="5">
        <v>36</v>
      </c>
      <c r="I20" s="29">
        <f t="shared" si="3"/>
        <v>1300</v>
      </c>
      <c r="J20" s="26">
        <f t="shared" si="4"/>
        <v>45500</v>
      </c>
      <c r="K20" s="27">
        <f t="shared" si="5"/>
        <v>2.8571428571428571E-2</v>
      </c>
      <c r="L20" s="1"/>
    </row>
    <row r="21" spans="1:12">
      <c r="A21" s="65">
        <v>43713</v>
      </c>
      <c r="B21" s="66" t="s">
        <v>443</v>
      </c>
      <c r="C21" s="8" t="s">
        <v>19</v>
      </c>
      <c r="D21" s="8">
        <v>1000</v>
      </c>
      <c r="E21" s="8">
        <v>620</v>
      </c>
      <c r="F21" s="8">
        <v>22.25</v>
      </c>
      <c r="G21" s="8">
        <v>20.95</v>
      </c>
      <c r="H21" s="8">
        <v>20.95</v>
      </c>
      <c r="I21" s="30">
        <f t="shared" si="3"/>
        <v>-1300.0000000000007</v>
      </c>
      <c r="J21" s="26">
        <f t="shared" si="4"/>
        <v>22250</v>
      </c>
      <c r="K21" s="27">
        <f t="shared" si="5"/>
        <v>-5.8426966292134862E-2</v>
      </c>
      <c r="L21" s="1"/>
    </row>
    <row r="22" spans="1:12">
      <c r="A22" s="64">
        <v>43713</v>
      </c>
      <c r="B22" s="11" t="s">
        <v>46</v>
      </c>
      <c r="C22" s="5" t="s">
        <v>19</v>
      </c>
      <c r="D22" s="5">
        <v>500</v>
      </c>
      <c r="E22" s="5">
        <v>1280</v>
      </c>
      <c r="F22" s="5">
        <v>54.25</v>
      </c>
      <c r="G22" s="5">
        <v>51.25</v>
      </c>
      <c r="H22" s="5">
        <v>60</v>
      </c>
      <c r="I22" s="29">
        <f t="shared" si="3"/>
        <v>2875</v>
      </c>
      <c r="J22" s="26">
        <f t="shared" si="4"/>
        <v>27125</v>
      </c>
      <c r="K22" s="27">
        <f t="shared" si="5"/>
        <v>0.10599078341013825</v>
      </c>
      <c r="L22" s="1"/>
    </row>
    <row r="23" spans="1:12">
      <c r="A23" s="65">
        <v>43713</v>
      </c>
      <c r="B23" s="66" t="s">
        <v>228</v>
      </c>
      <c r="C23" s="8" t="s">
        <v>19</v>
      </c>
      <c r="D23" s="8">
        <v>1300</v>
      </c>
      <c r="E23" s="8">
        <v>360</v>
      </c>
      <c r="F23" s="8">
        <v>29.5</v>
      </c>
      <c r="G23" s="8">
        <v>28.5</v>
      </c>
      <c r="H23" s="8">
        <v>28.5</v>
      </c>
      <c r="I23" s="30">
        <f t="shared" ref="I23:I30" si="6">(H23-F23)*D23</f>
        <v>-1300</v>
      </c>
      <c r="J23" s="26">
        <f t="shared" ref="J23:J30" si="7">D23*F23</f>
        <v>38350</v>
      </c>
      <c r="K23" s="27">
        <f t="shared" ref="K23:K30" si="8">(I23/J23)</f>
        <v>-3.3898305084745763E-2</v>
      </c>
      <c r="L23" s="1"/>
    </row>
    <row r="24" spans="1:12">
      <c r="A24" s="65">
        <v>43713</v>
      </c>
      <c r="B24" s="66" t="s">
        <v>30</v>
      </c>
      <c r="C24" s="8" t="s">
        <v>19</v>
      </c>
      <c r="D24" s="8">
        <v>600</v>
      </c>
      <c r="E24" s="8">
        <v>1560</v>
      </c>
      <c r="F24" s="8">
        <v>75.5</v>
      </c>
      <c r="G24" s="8">
        <v>73.5</v>
      </c>
      <c r="H24" s="8">
        <v>73.5</v>
      </c>
      <c r="I24" s="30">
        <f t="shared" si="6"/>
        <v>-1200</v>
      </c>
      <c r="J24" s="26">
        <f t="shared" si="7"/>
        <v>45300</v>
      </c>
      <c r="K24" s="27">
        <f t="shared" si="8"/>
        <v>-2.6490066225165563E-2</v>
      </c>
      <c r="L24" s="1"/>
    </row>
    <row r="25" spans="1:12">
      <c r="A25" s="64">
        <v>43743</v>
      </c>
      <c r="B25" s="11" t="s">
        <v>325</v>
      </c>
      <c r="C25" s="5" t="s">
        <v>19</v>
      </c>
      <c r="D25" s="5">
        <v>600</v>
      </c>
      <c r="E25" s="5">
        <v>960</v>
      </c>
      <c r="F25" s="5">
        <v>34</v>
      </c>
      <c r="G25" s="5">
        <v>32.9</v>
      </c>
      <c r="H25" s="5">
        <v>36</v>
      </c>
      <c r="I25" s="29">
        <f t="shared" si="6"/>
        <v>1200</v>
      </c>
      <c r="J25" s="26">
        <f t="shared" si="7"/>
        <v>20400</v>
      </c>
      <c r="K25" s="27">
        <f t="shared" si="8"/>
        <v>5.8823529411764705E-2</v>
      </c>
      <c r="L25" s="1"/>
    </row>
    <row r="26" spans="1:12">
      <c r="A26" s="64">
        <v>43743</v>
      </c>
      <c r="B26" s="11" t="s">
        <v>81</v>
      </c>
      <c r="C26" s="5" t="s">
        <v>19</v>
      </c>
      <c r="D26" s="5">
        <v>750</v>
      </c>
      <c r="E26" s="5">
        <v>1120</v>
      </c>
      <c r="F26" s="5">
        <v>36.75</v>
      </c>
      <c r="G26" s="5">
        <v>34.75</v>
      </c>
      <c r="H26" s="5">
        <v>38.5</v>
      </c>
      <c r="I26" s="29">
        <f t="shared" si="6"/>
        <v>1312.5</v>
      </c>
      <c r="J26" s="26">
        <f t="shared" si="7"/>
        <v>27562.5</v>
      </c>
      <c r="K26" s="27">
        <f t="shared" si="8"/>
        <v>4.7619047619047616E-2</v>
      </c>
      <c r="L26" s="1"/>
    </row>
    <row r="27" spans="1:12">
      <c r="A27" s="64" t="s">
        <v>444</v>
      </c>
      <c r="B27" s="11" t="s">
        <v>442</v>
      </c>
      <c r="C27" s="5" t="s">
        <v>19</v>
      </c>
      <c r="D27" s="5">
        <v>1100</v>
      </c>
      <c r="E27" s="5">
        <v>430</v>
      </c>
      <c r="F27" s="5">
        <v>16</v>
      </c>
      <c r="G27" s="5">
        <v>14.9</v>
      </c>
      <c r="H27" s="5">
        <v>18.100000000000001</v>
      </c>
      <c r="I27" s="29">
        <f t="shared" si="6"/>
        <v>2310.0000000000014</v>
      </c>
      <c r="J27" s="26">
        <f t="shared" si="7"/>
        <v>17600</v>
      </c>
      <c r="K27" s="27">
        <f t="shared" si="8"/>
        <v>0.13125000000000009</v>
      </c>
      <c r="L27" s="1"/>
    </row>
    <row r="28" spans="1:12">
      <c r="A28" s="65" t="s">
        <v>444</v>
      </c>
      <c r="B28" s="66" t="s">
        <v>445</v>
      </c>
      <c r="C28" s="8" t="s">
        <v>19</v>
      </c>
      <c r="D28" s="8">
        <v>1200</v>
      </c>
      <c r="E28" s="8">
        <v>750</v>
      </c>
      <c r="F28" s="8">
        <v>25</v>
      </c>
      <c r="G28" s="8">
        <v>23.9</v>
      </c>
      <c r="H28" s="8">
        <v>23.9</v>
      </c>
      <c r="I28" s="30">
        <f t="shared" si="6"/>
        <v>-1320.0000000000018</v>
      </c>
      <c r="J28" s="26">
        <f t="shared" si="7"/>
        <v>30000</v>
      </c>
      <c r="K28" s="27">
        <f t="shared" si="8"/>
        <v>-4.400000000000006E-2</v>
      </c>
      <c r="L28" s="1"/>
    </row>
    <row r="29" spans="1:12">
      <c r="A29" s="64" t="s">
        <v>444</v>
      </c>
      <c r="B29" s="11" t="s">
        <v>206</v>
      </c>
      <c r="C29" s="5" t="s">
        <v>19</v>
      </c>
      <c r="D29" s="5">
        <v>600</v>
      </c>
      <c r="E29" s="5">
        <v>1580</v>
      </c>
      <c r="F29" s="5">
        <v>62</v>
      </c>
      <c r="G29" s="5">
        <v>59.9</v>
      </c>
      <c r="H29" s="5">
        <v>64</v>
      </c>
      <c r="I29" s="29">
        <f t="shared" si="6"/>
        <v>1200</v>
      </c>
      <c r="J29" s="26">
        <f t="shared" si="7"/>
        <v>37200</v>
      </c>
      <c r="K29" s="27">
        <f t="shared" si="8"/>
        <v>3.2258064516129031E-2</v>
      </c>
      <c r="L29" s="1"/>
    </row>
    <row r="30" spans="1:12">
      <c r="A30" s="64" t="s">
        <v>446</v>
      </c>
      <c r="B30" s="11" t="s">
        <v>206</v>
      </c>
      <c r="C30" s="5" t="s">
        <v>19</v>
      </c>
      <c r="D30" s="5">
        <v>600</v>
      </c>
      <c r="E30" s="5">
        <v>1580</v>
      </c>
      <c r="F30" s="5">
        <v>66.099999999999994</v>
      </c>
      <c r="G30" s="5">
        <v>63.9</v>
      </c>
      <c r="H30" s="5">
        <v>68</v>
      </c>
      <c r="I30" s="29">
        <f t="shared" si="6"/>
        <v>1140.0000000000034</v>
      </c>
      <c r="J30" s="26">
        <f t="shared" si="7"/>
        <v>39660</v>
      </c>
      <c r="K30" s="27">
        <f t="shared" si="8"/>
        <v>2.8744326777609769E-2</v>
      </c>
      <c r="L30" s="1"/>
    </row>
    <row r="31" spans="1:12">
      <c r="A31" s="64" t="s">
        <v>446</v>
      </c>
      <c r="B31" s="11" t="s">
        <v>144</v>
      </c>
      <c r="C31" s="5" t="s">
        <v>19</v>
      </c>
      <c r="D31" s="5">
        <v>600</v>
      </c>
      <c r="E31" s="5">
        <v>1320</v>
      </c>
      <c r="F31" s="5">
        <v>37</v>
      </c>
      <c r="G31" s="5">
        <v>34.9</v>
      </c>
      <c r="H31" s="5">
        <v>41</v>
      </c>
      <c r="I31" s="29">
        <f t="shared" ref="I31:I58" si="9">(H31-F31)*D31</f>
        <v>2400</v>
      </c>
      <c r="J31" s="26">
        <f t="shared" ref="J31:J58" si="10">D31*F31</f>
        <v>22200</v>
      </c>
      <c r="K31" s="27">
        <f t="shared" ref="K31:K58" si="11">(I31/J31)</f>
        <v>0.10810810810810811</v>
      </c>
      <c r="L31" s="1"/>
    </row>
    <row r="32" spans="1:12">
      <c r="A32" s="64" t="s">
        <v>446</v>
      </c>
      <c r="B32" s="11" t="s">
        <v>49</v>
      </c>
      <c r="C32" s="5" t="s">
        <v>19</v>
      </c>
      <c r="D32" s="5">
        <v>250</v>
      </c>
      <c r="E32" s="5">
        <v>2900</v>
      </c>
      <c r="F32" s="5">
        <v>139</v>
      </c>
      <c r="G32" s="5">
        <v>133</v>
      </c>
      <c r="H32" s="5">
        <v>150</v>
      </c>
      <c r="I32" s="29">
        <f t="shared" si="9"/>
        <v>2750</v>
      </c>
      <c r="J32" s="26">
        <f t="shared" si="10"/>
        <v>34750</v>
      </c>
      <c r="K32" s="27">
        <f t="shared" si="11"/>
        <v>7.9136690647482008E-2</v>
      </c>
      <c r="L32" s="1"/>
    </row>
    <row r="33" spans="1:12">
      <c r="A33" s="65" t="s">
        <v>446</v>
      </c>
      <c r="B33" s="66" t="s">
        <v>81</v>
      </c>
      <c r="C33" s="8" t="s">
        <v>19</v>
      </c>
      <c r="D33" s="8">
        <v>750</v>
      </c>
      <c r="E33" s="8">
        <v>1160</v>
      </c>
      <c r="F33" s="8">
        <v>32.6</v>
      </c>
      <c r="G33" s="8">
        <v>30.6</v>
      </c>
      <c r="H33" s="8">
        <v>30.6</v>
      </c>
      <c r="I33" s="30">
        <f t="shared" si="9"/>
        <v>-1500</v>
      </c>
      <c r="J33" s="26">
        <f t="shared" si="10"/>
        <v>24450</v>
      </c>
      <c r="K33" s="27">
        <f t="shared" si="11"/>
        <v>-6.1349693251533742E-2</v>
      </c>
      <c r="L33" s="1"/>
    </row>
    <row r="34" spans="1:12">
      <c r="A34" s="64" t="s">
        <v>446</v>
      </c>
      <c r="B34" s="11" t="s">
        <v>447</v>
      </c>
      <c r="C34" s="5" t="s">
        <v>19</v>
      </c>
      <c r="D34" s="5">
        <v>1100</v>
      </c>
      <c r="E34" s="5">
        <v>420</v>
      </c>
      <c r="F34" s="5">
        <v>19.75</v>
      </c>
      <c r="G34" s="5">
        <v>18.75</v>
      </c>
      <c r="H34" s="5">
        <v>20.75</v>
      </c>
      <c r="I34" s="29">
        <f t="shared" si="9"/>
        <v>1100</v>
      </c>
      <c r="J34" s="26">
        <f t="shared" si="10"/>
        <v>21725</v>
      </c>
      <c r="K34" s="27">
        <f t="shared" si="11"/>
        <v>5.0632911392405063E-2</v>
      </c>
      <c r="L34" s="1"/>
    </row>
    <row r="35" spans="1:12">
      <c r="A35" s="64" t="s">
        <v>448</v>
      </c>
      <c r="B35" s="11" t="s">
        <v>32</v>
      </c>
      <c r="C35" s="5" t="s">
        <v>19</v>
      </c>
      <c r="D35" s="5">
        <v>1300</v>
      </c>
      <c r="E35" s="5">
        <v>340</v>
      </c>
      <c r="F35" s="5">
        <v>29</v>
      </c>
      <c r="G35" s="5">
        <v>27.9</v>
      </c>
      <c r="H35" s="5">
        <v>30</v>
      </c>
      <c r="I35" s="29">
        <f t="shared" si="9"/>
        <v>1300</v>
      </c>
      <c r="J35" s="26">
        <f t="shared" si="10"/>
        <v>37700</v>
      </c>
      <c r="K35" s="27">
        <f t="shared" si="11"/>
        <v>3.4482758620689655E-2</v>
      </c>
      <c r="L35" s="1"/>
    </row>
    <row r="36" spans="1:12">
      <c r="A36" s="65" t="s">
        <v>449</v>
      </c>
      <c r="B36" s="66" t="s">
        <v>144</v>
      </c>
      <c r="C36" s="8" t="s">
        <v>19</v>
      </c>
      <c r="D36" s="8">
        <v>600</v>
      </c>
      <c r="E36" s="8">
        <v>1300</v>
      </c>
      <c r="F36" s="8">
        <v>32.5</v>
      </c>
      <c r="G36" s="8">
        <v>30.5</v>
      </c>
      <c r="H36" s="8">
        <v>30.5</v>
      </c>
      <c r="I36" s="30">
        <f t="shared" si="9"/>
        <v>-1200</v>
      </c>
      <c r="J36" s="26">
        <f t="shared" si="10"/>
        <v>19500</v>
      </c>
      <c r="K36" s="27">
        <f t="shared" si="11"/>
        <v>-6.1538461538461542E-2</v>
      </c>
      <c r="L36" s="1"/>
    </row>
    <row r="37" spans="1:12">
      <c r="A37" s="64" t="s">
        <v>449</v>
      </c>
      <c r="B37" s="11" t="s">
        <v>81</v>
      </c>
      <c r="C37" s="5" t="s">
        <v>19</v>
      </c>
      <c r="D37" s="5">
        <v>750</v>
      </c>
      <c r="E37" s="5">
        <v>1180</v>
      </c>
      <c r="F37" s="5">
        <v>34</v>
      </c>
      <c r="G37" s="5">
        <v>31.9</v>
      </c>
      <c r="H37" s="5">
        <v>36</v>
      </c>
      <c r="I37" s="29">
        <f t="shared" si="9"/>
        <v>1500</v>
      </c>
      <c r="J37" s="26">
        <f t="shared" si="10"/>
        <v>25500</v>
      </c>
      <c r="K37" s="27">
        <f t="shared" si="11"/>
        <v>5.8823529411764705E-2</v>
      </c>
      <c r="L37" s="1"/>
    </row>
    <row r="38" spans="1:12">
      <c r="A38" s="64" t="s">
        <v>449</v>
      </c>
      <c r="B38" s="11" t="s">
        <v>30</v>
      </c>
      <c r="C38" s="5" t="s">
        <v>19</v>
      </c>
      <c r="D38" s="5">
        <v>600</v>
      </c>
      <c r="E38" s="5">
        <v>1480</v>
      </c>
      <c r="F38" s="5">
        <v>65.099999999999994</v>
      </c>
      <c r="G38" s="5">
        <v>63</v>
      </c>
      <c r="H38" s="5">
        <v>67</v>
      </c>
      <c r="I38" s="29">
        <f t="shared" si="9"/>
        <v>1140.0000000000034</v>
      </c>
      <c r="J38" s="26">
        <f t="shared" si="10"/>
        <v>39060</v>
      </c>
      <c r="K38" s="27">
        <f t="shared" si="11"/>
        <v>2.9185867895545402E-2</v>
      </c>
      <c r="L38" s="1"/>
    </row>
    <row r="39" spans="1:12">
      <c r="A39" s="64" t="s">
        <v>450</v>
      </c>
      <c r="B39" s="11" t="s">
        <v>74</v>
      </c>
      <c r="C39" s="5" t="s">
        <v>19</v>
      </c>
      <c r="D39" s="5">
        <v>250</v>
      </c>
      <c r="E39" s="5">
        <v>3250</v>
      </c>
      <c r="F39" s="5">
        <v>135</v>
      </c>
      <c r="G39" s="5">
        <v>129.9</v>
      </c>
      <c r="H39" s="5">
        <v>150</v>
      </c>
      <c r="I39" s="29">
        <f t="shared" si="9"/>
        <v>3750</v>
      </c>
      <c r="J39" s="26">
        <f t="shared" si="10"/>
        <v>33750</v>
      </c>
      <c r="K39" s="27">
        <f t="shared" si="11"/>
        <v>0.1111111111111111</v>
      </c>
      <c r="L39" s="1"/>
    </row>
    <row r="40" spans="1:12">
      <c r="A40" s="64" t="s">
        <v>451</v>
      </c>
      <c r="B40" s="11" t="s">
        <v>74</v>
      </c>
      <c r="C40" s="5" t="s">
        <v>19</v>
      </c>
      <c r="D40" s="5">
        <v>250</v>
      </c>
      <c r="E40" s="5">
        <v>3400</v>
      </c>
      <c r="F40" s="5">
        <v>105</v>
      </c>
      <c r="G40" s="5">
        <v>99.9</v>
      </c>
      <c r="H40" s="5">
        <v>110</v>
      </c>
      <c r="I40" s="29">
        <f t="shared" si="9"/>
        <v>1250</v>
      </c>
      <c r="J40" s="26">
        <f t="shared" si="10"/>
        <v>26250</v>
      </c>
      <c r="K40" s="27">
        <f t="shared" si="11"/>
        <v>4.7619047619047616E-2</v>
      </c>
      <c r="L40" s="1"/>
    </row>
    <row r="41" spans="1:12">
      <c r="A41" s="65" t="s">
        <v>452</v>
      </c>
      <c r="B41" s="66" t="s">
        <v>453</v>
      </c>
      <c r="C41" s="8" t="s">
        <v>19</v>
      </c>
      <c r="D41" s="8">
        <v>500</v>
      </c>
      <c r="E41" s="8">
        <v>840</v>
      </c>
      <c r="F41" s="8">
        <v>45.25</v>
      </c>
      <c r="G41" s="8">
        <v>42.25</v>
      </c>
      <c r="H41" s="8">
        <v>42.25</v>
      </c>
      <c r="I41" s="30">
        <f t="shared" si="9"/>
        <v>-1500</v>
      </c>
      <c r="J41" s="72">
        <f t="shared" si="10"/>
        <v>22625</v>
      </c>
      <c r="K41" s="73">
        <f t="shared" si="11"/>
        <v>-6.6298342541436461E-2</v>
      </c>
      <c r="L41" s="1"/>
    </row>
    <row r="42" spans="1:12">
      <c r="A42" s="64" t="s">
        <v>452</v>
      </c>
      <c r="B42" s="11" t="s">
        <v>32</v>
      </c>
      <c r="C42" s="5" t="s">
        <v>19</v>
      </c>
      <c r="D42" s="5">
        <v>1300</v>
      </c>
      <c r="E42" s="5">
        <v>350</v>
      </c>
      <c r="F42" s="5">
        <v>22</v>
      </c>
      <c r="G42" s="5">
        <v>20.9</v>
      </c>
      <c r="H42" s="5">
        <v>23</v>
      </c>
      <c r="I42" s="29">
        <f t="shared" si="9"/>
        <v>1300</v>
      </c>
      <c r="J42" s="26">
        <f t="shared" si="10"/>
        <v>28600</v>
      </c>
      <c r="K42" s="27">
        <f t="shared" si="11"/>
        <v>4.5454545454545456E-2</v>
      </c>
      <c r="L42" s="1"/>
    </row>
    <row r="43" spans="1:12">
      <c r="A43" s="64" t="s">
        <v>452</v>
      </c>
      <c r="B43" s="11" t="s">
        <v>32</v>
      </c>
      <c r="C43" s="5" t="s">
        <v>19</v>
      </c>
      <c r="D43" s="5">
        <v>1300</v>
      </c>
      <c r="E43" s="5">
        <v>350</v>
      </c>
      <c r="F43" s="5">
        <v>24</v>
      </c>
      <c r="G43" s="5">
        <v>22.9</v>
      </c>
      <c r="H43" s="5">
        <v>26</v>
      </c>
      <c r="I43" s="29">
        <f t="shared" si="9"/>
        <v>2600</v>
      </c>
      <c r="J43" s="26">
        <f t="shared" si="10"/>
        <v>31200</v>
      </c>
      <c r="K43" s="27">
        <f t="shared" si="11"/>
        <v>8.3333333333333329E-2</v>
      </c>
      <c r="L43" s="1"/>
    </row>
    <row r="44" spans="1:12">
      <c r="A44" s="64" t="s">
        <v>454</v>
      </c>
      <c r="B44" s="11" t="s">
        <v>32</v>
      </c>
      <c r="C44" s="5" t="s">
        <v>19</v>
      </c>
      <c r="D44" s="5">
        <v>1300</v>
      </c>
      <c r="E44" s="5">
        <v>350</v>
      </c>
      <c r="F44" s="5">
        <v>25.5</v>
      </c>
      <c r="G44" s="5">
        <v>24.5</v>
      </c>
      <c r="H44" s="5">
        <v>26.5</v>
      </c>
      <c r="I44" s="29">
        <f t="shared" si="9"/>
        <v>1300</v>
      </c>
      <c r="J44" s="26">
        <f t="shared" si="10"/>
        <v>33150</v>
      </c>
      <c r="K44" s="27">
        <f t="shared" si="11"/>
        <v>3.9215686274509803E-2</v>
      </c>
      <c r="L44" s="1"/>
    </row>
    <row r="45" spans="1:12">
      <c r="A45" s="65" t="s">
        <v>454</v>
      </c>
      <c r="B45" s="66" t="s">
        <v>32</v>
      </c>
      <c r="C45" s="8" t="s">
        <v>19</v>
      </c>
      <c r="D45" s="8">
        <v>1300</v>
      </c>
      <c r="E45" s="8">
        <v>340</v>
      </c>
      <c r="F45" s="8">
        <v>22.5</v>
      </c>
      <c r="G45" s="8">
        <v>21.5</v>
      </c>
      <c r="H45" s="8">
        <v>21.5</v>
      </c>
      <c r="I45" s="30">
        <f t="shared" si="9"/>
        <v>-1300</v>
      </c>
      <c r="J45" s="26">
        <f t="shared" si="10"/>
        <v>29250</v>
      </c>
      <c r="K45" s="27">
        <f t="shared" si="11"/>
        <v>-4.4444444444444446E-2</v>
      </c>
      <c r="L45" s="1"/>
    </row>
    <row r="46" spans="1:12">
      <c r="A46" s="65" t="s">
        <v>454</v>
      </c>
      <c r="B46" s="66" t="s">
        <v>315</v>
      </c>
      <c r="C46" s="8" t="s">
        <v>19</v>
      </c>
      <c r="D46" s="8">
        <v>500</v>
      </c>
      <c r="E46" s="8">
        <v>1360</v>
      </c>
      <c r="F46" s="8">
        <v>46</v>
      </c>
      <c r="G46" s="8">
        <v>43.5</v>
      </c>
      <c r="H46" s="8">
        <v>43.5</v>
      </c>
      <c r="I46" s="30">
        <f t="shared" si="9"/>
        <v>-1250</v>
      </c>
      <c r="J46" s="26">
        <f t="shared" si="10"/>
        <v>23000</v>
      </c>
      <c r="K46" s="27">
        <f t="shared" si="11"/>
        <v>-5.434782608695652E-2</v>
      </c>
      <c r="L46" s="1"/>
    </row>
    <row r="47" spans="1:12">
      <c r="A47" s="65" t="s">
        <v>454</v>
      </c>
      <c r="B47" s="66" t="s">
        <v>32</v>
      </c>
      <c r="C47" s="8" t="s">
        <v>19</v>
      </c>
      <c r="D47" s="8">
        <v>1300</v>
      </c>
      <c r="E47" s="8">
        <v>340</v>
      </c>
      <c r="F47" s="8">
        <v>23</v>
      </c>
      <c r="G47" s="8">
        <v>21.95</v>
      </c>
      <c r="H47" s="8">
        <v>21.95</v>
      </c>
      <c r="I47" s="30">
        <f t="shared" si="9"/>
        <v>-1365.0000000000009</v>
      </c>
      <c r="J47" s="26">
        <f t="shared" si="10"/>
        <v>29900</v>
      </c>
      <c r="K47" s="27">
        <f t="shared" si="11"/>
        <v>-4.5652173913043506E-2</v>
      </c>
      <c r="L47" s="1"/>
    </row>
    <row r="48" spans="1:12">
      <c r="A48" s="65" t="s">
        <v>454</v>
      </c>
      <c r="B48" s="66" t="s">
        <v>74</v>
      </c>
      <c r="C48" s="8" t="s">
        <v>19</v>
      </c>
      <c r="D48" s="8">
        <v>250</v>
      </c>
      <c r="E48" s="8">
        <v>3450</v>
      </c>
      <c r="F48" s="8">
        <v>110</v>
      </c>
      <c r="G48" s="8">
        <v>104.9</v>
      </c>
      <c r="H48" s="8">
        <v>104.9</v>
      </c>
      <c r="I48" s="30">
        <f t="shared" si="9"/>
        <v>-1274.9999999999986</v>
      </c>
      <c r="J48" s="26">
        <f t="shared" si="10"/>
        <v>27500</v>
      </c>
      <c r="K48" s="27">
        <f t="shared" si="11"/>
        <v>-4.6363636363636315E-2</v>
      </c>
      <c r="L48" s="1"/>
    </row>
    <row r="49" spans="1:12">
      <c r="A49" s="64" t="s">
        <v>455</v>
      </c>
      <c r="B49" s="11" t="s">
        <v>456</v>
      </c>
      <c r="C49" s="5" t="s">
        <v>19</v>
      </c>
      <c r="D49" s="5">
        <v>500</v>
      </c>
      <c r="E49" s="5">
        <v>2200</v>
      </c>
      <c r="F49" s="5">
        <v>37.25</v>
      </c>
      <c r="G49" s="5">
        <v>34.4</v>
      </c>
      <c r="H49" s="5">
        <v>39.5</v>
      </c>
      <c r="I49" s="29">
        <f t="shared" si="9"/>
        <v>1125</v>
      </c>
      <c r="J49" s="26">
        <f t="shared" si="10"/>
        <v>18625</v>
      </c>
      <c r="K49" s="27">
        <f t="shared" si="11"/>
        <v>6.0402684563758392E-2</v>
      </c>
      <c r="L49" s="1"/>
    </row>
    <row r="50" spans="1:12">
      <c r="A50" s="64" t="s">
        <v>457</v>
      </c>
      <c r="B50" s="11" t="s">
        <v>295</v>
      </c>
      <c r="C50" s="5" t="s">
        <v>19</v>
      </c>
      <c r="D50" s="5">
        <v>900</v>
      </c>
      <c r="E50" s="5">
        <v>530</v>
      </c>
      <c r="F50" s="5">
        <v>11.25</v>
      </c>
      <c r="G50" s="5">
        <v>9.9499999999999993</v>
      </c>
      <c r="H50" s="5">
        <v>11.25</v>
      </c>
      <c r="I50" s="29">
        <f t="shared" si="9"/>
        <v>0</v>
      </c>
      <c r="J50" s="26">
        <f t="shared" si="10"/>
        <v>10125</v>
      </c>
      <c r="K50" s="27">
        <f t="shared" si="11"/>
        <v>0</v>
      </c>
      <c r="L50" s="1"/>
    </row>
    <row r="51" spans="1:12">
      <c r="A51" s="65" t="s">
        <v>457</v>
      </c>
      <c r="B51" s="66" t="s">
        <v>206</v>
      </c>
      <c r="C51" s="8" t="s">
        <v>19</v>
      </c>
      <c r="D51" s="8">
        <v>600</v>
      </c>
      <c r="E51" s="8">
        <v>1600</v>
      </c>
      <c r="F51" s="8">
        <v>37</v>
      </c>
      <c r="G51" s="8">
        <v>34.950000000000003</v>
      </c>
      <c r="H51" s="8">
        <v>34.950000000000003</v>
      </c>
      <c r="I51" s="30">
        <f t="shared" si="9"/>
        <v>-1229.9999999999982</v>
      </c>
      <c r="J51" s="26">
        <f t="shared" si="10"/>
        <v>22200</v>
      </c>
      <c r="K51" s="27">
        <f t="shared" si="11"/>
        <v>-5.5405405405405325E-2</v>
      </c>
      <c r="L51" s="1"/>
    </row>
    <row r="52" spans="1:12">
      <c r="A52" s="65" t="s">
        <v>457</v>
      </c>
      <c r="B52" s="66" t="s">
        <v>458</v>
      </c>
      <c r="C52" s="8" t="s">
        <v>19</v>
      </c>
      <c r="D52" s="8">
        <v>300</v>
      </c>
      <c r="E52" s="8">
        <v>1640</v>
      </c>
      <c r="F52" s="8">
        <v>30</v>
      </c>
      <c r="G52" s="8">
        <v>25.95</v>
      </c>
      <c r="H52" s="8">
        <v>25.95</v>
      </c>
      <c r="I52" s="30">
        <f t="shared" si="9"/>
        <v>-1215.0000000000002</v>
      </c>
      <c r="J52" s="26">
        <f t="shared" si="10"/>
        <v>9000</v>
      </c>
      <c r="K52" s="27">
        <f t="shared" si="11"/>
        <v>-0.13500000000000004</v>
      </c>
      <c r="L52" s="1"/>
    </row>
    <row r="53" spans="1:12">
      <c r="A53" s="64" t="s">
        <v>459</v>
      </c>
      <c r="B53" s="11" t="s">
        <v>460</v>
      </c>
      <c r="C53" s="5" t="s">
        <v>19</v>
      </c>
      <c r="D53" s="5">
        <v>2000</v>
      </c>
      <c r="E53" s="5">
        <v>280</v>
      </c>
      <c r="F53" s="5">
        <v>6</v>
      </c>
      <c r="G53" s="5">
        <v>5.0999999999999996</v>
      </c>
      <c r="H53" s="5">
        <v>6.8</v>
      </c>
      <c r="I53" s="29">
        <f t="shared" si="9"/>
        <v>1599.9999999999995</v>
      </c>
      <c r="J53" s="26">
        <f t="shared" si="10"/>
        <v>12000</v>
      </c>
      <c r="K53" s="27">
        <f t="shared" si="11"/>
        <v>0.1333333333333333</v>
      </c>
      <c r="L53" s="74"/>
    </row>
    <row r="54" spans="1:12">
      <c r="A54" s="65" t="s">
        <v>461</v>
      </c>
      <c r="B54" s="66" t="s">
        <v>462</v>
      </c>
      <c r="C54" s="8" t="s">
        <v>19</v>
      </c>
      <c r="D54" s="8">
        <v>700</v>
      </c>
      <c r="E54" s="8">
        <v>1080</v>
      </c>
      <c r="F54" s="8">
        <v>17.5</v>
      </c>
      <c r="G54" s="8">
        <v>15.5</v>
      </c>
      <c r="H54" s="8">
        <v>15.5</v>
      </c>
      <c r="I54" s="30">
        <f t="shared" si="9"/>
        <v>-1400</v>
      </c>
      <c r="J54" s="26">
        <f t="shared" si="10"/>
        <v>12250</v>
      </c>
      <c r="K54" s="27">
        <f t="shared" si="11"/>
        <v>-0.11428571428571428</v>
      </c>
      <c r="L54" s="74"/>
    </row>
    <row r="55" spans="1:12">
      <c r="A55" s="64" t="s">
        <v>461</v>
      </c>
      <c r="B55" s="11" t="s">
        <v>463</v>
      </c>
      <c r="C55" s="5" t="s">
        <v>19</v>
      </c>
      <c r="D55" s="5">
        <v>375</v>
      </c>
      <c r="E55" s="5">
        <v>1560</v>
      </c>
      <c r="F55" s="5">
        <v>15</v>
      </c>
      <c r="G55" s="5">
        <v>10.95</v>
      </c>
      <c r="H55" s="5">
        <v>19</v>
      </c>
      <c r="I55" s="29">
        <f t="shared" si="9"/>
        <v>1500</v>
      </c>
      <c r="J55" s="26">
        <f t="shared" si="10"/>
        <v>5625</v>
      </c>
      <c r="K55" s="27">
        <f t="shared" si="11"/>
        <v>0.26666666666666666</v>
      </c>
      <c r="L55" s="74"/>
    </row>
    <row r="56" spans="1:12">
      <c r="A56" s="64" t="s">
        <v>461</v>
      </c>
      <c r="B56" s="11" t="s">
        <v>464</v>
      </c>
      <c r="C56" s="5" t="s">
        <v>19</v>
      </c>
      <c r="D56" s="5">
        <v>1100</v>
      </c>
      <c r="E56" s="5">
        <v>550</v>
      </c>
      <c r="F56" s="5">
        <v>8</v>
      </c>
      <c r="G56" s="5">
        <v>6.95</v>
      </c>
      <c r="H56" s="5">
        <v>9</v>
      </c>
      <c r="I56" s="29">
        <f t="shared" si="9"/>
        <v>1100</v>
      </c>
      <c r="J56" s="26">
        <f t="shared" si="10"/>
        <v>8800</v>
      </c>
      <c r="K56" s="27">
        <f t="shared" si="11"/>
        <v>0.125</v>
      </c>
      <c r="L56" s="74"/>
    </row>
    <row r="57" spans="1:12">
      <c r="A57" s="64" t="s">
        <v>465</v>
      </c>
      <c r="B57" s="11" t="s">
        <v>466</v>
      </c>
      <c r="C57" s="5" t="s">
        <v>19</v>
      </c>
      <c r="D57" s="5">
        <v>250</v>
      </c>
      <c r="E57" s="5">
        <v>2420</v>
      </c>
      <c r="F57" s="5">
        <v>16</v>
      </c>
      <c r="G57" s="5">
        <v>10.95</v>
      </c>
      <c r="H57" s="5">
        <v>24.5</v>
      </c>
      <c r="I57" s="29">
        <f t="shared" si="9"/>
        <v>2125</v>
      </c>
      <c r="J57" s="26">
        <f t="shared" si="10"/>
        <v>4000</v>
      </c>
      <c r="K57" s="27">
        <f t="shared" si="11"/>
        <v>0.53125</v>
      </c>
      <c r="L57" s="74"/>
    </row>
    <row r="58" spans="1:12">
      <c r="A58" s="64" t="s">
        <v>467</v>
      </c>
      <c r="B58" s="11" t="s">
        <v>228</v>
      </c>
      <c r="C58" s="5" t="s">
        <v>19</v>
      </c>
      <c r="D58" s="5">
        <v>1300</v>
      </c>
      <c r="E58" s="5">
        <v>360</v>
      </c>
      <c r="F58" s="5">
        <v>21.5</v>
      </c>
      <c r="G58" s="5">
        <v>20.45</v>
      </c>
      <c r="H58" s="5">
        <v>24</v>
      </c>
      <c r="I58" s="29">
        <f t="shared" si="9"/>
        <v>3250</v>
      </c>
      <c r="J58" s="26">
        <f t="shared" si="10"/>
        <v>27950</v>
      </c>
      <c r="K58" s="27">
        <f t="shared" si="11"/>
        <v>0.11627906976744186</v>
      </c>
      <c r="L58" s="74"/>
    </row>
    <row r="59" spans="1:12">
      <c r="A59" s="64"/>
      <c r="B59" s="11"/>
      <c r="C59" s="5"/>
      <c r="D59" s="5"/>
      <c r="E59" s="5"/>
      <c r="F59" s="5"/>
      <c r="G59" s="5"/>
      <c r="H59" s="5"/>
      <c r="I59" s="29"/>
      <c r="J59" s="26"/>
      <c r="K59" s="27"/>
    </row>
    <row r="60" spans="1:12">
      <c r="A60" s="64"/>
      <c r="B60" s="5"/>
      <c r="C60" s="5"/>
      <c r="D60" s="5"/>
      <c r="E60" s="5"/>
      <c r="F60" s="5"/>
      <c r="G60" s="5"/>
      <c r="H60" s="5"/>
      <c r="I60" s="29"/>
      <c r="J60" s="26"/>
      <c r="K60" s="27">
        <f>SUM(K4:K59)</f>
        <v>2.0574901348718533</v>
      </c>
    </row>
    <row r="61" spans="1:12">
      <c r="A61" s="67"/>
      <c r="B61" s="32"/>
      <c r="C61" s="32"/>
      <c r="D61" s="32"/>
      <c r="E61" s="32"/>
      <c r="F61" s="32"/>
      <c r="G61" s="41"/>
      <c r="H61" s="41"/>
      <c r="I61" s="42"/>
      <c r="J61" s="43"/>
      <c r="K61" s="44"/>
    </row>
    <row r="62" spans="1:12">
      <c r="A62" s="67"/>
      <c r="B62" s="32"/>
      <c r="C62" s="32"/>
      <c r="D62" s="32"/>
      <c r="E62" s="32"/>
      <c r="F62" s="32"/>
      <c r="G62" s="91" t="s">
        <v>69</v>
      </c>
      <c r="H62" s="91"/>
      <c r="I62" s="45">
        <f>SUM(I4:I60)</f>
        <v>45932.5</v>
      </c>
      <c r="J62" s="32"/>
      <c r="K62" s="1"/>
    </row>
    <row r="63" spans="1:12">
      <c r="G63" s="32"/>
      <c r="H63" s="32"/>
      <c r="I63" s="32"/>
    </row>
    <row r="64" spans="1:12">
      <c r="G64" s="92" t="s">
        <v>70</v>
      </c>
      <c r="H64" s="92"/>
      <c r="I64" s="60">
        <v>2.0299999999999998</v>
      </c>
    </row>
    <row r="65" spans="7:9">
      <c r="G65" s="33"/>
      <c r="H65" s="33"/>
      <c r="I65" s="32"/>
    </row>
    <row r="66" spans="7:9">
      <c r="G66" s="92" t="s">
        <v>2</v>
      </c>
      <c r="H66" s="92"/>
      <c r="I66" s="35">
        <f>37/55</f>
        <v>0.67272727272727273</v>
      </c>
    </row>
    <row r="1048566" spans="12:12 16384:16384">
      <c r="L1048566" s="50"/>
      <c r="XFD1048566" s="26"/>
    </row>
    <row r="1048567" spans="12:12 16384:16384">
      <c r="L1048567" s="50"/>
      <c r="XFD1048567" s="26"/>
    </row>
  </sheetData>
  <mergeCells count="5">
    <mergeCell ref="A1:K1"/>
    <mergeCell ref="A2:K2"/>
    <mergeCell ref="G62:H62"/>
    <mergeCell ref="G64:H64"/>
    <mergeCell ref="G66:H66"/>
  </mergeCells>
  <pageMargins left="0.75" right="0.75" top="1" bottom="1" header="0.51180555555555596" footer="0.51180555555555596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54"/>
  <sheetViews>
    <sheetView workbookViewId="0">
      <selection activeCell="M19" sqref="M19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468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5">
        <v>43469</v>
      </c>
      <c r="B4" s="66" t="s">
        <v>159</v>
      </c>
      <c r="C4" s="8" t="s">
        <v>19</v>
      </c>
      <c r="D4" s="8">
        <v>1200</v>
      </c>
      <c r="E4" s="8">
        <v>750</v>
      </c>
      <c r="F4" s="8">
        <v>29</v>
      </c>
      <c r="G4" s="8">
        <v>27.9</v>
      </c>
      <c r="H4" s="8">
        <v>27.9</v>
      </c>
      <c r="I4" s="30">
        <f t="shared" ref="I4:I31" si="0">(H4-F4)*D4</f>
        <v>-1320.0000000000018</v>
      </c>
      <c r="J4" s="26">
        <f t="shared" ref="J4:J31" si="1">D4*F4</f>
        <v>34800</v>
      </c>
      <c r="K4" s="27">
        <f t="shared" ref="K4:K31" si="2">(I4/J4)</f>
        <v>-3.7931034482758676E-2</v>
      </c>
      <c r="L4" s="1"/>
    </row>
    <row r="5" spans="1:12">
      <c r="A5" s="64">
        <v>43469</v>
      </c>
      <c r="B5" s="11" t="s">
        <v>26</v>
      </c>
      <c r="C5" s="5" t="s">
        <v>19</v>
      </c>
      <c r="D5" s="5">
        <v>600</v>
      </c>
      <c r="E5" s="5">
        <v>1250</v>
      </c>
      <c r="F5" s="5">
        <v>41</v>
      </c>
      <c r="G5" s="5">
        <v>38.9</v>
      </c>
      <c r="H5" s="5">
        <v>43</v>
      </c>
      <c r="I5" s="29">
        <f t="shared" si="0"/>
        <v>1200</v>
      </c>
      <c r="J5" s="26">
        <f t="shared" si="1"/>
        <v>24600</v>
      </c>
      <c r="K5" s="27">
        <f t="shared" si="2"/>
        <v>4.878048780487805E-2</v>
      </c>
      <c r="L5" s="1"/>
    </row>
    <row r="6" spans="1:12">
      <c r="A6" s="65">
        <v>43469</v>
      </c>
      <c r="B6" s="66" t="s">
        <v>469</v>
      </c>
      <c r="C6" s="8" t="s">
        <v>19</v>
      </c>
      <c r="D6" s="8">
        <v>1200</v>
      </c>
      <c r="E6" s="8">
        <v>510</v>
      </c>
      <c r="F6" s="8">
        <v>25</v>
      </c>
      <c r="G6" s="8">
        <v>23.9</v>
      </c>
      <c r="H6" s="8">
        <v>23.9</v>
      </c>
      <c r="I6" s="30">
        <f t="shared" si="0"/>
        <v>-1320.0000000000018</v>
      </c>
      <c r="J6" s="26">
        <f t="shared" si="1"/>
        <v>30000</v>
      </c>
      <c r="K6" s="27">
        <f t="shared" si="2"/>
        <v>-4.400000000000006E-2</v>
      </c>
      <c r="L6" s="1"/>
    </row>
    <row r="7" spans="1:12">
      <c r="A7" s="65">
        <v>43500</v>
      </c>
      <c r="B7" s="70" t="s">
        <v>30</v>
      </c>
      <c r="C7" s="8" t="s">
        <v>19</v>
      </c>
      <c r="D7" s="8">
        <v>600</v>
      </c>
      <c r="E7" s="71">
        <v>1400</v>
      </c>
      <c r="F7" s="8">
        <v>53</v>
      </c>
      <c r="G7" s="8">
        <v>50.7</v>
      </c>
      <c r="H7" s="8">
        <v>50.7</v>
      </c>
      <c r="I7" s="30">
        <f t="shared" si="0"/>
        <v>-1379.9999999999982</v>
      </c>
      <c r="J7" s="26">
        <f t="shared" si="1"/>
        <v>31800</v>
      </c>
      <c r="K7" s="27">
        <f t="shared" si="2"/>
        <v>-4.3396226415094281E-2</v>
      </c>
      <c r="L7" s="1"/>
    </row>
    <row r="8" spans="1:12">
      <c r="A8" s="64">
        <v>43528</v>
      </c>
      <c r="B8" s="11" t="s">
        <v>470</v>
      </c>
      <c r="C8" s="5" t="s">
        <v>19</v>
      </c>
      <c r="D8" s="5">
        <v>250</v>
      </c>
      <c r="E8" s="5">
        <v>3050</v>
      </c>
      <c r="F8" s="5">
        <v>126</v>
      </c>
      <c r="G8" s="5">
        <v>120.7</v>
      </c>
      <c r="H8" s="5">
        <v>133</v>
      </c>
      <c r="I8" s="29">
        <f t="shared" si="0"/>
        <v>1750</v>
      </c>
      <c r="J8" s="26">
        <f t="shared" si="1"/>
        <v>31500</v>
      </c>
      <c r="K8" s="27">
        <f t="shared" si="2"/>
        <v>5.5555555555555552E-2</v>
      </c>
      <c r="L8" s="1"/>
    </row>
    <row r="9" spans="1:12">
      <c r="A9" s="64">
        <v>43528</v>
      </c>
      <c r="B9" s="11" t="s">
        <v>30</v>
      </c>
      <c r="C9" s="5" t="s">
        <v>19</v>
      </c>
      <c r="D9" s="5">
        <v>600</v>
      </c>
      <c r="E9" s="5">
        <v>1380</v>
      </c>
      <c r="F9" s="5">
        <v>50</v>
      </c>
      <c r="G9" s="5">
        <v>47.7</v>
      </c>
      <c r="H9" s="5">
        <v>53.5</v>
      </c>
      <c r="I9" s="29">
        <f t="shared" si="0"/>
        <v>2100</v>
      </c>
      <c r="J9" s="26">
        <f t="shared" si="1"/>
        <v>30000</v>
      </c>
      <c r="K9" s="27">
        <f t="shared" si="2"/>
        <v>7.0000000000000007E-2</v>
      </c>
      <c r="L9" s="1"/>
    </row>
    <row r="10" spans="1:12">
      <c r="A10" s="64">
        <v>43559</v>
      </c>
      <c r="B10" s="11" t="s">
        <v>471</v>
      </c>
      <c r="C10" s="5" t="s">
        <v>19</v>
      </c>
      <c r="D10" s="5">
        <v>700</v>
      </c>
      <c r="E10" s="5">
        <v>700</v>
      </c>
      <c r="F10" s="5">
        <v>32</v>
      </c>
      <c r="G10" s="5">
        <v>29.9</v>
      </c>
      <c r="H10" s="5">
        <v>36</v>
      </c>
      <c r="I10" s="29">
        <f t="shared" si="0"/>
        <v>2800</v>
      </c>
      <c r="J10" s="26">
        <f t="shared" si="1"/>
        <v>22400</v>
      </c>
      <c r="K10" s="27">
        <f t="shared" si="2"/>
        <v>0.125</v>
      </c>
      <c r="L10" s="1"/>
    </row>
    <row r="11" spans="1:12">
      <c r="A11" s="64">
        <v>43681</v>
      </c>
      <c r="B11" s="11" t="s">
        <v>168</v>
      </c>
      <c r="C11" s="5" t="s">
        <v>19</v>
      </c>
      <c r="D11" s="5">
        <v>1000</v>
      </c>
      <c r="E11" s="5">
        <v>620</v>
      </c>
      <c r="F11" s="5">
        <v>38.5</v>
      </c>
      <c r="G11" s="5">
        <v>37.200000000000003</v>
      </c>
      <c r="H11" s="5">
        <v>41.7</v>
      </c>
      <c r="I11" s="29">
        <f t="shared" si="0"/>
        <v>3200.0000000000027</v>
      </c>
      <c r="J11" s="26">
        <f t="shared" si="1"/>
        <v>38500</v>
      </c>
      <c r="K11" s="27">
        <f t="shared" si="2"/>
        <v>8.3116883116883186E-2</v>
      </c>
      <c r="L11" s="1"/>
    </row>
    <row r="12" spans="1:12">
      <c r="A12" s="65">
        <v>43712</v>
      </c>
      <c r="B12" s="66" t="s">
        <v>134</v>
      </c>
      <c r="C12" s="8" t="s">
        <v>19</v>
      </c>
      <c r="D12" s="8">
        <v>500</v>
      </c>
      <c r="E12" s="8">
        <v>850</v>
      </c>
      <c r="F12" s="8">
        <v>51</v>
      </c>
      <c r="G12" s="8">
        <v>48.4</v>
      </c>
      <c r="H12" s="8">
        <v>48.4</v>
      </c>
      <c r="I12" s="30">
        <f t="shared" si="0"/>
        <v>-1300.0000000000007</v>
      </c>
      <c r="J12" s="26">
        <f t="shared" si="1"/>
        <v>25500</v>
      </c>
      <c r="K12" s="27">
        <f t="shared" si="2"/>
        <v>-5.0980392156862772E-2</v>
      </c>
      <c r="L12" s="1"/>
    </row>
    <row r="13" spans="1:12">
      <c r="A13" s="65">
        <v>43712</v>
      </c>
      <c r="B13" s="66" t="s">
        <v>103</v>
      </c>
      <c r="C13" s="8" t="s">
        <v>19</v>
      </c>
      <c r="D13" s="8">
        <v>1000</v>
      </c>
      <c r="E13" s="8">
        <v>620</v>
      </c>
      <c r="F13" s="8">
        <v>28</v>
      </c>
      <c r="G13" s="8">
        <v>26.7</v>
      </c>
      <c r="H13" s="8">
        <v>26.7</v>
      </c>
      <c r="I13" s="30">
        <f t="shared" si="0"/>
        <v>-1300.0000000000007</v>
      </c>
      <c r="J13" s="26">
        <f t="shared" si="1"/>
        <v>28000</v>
      </c>
      <c r="K13" s="27">
        <f t="shared" si="2"/>
        <v>-4.6428571428571451E-2</v>
      </c>
      <c r="L13" s="1"/>
    </row>
    <row r="14" spans="1:12">
      <c r="A14" s="65">
        <v>43742</v>
      </c>
      <c r="B14" s="66" t="s">
        <v>472</v>
      </c>
      <c r="C14" s="8" t="s">
        <v>19</v>
      </c>
      <c r="D14" s="8">
        <v>250</v>
      </c>
      <c r="E14" s="8">
        <v>2260</v>
      </c>
      <c r="F14" s="8">
        <v>56</v>
      </c>
      <c r="G14" s="8">
        <v>50.4</v>
      </c>
      <c r="H14" s="8">
        <v>50.4</v>
      </c>
      <c r="I14" s="30">
        <f t="shared" si="0"/>
        <v>-1400.0000000000005</v>
      </c>
      <c r="J14" s="26">
        <f t="shared" si="1"/>
        <v>14000</v>
      </c>
      <c r="K14" s="27">
        <f t="shared" si="2"/>
        <v>-0.10000000000000003</v>
      </c>
      <c r="L14" s="1"/>
    </row>
    <row r="15" spans="1:12">
      <c r="A15" s="65">
        <v>43742</v>
      </c>
      <c r="B15" s="66" t="s">
        <v>134</v>
      </c>
      <c r="C15" s="8" t="s">
        <v>19</v>
      </c>
      <c r="D15" s="8">
        <v>500</v>
      </c>
      <c r="E15" s="8">
        <v>840</v>
      </c>
      <c r="F15" s="8">
        <v>49</v>
      </c>
      <c r="G15" s="8">
        <v>45.4</v>
      </c>
      <c r="H15" s="8">
        <v>45.4</v>
      </c>
      <c r="I15" s="30">
        <f t="shared" si="0"/>
        <v>-1800.0000000000007</v>
      </c>
      <c r="J15" s="26">
        <f t="shared" si="1"/>
        <v>24500</v>
      </c>
      <c r="K15" s="27">
        <f t="shared" si="2"/>
        <v>-7.3469387755102075E-2</v>
      </c>
      <c r="L15" s="1"/>
    </row>
    <row r="16" spans="1:12">
      <c r="A16" s="64">
        <v>43773</v>
      </c>
      <c r="B16" s="11" t="s">
        <v>208</v>
      </c>
      <c r="C16" s="5" t="s">
        <v>19</v>
      </c>
      <c r="D16" s="5">
        <v>500</v>
      </c>
      <c r="E16" s="5">
        <v>1400</v>
      </c>
      <c r="F16" s="5">
        <v>31</v>
      </c>
      <c r="G16" s="5">
        <v>28.7</v>
      </c>
      <c r="H16" s="5">
        <v>35.6</v>
      </c>
      <c r="I16" s="29">
        <f t="shared" si="0"/>
        <v>2300.0000000000009</v>
      </c>
      <c r="J16" s="26">
        <f t="shared" si="1"/>
        <v>15500</v>
      </c>
      <c r="K16" s="27">
        <f t="shared" si="2"/>
        <v>0.14838709677419359</v>
      </c>
      <c r="L16" s="1"/>
    </row>
    <row r="17" spans="1:12">
      <c r="A17" s="65">
        <v>43803</v>
      </c>
      <c r="B17" s="66" t="s">
        <v>315</v>
      </c>
      <c r="C17" s="8" t="s">
        <v>19</v>
      </c>
      <c r="D17" s="8">
        <v>500</v>
      </c>
      <c r="E17" s="8">
        <v>1340</v>
      </c>
      <c r="F17" s="8">
        <v>42</v>
      </c>
      <c r="G17" s="8">
        <v>39</v>
      </c>
      <c r="H17" s="8">
        <v>39</v>
      </c>
      <c r="I17" s="30">
        <f t="shared" si="0"/>
        <v>-1500</v>
      </c>
      <c r="J17" s="26">
        <f t="shared" si="1"/>
        <v>21000</v>
      </c>
      <c r="K17" s="27">
        <f t="shared" si="2"/>
        <v>-7.1428571428571425E-2</v>
      </c>
      <c r="L17" s="1"/>
    </row>
    <row r="18" spans="1:12">
      <c r="A18" s="65">
        <v>43803</v>
      </c>
      <c r="B18" s="66" t="s">
        <v>30</v>
      </c>
      <c r="C18" s="8" t="s">
        <v>19</v>
      </c>
      <c r="D18" s="8">
        <v>600</v>
      </c>
      <c r="E18" s="8">
        <v>1420</v>
      </c>
      <c r="F18" s="8">
        <v>36</v>
      </c>
      <c r="G18" s="8">
        <v>33.4</v>
      </c>
      <c r="H18" s="8">
        <v>33.4</v>
      </c>
      <c r="I18" s="30">
        <f t="shared" si="0"/>
        <v>-1560.0000000000009</v>
      </c>
      <c r="J18" s="26">
        <f t="shared" si="1"/>
        <v>21600</v>
      </c>
      <c r="K18" s="27">
        <f t="shared" si="2"/>
        <v>-7.2222222222222271E-2</v>
      </c>
      <c r="L18" s="1"/>
    </row>
    <row r="19" spans="1:12">
      <c r="A19" s="64">
        <v>43803</v>
      </c>
      <c r="B19" s="11" t="s">
        <v>76</v>
      </c>
      <c r="C19" s="5" t="s">
        <v>19</v>
      </c>
      <c r="D19" s="5">
        <v>1100</v>
      </c>
      <c r="E19" s="5">
        <v>780</v>
      </c>
      <c r="F19" s="5">
        <v>25.6</v>
      </c>
      <c r="G19" s="5">
        <v>24.2</v>
      </c>
      <c r="H19" s="5">
        <v>27.45</v>
      </c>
      <c r="I19" s="29">
        <f t="shared" si="0"/>
        <v>2034.9999999999977</v>
      </c>
      <c r="J19" s="26">
        <f t="shared" si="1"/>
        <v>28160</v>
      </c>
      <c r="K19" s="27">
        <f t="shared" si="2"/>
        <v>7.2265624999999917E-2</v>
      </c>
      <c r="L19" s="1"/>
    </row>
    <row r="20" spans="1:12">
      <c r="A20" s="65" t="s">
        <v>473</v>
      </c>
      <c r="B20" s="66" t="s">
        <v>206</v>
      </c>
      <c r="C20" s="8" t="s">
        <v>19</v>
      </c>
      <c r="D20" s="8">
        <v>600</v>
      </c>
      <c r="E20" s="8">
        <v>1460</v>
      </c>
      <c r="F20" s="8">
        <v>36</v>
      </c>
      <c r="G20" s="8">
        <v>32</v>
      </c>
      <c r="H20" s="8">
        <v>32</v>
      </c>
      <c r="I20" s="30">
        <f t="shared" si="0"/>
        <v>-2400</v>
      </c>
      <c r="J20" s="26">
        <f t="shared" si="1"/>
        <v>21600</v>
      </c>
      <c r="K20" s="27">
        <f t="shared" si="2"/>
        <v>-0.1111111111111111</v>
      </c>
      <c r="L20" s="1"/>
    </row>
    <row r="21" spans="1:12">
      <c r="A21" s="64" t="s">
        <v>473</v>
      </c>
      <c r="B21" s="11" t="s">
        <v>230</v>
      </c>
      <c r="C21" s="5" t="s">
        <v>19</v>
      </c>
      <c r="D21" s="5">
        <v>1400</v>
      </c>
      <c r="E21" s="5">
        <v>600</v>
      </c>
      <c r="F21" s="5">
        <v>22</v>
      </c>
      <c r="G21" s="5">
        <v>21</v>
      </c>
      <c r="H21" s="5">
        <v>23</v>
      </c>
      <c r="I21" s="29">
        <f t="shared" si="0"/>
        <v>1400</v>
      </c>
      <c r="J21" s="26">
        <f t="shared" si="1"/>
        <v>30800</v>
      </c>
      <c r="K21" s="27">
        <f t="shared" si="2"/>
        <v>4.5454545454545456E-2</v>
      </c>
      <c r="L21" s="1"/>
    </row>
    <row r="22" spans="1:12">
      <c r="A22" s="64" t="s">
        <v>473</v>
      </c>
      <c r="B22" s="11" t="s">
        <v>230</v>
      </c>
      <c r="C22" s="5" t="s">
        <v>19</v>
      </c>
      <c r="D22" s="5">
        <v>1400</v>
      </c>
      <c r="E22" s="5">
        <v>600</v>
      </c>
      <c r="F22" s="5">
        <v>25</v>
      </c>
      <c r="G22" s="5">
        <v>23.3</v>
      </c>
      <c r="H22" s="5">
        <v>26</v>
      </c>
      <c r="I22" s="29">
        <f t="shared" si="0"/>
        <v>1400</v>
      </c>
      <c r="J22" s="26">
        <f t="shared" si="1"/>
        <v>35000</v>
      </c>
      <c r="K22" s="27">
        <f t="shared" si="2"/>
        <v>0.04</v>
      </c>
      <c r="L22" s="1"/>
    </row>
    <row r="23" spans="1:12">
      <c r="A23" s="64" t="s">
        <v>474</v>
      </c>
      <c r="B23" s="11" t="s">
        <v>206</v>
      </c>
      <c r="C23" s="5" t="s">
        <v>19</v>
      </c>
      <c r="D23" s="5">
        <v>600</v>
      </c>
      <c r="E23" s="5">
        <v>1480</v>
      </c>
      <c r="F23" s="5">
        <v>47</v>
      </c>
      <c r="G23" s="5">
        <v>43</v>
      </c>
      <c r="H23" s="5">
        <v>51.5</v>
      </c>
      <c r="I23" s="29">
        <f t="shared" si="0"/>
        <v>2700</v>
      </c>
      <c r="J23" s="26">
        <f t="shared" si="1"/>
        <v>28200</v>
      </c>
      <c r="K23" s="27">
        <f t="shared" si="2"/>
        <v>9.5744680851063829E-2</v>
      </c>
      <c r="L23" s="1"/>
    </row>
    <row r="24" spans="1:12">
      <c r="A24" s="64" t="s">
        <v>475</v>
      </c>
      <c r="B24" s="11" t="s">
        <v>105</v>
      </c>
      <c r="C24" s="5" t="s">
        <v>19</v>
      </c>
      <c r="D24" s="5">
        <v>500</v>
      </c>
      <c r="E24" s="5">
        <v>840</v>
      </c>
      <c r="F24" s="5">
        <v>36</v>
      </c>
      <c r="G24" s="5">
        <v>30</v>
      </c>
      <c r="H24" s="5">
        <v>43</v>
      </c>
      <c r="I24" s="29">
        <f t="shared" si="0"/>
        <v>3500</v>
      </c>
      <c r="J24" s="26">
        <f t="shared" si="1"/>
        <v>18000</v>
      </c>
      <c r="K24" s="27">
        <f t="shared" si="2"/>
        <v>0.19444444444444445</v>
      </c>
      <c r="L24" s="1"/>
    </row>
    <row r="25" spans="1:12">
      <c r="A25" s="64" t="s">
        <v>476</v>
      </c>
      <c r="B25" s="11" t="s">
        <v>477</v>
      </c>
      <c r="C25" s="5" t="s">
        <v>19</v>
      </c>
      <c r="D25" s="5">
        <v>1750</v>
      </c>
      <c r="E25" s="5">
        <v>260</v>
      </c>
      <c r="F25" s="5">
        <v>15</v>
      </c>
      <c r="G25" s="5">
        <v>13.4</v>
      </c>
      <c r="H25" s="5">
        <v>16</v>
      </c>
      <c r="I25" s="29">
        <f t="shared" si="0"/>
        <v>1750</v>
      </c>
      <c r="J25" s="26">
        <f t="shared" si="1"/>
        <v>26250</v>
      </c>
      <c r="K25" s="27">
        <f t="shared" si="2"/>
        <v>6.6666666666666666E-2</v>
      </c>
      <c r="L25" s="1"/>
    </row>
    <row r="26" spans="1:12">
      <c r="A26" s="64" t="s">
        <v>478</v>
      </c>
      <c r="B26" s="11" t="s">
        <v>479</v>
      </c>
      <c r="C26" s="5" t="s">
        <v>19</v>
      </c>
      <c r="D26" s="5">
        <v>1851</v>
      </c>
      <c r="E26" s="5">
        <v>330.55</v>
      </c>
      <c r="F26" s="5">
        <v>12</v>
      </c>
      <c r="G26" s="5">
        <v>10.4</v>
      </c>
      <c r="H26" s="5">
        <v>15.5</v>
      </c>
      <c r="I26" s="29">
        <f t="shared" si="0"/>
        <v>6478.5</v>
      </c>
      <c r="J26" s="26">
        <f t="shared" si="1"/>
        <v>22212</v>
      </c>
      <c r="K26" s="27">
        <f t="shared" si="2"/>
        <v>0.29166666666666669</v>
      </c>
      <c r="L26" s="1"/>
    </row>
    <row r="27" spans="1:12">
      <c r="A27" s="64" t="s">
        <v>480</v>
      </c>
      <c r="B27" s="11" t="s">
        <v>481</v>
      </c>
      <c r="C27" s="5" t="s">
        <v>19</v>
      </c>
      <c r="D27" s="5">
        <v>1061</v>
      </c>
      <c r="E27" s="5">
        <v>530</v>
      </c>
      <c r="F27" s="5">
        <v>10</v>
      </c>
      <c r="G27" s="5">
        <v>7.5</v>
      </c>
      <c r="H27" s="5">
        <v>13</v>
      </c>
      <c r="I27" s="29">
        <f t="shared" si="0"/>
        <v>3183</v>
      </c>
      <c r="J27" s="26">
        <f t="shared" si="1"/>
        <v>10610</v>
      </c>
      <c r="K27" s="27">
        <f t="shared" si="2"/>
        <v>0.3</v>
      </c>
      <c r="L27" s="1"/>
    </row>
    <row r="28" spans="1:12">
      <c r="A28" s="64" t="s">
        <v>482</v>
      </c>
      <c r="B28" s="11" t="s">
        <v>228</v>
      </c>
      <c r="C28" s="5" t="s">
        <v>19</v>
      </c>
      <c r="D28" s="5">
        <v>1300</v>
      </c>
      <c r="E28" s="5">
        <v>420</v>
      </c>
      <c r="F28" s="5">
        <v>5</v>
      </c>
      <c r="G28" s="5">
        <v>3</v>
      </c>
      <c r="H28" s="5">
        <v>6</v>
      </c>
      <c r="I28" s="29">
        <f t="shared" si="0"/>
        <v>1300</v>
      </c>
      <c r="J28" s="26">
        <f t="shared" si="1"/>
        <v>6500</v>
      </c>
      <c r="K28" s="27">
        <f t="shared" si="2"/>
        <v>0.2</v>
      </c>
      <c r="L28" s="1"/>
    </row>
    <row r="29" spans="1:12">
      <c r="A29" s="65" t="s">
        <v>483</v>
      </c>
      <c r="B29" s="66" t="s">
        <v>484</v>
      </c>
      <c r="C29" s="8" t="s">
        <v>19</v>
      </c>
      <c r="D29" s="8">
        <v>200</v>
      </c>
      <c r="E29" s="8">
        <v>4600</v>
      </c>
      <c r="F29" s="8">
        <v>140</v>
      </c>
      <c r="G29" s="8">
        <v>128</v>
      </c>
      <c r="H29" s="8">
        <v>128</v>
      </c>
      <c r="I29" s="30">
        <f t="shared" si="0"/>
        <v>-2400</v>
      </c>
      <c r="J29" s="26">
        <f t="shared" si="1"/>
        <v>28000</v>
      </c>
      <c r="K29" s="27">
        <f t="shared" si="2"/>
        <v>-8.5714285714285715E-2</v>
      </c>
      <c r="L29" s="1"/>
    </row>
    <row r="30" spans="1:12">
      <c r="A30" s="64" t="s">
        <v>485</v>
      </c>
      <c r="B30" s="11" t="s">
        <v>486</v>
      </c>
      <c r="C30" s="5" t="s">
        <v>19</v>
      </c>
      <c r="D30" s="5">
        <v>1200</v>
      </c>
      <c r="E30" s="5">
        <v>840</v>
      </c>
      <c r="F30" s="5">
        <v>22</v>
      </c>
      <c r="G30" s="5">
        <v>21</v>
      </c>
      <c r="H30" s="5">
        <v>22.4</v>
      </c>
      <c r="I30" s="29">
        <f t="shared" si="0"/>
        <v>479.99999999999829</v>
      </c>
      <c r="J30" s="26">
        <f t="shared" si="1"/>
        <v>26400</v>
      </c>
      <c r="K30" s="27">
        <f t="shared" si="2"/>
        <v>1.8181818181818118E-2</v>
      </c>
      <c r="L30" s="1"/>
    </row>
    <row r="31" spans="1:12">
      <c r="A31" s="64" t="s">
        <v>485</v>
      </c>
      <c r="B31" s="11" t="s">
        <v>105</v>
      </c>
      <c r="C31" s="5" t="s">
        <v>19</v>
      </c>
      <c r="D31" s="5">
        <v>500</v>
      </c>
      <c r="E31" s="5">
        <v>680</v>
      </c>
      <c r="F31" s="5">
        <v>46.5</v>
      </c>
      <c r="G31" s="5">
        <v>43.5</v>
      </c>
      <c r="H31" s="5">
        <v>52</v>
      </c>
      <c r="I31" s="29">
        <f t="shared" si="0"/>
        <v>2750</v>
      </c>
      <c r="J31" s="26">
        <f t="shared" si="1"/>
        <v>23250</v>
      </c>
      <c r="K31" s="27">
        <f t="shared" si="2"/>
        <v>0.11827956989247312</v>
      </c>
      <c r="L31" s="1"/>
    </row>
    <row r="32" spans="1:12">
      <c r="A32" s="64"/>
      <c r="B32" s="11"/>
      <c r="C32" s="5"/>
      <c r="D32" s="5"/>
      <c r="E32" s="5"/>
      <c r="F32" s="5"/>
      <c r="G32" s="5"/>
      <c r="H32" s="5"/>
      <c r="I32" s="29"/>
      <c r="J32" s="26"/>
      <c r="K32" s="27"/>
      <c r="L32" s="1"/>
    </row>
    <row r="33" spans="1:12">
      <c r="A33" s="64"/>
      <c r="B33" s="11"/>
      <c r="C33" s="5"/>
      <c r="D33" s="5"/>
      <c r="E33" s="5"/>
      <c r="F33" s="5"/>
      <c r="G33" s="5"/>
      <c r="H33" s="5"/>
      <c r="I33" s="29"/>
      <c r="J33" s="26"/>
      <c r="K33" s="27"/>
      <c r="L33" s="1"/>
    </row>
    <row r="34" spans="1:12">
      <c r="A34" s="64"/>
      <c r="B34" s="5"/>
      <c r="C34" s="5"/>
      <c r="D34" s="5"/>
      <c r="E34" s="5"/>
      <c r="F34" s="5"/>
      <c r="G34" s="5"/>
      <c r="H34" s="5"/>
      <c r="I34" s="29"/>
      <c r="J34" s="26"/>
      <c r="K34" s="27">
        <f>SUM(K4:K33)</f>
        <v>1.2368622376946088</v>
      </c>
      <c r="L34" s="1"/>
    </row>
    <row r="35" spans="1:12">
      <c r="A35" s="67"/>
      <c r="B35" s="32"/>
      <c r="C35" s="32"/>
      <c r="D35" s="32"/>
      <c r="E35" s="32"/>
      <c r="F35" s="32"/>
      <c r="G35" s="41"/>
      <c r="H35" s="41"/>
      <c r="I35" s="42"/>
      <c r="J35" s="43"/>
      <c r="K35" s="44"/>
      <c r="L35" s="1"/>
    </row>
    <row r="36" spans="1:12">
      <c r="A36" s="67"/>
      <c r="B36" s="32"/>
      <c r="C36" s="32"/>
      <c r="D36" s="32"/>
      <c r="E36" s="32"/>
      <c r="F36" s="32"/>
      <c r="G36" s="91" t="s">
        <v>69</v>
      </c>
      <c r="H36" s="91"/>
      <c r="I36" s="45">
        <f>SUM(I4:I34)</f>
        <v>22646.499999999996</v>
      </c>
      <c r="J36" s="32"/>
      <c r="K36" s="1"/>
      <c r="L36" s="1"/>
    </row>
    <row r="37" spans="1:12">
      <c r="G37" s="32"/>
      <c r="H37" s="32"/>
      <c r="I37" s="32"/>
    </row>
    <row r="38" spans="1:12">
      <c r="G38" s="92" t="s">
        <v>70</v>
      </c>
      <c r="H38" s="92"/>
      <c r="I38" s="60">
        <v>1.24</v>
      </c>
    </row>
    <row r="39" spans="1:12">
      <c r="G39" s="33"/>
      <c r="H39" s="33"/>
      <c r="I39" s="32"/>
    </row>
    <row r="40" spans="1:12">
      <c r="G40" s="92" t="s">
        <v>2</v>
      </c>
      <c r="H40" s="92"/>
      <c r="I40" s="35">
        <f>17/28</f>
        <v>0.6071428571428571</v>
      </c>
    </row>
    <row r="1048553" spans="10:12 16384:16384">
      <c r="J1048553" s="50"/>
      <c r="K1048553" s="50"/>
      <c r="L1048553" s="50"/>
      <c r="XFD1048553" s="26"/>
    </row>
    <row r="1048554" spans="10:12 16384:16384">
      <c r="J1048554" s="43"/>
      <c r="K1048554" s="50"/>
      <c r="L1048554" s="50"/>
      <c r="XFD1048554" s="26"/>
    </row>
  </sheetData>
  <mergeCells count="5">
    <mergeCell ref="A1:K1"/>
    <mergeCell ref="A2:K2"/>
    <mergeCell ref="G36:H36"/>
    <mergeCell ref="G38:H38"/>
    <mergeCell ref="G40:H40"/>
  </mergeCells>
  <pageMargins left="0.75" right="0.75" top="1" bottom="1" header="0.51180555555555596" footer="0.51180555555555596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53"/>
  <sheetViews>
    <sheetView workbookViewId="0">
      <selection activeCell="L18" sqref="L18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487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4">
        <v>43468</v>
      </c>
      <c r="B4" s="11" t="s">
        <v>479</v>
      </c>
      <c r="C4" s="5" t="s">
        <v>19</v>
      </c>
      <c r="D4" s="5">
        <v>1700</v>
      </c>
      <c r="E4" s="5">
        <v>310</v>
      </c>
      <c r="F4" s="5">
        <v>14.5</v>
      </c>
      <c r="G4" s="5">
        <v>13</v>
      </c>
      <c r="H4" s="5">
        <v>17</v>
      </c>
      <c r="I4" s="29">
        <f t="shared" ref="I4:I31" si="0">(H4-F4)*D4</f>
        <v>4250</v>
      </c>
      <c r="J4" s="26">
        <f t="shared" ref="J4:J31" si="1">D4*F4</f>
        <v>24650</v>
      </c>
      <c r="K4" s="27">
        <f t="shared" ref="K4:K31" si="2">(I4/J4)</f>
        <v>0.17241379310344829</v>
      </c>
      <c r="L4" s="1"/>
    </row>
    <row r="5" spans="1:12">
      <c r="A5" s="65">
        <v>43588</v>
      </c>
      <c r="B5" s="66" t="s">
        <v>447</v>
      </c>
      <c r="C5" s="8" t="s">
        <v>19</v>
      </c>
      <c r="D5" s="8">
        <v>1100</v>
      </c>
      <c r="E5" s="8">
        <v>450</v>
      </c>
      <c r="F5" s="8">
        <v>18</v>
      </c>
      <c r="G5" s="8">
        <v>16</v>
      </c>
      <c r="H5" s="8">
        <v>16</v>
      </c>
      <c r="I5" s="30">
        <f t="shared" si="0"/>
        <v>-2200</v>
      </c>
      <c r="J5" s="26">
        <f t="shared" si="1"/>
        <v>19800</v>
      </c>
      <c r="K5" s="27">
        <f t="shared" si="2"/>
        <v>-0.1111111111111111</v>
      </c>
      <c r="L5" s="1"/>
    </row>
    <row r="6" spans="1:12">
      <c r="A6" s="64">
        <v>43619</v>
      </c>
      <c r="B6" s="11" t="s">
        <v>206</v>
      </c>
      <c r="C6" s="5" t="s">
        <v>19</v>
      </c>
      <c r="D6" s="5">
        <v>600</v>
      </c>
      <c r="E6" s="5">
        <v>1200</v>
      </c>
      <c r="F6" s="5">
        <v>56</v>
      </c>
      <c r="G6" s="5">
        <v>52.7</v>
      </c>
      <c r="H6" s="5">
        <v>66</v>
      </c>
      <c r="I6" s="29">
        <f t="shared" si="0"/>
        <v>6000</v>
      </c>
      <c r="J6" s="26">
        <f t="shared" si="1"/>
        <v>33600</v>
      </c>
      <c r="K6" s="27">
        <f t="shared" si="2"/>
        <v>0.17857142857142858</v>
      </c>
      <c r="L6" s="1"/>
    </row>
    <row r="7" spans="1:12">
      <c r="A7" s="64">
        <v>43649</v>
      </c>
      <c r="B7" s="11" t="s">
        <v>32</v>
      </c>
      <c r="C7" s="5" t="s">
        <v>19</v>
      </c>
      <c r="D7" s="5">
        <v>1300</v>
      </c>
      <c r="E7" s="5">
        <v>470</v>
      </c>
      <c r="F7" s="5">
        <v>26</v>
      </c>
      <c r="G7" s="5">
        <v>24.9</v>
      </c>
      <c r="H7" s="5">
        <v>27</v>
      </c>
      <c r="I7" s="29">
        <f t="shared" si="0"/>
        <v>1300</v>
      </c>
      <c r="J7" s="26">
        <f t="shared" si="1"/>
        <v>33800</v>
      </c>
      <c r="K7" s="27">
        <f t="shared" si="2"/>
        <v>3.8461538461538464E-2</v>
      </c>
      <c r="L7" s="1"/>
    </row>
    <row r="8" spans="1:12">
      <c r="A8" s="65">
        <v>43649</v>
      </c>
      <c r="B8" s="66" t="s">
        <v>488</v>
      </c>
      <c r="C8" s="8" t="s">
        <v>19</v>
      </c>
      <c r="D8" s="8">
        <v>800</v>
      </c>
      <c r="E8" s="8">
        <v>820</v>
      </c>
      <c r="F8" s="8">
        <v>41</v>
      </c>
      <c r="G8" s="8">
        <v>39</v>
      </c>
      <c r="H8" s="8">
        <v>39</v>
      </c>
      <c r="I8" s="30">
        <f t="shared" si="0"/>
        <v>-1600</v>
      </c>
      <c r="J8" s="26">
        <f t="shared" si="1"/>
        <v>32800</v>
      </c>
      <c r="K8" s="27">
        <f t="shared" si="2"/>
        <v>-4.878048780487805E-2</v>
      </c>
      <c r="L8" s="1"/>
    </row>
    <row r="9" spans="1:12">
      <c r="A9" s="64">
        <v>43680</v>
      </c>
      <c r="B9" s="11" t="s">
        <v>206</v>
      </c>
      <c r="C9" s="5" t="s">
        <v>19</v>
      </c>
      <c r="D9" s="5">
        <v>600</v>
      </c>
      <c r="E9" s="5">
        <v>1240</v>
      </c>
      <c r="F9" s="5">
        <v>49</v>
      </c>
      <c r="G9" s="5">
        <v>46.9</v>
      </c>
      <c r="H9" s="5">
        <v>52.7</v>
      </c>
      <c r="I9" s="29">
        <f t="shared" si="0"/>
        <v>2220.0000000000018</v>
      </c>
      <c r="J9" s="26">
        <f t="shared" si="1"/>
        <v>29400</v>
      </c>
      <c r="K9" s="27">
        <f t="shared" si="2"/>
        <v>7.5510204081632712E-2</v>
      </c>
      <c r="L9" s="1"/>
    </row>
    <row r="10" spans="1:12">
      <c r="A10" s="65">
        <v>43772</v>
      </c>
      <c r="B10" s="66" t="s">
        <v>74</v>
      </c>
      <c r="C10" s="8" t="s">
        <v>19</v>
      </c>
      <c r="D10" s="8">
        <v>250</v>
      </c>
      <c r="E10" s="8">
        <v>2800</v>
      </c>
      <c r="F10" s="8">
        <v>75</v>
      </c>
      <c r="G10" s="8">
        <v>69.7</v>
      </c>
      <c r="H10" s="8">
        <v>69.7</v>
      </c>
      <c r="I10" s="30">
        <f t="shared" si="0"/>
        <v>-1324.9999999999993</v>
      </c>
      <c r="J10" s="26">
        <f t="shared" si="1"/>
        <v>18750</v>
      </c>
      <c r="K10" s="27">
        <f t="shared" si="2"/>
        <v>-7.0666666666666628E-2</v>
      </c>
      <c r="L10" s="1"/>
    </row>
    <row r="11" spans="1:12">
      <c r="A11" s="64">
        <v>43772</v>
      </c>
      <c r="B11" s="11" t="s">
        <v>489</v>
      </c>
      <c r="C11" s="5" t="s">
        <v>19</v>
      </c>
      <c r="D11" s="5">
        <v>1800</v>
      </c>
      <c r="E11" s="5">
        <v>300</v>
      </c>
      <c r="F11" s="5">
        <v>11.8</v>
      </c>
      <c r="G11" s="5">
        <v>9.9</v>
      </c>
      <c r="H11" s="5">
        <v>13.55</v>
      </c>
      <c r="I11" s="29">
        <f t="shared" si="0"/>
        <v>3150</v>
      </c>
      <c r="J11" s="26">
        <f t="shared" si="1"/>
        <v>21240</v>
      </c>
      <c r="K11" s="27">
        <f t="shared" si="2"/>
        <v>0.14830508474576271</v>
      </c>
      <c r="L11" s="1"/>
    </row>
    <row r="12" spans="1:12">
      <c r="A12" s="64">
        <v>43802</v>
      </c>
      <c r="B12" s="11" t="s">
        <v>490</v>
      </c>
      <c r="C12" s="5" t="s">
        <v>19</v>
      </c>
      <c r="D12" s="5">
        <v>1500</v>
      </c>
      <c r="E12" s="5">
        <v>600</v>
      </c>
      <c r="F12" s="5">
        <v>16</v>
      </c>
      <c r="G12" s="5">
        <v>14.9</v>
      </c>
      <c r="H12" s="5">
        <v>17.3</v>
      </c>
      <c r="I12" s="29">
        <f t="shared" si="0"/>
        <v>1950.0000000000011</v>
      </c>
      <c r="J12" s="26">
        <f t="shared" si="1"/>
        <v>24000</v>
      </c>
      <c r="K12" s="27">
        <f t="shared" si="2"/>
        <v>8.1250000000000044E-2</v>
      </c>
      <c r="L12" s="1"/>
    </row>
    <row r="13" spans="1:12">
      <c r="A13" s="65" t="s">
        <v>491</v>
      </c>
      <c r="B13" s="66" t="s">
        <v>315</v>
      </c>
      <c r="C13" s="8" t="s">
        <v>19</v>
      </c>
      <c r="D13" s="8">
        <v>500</v>
      </c>
      <c r="E13" s="8">
        <v>1320</v>
      </c>
      <c r="F13" s="8">
        <v>41</v>
      </c>
      <c r="G13" s="8">
        <v>38.700000000000003</v>
      </c>
      <c r="H13" s="8">
        <v>38.700000000000003</v>
      </c>
      <c r="I13" s="30">
        <f t="shared" si="0"/>
        <v>-1149.9999999999986</v>
      </c>
      <c r="J13" s="26">
        <f t="shared" si="1"/>
        <v>20500</v>
      </c>
      <c r="K13" s="27">
        <f t="shared" si="2"/>
        <v>-5.6097560975609688E-2</v>
      </c>
      <c r="L13" s="1"/>
    </row>
    <row r="14" spans="1:12">
      <c r="A14" s="64" t="s">
        <v>491</v>
      </c>
      <c r="B14" s="11" t="s">
        <v>230</v>
      </c>
      <c r="C14" s="5" t="s">
        <v>19</v>
      </c>
      <c r="D14" s="5">
        <v>1400</v>
      </c>
      <c r="E14" s="5">
        <v>580</v>
      </c>
      <c r="F14" s="5">
        <v>24</v>
      </c>
      <c r="G14" s="5">
        <v>22.7</v>
      </c>
      <c r="H14" s="5">
        <v>25.7</v>
      </c>
      <c r="I14" s="29">
        <f t="shared" si="0"/>
        <v>2379.9999999999991</v>
      </c>
      <c r="J14" s="26">
        <f t="shared" si="1"/>
        <v>33600</v>
      </c>
      <c r="K14" s="27">
        <f t="shared" si="2"/>
        <v>7.0833333333333304E-2</v>
      </c>
      <c r="L14" s="1"/>
    </row>
    <row r="15" spans="1:12">
      <c r="A15" s="64" t="s">
        <v>491</v>
      </c>
      <c r="B15" s="11" t="s">
        <v>230</v>
      </c>
      <c r="C15" s="5" t="s">
        <v>19</v>
      </c>
      <c r="D15" s="5">
        <v>1400</v>
      </c>
      <c r="E15" s="5">
        <v>580</v>
      </c>
      <c r="F15" s="5">
        <v>26</v>
      </c>
      <c r="G15" s="5">
        <v>24.7</v>
      </c>
      <c r="H15" s="5">
        <v>29</v>
      </c>
      <c r="I15" s="29">
        <f t="shared" si="0"/>
        <v>4200</v>
      </c>
      <c r="J15" s="26">
        <f t="shared" si="1"/>
        <v>36400</v>
      </c>
      <c r="K15" s="27">
        <f t="shared" si="2"/>
        <v>0.11538461538461539</v>
      </c>
      <c r="L15" s="1"/>
    </row>
    <row r="16" spans="1:12">
      <c r="A16" s="64" t="s">
        <v>492</v>
      </c>
      <c r="B16" s="11" t="s">
        <v>315</v>
      </c>
      <c r="C16" s="5" t="s">
        <v>19</v>
      </c>
      <c r="D16" s="5">
        <v>500</v>
      </c>
      <c r="E16" s="5">
        <v>1340</v>
      </c>
      <c r="F16" s="5">
        <v>39</v>
      </c>
      <c r="G16" s="5">
        <v>36.700000000000003</v>
      </c>
      <c r="H16" s="5">
        <v>43.4</v>
      </c>
      <c r="I16" s="29">
        <f t="shared" si="0"/>
        <v>2199.9999999999991</v>
      </c>
      <c r="J16" s="26">
        <f t="shared" si="1"/>
        <v>19500</v>
      </c>
      <c r="K16" s="27">
        <f t="shared" si="2"/>
        <v>0.11282051282051278</v>
      </c>
      <c r="L16" s="1"/>
    </row>
    <row r="17" spans="1:12">
      <c r="A17" s="64" t="s">
        <v>493</v>
      </c>
      <c r="B17" s="11" t="s">
        <v>96</v>
      </c>
      <c r="C17" s="5" t="s">
        <v>19</v>
      </c>
      <c r="D17" s="5">
        <v>600</v>
      </c>
      <c r="E17" s="5">
        <v>1440</v>
      </c>
      <c r="F17" s="5">
        <v>30</v>
      </c>
      <c r="G17" s="5">
        <v>27.9</v>
      </c>
      <c r="H17" s="5">
        <v>34.9</v>
      </c>
      <c r="I17" s="29">
        <f t="shared" si="0"/>
        <v>2939.9999999999991</v>
      </c>
      <c r="J17" s="26">
        <f t="shared" si="1"/>
        <v>18000</v>
      </c>
      <c r="K17" s="27">
        <f t="shared" si="2"/>
        <v>0.16333333333333327</v>
      </c>
      <c r="L17" s="1"/>
    </row>
    <row r="18" spans="1:12">
      <c r="A18" s="64" t="s">
        <v>494</v>
      </c>
      <c r="B18" s="11" t="s">
        <v>206</v>
      </c>
      <c r="C18" s="5" t="s">
        <v>19</v>
      </c>
      <c r="D18" s="5">
        <v>600</v>
      </c>
      <c r="E18" s="5">
        <v>1320</v>
      </c>
      <c r="F18" s="5">
        <v>37</v>
      </c>
      <c r="G18" s="5">
        <v>34.4</v>
      </c>
      <c r="H18" s="5">
        <v>41.4</v>
      </c>
      <c r="I18" s="29">
        <f t="shared" si="0"/>
        <v>2639.9999999999991</v>
      </c>
      <c r="J18" s="26">
        <f t="shared" si="1"/>
        <v>22200</v>
      </c>
      <c r="K18" s="27">
        <f t="shared" si="2"/>
        <v>0.11891891891891888</v>
      </c>
      <c r="L18" s="1"/>
    </row>
    <row r="19" spans="1:12">
      <c r="A19" s="65" t="s">
        <v>495</v>
      </c>
      <c r="B19" s="66" t="s">
        <v>496</v>
      </c>
      <c r="C19" s="8" t="s">
        <v>19</v>
      </c>
      <c r="D19" s="8">
        <v>600</v>
      </c>
      <c r="E19" s="8">
        <v>980</v>
      </c>
      <c r="F19" s="8">
        <v>41</v>
      </c>
      <c r="G19" s="8">
        <v>38.700000000000003</v>
      </c>
      <c r="H19" s="8">
        <v>38.700000000000003</v>
      </c>
      <c r="I19" s="30">
        <f t="shared" si="0"/>
        <v>-1379.9999999999982</v>
      </c>
      <c r="J19" s="26">
        <f t="shared" si="1"/>
        <v>24600</v>
      </c>
      <c r="K19" s="27">
        <f t="shared" si="2"/>
        <v>-5.6097560975609681E-2</v>
      </c>
      <c r="L19" s="1"/>
    </row>
    <row r="20" spans="1:12">
      <c r="A20" s="65" t="s">
        <v>495</v>
      </c>
      <c r="B20" s="66" t="s">
        <v>206</v>
      </c>
      <c r="C20" s="8" t="s">
        <v>19</v>
      </c>
      <c r="D20" s="8">
        <v>600</v>
      </c>
      <c r="E20" s="8">
        <v>1320</v>
      </c>
      <c r="F20" s="8">
        <v>45</v>
      </c>
      <c r="G20" s="8">
        <v>42.4</v>
      </c>
      <c r="H20" s="8">
        <v>42.4</v>
      </c>
      <c r="I20" s="30">
        <f t="shared" si="0"/>
        <v>-1560.0000000000009</v>
      </c>
      <c r="J20" s="26">
        <f t="shared" si="1"/>
        <v>27000</v>
      </c>
      <c r="K20" s="27">
        <f t="shared" si="2"/>
        <v>-5.777777777777781E-2</v>
      </c>
      <c r="L20" s="1"/>
    </row>
    <row r="21" spans="1:12">
      <c r="A21" s="65" t="s">
        <v>497</v>
      </c>
      <c r="B21" s="66" t="s">
        <v>489</v>
      </c>
      <c r="C21" s="8" t="s">
        <v>19</v>
      </c>
      <c r="D21" s="8">
        <v>1800</v>
      </c>
      <c r="E21" s="8">
        <v>320</v>
      </c>
      <c r="F21" s="8">
        <v>14</v>
      </c>
      <c r="G21" s="8">
        <v>12.9</v>
      </c>
      <c r="H21" s="8">
        <v>12.9</v>
      </c>
      <c r="I21" s="30">
        <f t="shared" si="0"/>
        <v>-1979.9999999999993</v>
      </c>
      <c r="J21" s="26">
        <f t="shared" si="1"/>
        <v>25200</v>
      </c>
      <c r="K21" s="27">
        <f t="shared" si="2"/>
        <v>-7.8571428571428542E-2</v>
      </c>
      <c r="L21" s="1"/>
    </row>
    <row r="22" spans="1:12">
      <c r="A22" s="64" t="s">
        <v>497</v>
      </c>
      <c r="B22" s="11" t="s">
        <v>206</v>
      </c>
      <c r="C22" s="5" t="s">
        <v>19</v>
      </c>
      <c r="D22" s="5">
        <v>600</v>
      </c>
      <c r="E22" s="5">
        <v>1340</v>
      </c>
      <c r="F22" s="5">
        <v>35</v>
      </c>
      <c r="G22" s="5">
        <v>32.700000000000003</v>
      </c>
      <c r="H22" s="5">
        <v>43.4</v>
      </c>
      <c r="I22" s="29">
        <f t="shared" si="0"/>
        <v>5039.9999999999991</v>
      </c>
      <c r="J22" s="26">
        <f t="shared" si="1"/>
        <v>21000</v>
      </c>
      <c r="K22" s="27">
        <f t="shared" si="2"/>
        <v>0.23999999999999996</v>
      </c>
      <c r="L22" s="1"/>
    </row>
    <row r="23" spans="1:12">
      <c r="A23" s="65" t="s">
        <v>498</v>
      </c>
      <c r="B23" s="66" t="s">
        <v>30</v>
      </c>
      <c r="C23" s="8" t="s">
        <v>19</v>
      </c>
      <c r="D23" s="8">
        <v>600</v>
      </c>
      <c r="E23" s="8">
        <v>1440</v>
      </c>
      <c r="F23" s="8">
        <v>39</v>
      </c>
      <c r="G23" s="8">
        <v>36.700000000000003</v>
      </c>
      <c r="H23" s="8">
        <v>36.700000000000003</v>
      </c>
      <c r="I23" s="30">
        <f t="shared" si="0"/>
        <v>-1379.9999999999982</v>
      </c>
      <c r="J23" s="26">
        <f t="shared" si="1"/>
        <v>23400</v>
      </c>
      <c r="K23" s="27">
        <f t="shared" si="2"/>
        <v>-5.8974358974358897E-2</v>
      </c>
      <c r="L23" s="1"/>
    </row>
    <row r="24" spans="1:12">
      <c r="A24" s="64" t="s">
        <v>498</v>
      </c>
      <c r="B24" s="11" t="s">
        <v>222</v>
      </c>
      <c r="C24" s="5" t="s">
        <v>19</v>
      </c>
      <c r="D24" s="5">
        <v>500</v>
      </c>
      <c r="E24" s="5">
        <v>750</v>
      </c>
      <c r="F24" s="5">
        <v>25</v>
      </c>
      <c r="G24" s="5">
        <v>22.4</v>
      </c>
      <c r="H24" s="5">
        <v>27</v>
      </c>
      <c r="I24" s="29">
        <f t="shared" si="0"/>
        <v>1000</v>
      </c>
      <c r="J24" s="26">
        <f t="shared" si="1"/>
        <v>12500</v>
      </c>
      <c r="K24" s="27">
        <f t="shared" si="2"/>
        <v>0.08</v>
      </c>
      <c r="L24" s="1"/>
    </row>
    <row r="25" spans="1:12">
      <c r="A25" s="64" t="s">
        <v>498</v>
      </c>
      <c r="B25" s="11" t="s">
        <v>230</v>
      </c>
      <c r="C25" s="5" t="s">
        <v>19</v>
      </c>
      <c r="D25" s="5">
        <v>1400</v>
      </c>
      <c r="E25" s="5">
        <v>620</v>
      </c>
      <c r="F25" s="5">
        <v>18</v>
      </c>
      <c r="G25" s="5">
        <v>16.899999999999999</v>
      </c>
      <c r="H25" s="5">
        <v>20.7</v>
      </c>
      <c r="I25" s="29">
        <f t="shared" si="0"/>
        <v>3779.9999999999991</v>
      </c>
      <c r="J25" s="26">
        <f t="shared" si="1"/>
        <v>25200</v>
      </c>
      <c r="K25" s="27">
        <f t="shared" si="2"/>
        <v>0.14999999999999997</v>
      </c>
      <c r="L25" s="1"/>
    </row>
    <row r="26" spans="1:12">
      <c r="A26" s="64" t="s">
        <v>498</v>
      </c>
      <c r="B26" s="11" t="s">
        <v>499</v>
      </c>
      <c r="C26" s="5" t="s">
        <v>19</v>
      </c>
      <c r="D26" s="5">
        <v>1600</v>
      </c>
      <c r="E26" s="5">
        <v>340</v>
      </c>
      <c r="F26" s="5">
        <v>12</v>
      </c>
      <c r="G26" s="5">
        <v>10.9</v>
      </c>
      <c r="H26" s="5">
        <v>13</v>
      </c>
      <c r="I26" s="29">
        <f t="shared" si="0"/>
        <v>1600</v>
      </c>
      <c r="J26" s="26">
        <f t="shared" si="1"/>
        <v>19200</v>
      </c>
      <c r="K26" s="27">
        <f t="shared" si="2"/>
        <v>8.3333333333333329E-2</v>
      </c>
      <c r="L26" s="1"/>
    </row>
    <row r="27" spans="1:12">
      <c r="A27" s="64" t="s">
        <v>500</v>
      </c>
      <c r="B27" s="11" t="s">
        <v>30</v>
      </c>
      <c r="C27" s="5" t="s">
        <v>19</v>
      </c>
      <c r="D27" s="5">
        <v>600</v>
      </c>
      <c r="E27" s="5">
        <v>1380</v>
      </c>
      <c r="F27" s="5">
        <v>30</v>
      </c>
      <c r="G27" s="5">
        <v>27.7</v>
      </c>
      <c r="H27" s="5">
        <v>35.700000000000003</v>
      </c>
      <c r="I27" s="29">
        <f t="shared" si="0"/>
        <v>3420.0000000000018</v>
      </c>
      <c r="J27" s="26">
        <f t="shared" si="1"/>
        <v>18000</v>
      </c>
      <c r="K27" s="27">
        <f t="shared" si="2"/>
        <v>0.19000000000000011</v>
      </c>
      <c r="L27" s="1"/>
    </row>
    <row r="28" spans="1:12">
      <c r="A28" s="64" t="s">
        <v>501</v>
      </c>
      <c r="B28" s="11" t="s">
        <v>222</v>
      </c>
      <c r="C28" s="5" t="s">
        <v>19</v>
      </c>
      <c r="D28" s="5">
        <v>500</v>
      </c>
      <c r="E28" s="5">
        <v>750</v>
      </c>
      <c r="F28" s="5">
        <v>13</v>
      </c>
      <c r="G28" s="5">
        <v>9.9</v>
      </c>
      <c r="H28" s="5">
        <v>18</v>
      </c>
      <c r="I28" s="29">
        <f t="shared" si="0"/>
        <v>2500</v>
      </c>
      <c r="J28" s="26">
        <f t="shared" si="1"/>
        <v>6500</v>
      </c>
      <c r="K28" s="27">
        <f t="shared" si="2"/>
        <v>0.38461538461538464</v>
      </c>
      <c r="L28" s="1"/>
    </row>
    <row r="29" spans="1:12">
      <c r="A29" s="64" t="s">
        <v>502</v>
      </c>
      <c r="B29" s="11" t="s">
        <v>120</v>
      </c>
      <c r="C29" s="5" t="s">
        <v>19</v>
      </c>
      <c r="D29" s="5">
        <v>1500</v>
      </c>
      <c r="E29" s="5">
        <v>600</v>
      </c>
      <c r="F29" s="5">
        <v>7</v>
      </c>
      <c r="G29" s="5">
        <v>5.9</v>
      </c>
      <c r="H29" s="5">
        <v>13.5</v>
      </c>
      <c r="I29" s="29">
        <f t="shared" si="0"/>
        <v>9750</v>
      </c>
      <c r="J29" s="26">
        <f t="shared" si="1"/>
        <v>10500</v>
      </c>
      <c r="K29" s="27">
        <f t="shared" si="2"/>
        <v>0.9285714285714286</v>
      </c>
      <c r="L29" s="1"/>
    </row>
    <row r="30" spans="1:12">
      <c r="A30" s="64" t="s">
        <v>503</v>
      </c>
      <c r="B30" s="11" t="s">
        <v>228</v>
      </c>
      <c r="C30" s="5" t="s">
        <v>19</v>
      </c>
      <c r="D30" s="5">
        <v>1300</v>
      </c>
      <c r="E30" s="5">
        <v>440</v>
      </c>
      <c r="F30" s="5">
        <v>31</v>
      </c>
      <c r="G30" s="5">
        <v>29.9</v>
      </c>
      <c r="H30" s="5">
        <v>32.85</v>
      </c>
      <c r="I30" s="29">
        <f t="shared" si="0"/>
        <v>2405.0000000000018</v>
      </c>
      <c r="J30" s="26">
        <f t="shared" si="1"/>
        <v>40300</v>
      </c>
      <c r="K30" s="27">
        <f t="shared" si="2"/>
        <v>5.9677419354838758E-2</v>
      </c>
      <c r="L30" s="1"/>
    </row>
    <row r="31" spans="1:12">
      <c r="A31" s="64" t="s">
        <v>503</v>
      </c>
      <c r="B31" s="11" t="s">
        <v>206</v>
      </c>
      <c r="C31" s="5" t="s">
        <v>19</v>
      </c>
      <c r="D31" s="5">
        <v>600</v>
      </c>
      <c r="E31" s="5">
        <v>1440</v>
      </c>
      <c r="F31" s="5">
        <v>65</v>
      </c>
      <c r="G31" s="5">
        <v>62.7</v>
      </c>
      <c r="H31" s="5">
        <v>67</v>
      </c>
      <c r="I31" s="29">
        <f t="shared" si="0"/>
        <v>1200</v>
      </c>
      <c r="J31" s="26">
        <f t="shared" si="1"/>
        <v>39000</v>
      </c>
      <c r="K31" s="27">
        <f t="shared" si="2"/>
        <v>3.0769230769230771E-2</v>
      </c>
      <c r="L31" s="1"/>
    </row>
    <row r="32" spans="1:12">
      <c r="A32" s="64"/>
      <c r="B32" s="11"/>
      <c r="C32" s="5"/>
      <c r="D32" s="5"/>
      <c r="E32" s="5"/>
      <c r="F32" s="5"/>
      <c r="G32" s="5"/>
      <c r="H32" s="5"/>
      <c r="I32" s="29"/>
      <c r="J32" s="26"/>
      <c r="K32" s="27"/>
      <c r="L32" s="1"/>
    </row>
    <row r="33" spans="1:12">
      <c r="A33" s="64"/>
      <c r="B33" s="5"/>
      <c r="C33" s="5"/>
      <c r="D33" s="5"/>
      <c r="E33" s="5"/>
      <c r="F33" s="5"/>
      <c r="G33" s="5"/>
      <c r="H33" s="5"/>
      <c r="I33" s="29"/>
      <c r="J33" s="26"/>
      <c r="K33" s="27">
        <f>SUM(K4:K32)</f>
        <v>2.8846926065412997</v>
      </c>
      <c r="L33" s="1"/>
    </row>
    <row r="34" spans="1:12">
      <c r="A34" s="67"/>
      <c r="B34" s="32"/>
      <c r="C34" s="32"/>
      <c r="D34" s="32"/>
      <c r="E34" s="32"/>
      <c r="F34" s="32"/>
      <c r="G34" s="41"/>
      <c r="H34" s="41"/>
      <c r="I34" s="42"/>
      <c r="J34" s="43"/>
      <c r="K34" s="44"/>
      <c r="L34" s="1"/>
    </row>
    <row r="35" spans="1:12">
      <c r="A35" s="67"/>
      <c r="B35" s="32"/>
      <c r="C35" s="32"/>
      <c r="D35" s="32"/>
      <c r="E35" s="32"/>
      <c r="F35" s="32"/>
      <c r="G35" s="91" t="s">
        <v>69</v>
      </c>
      <c r="H35" s="91"/>
      <c r="I35" s="45">
        <f>SUM(I4:I33)</f>
        <v>51350.000000000007</v>
      </c>
      <c r="J35" s="32"/>
      <c r="K35" s="1"/>
      <c r="L35" s="1"/>
    </row>
    <row r="36" spans="1:12">
      <c r="G36" s="32"/>
      <c r="H36" s="32"/>
      <c r="I36" s="32"/>
    </row>
    <row r="37" spans="1:12">
      <c r="G37" s="92" t="s">
        <v>70</v>
      </c>
      <c r="H37" s="92"/>
      <c r="I37" s="60">
        <v>2.88</v>
      </c>
    </row>
    <row r="38" spans="1:12">
      <c r="G38" s="33"/>
      <c r="H38" s="33"/>
      <c r="I38" s="32"/>
    </row>
    <row r="39" spans="1:12">
      <c r="G39" s="92" t="s">
        <v>2</v>
      </c>
      <c r="H39" s="92"/>
      <c r="I39" s="35">
        <f>20/28</f>
        <v>0.7142857142857143</v>
      </c>
    </row>
    <row r="1048552" spans="10:12 16384:16384">
      <c r="J1048552" s="50"/>
      <c r="K1048552" s="50"/>
      <c r="L1048552" s="50"/>
      <c r="XFD1048552" s="26"/>
    </row>
    <row r="1048553" spans="10:12 16384:16384">
      <c r="J1048553" s="43"/>
      <c r="K1048553" s="50"/>
      <c r="L1048553" s="50"/>
      <c r="XFD1048553" s="26"/>
    </row>
  </sheetData>
  <mergeCells count="5">
    <mergeCell ref="A1:K1"/>
    <mergeCell ref="A2:K2"/>
    <mergeCell ref="G35:H35"/>
    <mergeCell ref="G37:H37"/>
    <mergeCell ref="G39:H39"/>
  </mergeCells>
  <pageMargins left="0.75" right="0.75" top="1" bottom="1" header="0.51180555555555596" footer="0.511805555555555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5"/>
  <sheetViews>
    <sheetView workbookViewId="0">
      <selection activeCell="L18" sqref="L18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504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4">
        <v>43467</v>
      </c>
      <c r="B4" s="11" t="s">
        <v>36</v>
      </c>
      <c r="C4" s="5" t="s">
        <v>19</v>
      </c>
      <c r="D4" s="5">
        <v>500</v>
      </c>
      <c r="E4" s="5">
        <v>1300</v>
      </c>
      <c r="F4" s="5">
        <v>51</v>
      </c>
      <c r="G4" s="5">
        <v>46.8</v>
      </c>
      <c r="H4" s="5">
        <v>56</v>
      </c>
      <c r="I4" s="29">
        <f t="shared" ref="I4:I43" si="0">(H4-F4)*D4</f>
        <v>2500</v>
      </c>
      <c r="J4" s="26">
        <f t="shared" ref="J4:J43" si="1">D4*F4</f>
        <v>25500</v>
      </c>
      <c r="K4" s="27">
        <f t="shared" ref="K4:K43" si="2">(I4/J4)</f>
        <v>9.8039215686274508E-2</v>
      </c>
      <c r="L4" s="1"/>
    </row>
    <row r="5" spans="1:12">
      <c r="A5" s="65">
        <v>43467</v>
      </c>
      <c r="B5" s="66" t="s">
        <v>505</v>
      </c>
      <c r="C5" s="8" t="s">
        <v>19</v>
      </c>
      <c r="D5" s="8">
        <v>2300</v>
      </c>
      <c r="E5" s="8">
        <v>160</v>
      </c>
      <c r="F5" s="8">
        <v>15</v>
      </c>
      <c r="G5" s="8">
        <v>13.8</v>
      </c>
      <c r="H5" s="8">
        <v>13.8</v>
      </c>
      <c r="I5" s="30">
        <f t="shared" si="0"/>
        <v>-2759.9999999999982</v>
      </c>
      <c r="J5" s="26">
        <f t="shared" si="1"/>
        <v>34500</v>
      </c>
      <c r="K5" s="27">
        <f t="shared" si="2"/>
        <v>-7.9999999999999946E-2</v>
      </c>
      <c r="L5" s="1"/>
    </row>
    <row r="6" spans="1:12">
      <c r="A6" s="64">
        <v>43467</v>
      </c>
      <c r="B6" s="11" t="s">
        <v>506</v>
      </c>
      <c r="C6" s="5" t="s">
        <v>19</v>
      </c>
      <c r="D6" s="5">
        <v>1500</v>
      </c>
      <c r="E6" s="5">
        <v>110</v>
      </c>
      <c r="F6" s="5">
        <v>20</v>
      </c>
      <c r="G6" s="5">
        <v>18.399999999999999</v>
      </c>
      <c r="H6" s="5">
        <v>22</v>
      </c>
      <c r="I6" s="29">
        <f t="shared" si="0"/>
        <v>3000</v>
      </c>
      <c r="J6" s="26">
        <f t="shared" si="1"/>
        <v>30000</v>
      </c>
      <c r="K6" s="27">
        <f t="shared" si="2"/>
        <v>0.1</v>
      </c>
      <c r="L6" s="1"/>
    </row>
    <row r="7" spans="1:12">
      <c r="A7" s="65">
        <v>43557</v>
      </c>
      <c r="B7" s="66" t="s">
        <v>128</v>
      </c>
      <c r="C7" s="8" t="s">
        <v>19</v>
      </c>
      <c r="D7" s="8">
        <v>1000</v>
      </c>
      <c r="E7" s="8">
        <v>670</v>
      </c>
      <c r="F7" s="8">
        <v>20</v>
      </c>
      <c r="G7" s="8">
        <v>18.7</v>
      </c>
      <c r="H7" s="8">
        <v>18.7</v>
      </c>
      <c r="I7" s="30">
        <f t="shared" si="0"/>
        <v>-1300.0000000000007</v>
      </c>
      <c r="J7" s="26">
        <f t="shared" si="1"/>
        <v>20000</v>
      </c>
      <c r="K7" s="27">
        <f t="shared" si="2"/>
        <v>-6.500000000000003E-2</v>
      </c>
      <c r="L7" s="1"/>
    </row>
    <row r="8" spans="1:12">
      <c r="A8" s="64">
        <v>43557</v>
      </c>
      <c r="B8" s="11" t="s">
        <v>507</v>
      </c>
      <c r="C8" s="5" t="s">
        <v>19</v>
      </c>
      <c r="D8" s="5">
        <v>1300</v>
      </c>
      <c r="E8" s="5">
        <v>240</v>
      </c>
      <c r="F8" s="5">
        <v>29</v>
      </c>
      <c r="G8" s="5">
        <v>27.9</v>
      </c>
      <c r="H8" s="5">
        <v>30</v>
      </c>
      <c r="I8" s="29">
        <f t="shared" si="0"/>
        <v>1300</v>
      </c>
      <c r="J8" s="26">
        <f t="shared" si="1"/>
        <v>37700</v>
      </c>
      <c r="K8" s="27">
        <f t="shared" si="2"/>
        <v>3.4482758620689655E-2</v>
      </c>
      <c r="L8" s="1"/>
    </row>
    <row r="9" spans="1:12">
      <c r="A9" s="64">
        <v>43587</v>
      </c>
      <c r="B9" s="11" t="s">
        <v>105</v>
      </c>
      <c r="C9" s="5" t="s">
        <v>19</v>
      </c>
      <c r="D9" s="5">
        <v>500</v>
      </c>
      <c r="E9" s="5">
        <v>640</v>
      </c>
      <c r="F9" s="5">
        <v>60</v>
      </c>
      <c r="G9" s="5">
        <v>55</v>
      </c>
      <c r="H9" s="5">
        <v>62.4</v>
      </c>
      <c r="I9" s="29">
        <f t="shared" si="0"/>
        <v>1199.9999999999993</v>
      </c>
      <c r="J9" s="26">
        <f t="shared" si="1"/>
        <v>30000</v>
      </c>
      <c r="K9" s="27">
        <f t="shared" si="2"/>
        <v>3.999999999999998E-2</v>
      </c>
      <c r="L9" s="1"/>
    </row>
    <row r="10" spans="1:12">
      <c r="A10" s="64">
        <v>43587</v>
      </c>
      <c r="B10" s="11" t="s">
        <v>81</v>
      </c>
      <c r="C10" s="5" t="s">
        <v>19</v>
      </c>
      <c r="D10" s="5">
        <v>750</v>
      </c>
      <c r="E10" s="5">
        <v>1060</v>
      </c>
      <c r="F10" s="5">
        <v>31.5</v>
      </c>
      <c r="G10" s="5">
        <v>29</v>
      </c>
      <c r="H10" s="5">
        <v>33.1</v>
      </c>
      <c r="I10" s="29">
        <f t="shared" si="0"/>
        <v>1200.0000000000011</v>
      </c>
      <c r="J10" s="26">
        <f t="shared" si="1"/>
        <v>23625</v>
      </c>
      <c r="K10" s="27">
        <f t="shared" si="2"/>
        <v>5.0793650793650842E-2</v>
      </c>
      <c r="L10" s="1"/>
    </row>
    <row r="11" spans="1:12">
      <c r="A11" s="65">
        <v>43618</v>
      </c>
      <c r="B11" s="66" t="s">
        <v>159</v>
      </c>
      <c r="C11" s="8" t="s">
        <v>19</v>
      </c>
      <c r="D11" s="8">
        <v>1200</v>
      </c>
      <c r="E11" s="8">
        <v>760</v>
      </c>
      <c r="F11" s="8">
        <v>23</v>
      </c>
      <c r="G11" s="8">
        <v>20.9</v>
      </c>
      <c r="H11" s="8">
        <v>20.9</v>
      </c>
      <c r="I11" s="30">
        <f t="shared" si="0"/>
        <v>-2520.0000000000018</v>
      </c>
      <c r="J11" s="26">
        <f t="shared" si="1"/>
        <v>27600</v>
      </c>
      <c r="K11" s="27">
        <f t="shared" si="2"/>
        <v>-9.1304347826087026E-2</v>
      </c>
      <c r="L11" s="1"/>
    </row>
    <row r="12" spans="1:12">
      <c r="A12" s="65">
        <v>43618</v>
      </c>
      <c r="B12" s="66" t="s">
        <v>442</v>
      </c>
      <c r="C12" s="8" t="s">
        <v>19</v>
      </c>
      <c r="D12" s="8">
        <v>1100</v>
      </c>
      <c r="E12" s="8">
        <v>400</v>
      </c>
      <c r="F12" s="8">
        <v>16</v>
      </c>
      <c r="G12" s="8">
        <v>14</v>
      </c>
      <c r="H12" s="8">
        <v>14</v>
      </c>
      <c r="I12" s="30">
        <f t="shared" si="0"/>
        <v>-2200</v>
      </c>
      <c r="J12" s="26">
        <f t="shared" si="1"/>
        <v>17600</v>
      </c>
      <c r="K12" s="27">
        <f t="shared" si="2"/>
        <v>-0.125</v>
      </c>
      <c r="L12" s="1"/>
    </row>
    <row r="13" spans="1:12">
      <c r="A13" s="64">
        <v>43618</v>
      </c>
      <c r="B13" s="11" t="s">
        <v>507</v>
      </c>
      <c r="C13" s="5" t="s">
        <v>19</v>
      </c>
      <c r="D13" s="5">
        <v>1300</v>
      </c>
      <c r="E13" s="5">
        <v>180</v>
      </c>
      <c r="F13" s="5">
        <v>29</v>
      </c>
      <c r="G13" s="5">
        <v>27</v>
      </c>
      <c r="H13" s="5">
        <v>36</v>
      </c>
      <c r="I13" s="29">
        <f t="shared" si="0"/>
        <v>9100</v>
      </c>
      <c r="J13" s="26">
        <f t="shared" si="1"/>
        <v>37700</v>
      </c>
      <c r="K13" s="27">
        <f t="shared" si="2"/>
        <v>0.2413793103448276</v>
      </c>
      <c r="L13" s="1"/>
    </row>
    <row r="14" spans="1:12">
      <c r="A14" s="65">
        <v>43648</v>
      </c>
      <c r="B14" s="66" t="s">
        <v>159</v>
      </c>
      <c r="C14" s="8" t="s">
        <v>19</v>
      </c>
      <c r="D14" s="8">
        <v>1200</v>
      </c>
      <c r="E14" s="8">
        <v>760</v>
      </c>
      <c r="F14" s="8">
        <v>23</v>
      </c>
      <c r="G14" s="8">
        <v>21</v>
      </c>
      <c r="H14" s="8">
        <v>21</v>
      </c>
      <c r="I14" s="30">
        <f t="shared" si="0"/>
        <v>-2400</v>
      </c>
      <c r="J14" s="26">
        <f t="shared" si="1"/>
        <v>27600</v>
      </c>
      <c r="K14" s="27">
        <f t="shared" si="2"/>
        <v>-8.6956521739130432E-2</v>
      </c>
      <c r="L14" s="1"/>
    </row>
    <row r="15" spans="1:12">
      <c r="A15" s="64">
        <v>43648</v>
      </c>
      <c r="B15" s="11" t="s">
        <v>228</v>
      </c>
      <c r="C15" s="5" t="s">
        <v>19</v>
      </c>
      <c r="D15" s="5">
        <v>1300</v>
      </c>
      <c r="E15" s="5">
        <v>400</v>
      </c>
      <c r="F15" s="5">
        <v>24</v>
      </c>
      <c r="G15" s="5">
        <v>22.2</v>
      </c>
      <c r="H15" s="5">
        <v>25</v>
      </c>
      <c r="I15" s="29">
        <f t="shared" si="0"/>
        <v>1300</v>
      </c>
      <c r="J15" s="26">
        <f t="shared" si="1"/>
        <v>31200</v>
      </c>
      <c r="K15" s="27">
        <f t="shared" si="2"/>
        <v>4.1666666666666664E-2</v>
      </c>
      <c r="L15" s="1"/>
    </row>
    <row r="16" spans="1:12">
      <c r="A16" s="65">
        <v>43648</v>
      </c>
      <c r="B16" s="66" t="s">
        <v>268</v>
      </c>
      <c r="C16" s="8" t="s">
        <v>19</v>
      </c>
      <c r="D16" s="8">
        <v>750</v>
      </c>
      <c r="E16" s="8">
        <v>1060</v>
      </c>
      <c r="F16" s="8">
        <v>31</v>
      </c>
      <c r="G16" s="8">
        <v>28</v>
      </c>
      <c r="H16" s="8">
        <v>28</v>
      </c>
      <c r="I16" s="30">
        <f t="shared" si="0"/>
        <v>-2250</v>
      </c>
      <c r="J16" s="26">
        <f t="shared" si="1"/>
        <v>23250</v>
      </c>
      <c r="K16" s="27">
        <f t="shared" si="2"/>
        <v>-9.6774193548387094E-2</v>
      </c>
      <c r="L16" s="1"/>
    </row>
    <row r="17" spans="1:12">
      <c r="A17" s="64">
        <v>43679</v>
      </c>
      <c r="B17" s="11" t="s">
        <v>44</v>
      </c>
      <c r="C17" s="5" t="s">
        <v>19</v>
      </c>
      <c r="D17" s="5">
        <v>1000</v>
      </c>
      <c r="E17" s="5">
        <v>780</v>
      </c>
      <c r="F17" s="5">
        <v>34</v>
      </c>
      <c r="G17" s="5">
        <v>31.8</v>
      </c>
      <c r="H17" s="5">
        <v>38.5</v>
      </c>
      <c r="I17" s="29">
        <f t="shared" si="0"/>
        <v>4500</v>
      </c>
      <c r="J17" s="26">
        <f t="shared" si="1"/>
        <v>34000</v>
      </c>
      <c r="K17" s="27">
        <f t="shared" si="2"/>
        <v>0.13235294117647059</v>
      </c>
      <c r="L17" s="1"/>
    </row>
    <row r="18" spans="1:12">
      <c r="A18" s="65">
        <v>43679</v>
      </c>
      <c r="B18" s="66" t="s">
        <v>508</v>
      </c>
      <c r="C18" s="8" t="s">
        <v>19</v>
      </c>
      <c r="D18" s="8">
        <v>2300</v>
      </c>
      <c r="E18" s="8">
        <v>160</v>
      </c>
      <c r="F18" s="8">
        <v>9</v>
      </c>
      <c r="G18" s="8">
        <v>7.8</v>
      </c>
      <c r="H18" s="8">
        <v>7.8</v>
      </c>
      <c r="I18" s="30">
        <f t="shared" si="0"/>
        <v>-2760.0000000000005</v>
      </c>
      <c r="J18" s="26">
        <f t="shared" si="1"/>
        <v>20700</v>
      </c>
      <c r="K18" s="27">
        <f t="shared" si="2"/>
        <v>-0.13333333333333336</v>
      </c>
      <c r="L18" s="1"/>
    </row>
    <row r="19" spans="1:12">
      <c r="A19" s="64">
        <v>43771</v>
      </c>
      <c r="B19" s="11" t="s">
        <v>509</v>
      </c>
      <c r="C19" s="5" t="s">
        <v>19</v>
      </c>
      <c r="D19" s="5">
        <v>800</v>
      </c>
      <c r="E19" s="5">
        <v>1300</v>
      </c>
      <c r="F19" s="5">
        <v>34.5</v>
      </c>
      <c r="G19" s="5">
        <v>32</v>
      </c>
      <c r="H19" s="5">
        <v>36</v>
      </c>
      <c r="I19" s="29">
        <f t="shared" si="0"/>
        <v>1200</v>
      </c>
      <c r="J19" s="26">
        <f t="shared" si="1"/>
        <v>27600</v>
      </c>
      <c r="K19" s="27">
        <f t="shared" si="2"/>
        <v>4.3478260869565216E-2</v>
      </c>
      <c r="L19" s="1"/>
    </row>
    <row r="20" spans="1:12">
      <c r="A20" s="64">
        <v>43771</v>
      </c>
      <c r="B20" s="11" t="s">
        <v>168</v>
      </c>
      <c r="C20" s="5" t="s">
        <v>19</v>
      </c>
      <c r="D20" s="5">
        <v>1000</v>
      </c>
      <c r="E20" s="5">
        <v>560</v>
      </c>
      <c r="F20" s="5">
        <v>26</v>
      </c>
      <c r="G20" s="5">
        <v>23.8</v>
      </c>
      <c r="H20" s="5">
        <v>27.2</v>
      </c>
      <c r="I20" s="29">
        <f t="shared" si="0"/>
        <v>1199.9999999999993</v>
      </c>
      <c r="J20" s="26">
        <f t="shared" si="1"/>
        <v>26000</v>
      </c>
      <c r="K20" s="27">
        <f t="shared" si="2"/>
        <v>4.6153846153846129E-2</v>
      </c>
      <c r="L20" s="1"/>
    </row>
    <row r="21" spans="1:12">
      <c r="A21" s="65">
        <v>43801</v>
      </c>
      <c r="B21" s="66" t="s">
        <v>510</v>
      </c>
      <c r="C21" s="8" t="s">
        <v>19</v>
      </c>
      <c r="D21" s="8">
        <v>1000</v>
      </c>
      <c r="E21" s="8">
        <v>540</v>
      </c>
      <c r="F21" s="8">
        <v>15</v>
      </c>
      <c r="G21" s="8">
        <v>13</v>
      </c>
      <c r="H21" s="8">
        <v>13</v>
      </c>
      <c r="I21" s="30">
        <f t="shared" si="0"/>
        <v>-2000</v>
      </c>
      <c r="J21" s="26">
        <f t="shared" si="1"/>
        <v>15000</v>
      </c>
      <c r="K21" s="27">
        <f t="shared" si="2"/>
        <v>-0.13333333333333333</v>
      </c>
      <c r="L21" s="1"/>
    </row>
    <row r="22" spans="1:12">
      <c r="A22" s="64">
        <v>43801</v>
      </c>
      <c r="B22" s="11" t="s">
        <v>511</v>
      </c>
      <c r="C22" s="5" t="s">
        <v>19</v>
      </c>
      <c r="D22" s="5">
        <v>1200</v>
      </c>
      <c r="E22" s="5">
        <v>710</v>
      </c>
      <c r="F22" s="5">
        <v>18</v>
      </c>
      <c r="G22" s="5">
        <v>16.5</v>
      </c>
      <c r="H22" s="5">
        <v>19</v>
      </c>
      <c r="I22" s="29">
        <f t="shared" si="0"/>
        <v>1200</v>
      </c>
      <c r="J22" s="26">
        <f t="shared" si="1"/>
        <v>21600</v>
      </c>
      <c r="K22" s="27">
        <f t="shared" si="2"/>
        <v>5.5555555555555552E-2</v>
      </c>
      <c r="L22" s="1"/>
    </row>
    <row r="23" spans="1:12">
      <c r="A23" s="64" t="s">
        <v>512</v>
      </c>
      <c r="B23" s="11" t="s">
        <v>513</v>
      </c>
      <c r="C23" s="5" t="s">
        <v>19</v>
      </c>
      <c r="D23" s="5">
        <v>700</v>
      </c>
      <c r="E23" s="5">
        <v>800</v>
      </c>
      <c r="F23" s="5">
        <v>18</v>
      </c>
      <c r="G23" s="5">
        <v>15</v>
      </c>
      <c r="H23" s="5">
        <v>23</v>
      </c>
      <c r="I23" s="29">
        <f t="shared" si="0"/>
        <v>3500</v>
      </c>
      <c r="J23" s="26">
        <f t="shared" si="1"/>
        <v>12600</v>
      </c>
      <c r="K23" s="27">
        <f t="shared" si="2"/>
        <v>0.27777777777777779</v>
      </c>
      <c r="L23" s="1"/>
    </row>
    <row r="24" spans="1:12">
      <c r="A24" s="65" t="s">
        <v>512</v>
      </c>
      <c r="B24" s="66" t="s">
        <v>447</v>
      </c>
      <c r="C24" s="8" t="s">
        <v>19</v>
      </c>
      <c r="D24" s="8">
        <v>1100</v>
      </c>
      <c r="E24" s="8">
        <v>450</v>
      </c>
      <c r="F24" s="8">
        <v>13</v>
      </c>
      <c r="G24" s="8">
        <v>11</v>
      </c>
      <c r="H24" s="8">
        <v>11</v>
      </c>
      <c r="I24" s="30">
        <f t="shared" si="0"/>
        <v>-2200</v>
      </c>
      <c r="J24" s="26">
        <f t="shared" si="1"/>
        <v>14300</v>
      </c>
      <c r="K24" s="27">
        <f t="shared" si="2"/>
        <v>-0.15384615384615385</v>
      </c>
      <c r="L24" s="1"/>
    </row>
    <row r="25" spans="1:12">
      <c r="A25" s="64" t="s">
        <v>512</v>
      </c>
      <c r="B25" s="11" t="s">
        <v>514</v>
      </c>
      <c r="C25" s="5" t="s">
        <v>19</v>
      </c>
      <c r="D25" s="5">
        <v>1000</v>
      </c>
      <c r="E25" s="5">
        <v>740</v>
      </c>
      <c r="F25" s="5">
        <v>25.5</v>
      </c>
      <c r="G25" s="5">
        <v>23.4</v>
      </c>
      <c r="H25" s="5">
        <v>26.7</v>
      </c>
      <c r="I25" s="29">
        <f t="shared" si="0"/>
        <v>1199.9999999999993</v>
      </c>
      <c r="J25" s="26">
        <f t="shared" si="1"/>
        <v>25500</v>
      </c>
      <c r="K25" s="27">
        <f t="shared" si="2"/>
        <v>4.7058823529411736E-2</v>
      </c>
      <c r="L25" s="1"/>
    </row>
    <row r="26" spans="1:12">
      <c r="A26" s="65" t="s">
        <v>512</v>
      </c>
      <c r="B26" s="66" t="s">
        <v>453</v>
      </c>
      <c r="C26" s="8" t="s">
        <v>19</v>
      </c>
      <c r="D26" s="8">
        <v>500</v>
      </c>
      <c r="E26" s="8">
        <v>620</v>
      </c>
      <c r="F26" s="8">
        <v>38</v>
      </c>
      <c r="G26" s="8">
        <v>34</v>
      </c>
      <c r="H26" s="8">
        <v>34</v>
      </c>
      <c r="I26" s="30">
        <f t="shared" si="0"/>
        <v>-2000</v>
      </c>
      <c r="J26" s="26">
        <f t="shared" si="1"/>
        <v>19000</v>
      </c>
      <c r="K26" s="27">
        <f t="shared" si="2"/>
        <v>-0.10526315789473684</v>
      </c>
      <c r="L26" s="1"/>
    </row>
    <row r="27" spans="1:12">
      <c r="A27" s="64" t="s">
        <v>515</v>
      </c>
      <c r="B27" s="11" t="s">
        <v>510</v>
      </c>
      <c r="C27" s="5" t="s">
        <v>19</v>
      </c>
      <c r="D27" s="5">
        <v>1000</v>
      </c>
      <c r="E27" s="5">
        <v>550</v>
      </c>
      <c r="F27" s="5">
        <v>11.6</v>
      </c>
      <c r="G27" s="5">
        <v>9.6999999999999993</v>
      </c>
      <c r="H27" s="5">
        <v>14</v>
      </c>
      <c r="I27" s="29">
        <f t="shared" si="0"/>
        <v>2400.0000000000005</v>
      </c>
      <c r="J27" s="26">
        <f t="shared" si="1"/>
        <v>11600</v>
      </c>
      <c r="K27" s="27">
        <f t="shared" si="2"/>
        <v>0.20689655172413798</v>
      </c>
      <c r="L27" s="1"/>
    </row>
    <row r="28" spans="1:12">
      <c r="A28" s="64" t="s">
        <v>515</v>
      </c>
      <c r="B28" s="11" t="s">
        <v>516</v>
      </c>
      <c r="C28" s="5" t="s">
        <v>19</v>
      </c>
      <c r="D28" s="5">
        <v>1750</v>
      </c>
      <c r="E28" s="5">
        <v>210</v>
      </c>
      <c r="F28" s="5">
        <v>14.5</v>
      </c>
      <c r="G28" s="5">
        <v>13.2</v>
      </c>
      <c r="H28" s="5">
        <v>17</v>
      </c>
      <c r="I28" s="29">
        <f t="shared" si="0"/>
        <v>4375</v>
      </c>
      <c r="J28" s="26">
        <f t="shared" si="1"/>
        <v>25375</v>
      </c>
      <c r="K28" s="27">
        <f t="shared" si="2"/>
        <v>0.17241379310344829</v>
      </c>
      <c r="L28" s="1"/>
    </row>
    <row r="29" spans="1:12">
      <c r="A29" s="64" t="s">
        <v>517</v>
      </c>
      <c r="B29" s="11" t="s">
        <v>477</v>
      </c>
      <c r="C29" s="5" t="s">
        <v>19</v>
      </c>
      <c r="D29" s="5">
        <v>1750</v>
      </c>
      <c r="E29" s="5">
        <v>220</v>
      </c>
      <c r="F29" s="5">
        <v>14</v>
      </c>
      <c r="G29" s="5">
        <v>12.8</v>
      </c>
      <c r="H29" s="5">
        <v>16</v>
      </c>
      <c r="I29" s="29">
        <f t="shared" si="0"/>
        <v>3500</v>
      </c>
      <c r="J29" s="26">
        <f t="shared" si="1"/>
        <v>24500</v>
      </c>
      <c r="K29" s="27">
        <f t="shared" si="2"/>
        <v>0.14285714285714285</v>
      </c>
      <c r="L29" s="1"/>
    </row>
    <row r="30" spans="1:12">
      <c r="A30" s="64" t="s">
        <v>517</v>
      </c>
      <c r="B30" s="57" t="s">
        <v>518</v>
      </c>
      <c r="C30" s="5" t="s">
        <v>19</v>
      </c>
      <c r="D30" s="5">
        <v>250</v>
      </c>
      <c r="E30" s="5">
        <v>2500</v>
      </c>
      <c r="F30" s="5">
        <v>138</v>
      </c>
      <c r="G30" s="5">
        <v>129</v>
      </c>
      <c r="H30" s="5">
        <v>143</v>
      </c>
      <c r="I30" s="29">
        <f t="shared" si="0"/>
        <v>1250</v>
      </c>
      <c r="J30" s="26">
        <f t="shared" si="1"/>
        <v>34500</v>
      </c>
      <c r="K30" s="27">
        <f t="shared" si="2"/>
        <v>3.6231884057971016E-2</v>
      </c>
      <c r="L30" s="1"/>
    </row>
    <row r="31" spans="1:12">
      <c r="A31" s="65" t="s">
        <v>519</v>
      </c>
      <c r="B31" s="58" t="s">
        <v>520</v>
      </c>
      <c r="C31" s="8" t="s">
        <v>19</v>
      </c>
      <c r="D31" s="8">
        <v>1300</v>
      </c>
      <c r="E31" s="8">
        <v>130</v>
      </c>
      <c r="F31" s="8">
        <v>11</v>
      </c>
      <c r="G31" s="8">
        <v>9.5</v>
      </c>
      <c r="H31" s="8">
        <v>9.5</v>
      </c>
      <c r="I31" s="30">
        <f t="shared" si="0"/>
        <v>-1950</v>
      </c>
      <c r="J31" s="26">
        <f t="shared" si="1"/>
        <v>14300</v>
      </c>
      <c r="K31" s="27">
        <f t="shared" si="2"/>
        <v>-0.13636363636363635</v>
      </c>
      <c r="L31" s="1"/>
    </row>
    <row r="32" spans="1:12">
      <c r="A32" s="64" t="s">
        <v>519</v>
      </c>
      <c r="B32" s="57" t="s">
        <v>521</v>
      </c>
      <c r="C32" s="5" t="s">
        <v>19</v>
      </c>
      <c r="D32" s="5">
        <v>1500</v>
      </c>
      <c r="E32" s="5">
        <v>130</v>
      </c>
      <c r="F32" s="5">
        <v>12</v>
      </c>
      <c r="G32" s="5">
        <v>10.7</v>
      </c>
      <c r="H32" s="5">
        <v>14</v>
      </c>
      <c r="I32" s="29">
        <f t="shared" si="0"/>
        <v>3000</v>
      </c>
      <c r="J32" s="26">
        <f t="shared" si="1"/>
        <v>18000</v>
      </c>
      <c r="K32" s="27">
        <f t="shared" si="2"/>
        <v>0.16666666666666666</v>
      </c>
      <c r="L32" s="1"/>
    </row>
    <row r="33" spans="1:12">
      <c r="A33" s="64" t="s">
        <v>522</v>
      </c>
      <c r="B33" s="68" t="s">
        <v>523</v>
      </c>
      <c r="C33" s="5" t="s">
        <v>19</v>
      </c>
      <c r="D33" s="5">
        <v>1200</v>
      </c>
      <c r="E33" s="5">
        <v>800</v>
      </c>
      <c r="F33" s="5">
        <v>18</v>
      </c>
      <c r="G33" s="5">
        <v>16</v>
      </c>
      <c r="H33" s="5">
        <v>20.5</v>
      </c>
      <c r="I33" s="29">
        <f t="shared" si="0"/>
        <v>3000</v>
      </c>
      <c r="J33" s="26">
        <f t="shared" si="1"/>
        <v>21600</v>
      </c>
      <c r="K33" s="27">
        <f t="shared" si="2"/>
        <v>0.1388888888888889</v>
      </c>
      <c r="L33" s="1"/>
    </row>
    <row r="34" spans="1:12">
      <c r="A34" s="64" t="s">
        <v>524</v>
      </c>
      <c r="B34" s="68" t="s">
        <v>513</v>
      </c>
      <c r="C34" s="5" t="s">
        <v>19</v>
      </c>
      <c r="D34" s="5">
        <v>700</v>
      </c>
      <c r="E34" s="5">
        <v>780</v>
      </c>
      <c r="F34" s="5">
        <v>25</v>
      </c>
      <c r="G34" s="5">
        <v>22</v>
      </c>
      <c r="H34" s="5">
        <v>29</v>
      </c>
      <c r="I34" s="29">
        <f t="shared" si="0"/>
        <v>2800</v>
      </c>
      <c r="J34" s="26">
        <f t="shared" si="1"/>
        <v>17500</v>
      </c>
      <c r="K34" s="27">
        <f t="shared" si="2"/>
        <v>0.16</v>
      </c>
      <c r="L34" s="1"/>
    </row>
    <row r="35" spans="1:12">
      <c r="A35" s="65" t="s">
        <v>524</v>
      </c>
      <c r="B35" s="69" t="s">
        <v>518</v>
      </c>
      <c r="C35" s="8" t="s">
        <v>19</v>
      </c>
      <c r="D35" s="8">
        <v>250</v>
      </c>
      <c r="E35" s="8">
        <v>2600</v>
      </c>
      <c r="F35" s="8">
        <v>115</v>
      </c>
      <c r="G35" s="8">
        <v>108</v>
      </c>
      <c r="H35" s="8">
        <v>108</v>
      </c>
      <c r="I35" s="30">
        <f t="shared" si="0"/>
        <v>-1750</v>
      </c>
      <c r="J35" s="26">
        <f t="shared" si="1"/>
        <v>28750</v>
      </c>
      <c r="K35" s="27">
        <f t="shared" si="2"/>
        <v>-6.0869565217391307E-2</v>
      </c>
      <c r="L35" s="1"/>
    </row>
    <row r="36" spans="1:12">
      <c r="A36" s="64" t="s">
        <v>525</v>
      </c>
      <c r="B36" s="68" t="s">
        <v>486</v>
      </c>
      <c r="C36" s="5" t="s">
        <v>19</v>
      </c>
      <c r="D36" s="5">
        <v>1200</v>
      </c>
      <c r="E36" s="5">
        <v>820</v>
      </c>
      <c r="F36" s="5">
        <v>23</v>
      </c>
      <c r="G36" s="5">
        <v>21.1</v>
      </c>
      <c r="H36" s="5">
        <v>24</v>
      </c>
      <c r="I36" s="29">
        <f t="shared" si="0"/>
        <v>1200</v>
      </c>
      <c r="J36" s="26">
        <f t="shared" si="1"/>
        <v>27600</v>
      </c>
      <c r="K36" s="27">
        <f t="shared" si="2"/>
        <v>4.3478260869565216E-2</v>
      </c>
      <c r="L36" s="1"/>
    </row>
    <row r="37" spans="1:12">
      <c r="A37" s="64" t="s">
        <v>525</v>
      </c>
      <c r="B37" s="57" t="s">
        <v>521</v>
      </c>
      <c r="C37" s="5" t="s">
        <v>19</v>
      </c>
      <c r="D37" s="5">
        <v>1500</v>
      </c>
      <c r="E37" s="5">
        <v>130</v>
      </c>
      <c r="F37" s="5">
        <v>11</v>
      </c>
      <c r="G37" s="5">
        <v>9.4</v>
      </c>
      <c r="H37" s="5">
        <v>13</v>
      </c>
      <c r="I37" s="29">
        <f t="shared" si="0"/>
        <v>3000</v>
      </c>
      <c r="J37" s="26">
        <f t="shared" si="1"/>
        <v>16500</v>
      </c>
      <c r="K37" s="27">
        <f t="shared" si="2"/>
        <v>0.18181818181818182</v>
      </c>
      <c r="L37" s="1"/>
    </row>
    <row r="38" spans="1:12">
      <c r="A38" s="64" t="s">
        <v>526</v>
      </c>
      <c r="B38" s="57" t="s">
        <v>38</v>
      </c>
      <c r="C38" s="5" t="s">
        <v>19</v>
      </c>
      <c r="D38" s="5">
        <v>1800</v>
      </c>
      <c r="E38" s="5">
        <v>340</v>
      </c>
      <c r="F38" s="5">
        <v>7</v>
      </c>
      <c r="G38" s="5">
        <v>5.5</v>
      </c>
      <c r="H38" s="5">
        <v>9</v>
      </c>
      <c r="I38" s="29">
        <f t="shared" si="0"/>
        <v>3600</v>
      </c>
      <c r="J38" s="26">
        <f t="shared" si="1"/>
        <v>12600</v>
      </c>
      <c r="K38" s="27">
        <f t="shared" si="2"/>
        <v>0.2857142857142857</v>
      </c>
      <c r="L38" s="1"/>
    </row>
    <row r="39" spans="1:12">
      <c r="A39" s="64" t="s">
        <v>526</v>
      </c>
      <c r="B39" s="57" t="s">
        <v>441</v>
      </c>
      <c r="C39" s="5" t="s">
        <v>19</v>
      </c>
      <c r="D39" s="5">
        <v>500</v>
      </c>
      <c r="E39" s="5">
        <v>1300</v>
      </c>
      <c r="F39" s="5">
        <v>30</v>
      </c>
      <c r="G39" s="5">
        <v>26</v>
      </c>
      <c r="H39" s="5">
        <v>32.5</v>
      </c>
      <c r="I39" s="29">
        <f t="shared" si="0"/>
        <v>1250</v>
      </c>
      <c r="J39" s="26">
        <f t="shared" si="1"/>
        <v>15000</v>
      </c>
      <c r="K39" s="27">
        <f t="shared" si="2"/>
        <v>8.3333333333333329E-2</v>
      </c>
      <c r="L39" s="1"/>
    </row>
    <row r="40" spans="1:12">
      <c r="A40" s="64" t="s">
        <v>527</v>
      </c>
      <c r="B40" s="57" t="s">
        <v>325</v>
      </c>
      <c r="C40" s="5" t="s">
        <v>19</v>
      </c>
      <c r="D40" s="5">
        <v>1200</v>
      </c>
      <c r="E40" s="5">
        <v>820</v>
      </c>
      <c r="F40" s="5">
        <v>19</v>
      </c>
      <c r="G40" s="5">
        <v>17</v>
      </c>
      <c r="H40" s="5">
        <v>22.8</v>
      </c>
      <c r="I40" s="29">
        <f t="shared" si="0"/>
        <v>4560.0000000000009</v>
      </c>
      <c r="J40" s="26">
        <f t="shared" si="1"/>
        <v>22800</v>
      </c>
      <c r="K40" s="27">
        <f t="shared" si="2"/>
        <v>0.20000000000000004</v>
      </c>
      <c r="L40" s="1"/>
    </row>
    <row r="41" spans="1:12">
      <c r="A41" s="64" t="s">
        <v>528</v>
      </c>
      <c r="B41" s="57" t="s">
        <v>529</v>
      </c>
      <c r="C41" s="5" t="s">
        <v>19</v>
      </c>
      <c r="D41" s="5">
        <v>2850</v>
      </c>
      <c r="E41" s="5">
        <v>150</v>
      </c>
      <c r="F41" s="5">
        <v>10.5</v>
      </c>
      <c r="G41" s="5">
        <v>9.4</v>
      </c>
      <c r="H41" s="5">
        <v>11.5</v>
      </c>
      <c r="I41" s="29">
        <f t="shared" si="0"/>
        <v>2850</v>
      </c>
      <c r="J41" s="26">
        <f t="shared" si="1"/>
        <v>29925</v>
      </c>
      <c r="K41" s="27">
        <f t="shared" si="2"/>
        <v>9.5238095238095233E-2</v>
      </c>
      <c r="L41" s="1"/>
    </row>
    <row r="42" spans="1:12">
      <c r="A42" s="64" t="s">
        <v>530</v>
      </c>
      <c r="B42" s="57" t="s">
        <v>531</v>
      </c>
      <c r="C42" s="5" t="s">
        <v>19</v>
      </c>
      <c r="D42" s="5">
        <v>2500</v>
      </c>
      <c r="E42" s="5">
        <v>320</v>
      </c>
      <c r="F42" s="5">
        <v>11</v>
      </c>
      <c r="G42" s="5">
        <v>9.9</v>
      </c>
      <c r="H42" s="5">
        <v>12.9</v>
      </c>
      <c r="I42" s="29">
        <f t="shared" si="0"/>
        <v>4750.0000000000009</v>
      </c>
      <c r="J42" s="26">
        <f t="shared" si="1"/>
        <v>27500</v>
      </c>
      <c r="K42" s="27">
        <f t="shared" si="2"/>
        <v>0.17272727272727276</v>
      </c>
      <c r="L42" s="1"/>
    </row>
    <row r="43" spans="1:12">
      <c r="A43" s="64" t="s">
        <v>532</v>
      </c>
      <c r="B43" s="68" t="s">
        <v>268</v>
      </c>
      <c r="C43" s="5" t="s">
        <v>19</v>
      </c>
      <c r="D43" s="5">
        <v>750</v>
      </c>
      <c r="E43" s="5">
        <v>1020</v>
      </c>
      <c r="F43" s="5">
        <v>17</v>
      </c>
      <c r="G43" s="5">
        <v>14</v>
      </c>
      <c r="H43" s="5">
        <v>18.600000000000001</v>
      </c>
      <c r="I43" s="29">
        <f t="shared" si="0"/>
        <v>1200.0000000000011</v>
      </c>
      <c r="J43" s="26">
        <f t="shared" si="1"/>
        <v>12750</v>
      </c>
      <c r="K43" s="27">
        <f t="shared" si="2"/>
        <v>9.4117647058823625E-2</v>
      </c>
      <c r="L43" s="1"/>
    </row>
    <row r="44" spans="1:12">
      <c r="A44" s="64"/>
      <c r="B44" s="57"/>
      <c r="C44" s="5"/>
      <c r="D44" s="5"/>
      <c r="E44" s="5"/>
      <c r="F44" s="5"/>
      <c r="G44" s="5"/>
      <c r="H44" s="5"/>
      <c r="I44" s="29"/>
      <c r="J44" s="26"/>
      <c r="K44" s="27"/>
      <c r="L44" s="1"/>
    </row>
    <row r="45" spans="1:12">
      <c r="A45" s="64"/>
      <c r="B45" s="5"/>
      <c r="C45" s="5"/>
      <c r="D45" s="5"/>
      <c r="E45" s="5"/>
      <c r="F45" s="5"/>
      <c r="G45" s="5"/>
      <c r="H45" s="5"/>
      <c r="I45" s="29"/>
      <c r="J45" s="26"/>
      <c r="K45" s="27">
        <f>SUM(K4:K44)</f>
        <v>2.1210765681303605</v>
      </c>
      <c r="L45" s="1"/>
    </row>
    <row r="46" spans="1:12">
      <c r="A46" s="67"/>
      <c r="B46" s="32"/>
      <c r="C46" s="32"/>
      <c r="D46" s="32"/>
      <c r="E46" s="32"/>
      <c r="F46" s="32"/>
      <c r="G46" s="41"/>
      <c r="H46" s="41"/>
      <c r="I46" s="42"/>
      <c r="J46" s="43"/>
      <c r="K46" s="44"/>
      <c r="L46" s="1"/>
    </row>
    <row r="47" spans="1:12">
      <c r="A47" s="67"/>
      <c r="B47" s="32"/>
      <c r="C47" s="32"/>
      <c r="D47" s="32"/>
      <c r="E47" s="32"/>
      <c r="F47" s="32"/>
      <c r="G47" s="91" t="s">
        <v>69</v>
      </c>
      <c r="H47" s="91"/>
      <c r="I47" s="45">
        <f>SUM(I4:I45)</f>
        <v>49045</v>
      </c>
      <c r="J47" s="32"/>
      <c r="K47" s="1"/>
      <c r="L47" s="1"/>
    </row>
    <row r="48" spans="1:12">
      <c r="G48" s="32"/>
      <c r="H48" s="32"/>
      <c r="I48" s="32"/>
    </row>
    <row r="49" spans="7:9">
      <c r="G49" s="92" t="s">
        <v>70</v>
      </c>
      <c r="H49" s="92"/>
      <c r="I49" s="60">
        <v>2.12</v>
      </c>
    </row>
    <row r="50" spans="7:9">
      <c r="G50" s="33"/>
      <c r="H50" s="33"/>
      <c r="I50" s="32"/>
    </row>
    <row r="51" spans="7:9">
      <c r="G51" s="92" t="s">
        <v>2</v>
      </c>
      <c r="H51" s="92"/>
      <c r="I51" s="35">
        <f>28/40</f>
        <v>0.7</v>
      </c>
    </row>
    <row r="1048564" spans="10:12 16384:16384">
      <c r="J1048564" s="50"/>
      <c r="K1048564" s="50"/>
      <c r="L1048564" s="50"/>
      <c r="XFD1048564" s="26"/>
    </row>
    <row r="1048565" spans="10:12 16384:16384">
      <c r="J1048565" s="43"/>
      <c r="K1048565" s="50"/>
      <c r="L1048565" s="50"/>
      <c r="XFD1048565" s="26"/>
    </row>
  </sheetData>
  <mergeCells count="5">
    <mergeCell ref="A1:K1"/>
    <mergeCell ref="A2:K2"/>
    <mergeCell ref="G47:H47"/>
    <mergeCell ref="G49:H49"/>
    <mergeCell ref="G51:H51"/>
  </mergeCells>
  <pageMargins left="0.75" right="0.75" top="1" bottom="1" header="0.51180555555555596" footer="0.51180555555555596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59"/>
  <sheetViews>
    <sheetView workbookViewId="0">
      <selection activeCell="M18" sqref="M18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533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4">
        <v>43466</v>
      </c>
      <c r="B4" s="11" t="s">
        <v>447</v>
      </c>
      <c r="C4" s="5" t="s">
        <v>19</v>
      </c>
      <c r="D4" s="5">
        <v>1100</v>
      </c>
      <c r="E4" s="5">
        <v>430</v>
      </c>
      <c r="F4" s="5">
        <v>19</v>
      </c>
      <c r="G4" s="5">
        <v>17</v>
      </c>
      <c r="H4" s="5">
        <v>20.2</v>
      </c>
      <c r="I4" s="29">
        <f t="shared" ref="I4:I36" si="0">(H4-F4)*D4</f>
        <v>1319.9999999999993</v>
      </c>
      <c r="J4" s="26">
        <f t="shared" ref="J4:J36" si="1">D4*F4</f>
        <v>20900</v>
      </c>
      <c r="K4" s="27">
        <f t="shared" ref="K4:K36" si="2">(I4/J4)</f>
        <v>6.315789473684208E-2</v>
      </c>
      <c r="L4" s="1"/>
    </row>
    <row r="5" spans="1:12">
      <c r="A5" s="64">
        <v>43466</v>
      </c>
      <c r="B5" s="11" t="s">
        <v>534</v>
      </c>
      <c r="C5" s="5" t="s">
        <v>19</v>
      </c>
      <c r="D5" s="5">
        <v>900</v>
      </c>
      <c r="E5" s="5">
        <v>520</v>
      </c>
      <c r="F5" s="5">
        <v>37</v>
      </c>
      <c r="G5" s="5">
        <v>34.4</v>
      </c>
      <c r="H5" s="5">
        <v>38.4</v>
      </c>
      <c r="I5" s="29">
        <f t="shared" si="0"/>
        <v>1259.9999999999986</v>
      </c>
      <c r="J5" s="26">
        <f t="shared" si="1"/>
        <v>33300</v>
      </c>
      <c r="K5" s="27">
        <f t="shared" si="2"/>
        <v>3.7837837837837798E-2</v>
      </c>
      <c r="L5" s="1"/>
    </row>
    <row r="6" spans="1:12">
      <c r="A6" s="65">
        <v>43467</v>
      </c>
      <c r="B6" s="66" t="s">
        <v>535</v>
      </c>
      <c r="C6" s="8" t="s">
        <v>19</v>
      </c>
      <c r="D6" s="8">
        <v>700</v>
      </c>
      <c r="E6" s="8">
        <v>920</v>
      </c>
      <c r="F6" s="8">
        <v>53</v>
      </c>
      <c r="G6" s="8">
        <v>50</v>
      </c>
      <c r="H6" s="8">
        <v>50</v>
      </c>
      <c r="I6" s="30">
        <f t="shared" si="0"/>
        <v>-2100</v>
      </c>
      <c r="J6" s="26">
        <f t="shared" si="1"/>
        <v>37100</v>
      </c>
      <c r="K6" s="27">
        <f t="shared" si="2"/>
        <v>-5.6603773584905662E-2</v>
      </c>
      <c r="L6" s="1"/>
    </row>
    <row r="7" spans="1:12">
      <c r="A7" s="64">
        <v>43467</v>
      </c>
      <c r="B7" s="11" t="s">
        <v>447</v>
      </c>
      <c r="C7" s="5" t="s">
        <v>536</v>
      </c>
      <c r="D7" s="5">
        <v>1100</v>
      </c>
      <c r="E7" s="5">
        <v>440</v>
      </c>
      <c r="F7" s="5">
        <v>15.3</v>
      </c>
      <c r="G7" s="5">
        <v>13.5</v>
      </c>
      <c r="H7" s="5">
        <v>17</v>
      </c>
      <c r="I7" s="29">
        <f t="shared" si="0"/>
        <v>1869.9999999999993</v>
      </c>
      <c r="J7" s="26">
        <f t="shared" si="1"/>
        <v>16830</v>
      </c>
      <c r="K7" s="27">
        <f t="shared" si="2"/>
        <v>0.11111111111111108</v>
      </c>
      <c r="L7" s="1"/>
    </row>
    <row r="8" spans="1:12">
      <c r="A8" s="64">
        <v>43467</v>
      </c>
      <c r="B8" s="11" t="s">
        <v>537</v>
      </c>
      <c r="C8" s="5" t="s">
        <v>19</v>
      </c>
      <c r="D8" s="5">
        <v>302</v>
      </c>
      <c r="E8" s="5">
        <v>2400</v>
      </c>
      <c r="F8" s="5">
        <v>85</v>
      </c>
      <c r="G8" s="5">
        <v>79</v>
      </c>
      <c r="H8" s="5">
        <v>85</v>
      </c>
      <c r="I8" s="29">
        <f t="shared" si="0"/>
        <v>0</v>
      </c>
      <c r="J8" s="26">
        <f t="shared" si="1"/>
        <v>25670</v>
      </c>
      <c r="K8" s="27">
        <f t="shared" si="2"/>
        <v>0</v>
      </c>
      <c r="L8" s="1"/>
    </row>
    <row r="9" spans="1:12">
      <c r="A9" s="64">
        <v>43468</v>
      </c>
      <c r="B9" s="11" t="s">
        <v>332</v>
      </c>
      <c r="C9" s="5" t="s">
        <v>19</v>
      </c>
      <c r="D9" s="5">
        <v>1600</v>
      </c>
      <c r="E9" s="5">
        <v>280</v>
      </c>
      <c r="F9" s="5">
        <v>16</v>
      </c>
      <c r="G9" s="5">
        <v>14.5</v>
      </c>
      <c r="H9" s="5">
        <v>19.2</v>
      </c>
      <c r="I9" s="29">
        <f t="shared" si="0"/>
        <v>5119.9999999999991</v>
      </c>
      <c r="J9" s="26">
        <f t="shared" si="1"/>
        <v>25600</v>
      </c>
      <c r="K9" s="27">
        <f t="shared" si="2"/>
        <v>0.19999999999999996</v>
      </c>
      <c r="L9" s="1"/>
    </row>
    <row r="10" spans="1:12">
      <c r="A10" s="64">
        <v>43468</v>
      </c>
      <c r="B10" s="11" t="s">
        <v>538</v>
      </c>
      <c r="C10" s="5" t="s">
        <v>19</v>
      </c>
      <c r="D10" s="5">
        <v>2200</v>
      </c>
      <c r="E10" s="5">
        <v>240</v>
      </c>
      <c r="F10" s="5">
        <v>19</v>
      </c>
      <c r="G10" s="5">
        <v>17.399999999999999</v>
      </c>
      <c r="H10" s="5">
        <v>20.9</v>
      </c>
      <c r="I10" s="29">
        <f t="shared" si="0"/>
        <v>4179.9999999999973</v>
      </c>
      <c r="J10" s="26">
        <f t="shared" si="1"/>
        <v>41800</v>
      </c>
      <c r="K10" s="27">
        <f t="shared" si="2"/>
        <v>9.9999999999999936E-2</v>
      </c>
      <c r="L10" s="1"/>
    </row>
    <row r="11" spans="1:12">
      <c r="A11" s="64">
        <v>43472</v>
      </c>
      <c r="B11" s="11" t="s">
        <v>445</v>
      </c>
      <c r="C11" s="5" t="s">
        <v>19</v>
      </c>
      <c r="D11" s="5">
        <v>1200</v>
      </c>
      <c r="E11" s="5">
        <v>630</v>
      </c>
      <c r="F11" s="5">
        <v>22.5</v>
      </c>
      <c r="G11" s="5">
        <v>20.399999999999999</v>
      </c>
      <c r="H11" s="5">
        <v>25.8</v>
      </c>
      <c r="I11" s="29">
        <f t="shared" si="0"/>
        <v>3960.0000000000009</v>
      </c>
      <c r="J11" s="26">
        <f t="shared" si="1"/>
        <v>27000</v>
      </c>
      <c r="K11" s="27">
        <f t="shared" si="2"/>
        <v>0.1466666666666667</v>
      </c>
      <c r="L11" s="1"/>
    </row>
    <row r="12" spans="1:12">
      <c r="A12" s="64">
        <v>43473</v>
      </c>
      <c r="B12" s="11" t="s">
        <v>447</v>
      </c>
      <c r="C12" s="5" t="s">
        <v>19</v>
      </c>
      <c r="D12" s="5">
        <v>1100</v>
      </c>
      <c r="E12" s="5">
        <v>430</v>
      </c>
      <c r="F12" s="5">
        <v>19</v>
      </c>
      <c r="G12" s="5">
        <v>17</v>
      </c>
      <c r="H12" s="5">
        <v>21.8</v>
      </c>
      <c r="I12" s="29">
        <f t="shared" si="0"/>
        <v>3080.0000000000009</v>
      </c>
      <c r="J12" s="26">
        <f t="shared" si="1"/>
        <v>20900</v>
      </c>
      <c r="K12" s="27">
        <f t="shared" si="2"/>
        <v>0.14736842105263162</v>
      </c>
      <c r="L12" s="1"/>
    </row>
    <row r="13" spans="1:12">
      <c r="A13" s="65">
        <v>43473</v>
      </c>
      <c r="B13" s="66" t="s">
        <v>535</v>
      </c>
      <c r="C13" s="8" t="s">
        <v>19</v>
      </c>
      <c r="D13" s="8">
        <v>700</v>
      </c>
      <c r="E13" s="8">
        <v>920</v>
      </c>
      <c r="F13" s="8">
        <v>49</v>
      </c>
      <c r="G13" s="8">
        <v>46</v>
      </c>
      <c r="H13" s="8">
        <v>46</v>
      </c>
      <c r="I13" s="30">
        <f t="shared" si="0"/>
        <v>-2100</v>
      </c>
      <c r="J13" s="26">
        <f t="shared" si="1"/>
        <v>34300</v>
      </c>
      <c r="K13" s="27">
        <f t="shared" si="2"/>
        <v>-6.1224489795918366E-2</v>
      </c>
      <c r="L13" s="1"/>
    </row>
    <row r="14" spans="1:12">
      <c r="A14" s="64">
        <v>43473</v>
      </c>
      <c r="B14" s="11" t="s">
        <v>539</v>
      </c>
      <c r="C14" s="5" t="s">
        <v>19</v>
      </c>
      <c r="D14" s="5">
        <v>1200</v>
      </c>
      <c r="E14" s="5">
        <v>760</v>
      </c>
      <c r="F14" s="5">
        <v>27</v>
      </c>
      <c r="G14" s="5">
        <v>25.5</v>
      </c>
      <c r="H14" s="5">
        <v>28</v>
      </c>
      <c r="I14" s="29">
        <f t="shared" si="0"/>
        <v>1200</v>
      </c>
      <c r="J14" s="26">
        <f t="shared" si="1"/>
        <v>32400</v>
      </c>
      <c r="K14" s="27">
        <f t="shared" si="2"/>
        <v>3.7037037037037035E-2</v>
      </c>
      <c r="L14" s="1"/>
    </row>
    <row r="15" spans="1:12">
      <c r="A15" s="64">
        <v>43474</v>
      </c>
      <c r="B15" s="11" t="s">
        <v>511</v>
      </c>
      <c r="C15" s="5" t="s">
        <v>19</v>
      </c>
      <c r="D15" s="5">
        <v>1200</v>
      </c>
      <c r="E15" s="5">
        <v>660</v>
      </c>
      <c r="F15" s="5">
        <v>18</v>
      </c>
      <c r="G15" s="5">
        <v>16</v>
      </c>
      <c r="H15" s="5">
        <v>19</v>
      </c>
      <c r="I15" s="29">
        <f t="shared" si="0"/>
        <v>1200</v>
      </c>
      <c r="J15" s="26">
        <f t="shared" si="1"/>
        <v>21600</v>
      </c>
      <c r="K15" s="27">
        <f t="shared" si="2"/>
        <v>5.5555555555555552E-2</v>
      </c>
      <c r="L15" s="1"/>
    </row>
    <row r="16" spans="1:12">
      <c r="A16" s="64">
        <v>43475</v>
      </c>
      <c r="B16" s="11" t="s">
        <v>540</v>
      </c>
      <c r="C16" s="5" t="s">
        <v>536</v>
      </c>
      <c r="D16" s="5">
        <v>400</v>
      </c>
      <c r="E16" s="5">
        <v>1600</v>
      </c>
      <c r="F16" s="5">
        <v>75</v>
      </c>
      <c r="G16" s="5">
        <v>73.900000000000006</v>
      </c>
      <c r="H16" s="5">
        <v>78</v>
      </c>
      <c r="I16" s="29">
        <f t="shared" si="0"/>
        <v>1200</v>
      </c>
      <c r="J16" s="26">
        <f t="shared" si="1"/>
        <v>30000</v>
      </c>
      <c r="K16" s="27">
        <f t="shared" si="2"/>
        <v>0.04</v>
      </c>
      <c r="L16" s="1"/>
    </row>
    <row r="17" spans="1:12">
      <c r="A17" s="65">
        <v>43476</v>
      </c>
      <c r="B17" s="66" t="s">
        <v>325</v>
      </c>
      <c r="C17" s="8" t="s">
        <v>536</v>
      </c>
      <c r="D17" s="8">
        <v>1200</v>
      </c>
      <c r="E17" s="8">
        <v>780</v>
      </c>
      <c r="F17" s="8">
        <v>24.5</v>
      </c>
      <c r="G17" s="8">
        <v>23</v>
      </c>
      <c r="H17" s="8">
        <v>23</v>
      </c>
      <c r="I17" s="30">
        <f t="shared" si="0"/>
        <v>-1800</v>
      </c>
      <c r="J17" s="26">
        <f t="shared" si="1"/>
        <v>29400</v>
      </c>
      <c r="K17" s="27">
        <f t="shared" si="2"/>
        <v>-6.1224489795918366E-2</v>
      </c>
      <c r="L17" s="1"/>
    </row>
    <row r="18" spans="1:12">
      <c r="A18" s="64">
        <v>43479</v>
      </c>
      <c r="B18" s="11" t="s">
        <v>58</v>
      </c>
      <c r="C18" s="5" t="s">
        <v>536</v>
      </c>
      <c r="D18" s="5">
        <v>1000</v>
      </c>
      <c r="E18" s="5">
        <v>760</v>
      </c>
      <c r="F18" s="5">
        <v>30</v>
      </c>
      <c r="G18" s="5">
        <v>27.8</v>
      </c>
      <c r="H18" s="5">
        <v>31.2</v>
      </c>
      <c r="I18" s="29">
        <f t="shared" si="0"/>
        <v>1199.9999999999993</v>
      </c>
      <c r="J18" s="26">
        <f t="shared" si="1"/>
        <v>30000</v>
      </c>
      <c r="K18" s="27">
        <f t="shared" si="2"/>
        <v>3.999999999999998E-2</v>
      </c>
      <c r="L18" s="1"/>
    </row>
    <row r="19" spans="1:12">
      <c r="A19" s="64">
        <v>43479</v>
      </c>
      <c r="B19" s="57" t="s">
        <v>541</v>
      </c>
      <c r="C19" s="5" t="s">
        <v>536</v>
      </c>
      <c r="D19" s="5">
        <v>400</v>
      </c>
      <c r="E19" s="5">
        <v>1520</v>
      </c>
      <c r="F19" s="5">
        <v>44</v>
      </c>
      <c r="G19" s="5">
        <v>38.5</v>
      </c>
      <c r="H19" s="5">
        <v>47</v>
      </c>
      <c r="I19" s="29">
        <f t="shared" si="0"/>
        <v>1200</v>
      </c>
      <c r="J19" s="26">
        <f t="shared" si="1"/>
        <v>17600</v>
      </c>
      <c r="K19" s="27">
        <f t="shared" si="2"/>
        <v>6.8181818181818177E-2</v>
      </c>
      <c r="L19" s="1"/>
    </row>
    <row r="20" spans="1:12">
      <c r="A20" s="64">
        <v>43480</v>
      </c>
      <c r="B20" s="57" t="s">
        <v>305</v>
      </c>
      <c r="C20" s="5" t="s">
        <v>19</v>
      </c>
      <c r="D20" s="5">
        <v>250</v>
      </c>
      <c r="E20" s="5">
        <v>1820</v>
      </c>
      <c r="F20" s="5">
        <v>47</v>
      </c>
      <c r="G20" s="5">
        <v>42.7</v>
      </c>
      <c r="H20" s="5">
        <v>54.4</v>
      </c>
      <c r="I20" s="29">
        <f t="shared" si="0"/>
        <v>1849.9999999999995</v>
      </c>
      <c r="J20" s="26">
        <f t="shared" si="1"/>
        <v>11750</v>
      </c>
      <c r="K20" s="27">
        <f t="shared" si="2"/>
        <v>0.15744680851063825</v>
      </c>
      <c r="L20" s="1"/>
    </row>
    <row r="21" spans="1:12">
      <c r="A21" s="64">
        <v>43481</v>
      </c>
      <c r="B21" s="57" t="s">
        <v>222</v>
      </c>
      <c r="C21" s="5" t="s">
        <v>19</v>
      </c>
      <c r="D21" s="5">
        <v>500</v>
      </c>
      <c r="E21" s="5">
        <v>820</v>
      </c>
      <c r="F21" s="5">
        <v>43</v>
      </c>
      <c r="G21" s="5">
        <v>39.9</v>
      </c>
      <c r="H21" s="5">
        <v>45.4</v>
      </c>
      <c r="I21" s="29">
        <f t="shared" si="0"/>
        <v>1199.9999999999993</v>
      </c>
      <c r="J21" s="26">
        <f t="shared" si="1"/>
        <v>21500</v>
      </c>
      <c r="K21" s="27">
        <f t="shared" si="2"/>
        <v>5.5813953488372064E-2</v>
      </c>
      <c r="L21" s="1"/>
    </row>
    <row r="22" spans="1:12">
      <c r="A22" s="64">
        <v>43482</v>
      </c>
      <c r="B22" s="57" t="s">
        <v>134</v>
      </c>
      <c r="C22" s="5" t="s">
        <v>19</v>
      </c>
      <c r="D22" s="5">
        <v>500</v>
      </c>
      <c r="E22" s="5">
        <v>840</v>
      </c>
      <c r="F22" s="5">
        <v>40</v>
      </c>
      <c r="G22" s="5">
        <v>36.9</v>
      </c>
      <c r="H22" s="5">
        <v>42.4</v>
      </c>
      <c r="I22" s="29">
        <f t="shared" si="0"/>
        <v>1199.9999999999993</v>
      </c>
      <c r="J22" s="26">
        <f t="shared" si="1"/>
        <v>20000</v>
      </c>
      <c r="K22" s="27">
        <f t="shared" si="2"/>
        <v>5.9999999999999963E-2</v>
      </c>
      <c r="L22" s="1"/>
    </row>
    <row r="23" spans="1:12">
      <c r="A23" s="64" t="s">
        <v>542</v>
      </c>
      <c r="B23" s="57" t="s">
        <v>103</v>
      </c>
      <c r="C23" s="5" t="s">
        <v>19</v>
      </c>
      <c r="D23" s="5">
        <v>1000</v>
      </c>
      <c r="E23" s="5">
        <v>560</v>
      </c>
      <c r="F23" s="5">
        <v>21.5</v>
      </c>
      <c r="G23" s="5">
        <v>20.2</v>
      </c>
      <c r="H23" s="5">
        <v>24</v>
      </c>
      <c r="I23" s="29">
        <f t="shared" si="0"/>
        <v>2500</v>
      </c>
      <c r="J23" s="26">
        <f t="shared" si="1"/>
        <v>21500</v>
      </c>
      <c r="K23" s="27">
        <f t="shared" si="2"/>
        <v>0.11627906976744186</v>
      </c>
      <c r="L23" s="1"/>
    </row>
    <row r="24" spans="1:12">
      <c r="A24" s="64" t="s">
        <v>543</v>
      </c>
      <c r="B24" s="57" t="s">
        <v>509</v>
      </c>
      <c r="C24" s="5" t="s">
        <v>19</v>
      </c>
      <c r="D24" s="5">
        <v>800</v>
      </c>
      <c r="E24" s="5">
        <v>1240</v>
      </c>
      <c r="F24" s="5">
        <v>32</v>
      </c>
      <c r="G24" s="5">
        <v>29</v>
      </c>
      <c r="H24" s="5">
        <v>33.5</v>
      </c>
      <c r="I24" s="29">
        <f t="shared" si="0"/>
        <v>1200</v>
      </c>
      <c r="J24" s="26">
        <f t="shared" si="1"/>
        <v>25600</v>
      </c>
      <c r="K24" s="27">
        <f t="shared" si="2"/>
        <v>4.6875E-2</v>
      </c>
      <c r="L24" s="1"/>
    </row>
    <row r="25" spans="1:12">
      <c r="A25" s="64" t="s">
        <v>543</v>
      </c>
      <c r="B25" s="57" t="s">
        <v>447</v>
      </c>
      <c r="C25" s="5" t="s">
        <v>19</v>
      </c>
      <c r="D25" s="5">
        <v>1100</v>
      </c>
      <c r="E25" s="5">
        <v>400</v>
      </c>
      <c r="F25" s="5">
        <v>16.5</v>
      </c>
      <c r="G25" s="5">
        <v>14.5</v>
      </c>
      <c r="H25" s="5">
        <v>17.7</v>
      </c>
      <c r="I25" s="29">
        <f t="shared" si="0"/>
        <v>1319.9999999999993</v>
      </c>
      <c r="J25" s="26">
        <f t="shared" si="1"/>
        <v>18150</v>
      </c>
      <c r="K25" s="27">
        <f t="shared" si="2"/>
        <v>7.2727272727272696E-2</v>
      </c>
      <c r="L25" s="1"/>
    </row>
    <row r="26" spans="1:12">
      <c r="A26" s="64" t="s">
        <v>544</v>
      </c>
      <c r="B26" s="57" t="s">
        <v>509</v>
      </c>
      <c r="C26" s="5" t="s">
        <v>19</v>
      </c>
      <c r="D26" s="5">
        <v>800</v>
      </c>
      <c r="E26" s="5">
        <v>1280</v>
      </c>
      <c r="F26" s="5">
        <v>38</v>
      </c>
      <c r="G26" s="5">
        <v>35.200000000000003</v>
      </c>
      <c r="H26" s="5">
        <v>42</v>
      </c>
      <c r="I26" s="29">
        <f t="shared" si="0"/>
        <v>3200</v>
      </c>
      <c r="J26" s="26">
        <f t="shared" si="1"/>
        <v>30400</v>
      </c>
      <c r="K26" s="27">
        <f t="shared" si="2"/>
        <v>0.10526315789473684</v>
      </c>
      <c r="L26" s="1"/>
    </row>
    <row r="27" spans="1:12">
      <c r="A27" s="65" t="s">
        <v>544</v>
      </c>
      <c r="B27" s="58" t="s">
        <v>187</v>
      </c>
      <c r="C27" s="8" t="s">
        <v>19</v>
      </c>
      <c r="D27" s="8">
        <v>1200</v>
      </c>
      <c r="E27" s="8">
        <v>580</v>
      </c>
      <c r="F27" s="8">
        <v>18</v>
      </c>
      <c r="G27" s="8">
        <v>16.5</v>
      </c>
      <c r="H27" s="8">
        <v>16.5</v>
      </c>
      <c r="I27" s="30">
        <f t="shared" si="0"/>
        <v>-1800</v>
      </c>
      <c r="J27" s="26">
        <f t="shared" si="1"/>
        <v>21600</v>
      </c>
      <c r="K27" s="27">
        <f t="shared" si="2"/>
        <v>-8.3333333333333329E-2</v>
      </c>
      <c r="L27" s="1"/>
    </row>
    <row r="28" spans="1:12">
      <c r="A28" s="64" t="s">
        <v>545</v>
      </c>
      <c r="B28" s="57" t="s">
        <v>546</v>
      </c>
      <c r="C28" s="5" t="s">
        <v>19</v>
      </c>
      <c r="D28" s="5">
        <v>1250</v>
      </c>
      <c r="E28" s="5">
        <v>590</v>
      </c>
      <c r="F28" s="5">
        <v>23</v>
      </c>
      <c r="G28" s="5">
        <v>21.5</v>
      </c>
      <c r="H28" s="5">
        <v>24</v>
      </c>
      <c r="I28" s="29">
        <f t="shared" si="0"/>
        <v>1250</v>
      </c>
      <c r="J28" s="26">
        <f t="shared" si="1"/>
        <v>28750</v>
      </c>
      <c r="K28" s="27">
        <f t="shared" si="2"/>
        <v>4.3478260869565216E-2</v>
      </c>
      <c r="L28" s="1"/>
    </row>
    <row r="29" spans="1:12">
      <c r="A29" s="64" t="s">
        <v>547</v>
      </c>
      <c r="B29" s="57" t="s">
        <v>206</v>
      </c>
      <c r="C29" s="5" t="s">
        <v>19</v>
      </c>
      <c r="D29" s="5">
        <v>600</v>
      </c>
      <c r="E29" s="5">
        <v>1140</v>
      </c>
      <c r="F29" s="5">
        <v>41</v>
      </c>
      <c r="G29" s="5">
        <v>38.4</v>
      </c>
      <c r="H29" s="5">
        <v>43</v>
      </c>
      <c r="I29" s="29">
        <f t="shared" si="0"/>
        <v>1200</v>
      </c>
      <c r="J29" s="26">
        <f t="shared" si="1"/>
        <v>24600</v>
      </c>
      <c r="K29" s="27">
        <f t="shared" si="2"/>
        <v>4.878048780487805E-2</v>
      </c>
      <c r="L29" s="1"/>
    </row>
    <row r="30" spans="1:12">
      <c r="A30" s="64" t="s">
        <v>548</v>
      </c>
      <c r="B30" s="57" t="s">
        <v>549</v>
      </c>
      <c r="C30" s="5" t="s">
        <v>19</v>
      </c>
      <c r="D30" s="5">
        <v>1000</v>
      </c>
      <c r="E30" s="5">
        <v>710</v>
      </c>
      <c r="F30" s="5">
        <v>16</v>
      </c>
      <c r="G30" s="5">
        <v>15</v>
      </c>
      <c r="H30" s="5">
        <v>20</v>
      </c>
      <c r="I30" s="29">
        <f t="shared" si="0"/>
        <v>4000</v>
      </c>
      <c r="J30" s="26">
        <f t="shared" si="1"/>
        <v>16000</v>
      </c>
      <c r="K30" s="27">
        <f t="shared" si="2"/>
        <v>0.25</v>
      </c>
      <c r="L30" s="1"/>
    </row>
    <row r="31" spans="1:12">
      <c r="A31" s="64" t="s">
        <v>550</v>
      </c>
      <c r="B31" s="57" t="s">
        <v>103</v>
      </c>
      <c r="C31" s="5" t="s">
        <v>19</v>
      </c>
      <c r="D31" s="5">
        <v>1000</v>
      </c>
      <c r="E31" s="5">
        <v>500</v>
      </c>
      <c r="F31" s="5">
        <v>14</v>
      </c>
      <c r="G31" s="5">
        <v>12</v>
      </c>
      <c r="H31" s="5">
        <v>19</v>
      </c>
      <c r="I31" s="29">
        <f t="shared" si="0"/>
        <v>5000</v>
      </c>
      <c r="J31" s="26">
        <f t="shared" si="1"/>
        <v>14000</v>
      </c>
      <c r="K31" s="27">
        <f t="shared" si="2"/>
        <v>0.35714285714285715</v>
      </c>
      <c r="L31" s="1"/>
    </row>
    <row r="32" spans="1:12">
      <c r="A32" s="64">
        <v>43494</v>
      </c>
      <c r="B32" s="57" t="s">
        <v>506</v>
      </c>
      <c r="C32" s="5" t="s">
        <v>19</v>
      </c>
      <c r="D32" s="5">
        <v>1500</v>
      </c>
      <c r="E32" s="5">
        <v>180</v>
      </c>
      <c r="F32" s="5">
        <v>14</v>
      </c>
      <c r="G32" s="5">
        <v>12.5</v>
      </c>
      <c r="H32" s="5">
        <v>15</v>
      </c>
      <c r="I32" s="29">
        <f t="shared" si="0"/>
        <v>1500</v>
      </c>
      <c r="J32" s="26">
        <f t="shared" si="1"/>
        <v>21000</v>
      </c>
      <c r="K32" s="27">
        <f t="shared" si="2"/>
        <v>7.1428571428571425E-2</v>
      </c>
      <c r="L32" s="1"/>
    </row>
    <row r="33" spans="1:12">
      <c r="A33" s="64">
        <v>43494</v>
      </c>
      <c r="B33" s="57" t="s">
        <v>206</v>
      </c>
      <c r="C33" s="5" t="s">
        <v>19</v>
      </c>
      <c r="D33" s="5">
        <v>600</v>
      </c>
      <c r="E33" s="5">
        <v>1180</v>
      </c>
      <c r="F33" s="5">
        <v>22</v>
      </c>
      <c r="G33" s="5">
        <v>18</v>
      </c>
      <c r="H33" s="5">
        <v>28.5</v>
      </c>
      <c r="I33" s="29">
        <f t="shared" si="0"/>
        <v>3900</v>
      </c>
      <c r="J33" s="26">
        <f t="shared" si="1"/>
        <v>13200</v>
      </c>
      <c r="K33" s="27">
        <f t="shared" si="2"/>
        <v>0.29545454545454547</v>
      </c>
      <c r="L33" s="1"/>
    </row>
    <row r="34" spans="1:12">
      <c r="A34" s="64" t="s">
        <v>551</v>
      </c>
      <c r="B34" s="57" t="s">
        <v>105</v>
      </c>
      <c r="C34" s="5" t="s">
        <v>19</v>
      </c>
      <c r="D34" s="5">
        <v>500</v>
      </c>
      <c r="E34" s="5">
        <v>700</v>
      </c>
      <c r="F34" s="5">
        <v>32</v>
      </c>
      <c r="G34" s="5">
        <v>27.5</v>
      </c>
      <c r="H34" s="5">
        <v>38</v>
      </c>
      <c r="I34" s="29">
        <f t="shared" si="0"/>
        <v>3000</v>
      </c>
      <c r="J34" s="26">
        <f t="shared" si="1"/>
        <v>16000</v>
      </c>
      <c r="K34" s="27">
        <f t="shared" si="2"/>
        <v>0.1875</v>
      </c>
      <c r="L34" s="1"/>
    </row>
    <row r="35" spans="1:12">
      <c r="A35" s="64" t="s">
        <v>552</v>
      </c>
      <c r="B35" s="57" t="s">
        <v>105</v>
      </c>
      <c r="C35" s="5" t="s">
        <v>19</v>
      </c>
      <c r="D35" s="5">
        <v>500</v>
      </c>
      <c r="E35" s="5">
        <v>680</v>
      </c>
      <c r="F35" s="5">
        <v>28</v>
      </c>
      <c r="G35" s="5">
        <v>23</v>
      </c>
      <c r="H35" s="5">
        <v>30.4</v>
      </c>
      <c r="I35" s="29">
        <f t="shared" si="0"/>
        <v>1199.9999999999993</v>
      </c>
      <c r="J35" s="26">
        <f t="shared" si="1"/>
        <v>14000</v>
      </c>
      <c r="K35" s="27">
        <f t="shared" si="2"/>
        <v>8.571428571428566E-2</v>
      </c>
      <c r="L35" s="1"/>
    </row>
    <row r="36" spans="1:12">
      <c r="A36" s="64" t="s">
        <v>552</v>
      </c>
      <c r="B36" s="57" t="s">
        <v>159</v>
      </c>
      <c r="C36" s="5" t="s">
        <v>19</v>
      </c>
      <c r="D36" s="5">
        <v>1200</v>
      </c>
      <c r="E36" s="5">
        <v>750</v>
      </c>
      <c r="F36" s="5">
        <v>2</v>
      </c>
      <c r="G36" s="5">
        <v>0.2</v>
      </c>
      <c r="H36" s="5">
        <v>3</v>
      </c>
      <c r="I36" s="29">
        <f t="shared" si="0"/>
        <v>1200</v>
      </c>
      <c r="J36" s="26">
        <f t="shared" si="1"/>
        <v>2400</v>
      </c>
      <c r="K36" s="27">
        <f t="shared" si="2"/>
        <v>0.5</v>
      </c>
      <c r="L36" s="1"/>
    </row>
    <row r="37" spans="1:12">
      <c r="A37" s="64"/>
      <c r="B37" s="57"/>
      <c r="C37" s="5"/>
      <c r="D37" s="5"/>
      <c r="E37" s="5"/>
      <c r="F37" s="5"/>
      <c r="G37" s="5"/>
      <c r="H37" s="5"/>
      <c r="I37" s="29"/>
      <c r="J37" s="26"/>
      <c r="K37" s="27"/>
      <c r="L37" s="1"/>
    </row>
    <row r="38" spans="1:12">
      <c r="A38" s="64"/>
      <c r="B38" s="57"/>
      <c r="C38" s="5"/>
      <c r="D38" s="5"/>
      <c r="E38" s="5"/>
      <c r="F38" s="5"/>
      <c r="G38" s="5"/>
      <c r="H38" s="5"/>
      <c r="I38" s="29"/>
      <c r="J38" s="26"/>
      <c r="K38" s="27"/>
      <c r="L38" s="1"/>
    </row>
    <row r="39" spans="1:12">
      <c r="A39" s="64"/>
      <c r="B39" s="5"/>
      <c r="C39" s="5"/>
      <c r="D39" s="5"/>
      <c r="E39" s="5"/>
      <c r="F39" s="5"/>
      <c r="G39" s="5"/>
      <c r="H39" s="5"/>
      <c r="I39" s="29"/>
      <c r="J39" s="26"/>
      <c r="K39" s="27">
        <f>SUM(K4:K38)</f>
        <v>3.2384345264725893</v>
      </c>
      <c r="L39" s="1"/>
    </row>
    <row r="40" spans="1:12">
      <c r="A40" s="67"/>
      <c r="B40" s="32"/>
      <c r="C40" s="32"/>
      <c r="D40" s="32"/>
      <c r="E40" s="32"/>
      <c r="F40" s="32"/>
      <c r="G40" s="41"/>
      <c r="H40" s="41"/>
      <c r="I40" s="42"/>
      <c r="J40" s="43"/>
      <c r="K40" s="44"/>
      <c r="L40" s="1"/>
    </row>
    <row r="41" spans="1:12">
      <c r="A41" s="67"/>
      <c r="B41" s="32"/>
      <c r="C41" s="32"/>
      <c r="D41" s="32"/>
      <c r="E41" s="32"/>
      <c r="F41" s="32"/>
      <c r="G41" s="91" t="s">
        <v>69</v>
      </c>
      <c r="H41" s="91"/>
      <c r="I41" s="45">
        <f>SUM(I4:I39)</f>
        <v>53709.999999999993</v>
      </c>
      <c r="J41" s="32"/>
      <c r="K41" s="1"/>
      <c r="L41" s="1"/>
    </row>
    <row r="42" spans="1:12">
      <c r="G42" s="32"/>
      <c r="H42" s="32"/>
      <c r="I42" s="32"/>
    </row>
    <row r="43" spans="1:12">
      <c r="G43" s="92" t="s">
        <v>70</v>
      </c>
      <c r="H43" s="92"/>
      <c r="I43" s="60">
        <v>3.24</v>
      </c>
    </row>
    <row r="44" spans="1:12">
      <c r="G44" s="33"/>
      <c r="H44" s="33"/>
      <c r="I44" s="32"/>
    </row>
    <row r="45" spans="1:12">
      <c r="G45" s="92" t="s">
        <v>2</v>
      </c>
      <c r="H45" s="92"/>
      <c r="I45" s="35">
        <f>29/33</f>
        <v>0.87878787878787878</v>
      </c>
    </row>
    <row r="1048558" spans="10:12 16384:16384">
      <c r="J1048558" s="50"/>
      <c r="K1048558" s="50"/>
      <c r="L1048558" s="50"/>
      <c r="XFD1048558" s="26"/>
    </row>
    <row r="1048559" spans="10:12 16384:16384">
      <c r="J1048559" s="43"/>
      <c r="K1048559" s="50"/>
      <c r="L1048559" s="50"/>
      <c r="XFD1048559" s="26"/>
    </row>
  </sheetData>
  <mergeCells count="5">
    <mergeCell ref="A1:K1"/>
    <mergeCell ref="A2:K2"/>
    <mergeCell ref="G41:H41"/>
    <mergeCell ref="G43:H43"/>
    <mergeCell ref="G45:H45"/>
  </mergeCells>
  <pageMargins left="0.75" right="0.75" top="1" bottom="1" header="0.51180555555555596" footer="0.51180555555555596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0"/>
  <sheetViews>
    <sheetView topLeftCell="A37" workbookViewId="0">
      <selection activeCell="K4" sqref="K4"/>
    </sheetView>
  </sheetViews>
  <sheetFormatPr defaultColWidth="9" defaultRowHeight="15"/>
  <cols>
    <col min="1" max="1" width="10.140625" style="5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94" t="s">
        <v>553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5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54">
        <v>43437</v>
      </c>
      <c r="B4" s="11" t="s">
        <v>168</v>
      </c>
      <c r="C4" s="5" t="s">
        <v>19</v>
      </c>
      <c r="D4" s="5">
        <v>1000</v>
      </c>
      <c r="E4" s="5">
        <v>600</v>
      </c>
      <c r="F4" s="5">
        <v>26</v>
      </c>
      <c r="G4" s="5">
        <v>23.5</v>
      </c>
      <c r="H4" s="5">
        <v>27.5</v>
      </c>
      <c r="I4" s="29">
        <f t="shared" ref="I4:I49" si="0">(H4-F4)*D4</f>
        <v>1500</v>
      </c>
      <c r="J4" s="26">
        <f t="shared" ref="J4:J49" si="1">D4*F4</f>
        <v>26000</v>
      </c>
      <c r="K4" s="27">
        <f t="shared" ref="K4:K49" si="2">(I4/J4)</f>
        <v>5.7692307692307696E-2</v>
      </c>
      <c r="L4" s="1"/>
    </row>
    <row r="5" spans="1:12">
      <c r="A5" s="55">
        <v>43437</v>
      </c>
      <c r="B5" s="58" t="s">
        <v>516</v>
      </c>
      <c r="C5" s="8" t="s">
        <v>19</v>
      </c>
      <c r="D5" s="8">
        <v>1750</v>
      </c>
      <c r="E5" s="8">
        <v>180</v>
      </c>
      <c r="F5" s="8">
        <v>14.7</v>
      </c>
      <c r="G5" s="8">
        <v>13.7</v>
      </c>
      <c r="H5" s="8">
        <v>13.7</v>
      </c>
      <c r="I5" s="30">
        <f t="shared" si="0"/>
        <v>-1750</v>
      </c>
      <c r="J5" s="26">
        <f t="shared" si="1"/>
        <v>25725</v>
      </c>
      <c r="K5" s="27">
        <f t="shared" si="2"/>
        <v>-6.8027210884353748E-2</v>
      </c>
      <c r="L5" s="1"/>
    </row>
    <row r="6" spans="1:12">
      <c r="A6" s="54">
        <v>43438</v>
      </c>
      <c r="B6" s="57" t="s">
        <v>554</v>
      </c>
      <c r="C6" s="5" t="s">
        <v>19</v>
      </c>
      <c r="D6" s="5">
        <v>1500</v>
      </c>
      <c r="E6" s="5">
        <v>340</v>
      </c>
      <c r="F6" s="5">
        <v>15</v>
      </c>
      <c r="G6" s="5">
        <v>13.5</v>
      </c>
      <c r="H6" s="5">
        <v>16</v>
      </c>
      <c r="I6" s="29">
        <f t="shared" si="0"/>
        <v>1500</v>
      </c>
      <c r="J6" s="26">
        <f t="shared" si="1"/>
        <v>22500</v>
      </c>
      <c r="K6" s="27">
        <f t="shared" si="2"/>
        <v>6.6666666666666666E-2</v>
      </c>
      <c r="L6" s="1"/>
    </row>
    <row r="7" spans="1:12">
      <c r="A7" s="54">
        <v>43438</v>
      </c>
      <c r="B7" s="57" t="s">
        <v>549</v>
      </c>
      <c r="C7" s="5" t="s">
        <v>19</v>
      </c>
      <c r="D7" s="5">
        <v>1000</v>
      </c>
      <c r="E7" s="5">
        <v>700</v>
      </c>
      <c r="F7" s="5">
        <v>22</v>
      </c>
      <c r="G7" s="5">
        <v>19.600000000000001</v>
      </c>
      <c r="H7" s="5">
        <v>23.5</v>
      </c>
      <c r="I7" s="29">
        <f t="shared" si="0"/>
        <v>1500</v>
      </c>
      <c r="J7" s="26">
        <f t="shared" si="1"/>
        <v>22000</v>
      </c>
      <c r="K7" s="27">
        <f t="shared" si="2"/>
        <v>6.8181818181818177E-2</v>
      </c>
      <c r="L7" s="1"/>
    </row>
    <row r="8" spans="1:12">
      <c r="A8" s="55">
        <v>43438</v>
      </c>
      <c r="B8" s="58" t="s">
        <v>36</v>
      </c>
      <c r="C8" s="8" t="s">
        <v>19</v>
      </c>
      <c r="D8" s="8">
        <v>500</v>
      </c>
      <c r="E8" s="8">
        <v>1340</v>
      </c>
      <c r="F8" s="8">
        <v>50</v>
      </c>
      <c r="G8" s="8">
        <v>46</v>
      </c>
      <c r="H8" s="8">
        <v>48</v>
      </c>
      <c r="I8" s="30">
        <f t="shared" si="0"/>
        <v>-1000</v>
      </c>
      <c r="J8" s="26">
        <f t="shared" si="1"/>
        <v>25000</v>
      </c>
      <c r="K8" s="27">
        <f t="shared" si="2"/>
        <v>-0.04</v>
      </c>
      <c r="L8" s="1"/>
    </row>
    <row r="9" spans="1:12">
      <c r="A9" s="55">
        <v>43439</v>
      </c>
      <c r="B9" s="58" t="s">
        <v>555</v>
      </c>
      <c r="C9" s="8" t="s">
        <v>19</v>
      </c>
      <c r="D9" s="8">
        <v>2000</v>
      </c>
      <c r="E9" s="8">
        <v>110</v>
      </c>
      <c r="F9" s="8">
        <v>5.0999999999999996</v>
      </c>
      <c r="G9" s="8">
        <v>3.9</v>
      </c>
      <c r="H9" s="8">
        <v>4.0999999999999996</v>
      </c>
      <c r="I9" s="30">
        <f t="shared" si="0"/>
        <v>-2000</v>
      </c>
      <c r="J9" s="26">
        <f t="shared" si="1"/>
        <v>10200</v>
      </c>
      <c r="K9" s="27">
        <f t="shared" si="2"/>
        <v>-0.19607843137254902</v>
      </c>
      <c r="L9" s="1"/>
    </row>
    <row r="10" spans="1:12">
      <c r="A10" s="54">
        <v>43439</v>
      </c>
      <c r="B10" s="57" t="s">
        <v>328</v>
      </c>
      <c r="C10" s="5" t="s">
        <v>536</v>
      </c>
      <c r="D10" s="5">
        <v>1000</v>
      </c>
      <c r="E10" s="5">
        <v>460</v>
      </c>
      <c r="F10" s="5">
        <v>19</v>
      </c>
      <c r="G10" s="5">
        <v>16.8</v>
      </c>
      <c r="H10" s="5">
        <v>19</v>
      </c>
      <c r="I10" s="29">
        <f t="shared" si="0"/>
        <v>0</v>
      </c>
      <c r="J10" s="26">
        <f t="shared" si="1"/>
        <v>19000</v>
      </c>
      <c r="K10" s="27">
        <f t="shared" si="2"/>
        <v>0</v>
      </c>
      <c r="L10" s="1"/>
    </row>
    <row r="11" spans="1:12">
      <c r="A11" s="55">
        <v>43440</v>
      </c>
      <c r="B11" s="58" t="s">
        <v>556</v>
      </c>
      <c r="C11" s="8" t="s">
        <v>19</v>
      </c>
      <c r="D11" s="8">
        <v>1500</v>
      </c>
      <c r="E11" s="8">
        <v>210</v>
      </c>
      <c r="F11" s="8">
        <v>15.5</v>
      </c>
      <c r="G11" s="8">
        <v>14</v>
      </c>
      <c r="H11" s="8">
        <v>14</v>
      </c>
      <c r="I11" s="30">
        <f t="shared" si="0"/>
        <v>-2250</v>
      </c>
      <c r="J11" s="26">
        <f t="shared" si="1"/>
        <v>23250</v>
      </c>
      <c r="K11" s="27">
        <f t="shared" si="2"/>
        <v>-9.6774193548387094E-2</v>
      </c>
      <c r="L11" s="1"/>
    </row>
    <row r="12" spans="1:12">
      <c r="A12" s="54">
        <v>43440</v>
      </c>
      <c r="B12" s="57" t="s">
        <v>507</v>
      </c>
      <c r="C12" s="5" t="s">
        <v>536</v>
      </c>
      <c r="D12" s="5">
        <v>1300</v>
      </c>
      <c r="E12" s="5">
        <v>300</v>
      </c>
      <c r="F12" s="5">
        <v>20</v>
      </c>
      <c r="G12" s="5">
        <v>18</v>
      </c>
      <c r="H12" s="5">
        <v>21.1</v>
      </c>
      <c r="I12" s="29">
        <f t="shared" si="0"/>
        <v>1430.0000000000018</v>
      </c>
      <c r="J12" s="26">
        <f t="shared" si="1"/>
        <v>26000</v>
      </c>
      <c r="K12" s="27">
        <f t="shared" si="2"/>
        <v>5.500000000000007E-2</v>
      </c>
      <c r="L12" s="1"/>
    </row>
    <row r="13" spans="1:12">
      <c r="A13" s="55">
        <v>43440</v>
      </c>
      <c r="B13" s="58" t="s">
        <v>36</v>
      </c>
      <c r="C13" s="8" t="s">
        <v>19</v>
      </c>
      <c r="D13" s="8">
        <v>500</v>
      </c>
      <c r="E13" s="8">
        <v>1340</v>
      </c>
      <c r="F13" s="8">
        <v>50</v>
      </c>
      <c r="G13" s="8">
        <v>45</v>
      </c>
      <c r="H13" s="8">
        <v>45</v>
      </c>
      <c r="I13" s="30">
        <f t="shared" si="0"/>
        <v>-2500</v>
      </c>
      <c r="J13" s="26">
        <f t="shared" si="1"/>
        <v>25000</v>
      </c>
      <c r="K13" s="27">
        <f t="shared" si="2"/>
        <v>-0.1</v>
      </c>
      <c r="L13" s="1"/>
    </row>
    <row r="14" spans="1:12">
      <c r="A14" s="55">
        <v>43440</v>
      </c>
      <c r="B14" s="58" t="s">
        <v>506</v>
      </c>
      <c r="C14" s="8" t="s">
        <v>536</v>
      </c>
      <c r="D14" s="8">
        <v>1500</v>
      </c>
      <c r="E14" s="8">
        <v>200</v>
      </c>
      <c r="F14" s="8">
        <v>16</v>
      </c>
      <c r="G14" s="8">
        <v>14.5</v>
      </c>
      <c r="H14" s="8">
        <v>14.5</v>
      </c>
      <c r="I14" s="30">
        <f t="shared" si="0"/>
        <v>-2250</v>
      </c>
      <c r="J14" s="26">
        <f t="shared" si="1"/>
        <v>24000</v>
      </c>
      <c r="K14" s="27">
        <f t="shared" si="2"/>
        <v>-9.375E-2</v>
      </c>
      <c r="L14" s="1"/>
    </row>
    <row r="15" spans="1:12">
      <c r="A15" s="55">
        <v>43441</v>
      </c>
      <c r="B15" s="58" t="s">
        <v>557</v>
      </c>
      <c r="C15" s="8" t="s">
        <v>19</v>
      </c>
      <c r="D15" s="8">
        <v>250</v>
      </c>
      <c r="E15" s="8">
        <v>2700</v>
      </c>
      <c r="F15" s="8">
        <v>110</v>
      </c>
      <c r="G15" s="8">
        <v>100</v>
      </c>
      <c r="H15" s="8">
        <v>100</v>
      </c>
      <c r="I15" s="30">
        <f t="shared" si="0"/>
        <v>-2500</v>
      </c>
      <c r="J15" s="26">
        <f t="shared" si="1"/>
        <v>27500</v>
      </c>
      <c r="K15" s="27">
        <f t="shared" si="2"/>
        <v>-9.0909090909090912E-2</v>
      </c>
      <c r="L15" s="1"/>
    </row>
    <row r="16" spans="1:12">
      <c r="A16" s="55">
        <v>43441</v>
      </c>
      <c r="B16" s="58" t="s">
        <v>486</v>
      </c>
      <c r="C16" s="8" t="s">
        <v>19</v>
      </c>
      <c r="D16" s="8">
        <v>1200</v>
      </c>
      <c r="E16" s="8">
        <v>700</v>
      </c>
      <c r="F16" s="8">
        <v>26</v>
      </c>
      <c r="G16" s="8">
        <v>24</v>
      </c>
      <c r="H16" s="8">
        <v>24</v>
      </c>
      <c r="I16" s="30">
        <f t="shared" si="0"/>
        <v>-2400</v>
      </c>
      <c r="J16" s="26">
        <f t="shared" si="1"/>
        <v>31200</v>
      </c>
      <c r="K16" s="27">
        <f t="shared" si="2"/>
        <v>-7.6923076923076927E-2</v>
      </c>
      <c r="L16" s="1"/>
    </row>
    <row r="17" spans="1:12">
      <c r="A17" s="54">
        <v>43441</v>
      </c>
      <c r="B17" s="57" t="s">
        <v>192</v>
      </c>
      <c r="C17" s="5" t="s">
        <v>19</v>
      </c>
      <c r="D17" s="5">
        <v>800</v>
      </c>
      <c r="E17" s="5">
        <v>1240</v>
      </c>
      <c r="F17" s="5">
        <v>47</v>
      </c>
      <c r="G17" s="5">
        <v>43</v>
      </c>
      <c r="H17" s="5">
        <v>56</v>
      </c>
      <c r="I17" s="29">
        <f t="shared" si="0"/>
        <v>7200</v>
      </c>
      <c r="J17" s="26">
        <f t="shared" si="1"/>
        <v>37600</v>
      </c>
      <c r="K17" s="27">
        <f t="shared" si="2"/>
        <v>0.19148936170212766</v>
      </c>
      <c r="L17" s="1"/>
    </row>
    <row r="18" spans="1:12">
      <c r="A18" s="55">
        <v>43444</v>
      </c>
      <c r="B18" s="58" t="s">
        <v>558</v>
      </c>
      <c r="C18" s="8" t="s">
        <v>19</v>
      </c>
      <c r="D18" s="8">
        <v>1500</v>
      </c>
      <c r="E18" s="8">
        <v>300</v>
      </c>
      <c r="F18" s="8">
        <v>14.5</v>
      </c>
      <c r="G18" s="8">
        <v>13</v>
      </c>
      <c r="H18" s="8">
        <v>13</v>
      </c>
      <c r="I18" s="30">
        <f t="shared" si="0"/>
        <v>-2250</v>
      </c>
      <c r="J18" s="26">
        <f t="shared" si="1"/>
        <v>21750</v>
      </c>
      <c r="K18" s="27">
        <f t="shared" si="2"/>
        <v>-0.10344827586206896</v>
      </c>
      <c r="L18" s="1"/>
    </row>
    <row r="19" spans="1:12">
      <c r="A19" s="54">
        <v>43444</v>
      </c>
      <c r="B19" s="57" t="s">
        <v>513</v>
      </c>
      <c r="C19" s="5" t="s">
        <v>19</v>
      </c>
      <c r="D19" s="5">
        <v>700</v>
      </c>
      <c r="E19" s="5">
        <v>820</v>
      </c>
      <c r="F19" s="5">
        <v>27</v>
      </c>
      <c r="G19" s="5">
        <v>23</v>
      </c>
      <c r="H19" s="5">
        <v>32</v>
      </c>
      <c r="I19" s="29">
        <f t="shared" si="0"/>
        <v>3500</v>
      </c>
      <c r="J19" s="26">
        <f t="shared" si="1"/>
        <v>18900</v>
      </c>
      <c r="K19" s="27">
        <f t="shared" si="2"/>
        <v>0.18518518518518517</v>
      </c>
      <c r="L19" s="1"/>
    </row>
    <row r="20" spans="1:12">
      <c r="A20" s="54">
        <v>43444</v>
      </c>
      <c r="B20" s="57" t="s">
        <v>44</v>
      </c>
      <c r="C20" s="5" t="s">
        <v>19</v>
      </c>
      <c r="D20" s="5">
        <v>1000</v>
      </c>
      <c r="E20" s="5">
        <v>740</v>
      </c>
      <c r="F20" s="5">
        <v>32.5</v>
      </c>
      <c r="G20" s="5">
        <v>30</v>
      </c>
      <c r="H20" s="5">
        <v>34</v>
      </c>
      <c r="I20" s="29">
        <f t="shared" si="0"/>
        <v>1500</v>
      </c>
      <c r="J20" s="26">
        <f t="shared" si="1"/>
        <v>32500</v>
      </c>
      <c r="K20" s="27">
        <f t="shared" si="2"/>
        <v>4.6153846153846156E-2</v>
      </c>
      <c r="L20" s="1"/>
    </row>
    <row r="21" spans="1:12">
      <c r="A21" s="55">
        <v>43444</v>
      </c>
      <c r="B21" s="58" t="s">
        <v>192</v>
      </c>
      <c r="C21" s="8" t="s">
        <v>19</v>
      </c>
      <c r="D21" s="8">
        <v>800</v>
      </c>
      <c r="E21" s="8">
        <v>1200</v>
      </c>
      <c r="F21" s="8">
        <v>50</v>
      </c>
      <c r="G21" s="8">
        <v>47</v>
      </c>
      <c r="H21" s="8">
        <v>47</v>
      </c>
      <c r="I21" s="30">
        <f t="shared" si="0"/>
        <v>-2400</v>
      </c>
      <c r="J21" s="26">
        <f t="shared" si="1"/>
        <v>40000</v>
      </c>
      <c r="K21" s="27">
        <f t="shared" si="2"/>
        <v>-0.06</v>
      </c>
      <c r="L21" s="1"/>
    </row>
    <row r="22" spans="1:12">
      <c r="A22" s="54">
        <v>43444</v>
      </c>
      <c r="B22" s="57" t="s">
        <v>509</v>
      </c>
      <c r="C22" s="5" t="s">
        <v>19</v>
      </c>
      <c r="D22" s="5">
        <v>800</v>
      </c>
      <c r="E22" s="5">
        <v>1200</v>
      </c>
      <c r="F22" s="5">
        <v>60</v>
      </c>
      <c r="G22" s="5">
        <v>56.8</v>
      </c>
      <c r="H22" s="5">
        <v>62</v>
      </c>
      <c r="I22" s="29">
        <f t="shared" si="0"/>
        <v>1600</v>
      </c>
      <c r="J22" s="26">
        <f t="shared" si="1"/>
        <v>48000</v>
      </c>
      <c r="K22" s="27">
        <f t="shared" si="2"/>
        <v>3.3333333333333333E-2</v>
      </c>
      <c r="L22" s="1"/>
    </row>
    <row r="23" spans="1:12">
      <c r="A23" s="54">
        <v>43445</v>
      </c>
      <c r="B23" s="57" t="s">
        <v>453</v>
      </c>
      <c r="C23" s="5" t="s">
        <v>19</v>
      </c>
      <c r="D23" s="5">
        <v>500</v>
      </c>
      <c r="E23" s="5">
        <v>700</v>
      </c>
      <c r="F23" s="5">
        <v>50</v>
      </c>
      <c r="G23" s="5">
        <v>45</v>
      </c>
      <c r="H23" s="5">
        <v>53</v>
      </c>
      <c r="I23" s="29">
        <f t="shared" si="0"/>
        <v>1500</v>
      </c>
      <c r="J23" s="26">
        <f t="shared" si="1"/>
        <v>25000</v>
      </c>
      <c r="K23" s="27">
        <f t="shared" si="2"/>
        <v>0.06</v>
      </c>
      <c r="L23" s="1"/>
    </row>
    <row r="24" spans="1:12">
      <c r="A24" s="55">
        <v>43446</v>
      </c>
      <c r="B24" s="58" t="s">
        <v>327</v>
      </c>
      <c r="C24" s="8" t="s">
        <v>19</v>
      </c>
      <c r="D24" s="8">
        <v>550</v>
      </c>
      <c r="E24" s="8">
        <v>1080</v>
      </c>
      <c r="F24" s="8">
        <v>31</v>
      </c>
      <c r="G24" s="8">
        <v>26</v>
      </c>
      <c r="H24" s="8">
        <v>26</v>
      </c>
      <c r="I24" s="30">
        <f t="shared" si="0"/>
        <v>-2750</v>
      </c>
      <c r="J24" s="26">
        <f t="shared" si="1"/>
        <v>17050</v>
      </c>
      <c r="K24" s="27">
        <f t="shared" si="2"/>
        <v>-0.16129032258064516</v>
      </c>
      <c r="L24" s="1"/>
    </row>
    <row r="25" spans="1:12">
      <c r="A25" s="54">
        <v>43446</v>
      </c>
      <c r="B25" s="57" t="s">
        <v>559</v>
      </c>
      <c r="C25" s="5" t="s">
        <v>19</v>
      </c>
      <c r="D25" s="5">
        <v>2667</v>
      </c>
      <c r="E25" s="5">
        <v>340</v>
      </c>
      <c r="F25" s="5">
        <v>9</v>
      </c>
      <c r="G25" s="5">
        <v>7.8</v>
      </c>
      <c r="H25" s="5">
        <v>11</v>
      </c>
      <c r="I25" s="29">
        <f t="shared" si="0"/>
        <v>5334</v>
      </c>
      <c r="J25" s="26">
        <f t="shared" si="1"/>
        <v>24003</v>
      </c>
      <c r="K25" s="27">
        <f t="shared" si="2"/>
        <v>0.22222222222222221</v>
      </c>
      <c r="L25" s="1"/>
    </row>
    <row r="26" spans="1:12">
      <c r="A26" s="54">
        <v>43446</v>
      </c>
      <c r="B26" s="57" t="s">
        <v>554</v>
      </c>
      <c r="C26" s="5" t="s">
        <v>19</v>
      </c>
      <c r="D26" s="5">
        <v>1500</v>
      </c>
      <c r="E26" s="5">
        <v>340</v>
      </c>
      <c r="F26" s="5">
        <v>11.5</v>
      </c>
      <c r="G26" s="5">
        <v>10</v>
      </c>
      <c r="H26" s="5">
        <v>12.5</v>
      </c>
      <c r="I26" s="29">
        <f t="shared" si="0"/>
        <v>1500</v>
      </c>
      <c r="J26" s="26">
        <f t="shared" si="1"/>
        <v>17250</v>
      </c>
      <c r="K26" s="27">
        <f t="shared" si="2"/>
        <v>8.6956521739130432E-2</v>
      </c>
      <c r="L26" s="1"/>
    </row>
    <row r="27" spans="1:12">
      <c r="A27" s="54">
        <v>43447</v>
      </c>
      <c r="B27" s="57" t="s">
        <v>36</v>
      </c>
      <c r="C27" s="5" t="s">
        <v>19</v>
      </c>
      <c r="D27" s="5">
        <v>500</v>
      </c>
      <c r="E27" s="5">
        <v>1260</v>
      </c>
      <c r="F27" s="5">
        <v>50</v>
      </c>
      <c r="G27" s="5">
        <v>45</v>
      </c>
      <c r="H27" s="5">
        <v>55</v>
      </c>
      <c r="I27" s="29">
        <f t="shared" si="0"/>
        <v>2500</v>
      </c>
      <c r="J27" s="26">
        <f t="shared" si="1"/>
        <v>25000</v>
      </c>
      <c r="K27" s="27">
        <f t="shared" si="2"/>
        <v>0.1</v>
      </c>
      <c r="L27" s="1"/>
    </row>
    <row r="28" spans="1:12">
      <c r="A28" s="55">
        <v>43447</v>
      </c>
      <c r="B28" s="58" t="s">
        <v>332</v>
      </c>
      <c r="C28" s="8" t="s">
        <v>19</v>
      </c>
      <c r="D28" s="8">
        <v>1600</v>
      </c>
      <c r="E28" s="8">
        <v>250</v>
      </c>
      <c r="F28" s="8">
        <v>11</v>
      </c>
      <c r="G28" s="8">
        <v>9.4</v>
      </c>
      <c r="H28" s="8">
        <v>9.4</v>
      </c>
      <c r="I28" s="30">
        <f t="shared" si="0"/>
        <v>-2559.9999999999995</v>
      </c>
      <c r="J28" s="26">
        <f t="shared" si="1"/>
        <v>17600</v>
      </c>
      <c r="K28" s="27">
        <f t="shared" si="2"/>
        <v>-0.14545454545454542</v>
      </c>
      <c r="L28" s="1"/>
    </row>
    <row r="29" spans="1:12">
      <c r="A29" s="55">
        <v>43448</v>
      </c>
      <c r="B29" s="58" t="s">
        <v>460</v>
      </c>
      <c r="C29" s="8" t="s">
        <v>19</v>
      </c>
      <c r="D29" s="8">
        <v>2000</v>
      </c>
      <c r="E29" s="8">
        <v>260</v>
      </c>
      <c r="F29" s="8">
        <v>12</v>
      </c>
      <c r="G29" s="8">
        <v>10.7</v>
      </c>
      <c r="H29" s="8">
        <v>10.7</v>
      </c>
      <c r="I29" s="30">
        <f t="shared" si="0"/>
        <v>-2600.0000000000014</v>
      </c>
      <c r="J29" s="26">
        <f t="shared" si="1"/>
        <v>24000</v>
      </c>
      <c r="K29" s="27">
        <f t="shared" si="2"/>
        <v>-0.10833333333333339</v>
      </c>
      <c r="L29" s="1"/>
    </row>
    <row r="30" spans="1:12">
      <c r="A30" s="54">
        <v>43448</v>
      </c>
      <c r="B30" s="57" t="s">
        <v>560</v>
      </c>
      <c r="C30" s="5" t="s">
        <v>19</v>
      </c>
      <c r="D30" s="5">
        <v>1250</v>
      </c>
      <c r="E30" s="5">
        <v>440</v>
      </c>
      <c r="F30" s="5">
        <v>9.6999999999999993</v>
      </c>
      <c r="G30" s="5">
        <v>8</v>
      </c>
      <c r="H30" s="5">
        <v>11</v>
      </c>
      <c r="I30" s="29">
        <f t="shared" si="0"/>
        <v>1625.0000000000009</v>
      </c>
      <c r="J30" s="26">
        <f t="shared" si="1"/>
        <v>12125</v>
      </c>
      <c r="K30" s="27">
        <f t="shared" si="2"/>
        <v>0.13402061855670111</v>
      </c>
      <c r="L30" s="1"/>
    </row>
    <row r="31" spans="1:12">
      <c r="A31" s="54">
        <v>43451</v>
      </c>
      <c r="B31" s="57" t="s">
        <v>120</v>
      </c>
      <c r="C31" s="5" t="s">
        <v>19</v>
      </c>
      <c r="D31" s="5">
        <v>1500</v>
      </c>
      <c r="E31" s="5">
        <v>480</v>
      </c>
      <c r="F31" s="5">
        <v>13</v>
      </c>
      <c r="G31" s="5">
        <v>11.5</v>
      </c>
      <c r="H31" s="5">
        <v>14</v>
      </c>
      <c r="I31" s="29">
        <f t="shared" si="0"/>
        <v>1500</v>
      </c>
      <c r="J31" s="26">
        <f t="shared" si="1"/>
        <v>19500</v>
      </c>
      <c r="K31" s="27">
        <f t="shared" si="2"/>
        <v>7.6923076923076927E-2</v>
      </c>
      <c r="L31" s="1"/>
    </row>
    <row r="32" spans="1:12">
      <c r="A32" s="55">
        <v>43451</v>
      </c>
      <c r="B32" s="58" t="s">
        <v>52</v>
      </c>
      <c r="C32" s="8" t="s">
        <v>19</v>
      </c>
      <c r="D32" s="8">
        <v>1100</v>
      </c>
      <c r="E32" s="8">
        <v>680</v>
      </c>
      <c r="F32" s="8">
        <v>17</v>
      </c>
      <c r="G32" s="8">
        <v>14.8</v>
      </c>
      <c r="H32" s="8">
        <v>14.8</v>
      </c>
      <c r="I32" s="30">
        <f t="shared" si="0"/>
        <v>-2419.9999999999991</v>
      </c>
      <c r="J32" s="26">
        <f t="shared" si="1"/>
        <v>18700</v>
      </c>
      <c r="K32" s="27">
        <f t="shared" si="2"/>
        <v>-0.12941176470588231</v>
      </c>
      <c r="L32" s="1"/>
    </row>
    <row r="33" spans="1:12">
      <c r="A33" s="54">
        <v>43452</v>
      </c>
      <c r="B33" s="57" t="s">
        <v>554</v>
      </c>
      <c r="C33" s="5" t="s">
        <v>19</v>
      </c>
      <c r="D33" s="5">
        <v>1500</v>
      </c>
      <c r="E33" s="5">
        <v>340</v>
      </c>
      <c r="F33" s="5">
        <v>9.5</v>
      </c>
      <c r="G33" s="5">
        <v>7.9</v>
      </c>
      <c r="H33" s="5">
        <v>10.5</v>
      </c>
      <c r="I33" s="29">
        <f t="shared" si="0"/>
        <v>1500</v>
      </c>
      <c r="J33" s="26">
        <f t="shared" si="1"/>
        <v>14250</v>
      </c>
      <c r="K33" s="27">
        <f t="shared" si="2"/>
        <v>0.10526315789473684</v>
      </c>
      <c r="L33" s="1"/>
    </row>
    <row r="34" spans="1:12">
      <c r="A34" s="55">
        <v>43453</v>
      </c>
      <c r="B34" s="58" t="s">
        <v>447</v>
      </c>
      <c r="C34" s="8" t="s">
        <v>19</v>
      </c>
      <c r="D34" s="8">
        <v>1100</v>
      </c>
      <c r="E34" s="8">
        <v>430</v>
      </c>
      <c r="F34" s="8">
        <v>11</v>
      </c>
      <c r="G34" s="8">
        <v>8.8000000000000007</v>
      </c>
      <c r="H34" s="8">
        <v>8.8000000000000007</v>
      </c>
      <c r="I34" s="30">
        <f t="shared" si="0"/>
        <v>-2419.9999999999991</v>
      </c>
      <c r="J34" s="26">
        <f t="shared" si="1"/>
        <v>12100</v>
      </c>
      <c r="K34" s="27">
        <f t="shared" si="2"/>
        <v>-0.19999999999999993</v>
      </c>
      <c r="L34" s="1"/>
    </row>
    <row r="35" spans="1:12">
      <c r="A35" s="55">
        <v>43453</v>
      </c>
      <c r="B35" s="58" t="s">
        <v>561</v>
      </c>
      <c r="C35" s="8" t="s">
        <v>19</v>
      </c>
      <c r="D35" s="8">
        <v>302</v>
      </c>
      <c r="E35" s="8">
        <v>2250</v>
      </c>
      <c r="F35" s="8">
        <v>50</v>
      </c>
      <c r="G35" s="8">
        <v>42</v>
      </c>
      <c r="H35" s="8">
        <v>42</v>
      </c>
      <c r="I35" s="30">
        <f t="shared" si="0"/>
        <v>-2416</v>
      </c>
      <c r="J35" s="26">
        <f t="shared" si="1"/>
        <v>15100</v>
      </c>
      <c r="K35" s="27">
        <f t="shared" si="2"/>
        <v>-0.16</v>
      </c>
      <c r="L35" s="1"/>
    </row>
    <row r="36" spans="1:12">
      <c r="A36" s="54">
        <v>43453</v>
      </c>
      <c r="B36" s="57" t="s">
        <v>489</v>
      </c>
      <c r="C36" s="5" t="s">
        <v>19</v>
      </c>
      <c r="D36" s="5">
        <v>1250</v>
      </c>
      <c r="E36" s="5">
        <v>290</v>
      </c>
      <c r="F36" s="5">
        <v>8</v>
      </c>
      <c r="G36" s="5">
        <v>6.3</v>
      </c>
      <c r="H36" s="5">
        <v>8</v>
      </c>
      <c r="I36" s="29">
        <f t="shared" si="0"/>
        <v>0</v>
      </c>
      <c r="J36" s="26">
        <f t="shared" si="1"/>
        <v>10000</v>
      </c>
      <c r="K36" s="27">
        <f t="shared" si="2"/>
        <v>0</v>
      </c>
      <c r="L36" s="1"/>
    </row>
    <row r="37" spans="1:12">
      <c r="A37" s="54">
        <v>43454</v>
      </c>
      <c r="B37" s="57" t="s">
        <v>535</v>
      </c>
      <c r="C37" s="5" t="s">
        <v>19</v>
      </c>
      <c r="D37" s="5">
        <v>500</v>
      </c>
      <c r="E37" s="5">
        <v>860</v>
      </c>
      <c r="F37" s="5">
        <v>30</v>
      </c>
      <c r="G37" s="5">
        <v>25</v>
      </c>
      <c r="H37" s="5">
        <v>37</v>
      </c>
      <c r="I37" s="29">
        <f t="shared" si="0"/>
        <v>3500</v>
      </c>
      <c r="J37" s="26">
        <f t="shared" si="1"/>
        <v>15000</v>
      </c>
      <c r="K37" s="27">
        <f t="shared" si="2"/>
        <v>0.23333333333333334</v>
      </c>
      <c r="L37" s="1"/>
    </row>
    <row r="38" spans="1:12">
      <c r="A38" s="7">
        <v>43455</v>
      </c>
      <c r="B38" s="61" t="s">
        <v>72</v>
      </c>
      <c r="C38" s="8" t="s">
        <v>19</v>
      </c>
      <c r="D38" s="8">
        <v>1000</v>
      </c>
      <c r="E38" s="8">
        <v>810</v>
      </c>
      <c r="F38" s="8">
        <v>14</v>
      </c>
      <c r="G38" s="8">
        <v>12</v>
      </c>
      <c r="H38" s="8">
        <v>12</v>
      </c>
      <c r="I38" s="30">
        <f t="shared" si="0"/>
        <v>-2000</v>
      </c>
      <c r="J38" s="26">
        <f t="shared" si="1"/>
        <v>14000</v>
      </c>
      <c r="K38" s="27">
        <f t="shared" si="2"/>
        <v>-0.14285714285714285</v>
      </c>
      <c r="L38" s="1"/>
    </row>
    <row r="39" spans="1:12">
      <c r="A39" s="4">
        <v>43455</v>
      </c>
      <c r="B39" s="59" t="s">
        <v>144</v>
      </c>
      <c r="C39" s="5" t="s">
        <v>19</v>
      </c>
      <c r="D39" s="5">
        <v>600</v>
      </c>
      <c r="E39" s="5">
        <v>1420</v>
      </c>
      <c r="F39" s="5">
        <v>30</v>
      </c>
      <c r="G39" s="5">
        <v>26.8</v>
      </c>
      <c r="H39" s="5">
        <v>35</v>
      </c>
      <c r="I39" s="29">
        <f t="shared" si="0"/>
        <v>3000</v>
      </c>
      <c r="J39" s="26">
        <f t="shared" si="1"/>
        <v>18000</v>
      </c>
      <c r="K39" s="27">
        <f t="shared" si="2"/>
        <v>0.16666666666666666</v>
      </c>
      <c r="L39" s="1"/>
    </row>
    <row r="40" spans="1:12">
      <c r="A40" s="7">
        <v>43455</v>
      </c>
      <c r="B40" s="61" t="s">
        <v>506</v>
      </c>
      <c r="C40" s="8" t="s">
        <v>19</v>
      </c>
      <c r="D40" s="8">
        <v>1500</v>
      </c>
      <c r="E40" s="8">
        <v>240</v>
      </c>
      <c r="F40" s="8">
        <v>10</v>
      </c>
      <c r="G40" s="8">
        <v>8.5</v>
      </c>
      <c r="H40" s="8">
        <v>8.5</v>
      </c>
      <c r="I40" s="30">
        <f t="shared" si="0"/>
        <v>-2250</v>
      </c>
      <c r="J40" s="26">
        <f t="shared" si="1"/>
        <v>15000</v>
      </c>
      <c r="K40" s="27">
        <f t="shared" si="2"/>
        <v>-0.15</v>
      </c>
      <c r="L40" s="1"/>
    </row>
    <row r="41" spans="1:12">
      <c r="A41" s="7">
        <v>43458</v>
      </c>
      <c r="B41" s="61" t="s">
        <v>447</v>
      </c>
      <c r="C41" s="8" t="s">
        <v>19</v>
      </c>
      <c r="D41" s="8">
        <v>1100</v>
      </c>
      <c r="E41" s="8">
        <v>430</v>
      </c>
      <c r="F41" s="8">
        <v>9</v>
      </c>
      <c r="G41" s="8">
        <v>7</v>
      </c>
      <c r="H41" s="8">
        <v>7</v>
      </c>
      <c r="I41" s="30">
        <f t="shared" si="0"/>
        <v>-2200</v>
      </c>
      <c r="J41" s="26">
        <f t="shared" si="1"/>
        <v>9900</v>
      </c>
      <c r="K41" s="27">
        <f t="shared" si="2"/>
        <v>-0.22222222222222221</v>
      </c>
      <c r="L41" s="1"/>
    </row>
    <row r="42" spans="1:12">
      <c r="A42" s="4">
        <v>43458</v>
      </c>
      <c r="B42" s="59" t="s">
        <v>144</v>
      </c>
      <c r="C42" s="5" t="s">
        <v>19</v>
      </c>
      <c r="D42" s="5">
        <v>600</v>
      </c>
      <c r="E42" s="5">
        <v>1360</v>
      </c>
      <c r="F42" s="5">
        <v>11</v>
      </c>
      <c r="G42" s="5">
        <v>7.2</v>
      </c>
      <c r="H42" s="5">
        <v>13</v>
      </c>
      <c r="I42" s="29">
        <f t="shared" si="0"/>
        <v>1200</v>
      </c>
      <c r="J42" s="26">
        <f t="shared" si="1"/>
        <v>6600</v>
      </c>
      <c r="K42" s="27">
        <f t="shared" si="2"/>
        <v>0.18181818181818182</v>
      </c>
      <c r="L42" s="1"/>
    </row>
    <row r="43" spans="1:12">
      <c r="A43" s="4">
        <v>43458</v>
      </c>
      <c r="B43" s="59" t="s">
        <v>506</v>
      </c>
      <c r="C43" s="5" t="s">
        <v>19</v>
      </c>
      <c r="D43" s="5">
        <v>1500</v>
      </c>
      <c r="E43" s="5">
        <v>240</v>
      </c>
      <c r="F43" s="5">
        <v>7</v>
      </c>
      <c r="G43" s="5">
        <v>5.5</v>
      </c>
      <c r="H43" s="5">
        <v>8</v>
      </c>
      <c r="I43" s="29">
        <f t="shared" si="0"/>
        <v>1500</v>
      </c>
      <c r="J43" s="26">
        <f t="shared" si="1"/>
        <v>10500</v>
      </c>
      <c r="K43" s="27">
        <f t="shared" si="2"/>
        <v>0.14285714285714285</v>
      </c>
      <c r="L43" s="1"/>
    </row>
    <row r="44" spans="1:12">
      <c r="A44" s="4">
        <v>43460</v>
      </c>
      <c r="B44" s="59" t="s">
        <v>192</v>
      </c>
      <c r="C44" s="5" t="s">
        <v>19</v>
      </c>
      <c r="D44" s="5">
        <v>800</v>
      </c>
      <c r="E44" s="5">
        <v>1240</v>
      </c>
      <c r="F44" s="5">
        <v>26</v>
      </c>
      <c r="G44" s="5">
        <v>23</v>
      </c>
      <c r="H44" s="5">
        <v>27.5</v>
      </c>
      <c r="I44" s="29">
        <f t="shared" si="0"/>
        <v>1200</v>
      </c>
      <c r="J44" s="26">
        <f t="shared" si="1"/>
        <v>20800</v>
      </c>
      <c r="K44" s="27">
        <f t="shared" si="2"/>
        <v>5.7692307692307696E-2</v>
      </c>
      <c r="L44" s="1"/>
    </row>
    <row r="45" spans="1:12">
      <c r="A45" s="7">
        <v>43461</v>
      </c>
      <c r="B45" s="61" t="s">
        <v>327</v>
      </c>
      <c r="C45" s="8" t="s">
        <v>19</v>
      </c>
      <c r="D45" s="8">
        <v>550</v>
      </c>
      <c r="E45" s="8">
        <v>1120</v>
      </c>
      <c r="F45" s="8">
        <v>8</v>
      </c>
      <c r="G45" s="8">
        <v>4.2</v>
      </c>
      <c r="H45" s="8">
        <v>4.2</v>
      </c>
      <c r="I45" s="30">
        <f t="shared" si="0"/>
        <v>-2090</v>
      </c>
      <c r="J45" s="26">
        <f t="shared" si="1"/>
        <v>4400</v>
      </c>
      <c r="K45" s="27">
        <f t="shared" si="2"/>
        <v>-0.47499999999999998</v>
      </c>
      <c r="L45" s="1"/>
    </row>
    <row r="46" spans="1:12">
      <c r="A46" s="4">
        <v>43461</v>
      </c>
      <c r="B46" s="59" t="s">
        <v>531</v>
      </c>
      <c r="C46" s="5" t="s">
        <v>536</v>
      </c>
      <c r="D46" s="5">
        <v>2500</v>
      </c>
      <c r="E46" s="5">
        <v>370</v>
      </c>
      <c r="F46" s="5">
        <v>10</v>
      </c>
      <c r="G46" s="5">
        <v>8.9</v>
      </c>
      <c r="H46" s="5">
        <v>12</v>
      </c>
      <c r="I46" s="29">
        <f t="shared" si="0"/>
        <v>5000</v>
      </c>
      <c r="J46" s="26">
        <f t="shared" si="1"/>
        <v>25000</v>
      </c>
      <c r="K46" s="27">
        <f t="shared" si="2"/>
        <v>0.2</v>
      </c>
      <c r="L46" s="1"/>
    </row>
    <row r="47" spans="1:12">
      <c r="A47" s="4">
        <v>43462</v>
      </c>
      <c r="B47" s="59" t="s">
        <v>520</v>
      </c>
      <c r="C47" s="5" t="s">
        <v>19</v>
      </c>
      <c r="D47" s="5">
        <v>1300</v>
      </c>
      <c r="E47" s="5">
        <v>320</v>
      </c>
      <c r="F47" s="5">
        <v>13</v>
      </c>
      <c r="G47" s="5">
        <v>11.5</v>
      </c>
      <c r="H47" s="5">
        <v>15.5</v>
      </c>
      <c r="I47" s="29">
        <f t="shared" si="0"/>
        <v>3250</v>
      </c>
      <c r="J47" s="26">
        <f t="shared" si="1"/>
        <v>16900</v>
      </c>
      <c r="K47" s="27">
        <f t="shared" si="2"/>
        <v>0.19230769230769232</v>
      </c>
      <c r="L47" s="1"/>
    </row>
    <row r="48" spans="1:12">
      <c r="A48" s="7">
        <v>43462</v>
      </c>
      <c r="B48" s="61" t="s">
        <v>72</v>
      </c>
      <c r="C48" s="8" t="s">
        <v>19</v>
      </c>
      <c r="D48" s="8">
        <v>1000</v>
      </c>
      <c r="E48" s="8">
        <v>810</v>
      </c>
      <c r="F48" s="8">
        <v>24.5</v>
      </c>
      <c r="G48" s="8">
        <v>22</v>
      </c>
      <c r="H48" s="8">
        <v>22</v>
      </c>
      <c r="I48" s="30">
        <f t="shared" si="0"/>
        <v>-2500</v>
      </c>
      <c r="J48" s="26">
        <f t="shared" si="1"/>
        <v>24500</v>
      </c>
      <c r="K48" s="27">
        <f t="shared" si="2"/>
        <v>-0.10204081632653061</v>
      </c>
      <c r="L48" s="1"/>
    </row>
    <row r="49" spans="1:12">
      <c r="A49" s="4">
        <v>43465</v>
      </c>
      <c r="B49" s="59" t="s">
        <v>537</v>
      </c>
      <c r="C49" s="5" t="s">
        <v>19</v>
      </c>
      <c r="D49" s="5">
        <v>302</v>
      </c>
      <c r="E49" s="5">
        <v>2400</v>
      </c>
      <c r="F49" s="5">
        <v>104</v>
      </c>
      <c r="G49" s="5">
        <v>95</v>
      </c>
      <c r="H49" s="5">
        <v>114.5</v>
      </c>
      <c r="I49" s="29">
        <f t="shared" si="0"/>
        <v>3171</v>
      </c>
      <c r="J49" s="26">
        <f t="shared" si="1"/>
        <v>31408</v>
      </c>
      <c r="K49" s="27">
        <f t="shared" si="2"/>
        <v>0.10096153846153846</v>
      </c>
      <c r="L49" s="1"/>
    </row>
    <row r="50" spans="1:12">
      <c r="A50" s="54"/>
      <c r="B50" s="5"/>
      <c r="C50" s="5"/>
      <c r="D50" s="5"/>
      <c r="E50" s="5"/>
      <c r="F50" s="5"/>
      <c r="G50" s="5"/>
      <c r="H50" s="5"/>
      <c r="I50" s="29"/>
      <c r="J50" s="26"/>
      <c r="K50" s="27">
        <f>SUM(K4:K49)</f>
        <v>-0.15779544759181283</v>
      </c>
      <c r="L50" s="1"/>
    </row>
    <row r="51" spans="1:12">
      <c r="A51" s="56"/>
      <c r="B51" s="32"/>
      <c r="C51" s="32"/>
      <c r="D51" s="32"/>
      <c r="E51" s="32"/>
      <c r="F51" s="32"/>
      <c r="G51" s="41"/>
      <c r="H51" s="41"/>
      <c r="I51" s="42"/>
      <c r="J51" s="43"/>
      <c r="K51" s="44"/>
      <c r="L51" s="1"/>
    </row>
    <row r="52" spans="1:12">
      <c r="A52" s="56"/>
      <c r="B52" s="32"/>
      <c r="C52" s="32"/>
      <c r="D52" s="32"/>
      <c r="E52" s="32"/>
      <c r="F52" s="32"/>
      <c r="G52" s="91" t="s">
        <v>69</v>
      </c>
      <c r="H52" s="91"/>
      <c r="I52" s="45">
        <f>SUM(I4:I50)</f>
        <v>9504.0000000000036</v>
      </c>
      <c r="J52" s="32"/>
      <c r="K52" s="1"/>
      <c r="L52" s="1"/>
    </row>
    <row r="53" spans="1:12">
      <c r="G53" s="32"/>
      <c r="H53" s="32"/>
      <c r="I53" s="32"/>
    </row>
    <row r="54" spans="1:12">
      <c r="G54" s="92" t="s">
        <v>70</v>
      </c>
      <c r="H54" s="92"/>
      <c r="I54" s="60">
        <v>-0.16</v>
      </c>
    </row>
    <row r="55" spans="1:12">
      <c r="G55" s="33"/>
      <c r="H55" s="33"/>
      <c r="I55" s="32"/>
    </row>
    <row r="56" spans="1:12">
      <c r="G56" s="92" t="s">
        <v>2</v>
      </c>
      <c r="H56" s="92"/>
      <c r="I56" s="35">
        <f>25/46</f>
        <v>0.54347826086956519</v>
      </c>
    </row>
    <row r="1048569" spans="10:12 16384:16384">
      <c r="J1048569" s="50"/>
      <c r="K1048569" s="50"/>
      <c r="L1048569" s="50"/>
      <c r="XFD1048569" s="26"/>
    </row>
    <row r="1048570" spans="10:12 16384:16384">
      <c r="J1048570" s="43"/>
      <c r="K1048570" s="50"/>
      <c r="L1048570" s="50"/>
      <c r="XFD1048570" s="26"/>
    </row>
  </sheetData>
  <mergeCells count="5">
    <mergeCell ref="A1:K1"/>
    <mergeCell ref="A2:K2"/>
    <mergeCell ref="G52:H52"/>
    <mergeCell ref="G54:H54"/>
    <mergeCell ref="G56:H56"/>
  </mergeCells>
  <pageMargins left="0.75" right="0.75" top="1" bottom="1" header="0.51180555555555596" footer="0.51180555555555596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3"/>
  <sheetViews>
    <sheetView topLeftCell="A28" workbookViewId="0">
      <selection activeCell="K39" sqref="K39"/>
    </sheetView>
  </sheetViews>
  <sheetFormatPr defaultColWidth="9" defaultRowHeight="15"/>
  <cols>
    <col min="1" max="1" width="11.140625" style="52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94" t="s">
        <v>562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5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54">
        <v>43405</v>
      </c>
      <c r="B4" s="11" t="s">
        <v>79</v>
      </c>
      <c r="C4" s="5" t="s">
        <v>19</v>
      </c>
      <c r="D4" s="5">
        <v>1400</v>
      </c>
      <c r="E4" s="5">
        <v>500</v>
      </c>
      <c r="F4" s="5">
        <v>26.6</v>
      </c>
      <c r="G4" s="5">
        <v>25.3</v>
      </c>
      <c r="H4" s="5">
        <v>27.7</v>
      </c>
      <c r="I4" s="29">
        <f t="shared" ref="I4:I39" si="0">(H4-F4)*D4</f>
        <v>1539.999999999997</v>
      </c>
      <c r="J4" s="26">
        <f t="shared" ref="J4:J39" si="1">D4*F4</f>
        <v>37240</v>
      </c>
      <c r="K4" s="27">
        <f t="shared" ref="K4:K39" si="2">(I4/J4)</f>
        <v>4.1353383458646538E-2</v>
      </c>
      <c r="L4" s="1"/>
    </row>
    <row r="5" spans="1:12">
      <c r="A5" s="54">
        <v>43405</v>
      </c>
      <c r="B5" s="57" t="s">
        <v>534</v>
      </c>
      <c r="C5" s="5" t="s">
        <v>19</v>
      </c>
      <c r="D5" s="5">
        <v>900</v>
      </c>
      <c r="E5" s="5">
        <v>500</v>
      </c>
      <c r="F5" s="5">
        <v>36.5</v>
      </c>
      <c r="G5" s="5">
        <v>34.9</v>
      </c>
      <c r="H5" s="5">
        <v>37.6</v>
      </c>
      <c r="I5" s="29">
        <f t="shared" si="0"/>
        <v>990.00000000000125</v>
      </c>
      <c r="J5" s="26">
        <f t="shared" si="1"/>
        <v>32850</v>
      </c>
      <c r="K5" s="27">
        <f t="shared" si="2"/>
        <v>3.0136986301369902E-2</v>
      </c>
      <c r="L5" s="1"/>
    </row>
    <row r="6" spans="1:12">
      <c r="A6" s="55">
        <v>43406</v>
      </c>
      <c r="B6" s="58" t="s">
        <v>563</v>
      </c>
      <c r="C6" s="8" t="s">
        <v>19</v>
      </c>
      <c r="D6" s="8">
        <v>1500</v>
      </c>
      <c r="E6" s="8">
        <v>350</v>
      </c>
      <c r="F6" s="8">
        <v>18</v>
      </c>
      <c r="G6" s="8">
        <v>16.899999999999999</v>
      </c>
      <c r="H6" s="8">
        <v>16.899999999999999</v>
      </c>
      <c r="I6" s="30">
        <f t="shared" si="0"/>
        <v>-1650.000000000002</v>
      </c>
      <c r="J6" s="26">
        <f t="shared" si="1"/>
        <v>27000</v>
      </c>
      <c r="K6" s="27">
        <f t="shared" si="2"/>
        <v>-6.1111111111111185E-2</v>
      </c>
      <c r="L6" s="1"/>
    </row>
    <row r="7" spans="1:12">
      <c r="A7" s="54">
        <v>43406</v>
      </c>
      <c r="B7" s="57" t="s">
        <v>52</v>
      </c>
      <c r="C7" s="5" t="s">
        <v>19</v>
      </c>
      <c r="D7" s="5">
        <v>1100</v>
      </c>
      <c r="E7" s="5">
        <v>680</v>
      </c>
      <c r="F7" s="5">
        <v>32.1</v>
      </c>
      <c r="G7" s="5">
        <v>30.6</v>
      </c>
      <c r="H7" s="5">
        <v>33.5</v>
      </c>
      <c r="I7" s="29">
        <f t="shared" si="0"/>
        <v>1539.9999999999984</v>
      </c>
      <c r="J7" s="26">
        <f t="shared" si="1"/>
        <v>35310</v>
      </c>
      <c r="K7" s="27">
        <f t="shared" si="2"/>
        <v>4.3613707165108991E-2</v>
      </c>
      <c r="L7" s="1"/>
    </row>
    <row r="8" spans="1:12">
      <c r="A8" s="54">
        <v>43409</v>
      </c>
      <c r="B8" s="57" t="s">
        <v>564</v>
      </c>
      <c r="C8" s="5" t="s">
        <v>19</v>
      </c>
      <c r="D8" s="5">
        <v>1200</v>
      </c>
      <c r="E8" s="5">
        <v>620</v>
      </c>
      <c r="F8" s="5">
        <v>26</v>
      </c>
      <c r="G8" s="5">
        <v>24.4</v>
      </c>
      <c r="H8" s="5">
        <v>29.2</v>
      </c>
      <c r="I8" s="29">
        <f t="shared" si="0"/>
        <v>3839.9999999999991</v>
      </c>
      <c r="J8" s="26">
        <f t="shared" si="1"/>
        <v>31200</v>
      </c>
      <c r="K8" s="27">
        <f t="shared" si="2"/>
        <v>0.12307692307692304</v>
      </c>
      <c r="L8" s="1"/>
    </row>
    <row r="9" spans="1:12">
      <c r="A9" s="54">
        <v>43410</v>
      </c>
      <c r="B9" s="57" t="s">
        <v>325</v>
      </c>
      <c r="C9" s="5" t="s">
        <v>19</v>
      </c>
      <c r="D9" s="5">
        <v>1200</v>
      </c>
      <c r="E9" s="5">
        <v>720</v>
      </c>
      <c r="F9" s="5">
        <v>30</v>
      </c>
      <c r="G9" s="5">
        <v>28.4</v>
      </c>
      <c r="H9" s="5">
        <v>31.2</v>
      </c>
      <c r="I9" s="29">
        <f t="shared" si="0"/>
        <v>1439.9999999999991</v>
      </c>
      <c r="J9" s="26">
        <f t="shared" si="1"/>
        <v>36000</v>
      </c>
      <c r="K9" s="27">
        <f t="shared" si="2"/>
        <v>3.9999999999999973E-2</v>
      </c>
      <c r="L9" s="1"/>
    </row>
    <row r="10" spans="1:12">
      <c r="A10" s="54">
        <v>43413</v>
      </c>
      <c r="B10" s="57" t="s">
        <v>565</v>
      </c>
      <c r="C10" s="5" t="s">
        <v>19</v>
      </c>
      <c r="D10" s="5">
        <v>600</v>
      </c>
      <c r="E10" s="5">
        <v>840</v>
      </c>
      <c r="F10" s="5">
        <v>45</v>
      </c>
      <c r="G10" s="5">
        <v>41.9</v>
      </c>
      <c r="H10" s="5">
        <v>48.4</v>
      </c>
      <c r="I10" s="29">
        <f t="shared" si="0"/>
        <v>2039.9999999999991</v>
      </c>
      <c r="J10" s="26">
        <f t="shared" si="1"/>
        <v>27000</v>
      </c>
      <c r="K10" s="27">
        <f t="shared" si="2"/>
        <v>7.5555555555555529E-2</v>
      </c>
      <c r="L10" s="1"/>
    </row>
    <row r="11" spans="1:12">
      <c r="A11" s="55">
        <v>43416</v>
      </c>
      <c r="B11" s="58" t="s">
        <v>538</v>
      </c>
      <c r="C11" s="8" t="s">
        <v>19</v>
      </c>
      <c r="D11" s="8">
        <v>1200</v>
      </c>
      <c r="E11" s="8">
        <v>240</v>
      </c>
      <c r="F11" s="8">
        <v>20</v>
      </c>
      <c r="G11" s="8">
        <v>17.8</v>
      </c>
      <c r="H11" s="8">
        <v>17.8</v>
      </c>
      <c r="I11" s="30">
        <f t="shared" si="0"/>
        <v>-2639.9999999999991</v>
      </c>
      <c r="J11" s="26">
        <f t="shared" si="1"/>
        <v>24000</v>
      </c>
      <c r="K11" s="27">
        <f t="shared" si="2"/>
        <v>-0.10999999999999996</v>
      </c>
      <c r="L11" s="1"/>
    </row>
    <row r="12" spans="1:12">
      <c r="A12" s="55">
        <v>43416</v>
      </c>
      <c r="B12" s="58" t="s">
        <v>541</v>
      </c>
      <c r="C12" s="8" t="s">
        <v>19</v>
      </c>
      <c r="D12" s="8">
        <v>400</v>
      </c>
      <c r="E12" s="8">
        <v>1540</v>
      </c>
      <c r="F12" s="8">
        <v>60</v>
      </c>
      <c r="G12" s="8">
        <v>52.2</v>
      </c>
      <c r="H12" s="8">
        <v>52.2</v>
      </c>
      <c r="I12" s="30">
        <f t="shared" si="0"/>
        <v>-3119.9999999999991</v>
      </c>
      <c r="J12" s="26">
        <f t="shared" si="1"/>
        <v>24000</v>
      </c>
      <c r="K12" s="27">
        <f t="shared" si="2"/>
        <v>-0.12999999999999995</v>
      </c>
      <c r="L12" s="1"/>
    </row>
    <row r="13" spans="1:12">
      <c r="A13" s="54">
        <v>43417</v>
      </c>
      <c r="B13" s="57" t="s">
        <v>566</v>
      </c>
      <c r="C13" s="5" t="s">
        <v>19</v>
      </c>
      <c r="D13" s="5">
        <v>1575</v>
      </c>
      <c r="E13" s="5">
        <v>230</v>
      </c>
      <c r="F13" s="5">
        <v>12.5</v>
      </c>
      <c r="G13" s="5">
        <v>10.5</v>
      </c>
      <c r="H13" s="5">
        <v>13.5</v>
      </c>
      <c r="I13" s="29">
        <f t="shared" si="0"/>
        <v>1575</v>
      </c>
      <c r="J13" s="26">
        <f t="shared" si="1"/>
        <v>19687.5</v>
      </c>
      <c r="K13" s="27">
        <f t="shared" si="2"/>
        <v>0.08</v>
      </c>
      <c r="L13" s="1"/>
    </row>
    <row r="14" spans="1:12">
      <c r="A14" s="55">
        <v>43417</v>
      </c>
      <c r="B14" s="58" t="s">
        <v>103</v>
      </c>
      <c r="C14" s="8" t="s">
        <v>19</v>
      </c>
      <c r="D14" s="8">
        <v>1000</v>
      </c>
      <c r="E14" s="8">
        <v>600</v>
      </c>
      <c r="F14" s="8">
        <v>22</v>
      </c>
      <c r="G14" s="8">
        <v>19.8</v>
      </c>
      <c r="H14" s="8">
        <v>19.8</v>
      </c>
      <c r="I14" s="30">
        <f t="shared" si="0"/>
        <v>-2199.9999999999991</v>
      </c>
      <c r="J14" s="26">
        <f t="shared" si="1"/>
        <v>22000</v>
      </c>
      <c r="K14" s="27">
        <f t="shared" si="2"/>
        <v>-9.9999999999999964E-2</v>
      </c>
      <c r="L14" s="1"/>
    </row>
    <row r="15" spans="1:12">
      <c r="A15" s="54">
        <v>43417</v>
      </c>
      <c r="B15" s="57" t="s">
        <v>58</v>
      </c>
      <c r="C15" s="5" t="s">
        <v>19</v>
      </c>
      <c r="D15" s="5">
        <v>1000</v>
      </c>
      <c r="E15" s="5">
        <v>760</v>
      </c>
      <c r="F15" s="5">
        <v>32</v>
      </c>
      <c r="G15" s="5">
        <v>29.2</v>
      </c>
      <c r="H15" s="5">
        <v>35</v>
      </c>
      <c r="I15" s="29">
        <f t="shared" si="0"/>
        <v>3000</v>
      </c>
      <c r="J15" s="26">
        <f t="shared" si="1"/>
        <v>32000</v>
      </c>
      <c r="K15" s="27">
        <f t="shared" si="2"/>
        <v>9.375E-2</v>
      </c>
      <c r="L15" s="1"/>
    </row>
    <row r="16" spans="1:12">
      <c r="A16" s="55">
        <v>43418</v>
      </c>
      <c r="B16" s="58" t="s">
        <v>442</v>
      </c>
      <c r="C16" s="8" t="s">
        <v>19</v>
      </c>
      <c r="D16" s="8">
        <v>1100</v>
      </c>
      <c r="E16" s="8">
        <v>550</v>
      </c>
      <c r="F16" s="8">
        <v>22.5</v>
      </c>
      <c r="G16" s="8">
        <v>19.7</v>
      </c>
      <c r="H16" s="8">
        <v>19.7</v>
      </c>
      <c r="I16" s="30">
        <f t="shared" si="0"/>
        <v>-3080.0000000000009</v>
      </c>
      <c r="J16" s="26">
        <f t="shared" si="1"/>
        <v>24750</v>
      </c>
      <c r="K16" s="27">
        <f t="shared" si="2"/>
        <v>-0.12444444444444448</v>
      </c>
      <c r="L16" s="1"/>
    </row>
    <row r="17" spans="1:12">
      <c r="A17" s="54">
        <v>43418</v>
      </c>
      <c r="B17" s="57" t="s">
        <v>567</v>
      </c>
      <c r="C17" s="5" t="s">
        <v>19</v>
      </c>
      <c r="D17" s="5">
        <v>2400</v>
      </c>
      <c r="E17" s="5">
        <v>160</v>
      </c>
      <c r="F17" s="5">
        <v>10</v>
      </c>
      <c r="G17" s="5">
        <v>8.6</v>
      </c>
      <c r="H17" s="5">
        <v>11</v>
      </c>
      <c r="I17" s="29">
        <f t="shared" si="0"/>
        <v>2400</v>
      </c>
      <c r="J17" s="26">
        <f t="shared" si="1"/>
        <v>24000</v>
      </c>
      <c r="K17" s="27">
        <f t="shared" si="2"/>
        <v>0.1</v>
      </c>
      <c r="L17" s="1"/>
    </row>
    <row r="18" spans="1:12">
      <c r="A18" s="54">
        <v>43418</v>
      </c>
      <c r="B18" s="57" t="s">
        <v>38</v>
      </c>
      <c r="C18" s="5" t="s">
        <v>19</v>
      </c>
      <c r="D18" s="5">
        <v>1800</v>
      </c>
      <c r="E18" s="5">
        <v>310</v>
      </c>
      <c r="F18" s="5">
        <v>16</v>
      </c>
      <c r="G18" s="5">
        <v>14.2</v>
      </c>
      <c r="H18" s="5">
        <v>17</v>
      </c>
      <c r="I18" s="29">
        <f t="shared" si="0"/>
        <v>1800</v>
      </c>
      <c r="J18" s="26">
        <f t="shared" si="1"/>
        <v>28800</v>
      </c>
      <c r="K18" s="27">
        <f t="shared" si="2"/>
        <v>6.25E-2</v>
      </c>
      <c r="L18" s="1"/>
    </row>
    <row r="19" spans="1:12">
      <c r="A19" s="54">
        <v>43419</v>
      </c>
      <c r="B19" s="57" t="s">
        <v>506</v>
      </c>
      <c r="C19" s="5" t="s">
        <v>19</v>
      </c>
      <c r="D19" s="5">
        <v>1500</v>
      </c>
      <c r="E19" s="5">
        <v>240</v>
      </c>
      <c r="F19" s="5">
        <v>22</v>
      </c>
      <c r="G19" s="5">
        <v>20</v>
      </c>
      <c r="H19" s="5">
        <v>23</v>
      </c>
      <c r="I19" s="29">
        <f t="shared" si="0"/>
        <v>1500</v>
      </c>
      <c r="J19" s="26">
        <f t="shared" si="1"/>
        <v>33000</v>
      </c>
      <c r="K19" s="27">
        <f t="shared" si="2"/>
        <v>4.5454545454545456E-2</v>
      </c>
      <c r="L19" s="1"/>
    </row>
    <row r="20" spans="1:12">
      <c r="A20" s="54">
        <v>43419</v>
      </c>
      <c r="B20" s="57" t="s">
        <v>531</v>
      </c>
      <c r="C20" s="5" t="s">
        <v>19</v>
      </c>
      <c r="D20" s="5">
        <v>2500</v>
      </c>
      <c r="E20" s="5">
        <v>330</v>
      </c>
      <c r="F20" s="5">
        <v>14.5</v>
      </c>
      <c r="G20" s="5">
        <v>13</v>
      </c>
      <c r="H20" s="5">
        <v>17.5</v>
      </c>
      <c r="I20" s="29">
        <f t="shared" si="0"/>
        <v>7500</v>
      </c>
      <c r="J20" s="26">
        <f t="shared" si="1"/>
        <v>36250</v>
      </c>
      <c r="K20" s="27">
        <f t="shared" si="2"/>
        <v>0.20689655172413793</v>
      </c>
      <c r="L20" s="1"/>
    </row>
    <row r="21" spans="1:12">
      <c r="A21" s="55">
        <v>43420</v>
      </c>
      <c r="B21" s="58" t="s">
        <v>445</v>
      </c>
      <c r="C21" s="8" t="s">
        <v>19</v>
      </c>
      <c r="D21" s="8">
        <v>1200</v>
      </c>
      <c r="E21" s="8">
        <v>630</v>
      </c>
      <c r="F21" s="8">
        <v>19</v>
      </c>
      <c r="G21" s="8">
        <v>16.5</v>
      </c>
      <c r="H21" s="8">
        <v>16.5</v>
      </c>
      <c r="I21" s="30">
        <f t="shared" si="0"/>
        <v>-3000</v>
      </c>
      <c r="J21" s="26">
        <f t="shared" si="1"/>
        <v>22800</v>
      </c>
      <c r="K21" s="27">
        <f t="shared" si="2"/>
        <v>-0.13157894736842105</v>
      </c>
      <c r="L21" s="1"/>
    </row>
    <row r="22" spans="1:12">
      <c r="A22" s="54">
        <v>43420</v>
      </c>
      <c r="B22" s="57" t="s">
        <v>541</v>
      </c>
      <c r="C22" s="5" t="s">
        <v>19</v>
      </c>
      <c r="D22" s="5">
        <v>400</v>
      </c>
      <c r="E22" s="5">
        <v>1540</v>
      </c>
      <c r="F22" s="5">
        <v>56</v>
      </c>
      <c r="G22" s="5">
        <v>48</v>
      </c>
      <c r="H22" s="5">
        <v>59.8</v>
      </c>
      <c r="I22" s="29">
        <f t="shared" si="0"/>
        <v>1519.9999999999989</v>
      </c>
      <c r="J22" s="26">
        <f t="shared" si="1"/>
        <v>22400</v>
      </c>
      <c r="K22" s="27">
        <f t="shared" si="2"/>
        <v>6.785714285714281E-2</v>
      </c>
      <c r="L22" s="1"/>
    </row>
    <row r="23" spans="1:12">
      <c r="A23" s="54">
        <v>43420</v>
      </c>
      <c r="B23" s="57" t="s">
        <v>92</v>
      </c>
      <c r="C23" s="5" t="s">
        <v>19</v>
      </c>
      <c r="D23" s="5">
        <v>1250</v>
      </c>
      <c r="E23" s="5">
        <v>650</v>
      </c>
      <c r="F23" s="5">
        <v>17</v>
      </c>
      <c r="G23" s="5">
        <v>14.8</v>
      </c>
      <c r="H23" s="5">
        <v>18.2</v>
      </c>
      <c r="I23" s="29">
        <f t="shared" si="0"/>
        <v>1499.9999999999991</v>
      </c>
      <c r="J23" s="26">
        <f t="shared" si="1"/>
        <v>21250</v>
      </c>
      <c r="K23" s="27">
        <f t="shared" si="2"/>
        <v>7.0588235294117604E-2</v>
      </c>
      <c r="L23" s="1"/>
    </row>
    <row r="24" spans="1:12">
      <c r="A24" s="54">
        <v>43423</v>
      </c>
      <c r="B24" s="57" t="s">
        <v>520</v>
      </c>
      <c r="C24" s="5" t="s">
        <v>19</v>
      </c>
      <c r="D24" s="5">
        <v>1300</v>
      </c>
      <c r="E24" s="5">
        <v>330</v>
      </c>
      <c r="F24" s="5">
        <v>17</v>
      </c>
      <c r="G24" s="5">
        <v>15</v>
      </c>
      <c r="H24" s="5">
        <v>19.5</v>
      </c>
      <c r="I24" s="29">
        <f t="shared" si="0"/>
        <v>3250</v>
      </c>
      <c r="J24" s="26">
        <f t="shared" si="1"/>
        <v>22100</v>
      </c>
      <c r="K24" s="27">
        <f t="shared" si="2"/>
        <v>0.14705882352941177</v>
      </c>
      <c r="L24" s="1"/>
    </row>
    <row r="25" spans="1:12">
      <c r="A25" s="54">
        <v>43423</v>
      </c>
      <c r="B25" s="57" t="s">
        <v>568</v>
      </c>
      <c r="C25" s="5" t="s">
        <v>19</v>
      </c>
      <c r="D25" s="5">
        <v>1700</v>
      </c>
      <c r="E25" s="5">
        <v>330</v>
      </c>
      <c r="F25" s="5">
        <v>11</v>
      </c>
      <c r="G25" s="5">
        <v>9.3000000000000007</v>
      </c>
      <c r="H25" s="5">
        <v>12</v>
      </c>
      <c r="I25" s="29">
        <f t="shared" si="0"/>
        <v>1700</v>
      </c>
      <c r="J25" s="26">
        <f t="shared" si="1"/>
        <v>18700</v>
      </c>
      <c r="K25" s="27">
        <f t="shared" si="2"/>
        <v>9.0909090909090912E-2</v>
      </c>
      <c r="L25" s="1"/>
    </row>
    <row r="26" spans="1:12">
      <c r="A26" s="54">
        <v>43424</v>
      </c>
      <c r="B26" s="57" t="s">
        <v>230</v>
      </c>
      <c r="C26" s="5" t="s">
        <v>19</v>
      </c>
      <c r="D26" s="5">
        <v>1400</v>
      </c>
      <c r="E26" s="5">
        <v>500</v>
      </c>
      <c r="F26" s="5">
        <v>21</v>
      </c>
      <c r="G26" s="5">
        <v>19.5</v>
      </c>
      <c r="H26" s="5">
        <v>22</v>
      </c>
      <c r="I26" s="29">
        <f t="shared" si="0"/>
        <v>1400</v>
      </c>
      <c r="J26" s="26">
        <f t="shared" si="1"/>
        <v>29400</v>
      </c>
      <c r="K26" s="27">
        <f t="shared" si="2"/>
        <v>4.7619047619047616E-2</v>
      </c>
      <c r="L26" s="1"/>
    </row>
    <row r="27" spans="1:12">
      <c r="A27" s="55">
        <v>43424</v>
      </c>
      <c r="B27" s="58" t="s">
        <v>568</v>
      </c>
      <c r="C27" s="8" t="s">
        <v>19</v>
      </c>
      <c r="D27" s="8">
        <v>1700</v>
      </c>
      <c r="E27" s="8">
        <v>330</v>
      </c>
      <c r="F27" s="8">
        <v>15</v>
      </c>
      <c r="G27" s="8">
        <v>13.3</v>
      </c>
      <c r="H27" s="8">
        <v>13.3</v>
      </c>
      <c r="I27" s="30">
        <f t="shared" si="0"/>
        <v>-2889.9999999999986</v>
      </c>
      <c r="J27" s="26">
        <f t="shared" si="1"/>
        <v>25500</v>
      </c>
      <c r="K27" s="27">
        <f t="shared" si="2"/>
        <v>-0.11333333333333329</v>
      </c>
      <c r="L27" s="1"/>
    </row>
    <row r="28" spans="1:12">
      <c r="A28" s="54">
        <v>43425</v>
      </c>
      <c r="B28" s="57" t="s">
        <v>520</v>
      </c>
      <c r="C28" s="5" t="s">
        <v>19</v>
      </c>
      <c r="D28" s="5">
        <v>1300</v>
      </c>
      <c r="E28" s="5">
        <v>350</v>
      </c>
      <c r="F28" s="5">
        <v>19.5</v>
      </c>
      <c r="G28" s="5">
        <v>17.2</v>
      </c>
      <c r="H28" s="5">
        <v>23</v>
      </c>
      <c r="I28" s="29">
        <f t="shared" si="0"/>
        <v>4550</v>
      </c>
      <c r="J28" s="26">
        <f t="shared" si="1"/>
        <v>25350</v>
      </c>
      <c r="K28" s="27">
        <f t="shared" si="2"/>
        <v>0.17948717948717949</v>
      </c>
      <c r="L28" s="1"/>
    </row>
    <row r="29" spans="1:12">
      <c r="A29" s="55">
        <v>43426</v>
      </c>
      <c r="B29" s="58" t="s">
        <v>565</v>
      </c>
      <c r="C29" s="8" t="s">
        <v>19</v>
      </c>
      <c r="D29" s="8">
        <v>600</v>
      </c>
      <c r="E29" s="8">
        <v>840</v>
      </c>
      <c r="F29" s="8">
        <v>27</v>
      </c>
      <c r="G29" s="8">
        <v>22</v>
      </c>
      <c r="H29" s="8">
        <v>22</v>
      </c>
      <c r="I29" s="30">
        <f t="shared" si="0"/>
        <v>-3000</v>
      </c>
      <c r="J29" s="26">
        <f t="shared" si="1"/>
        <v>16200</v>
      </c>
      <c r="K29" s="27">
        <f t="shared" si="2"/>
        <v>-0.18518518518518517</v>
      </c>
      <c r="L29" s="1"/>
    </row>
    <row r="30" spans="1:12">
      <c r="A30" s="55">
        <v>43430</v>
      </c>
      <c r="B30" s="58" t="s">
        <v>228</v>
      </c>
      <c r="C30" s="8" t="s">
        <v>19</v>
      </c>
      <c r="D30" s="8">
        <v>1300</v>
      </c>
      <c r="E30" s="8">
        <v>460</v>
      </c>
      <c r="F30" s="8">
        <v>13</v>
      </c>
      <c r="G30" s="8">
        <v>11.4</v>
      </c>
      <c r="H30" s="8">
        <v>11.4</v>
      </c>
      <c r="I30" s="30">
        <f t="shared" si="0"/>
        <v>-2079.9999999999995</v>
      </c>
      <c r="J30" s="26">
        <f t="shared" si="1"/>
        <v>16900</v>
      </c>
      <c r="K30" s="27">
        <f t="shared" si="2"/>
        <v>-0.12307692307692306</v>
      </c>
      <c r="L30" s="1"/>
    </row>
    <row r="31" spans="1:12">
      <c r="A31" s="54">
        <v>43430</v>
      </c>
      <c r="B31" s="57" t="s">
        <v>556</v>
      </c>
      <c r="C31" s="5" t="s">
        <v>19</v>
      </c>
      <c r="D31" s="5">
        <v>1500</v>
      </c>
      <c r="E31" s="5">
        <v>240</v>
      </c>
      <c r="F31" s="5">
        <v>15</v>
      </c>
      <c r="G31" s="5">
        <v>13.2</v>
      </c>
      <c r="H31" s="5">
        <v>16</v>
      </c>
      <c r="I31" s="29">
        <f t="shared" si="0"/>
        <v>1500</v>
      </c>
      <c r="J31" s="26">
        <f t="shared" si="1"/>
        <v>22500</v>
      </c>
      <c r="K31" s="27">
        <f t="shared" si="2"/>
        <v>6.6666666666666666E-2</v>
      </c>
      <c r="L31" s="1"/>
    </row>
    <row r="32" spans="1:12">
      <c r="A32" s="55">
        <v>43430</v>
      </c>
      <c r="B32" s="58" t="s">
        <v>507</v>
      </c>
      <c r="C32" s="8" t="s">
        <v>19</v>
      </c>
      <c r="D32" s="8">
        <v>1300</v>
      </c>
      <c r="E32" s="8">
        <v>350</v>
      </c>
      <c r="F32" s="8">
        <v>8</v>
      </c>
      <c r="G32" s="8">
        <v>6.3</v>
      </c>
      <c r="H32" s="8">
        <v>6.3</v>
      </c>
      <c r="I32" s="30">
        <f t="shared" si="0"/>
        <v>-2210.0000000000005</v>
      </c>
      <c r="J32" s="26">
        <f t="shared" si="1"/>
        <v>10400</v>
      </c>
      <c r="K32" s="27">
        <f t="shared" si="2"/>
        <v>-0.21250000000000005</v>
      </c>
      <c r="L32" s="1"/>
    </row>
    <row r="33" spans="1:12">
      <c r="A33" s="55">
        <v>43431</v>
      </c>
      <c r="B33" s="58" t="s">
        <v>508</v>
      </c>
      <c r="C33" s="8" t="s">
        <v>19</v>
      </c>
      <c r="D33" s="8">
        <v>1750</v>
      </c>
      <c r="E33" s="8">
        <v>200</v>
      </c>
      <c r="F33" s="8">
        <v>10</v>
      </c>
      <c r="G33" s="8">
        <v>8.4</v>
      </c>
      <c r="H33" s="8">
        <v>8.4</v>
      </c>
      <c r="I33" s="30">
        <f t="shared" si="0"/>
        <v>-2799.9999999999995</v>
      </c>
      <c r="J33" s="26">
        <f t="shared" si="1"/>
        <v>17500</v>
      </c>
      <c r="K33" s="27">
        <f t="shared" si="2"/>
        <v>-0.15999999999999998</v>
      </c>
      <c r="L33" s="1"/>
    </row>
    <row r="34" spans="1:12">
      <c r="A34" s="54">
        <v>43431</v>
      </c>
      <c r="B34" s="57" t="s">
        <v>539</v>
      </c>
      <c r="C34" s="5" t="s">
        <v>19</v>
      </c>
      <c r="D34" s="5">
        <v>1200</v>
      </c>
      <c r="E34" s="5">
        <v>760</v>
      </c>
      <c r="F34" s="5">
        <v>10</v>
      </c>
      <c r="G34" s="5">
        <v>8</v>
      </c>
      <c r="H34" s="5">
        <v>11.2</v>
      </c>
      <c r="I34" s="29">
        <f t="shared" si="0"/>
        <v>1439.9999999999991</v>
      </c>
      <c r="J34" s="26">
        <f t="shared" si="1"/>
        <v>12000</v>
      </c>
      <c r="K34" s="27">
        <f t="shared" si="2"/>
        <v>0.11999999999999993</v>
      </c>
      <c r="L34" s="1"/>
    </row>
    <row r="35" spans="1:12">
      <c r="A35" s="54">
        <v>43431</v>
      </c>
      <c r="B35" s="57" t="s">
        <v>447</v>
      </c>
      <c r="C35" s="5" t="s">
        <v>19</v>
      </c>
      <c r="D35" s="5">
        <v>1100</v>
      </c>
      <c r="E35" s="5">
        <v>480</v>
      </c>
      <c r="F35" s="5">
        <v>15</v>
      </c>
      <c r="G35" s="5">
        <v>13</v>
      </c>
      <c r="H35" s="5">
        <v>18</v>
      </c>
      <c r="I35" s="29">
        <f t="shared" si="0"/>
        <v>3300</v>
      </c>
      <c r="J35" s="26">
        <f t="shared" si="1"/>
        <v>16500</v>
      </c>
      <c r="K35" s="27">
        <f t="shared" si="2"/>
        <v>0.2</v>
      </c>
      <c r="L35" s="1"/>
    </row>
    <row r="36" spans="1:12">
      <c r="A36" s="55">
        <v>43432</v>
      </c>
      <c r="B36" s="58" t="s">
        <v>569</v>
      </c>
      <c r="C36" s="8" t="s">
        <v>19</v>
      </c>
      <c r="D36" s="8">
        <v>1061</v>
      </c>
      <c r="E36" s="8">
        <v>510</v>
      </c>
      <c r="F36" s="8">
        <v>17</v>
      </c>
      <c r="G36" s="8">
        <v>15</v>
      </c>
      <c r="H36" s="8">
        <v>15</v>
      </c>
      <c r="I36" s="30">
        <f t="shared" si="0"/>
        <v>-2122</v>
      </c>
      <c r="J36" s="26">
        <f t="shared" si="1"/>
        <v>18037</v>
      </c>
      <c r="K36" s="27">
        <f t="shared" si="2"/>
        <v>-0.11764705882352941</v>
      </c>
      <c r="L36" s="1"/>
    </row>
    <row r="37" spans="1:12">
      <c r="A37" s="54">
        <v>43433</v>
      </c>
      <c r="B37" s="57" t="s">
        <v>464</v>
      </c>
      <c r="C37" s="5" t="s">
        <v>19</v>
      </c>
      <c r="D37" s="5">
        <v>1100</v>
      </c>
      <c r="E37" s="5">
        <v>460</v>
      </c>
      <c r="F37" s="5">
        <v>12</v>
      </c>
      <c r="G37" s="5">
        <v>9.6</v>
      </c>
      <c r="H37" s="5">
        <v>15</v>
      </c>
      <c r="I37" s="29">
        <f t="shared" si="0"/>
        <v>3300</v>
      </c>
      <c r="J37" s="26">
        <f t="shared" si="1"/>
        <v>13200</v>
      </c>
      <c r="K37" s="27">
        <f t="shared" si="2"/>
        <v>0.25</v>
      </c>
      <c r="L37" s="1"/>
    </row>
    <row r="38" spans="1:12">
      <c r="A38" s="4">
        <v>43434</v>
      </c>
      <c r="B38" s="59" t="s">
        <v>521</v>
      </c>
      <c r="C38" s="5" t="s">
        <v>19</v>
      </c>
      <c r="D38" s="5">
        <v>1500</v>
      </c>
      <c r="E38" s="5">
        <v>210</v>
      </c>
      <c r="F38" s="5">
        <v>20</v>
      </c>
      <c r="G38" s="5">
        <v>19.100000000000001</v>
      </c>
      <c r="H38" s="5">
        <v>21</v>
      </c>
      <c r="I38" s="29">
        <f t="shared" si="0"/>
        <v>1500</v>
      </c>
      <c r="J38" s="26">
        <f t="shared" si="1"/>
        <v>30000</v>
      </c>
      <c r="K38" s="27">
        <f t="shared" si="2"/>
        <v>0.05</v>
      </c>
      <c r="L38" s="1"/>
    </row>
    <row r="39" spans="1:12">
      <c r="A39" s="4">
        <v>43434</v>
      </c>
      <c r="B39" s="59" t="s">
        <v>58</v>
      </c>
      <c r="C39" s="5" t="s">
        <v>19</v>
      </c>
      <c r="D39" s="5">
        <v>1000</v>
      </c>
      <c r="E39" s="5">
        <v>800</v>
      </c>
      <c r="F39" s="5">
        <v>32</v>
      </c>
      <c r="G39" s="5">
        <v>29.2</v>
      </c>
      <c r="H39" s="5">
        <v>33.5</v>
      </c>
      <c r="I39" s="29">
        <f t="shared" si="0"/>
        <v>1500</v>
      </c>
      <c r="J39" s="26">
        <f t="shared" si="1"/>
        <v>32000</v>
      </c>
      <c r="K39" s="27">
        <f t="shared" si="2"/>
        <v>4.6875E-2</v>
      </c>
      <c r="L39" s="1"/>
    </row>
    <row r="40" spans="1:12">
      <c r="A40" s="7"/>
      <c r="B40" s="8"/>
      <c r="C40" s="8"/>
      <c r="D40" s="8"/>
      <c r="E40" s="8"/>
      <c r="F40" s="8"/>
      <c r="G40" s="8"/>
      <c r="H40" s="8"/>
      <c r="I40" s="30"/>
      <c r="J40" s="26"/>
      <c r="K40" s="27"/>
      <c r="L40" s="1"/>
    </row>
    <row r="41" spans="1:12">
      <c r="A41" s="4"/>
      <c r="B41" s="5"/>
      <c r="C41" s="5"/>
      <c r="D41" s="5"/>
      <c r="E41" s="5"/>
      <c r="F41" s="5"/>
      <c r="G41" s="5"/>
      <c r="H41" s="5"/>
      <c r="I41" s="29"/>
      <c r="J41" s="26"/>
      <c r="K41" s="27"/>
      <c r="L41" s="1"/>
    </row>
    <row r="42" spans="1:12">
      <c r="A42" s="4"/>
      <c r="B42" s="5"/>
      <c r="C42" s="5"/>
      <c r="D42" s="5"/>
      <c r="E42" s="5"/>
      <c r="F42" s="5"/>
      <c r="G42" s="5"/>
      <c r="H42" s="5"/>
      <c r="I42" s="29"/>
      <c r="J42" s="26"/>
      <c r="K42" s="27"/>
      <c r="L42" s="1"/>
    </row>
    <row r="43" spans="1:12">
      <c r="A43" s="54"/>
      <c r="B43" s="5"/>
      <c r="C43" s="5"/>
      <c r="D43" s="5"/>
      <c r="E43" s="5"/>
      <c r="F43" s="5"/>
      <c r="G43" s="5"/>
      <c r="H43" s="5"/>
      <c r="I43" s="29"/>
      <c r="J43" s="26"/>
      <c r="K43" s="27">
        <f>SUM(K4:K41)</f>
        <v>0.71052183575599681</v>
      </c>
      <c r="L43" s="1"/>
    </row>
    <row r="44" spans="1:12">
      <c r="A44" s="56"/>
      <c r="B44" s="32"/>
      <c r="C44" s="32"/>
      <c r="D44" s="32"/>
      <c r="E44" s="32"/>
      <c r="F44" s="32"/>
      <c r="G44" s="41"/>
      <c r="H44" s="41"/>
      <c r="I44" s="42"/>
      <c r="J44" s="43"/>
      <c r="K44" s="44"/>
      <c r="L44" s="1"/>
    </row>
    <row r="45" spans="1:12">
      <c r="A45" s="56"/>
      <c r="B45" s="32"/>
      <c r="C45" s="32"/>
      <c r="D45" s="32"/>
      <c r="E45" s="32"/>
      <c r="F45" s="32"/>
      <c r="G45" s="91" t="s">
        <v>69</v>
      </c>
      <c r="H45" s="91"/>
      <c r="I45" s="45">
        <f>SUM(I4:I43)</f>
        <v>24832.999999999989</v>
      </c>
      <c r="J45" s="32"/>
      <c r="K45" s="1"/>
      <c r="L45" s="1"/>
    </row>
    <row r="46" spans="1:12">
      <c r="G46" s="32"/>
      <c r="H46" s="32"/>
      <c r="I46" s="32"/>
    </row>
    <row r="47" spans="1:12">
      <c r="G47" s="92" t="s">
        <v>70</v>
      </c>
      <c r="H47" s="92"/>
      <c r="I47" s="60">
        <v>0.71</v>
      </c>
    </row>
    <row r="48" spans="1:12">
      <c r="G48" s="33"/>
      <c r="H48" s="33"/>
      <c r="I48" s="32"/>
    </row>
    <row r="49" spans="7:9">
      <c r="G49" s="92" t="s">
        <v>2</v>
      </c>
      <c r="H49" s="92"/>
      <c r="I49" s="35">
        <f>24/36</f>
        <v>0.66666666666666663</v>
      </c>
    </row>
    <row r="1048562" spans="10:12 16384:16384">
      <c r="J1048562" s="50"/>
      <c r="K1048562" s="50"/>
      <c r="L1048562" s="50"/>
      <c r="XFD1048562" s="26"/>
    </row>
    <row r="1048563" spans="10:12 16384:16384">
      <c r="J1048563" s="43"/>
      <c r="K1048563" s="50"/>
      <c r="L1048563" s="50"/>
      <c r="XFD1048563" s="26"/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596" footer="0.51180555555555596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3"/>
  <sheetViews>
    <sheetView topLeftCell="A34" workbookViewId="0">
      <selection activeCell="K4" sqref="K4"/>
    </sheetView>
  </sheetViews>
  <sheetFormatPr defaultColWidth="9" defaultRowHeight="15"/>
  <cols>
    <col min="1" max="1" width="11.140625" style="52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3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94" t="s">
        <v>570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5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54">
        <v>43374</v>
      </c>
      <c r="B4" s="13" t="s">
        <v>518</v>
      </c>
      <c r="C4" s="5" t="s">
        <v>19</v>
      </c>
      <c r="D4" s="5">
        <v>250</v>
      </c>
      <c r="E4" s="5">
        <v>2500</v>
      </c>
      <c r="F4" s="5">
        <v>110</v>
      </c>
      <c r="G4" s="5">
        <v>96</v>
      </c>
      <c r="H4" s="5">
        <v>125</v>
      </c>
      <c r="I4" s="29">
        <f t="shared" ref="I4:I41" si="0">(H4-F4)*D4</f>
        <v>3750</v>
      </c>
      <c r="J4" s="26">
        <f t="shared" ref="J4:J41" si="1">D4*F4</f>
        <v>27500</v>
      </c>
      <c r="K4" s="27">
        <f t="shared" ref="K4:K41" si="2">(I4/J4)</f>
        <v>0.13636363636363635</v>
      </c>
      <c r="L4" s="1"/>
    </row>
    <row r="5" spans="1:12">
      <c r="A5" s="54">
        <v>43377</v>
      </c>
      <c r="B5" s="49" t="s">
        <v>571</v>
      </c>
      <c r="C5" s="5" t="s">
        <v>19</v>
      </c>
      <c r="D5" s="5">
        <v>600</v>
      </c>
      <c r="E5" s="5">
        <v>1580</v>
      </c>
      <c r="F5" s="5">
        <v>52.5</v>
      </c>
      <c r="G5" s="5">
        <v>49.4</v>
      </c>
      <c r="H5" s="5">
        <v>55.4</v>
      </c>
      <c r="I5" s="29">
        <v>1740</v>
      </c>
      <c r="J5" s="26">
        <f t="shared" si="1"/>
        <v>31500</v>
      </c>
      <c r="K5" s="27">
        <f t="shared" si="2"/>
        <v>5.5238095238095239E-2</v>
      </c>
      <c r="L5" s="1"/>
    </row>
    <row r="6" spans="1:12">
      <c r="A6" s="54">
        <v>43377</v>
      </c>
      <c r="B6" s="49" t="s">
        <v>220</v>
      </c>
      <c r="C6" s="5" t="s">
        <v>19</v>
      </c>
      <c r="D6" s="5">
        <v>500</v>
      </c>
      <c r="E6" s="5">
        <v>2100</v>
      </c>
      <c r="F6" s="5">
        <v>81.5</v>
      </c>
      <c r="G6" s="5">
        <v>78.099999999999994</v>
      </c>
      <c r="H6" s="5">
        <v>84.5</v>
      </c>
      <c r="I6" s="29">
        <f t="shared" si="0"/>
        <v>1500</v>
      </c>
      <c r="J6" s="26">
        <f t="shared" si="1"/>
        <v>40750</v>
      </c>
      <c r="K6" s="27">
        <f t="shared" si="2"/>
        <v>3.6809815950920248E-2</v>
      </c>
      <c r="L6" s="1"/>
    </row>
    <row r="7" spans="1:12">
      <c r="A7" s="54">
        <v>43378</v>
      </c>
      <c r="B7" s="49" t="s">
        <v>571</v>
      </c>
      <c r="C7" s="5" t="s">
        <v>19</v>
      </c>
      <c r="D7" s="5">
        <v>600</v>
      </c>
      <c r="E7" s="5">
        <v>1540</v>
      </c>
      <c r="F7" s="5">
        <v>49.6</v>
      </c>
      <c r="G7" s="5">
        <v>46.2</v>
      </c>
      <c r="H7" s="5">
        <v>56.6</v>
      </c>
      <c r="I7" s="29">
        <f t="shared" si="0"/>
        <v>4200</v>
      </c>
      <c r="J7" s="26">
        <f t="shared" si="1"/>
        <v>29760</v>
      </c>
      <c r="K7" s="27">
        <f t="shared" si="2"/>
        <v>0.14112903225806453</v>
      </c>
      <c r="L7" s="1"/>
    </row>
    <row r="8" spans="1:12">
      <c r="A8" s="54">
        <v>43378</v>
      </c>
      <c r="B8" s="49" t="s">
        <v>305</v>
      </c>
      <c r="C8" s="5" t="s">
        <v>19</v>
      </c>
      <c r="D8" s="5">
        <v>500</v>
      </c>
      <c r="E8" s="5">
        <v>2100</v>
      </c>
      <c r="F8" s="5">
        <v>80.400000000000006</v>
      </c>
      <c r="G8" s="5">
        <v>76.900000000000006</v>
      </c>
      <c r="H8" s="5">
        <v>88.4</v>
      </c>
      <c r="I8" s="29">
        <f t="shared" si="0"/>
        <v>4000</v>
      </c>
      <c r="J8" s="26">
        <f t="shared" si="1"/>
        <v>40200</v>
      </c>
      <c r="K8" s="27">
        <f t="shared" si="2"/>
        <v>9.950248756218906E-2</v>
      </c>
      <c r="L8" s="1"/>
    </row>
    <row r="9" spans="1:12">
      <c r="A9" s="54">
        <v>43381</v>
      </c>
      <c r="B9" s="49" t="s">
        <v>74</v>
      </c>
      <c r="C9" s="5" t="s">
        <v>19</v>
      </c>
      <c r="D9" s="5">
        <v>500</v>
      </c>
      <c r="E9" s="5">
        <v>2050</v>
      </c>
      <c r="F9" s="5">
        <v>123.3</v>
      </c>
      <c r="G9" s="5">
        <v>119.8</v>
      </c>
      <c r="H9" s="5">
        <v>133.80000000000001</v>
      </c>
      <c r="I9" s="29">
        <f t="shared" si="0"/>
        <v>5250.0000000000073</v>
      </c>
      <c r="J9" s="26">
        <f t="shared" si="1"/>
        <v>61650</v>
      </c>
      <c r="K9" s="27">
        <f t="shared" si="2"/>
        <v>8.5158150851581627E-2</v>
      </c>
      <c r="L9" s="1"/>
    </row>
    <row r="10" spans="1:12">
      <c r="A10" s="55">
        <v>43381</v>
      </c>
      <c r="B10" s="51" t="s">
        <v>571</v>
      </c>
      <c r="C10" s="8" t="s">
        <v>19</v>
      </c>
      <c r="D10" s="8">
        <v>600</v>
      </c>
      <c r="E10" s="8">
        <v>1540</v>
      </c>
      <c r="F10" s="8">
        <v>48.7</v>
      </c>
      <c r="G10" s="8">
        <v>45.2</v>
      </c>
      <c r="H10" s="8">
        <v>45.2</v>
      </c>
      <c r="I10" s="30">
        <f t="shared" si="0"/>
        <v>-2100</v>
      </c>
      <c r="J10" s="26">
        <f t="shared" si="1"/>
        <v>29220</v>
      </c>
      <c r="K10" s="27">
        <f t="shared" si="2"/>
        <v>-7.1868583162217656E-2</v>
      </c>
      <c r="L10" s="1"/>
    </row>
    <row r="11" spans="1:12">
      <c r="A11" s="54">
        <v>43382</v>
      </c>
      <c r="B11" s="49" t="s">
        <v>571</v>
      </c>
      <c r="C11" s="5" t="s">
        <v>19</v>
      </c>
      <c r="D11" s="5">
        <v>600</v>
      </c>
      <c r="E11" s="5">
        <v>1540</v>
      </c>
      <c r="F11" s="5">
        <v>53</v>
      </c>
      <c r="G11" s="5">
        <v>49.8</v>
      </c>
      <c r="H11" s="5">
        <v>55.9</v>
      </c>
      <c r="I11" s="29">
        <f t="shared" si="0"/>
        <v>1739.9999999999991</v>
      </c>
      <c r="J11" s="26">
        <f t="shared" si="1"/>
        <v>31800</v>
      </c>
      <c r="K11" s="27">
        <f t="shared" si="2"/>
        <v>5.4716981132075446E-2</v>
      </c>
      <c r="L11" s="1"/>
    </row>
    <row r="12" spans="1:12">
      <c r="A12" s="55">
        <v>43382</v>
      </c>
      <c r="B12" s="51" t="s">
        <v>441</v>
      </c>
      <c r="C12" s="8" t="s">
        <v>19</v>
      </c>
      <c r="D12" s="8">
        <v>500</v>
      </c>
      <c r="E12" s="8">
        <v>1140</v>
      </c>
      <c r="F12" s="8">
        <v>56.7</v>
      </c>
      <c r="G12" s="8">
        <v>53.4</v>
      </c>
      <c r="H12" s="8">
        <v>53.4</v>
      </c>
      <c r="I12" s="30">
        <f t="shared" si="0"/>
        <v>-1650.000000000002</v>
      </c>
      <c r="J12" s="26">
        <f t="shared" si="1"/>
        <v>28350</v>
      </c>
      <c r="K12" s="27">
        <f t="shared" si="2"/>
        <v>-5.8201058201058274E-2</v>
      </c>
      <c r="L12" s="1"/>
    </row>
    <row r="13" spans="1:12">
      <c r="A13" s="54">
        <v>43382</v>
      </c>
      <c r="B13" s="49" t="s">
        <v>74</v>
      </c>
      <c r="C13" s="5" t="s">
        <v>19</v>
      </c>
      <c r="D13" s="5">
        <v>500</v>
      </c>
      <c r="E13" s="5">
        <v>2000</v>
      </c>
      <c r="F13" s="5">
        <v>146</v>
      </c>
      <c r="G13" s="5">
        <v>142.80000000000001</v>
      </c>
      <c r="H13" s="5">
        <v>154</v>
      </c>
      <c r="I13" s="29">
        <f t="shared" si="0"/>
        <v>4000</v>
      </c>
      <c r="J13" s="26">
        <f t="shared" si="1"/>
        <v>73000</v>
      </c>
      <c r="K13" s="27">
        <f t="shared" si="2"/>
        <v>5.4794520547945202E-2</v>
      </c>
      <c r="L13" s="1"/>
    </row>
    <row r="14" spans="1:12">
      <c r="A14" s="54">
        <v>43383</v>
      </c>
      <c r="B14" s="49" t="s">
        <v>74</v>
      </c>
      <c r="C14" s="5" t="s">
        <v>19</v>
      </c>
      <c r="D14" s="5">
        <v>500</v>
      </c>
      <c r="E14" s="5">
        <v>2200</v>
      </c>
      <c r="F14" s="5">
        <v>150</v>
      </c>
      <c r="G14" s="5">
        <v>146.80000000000001</v>
      </c>
      <c r="H14" s="5">
        <v>153</v>
      </c>
      <c r="I14" s="29">
        <f t="shared" si="0"/>
        <v>1500</v>
      </c>
      <c r="J14" s="26">
        <f t="shared" si="1"/>
        <v>75000</v>
      </c>
      <c r="K14" s="27">
        <f t="shared" si="2"/>
        <v>0.02</v>
      </c>
      <c r="L14" s="1"/>
    </row>
    <row r="15" spans="1:12">
      <c r="A15" s="54">
        <v>43383</v>
      </c>
      <c r="B15" s="49" t="s">
        <v>325</v>
      </c>
      <c r="C15" s="5" t="s">
        <v>19</v>
      </c>
      <c r="D15" s="5">
        <v>1200</v>
      </c>
      <c r="E15" s="5">
        <v>600</v>
      </c>
      <c r="F15" s="5">
        <v>36.799999999999997</v>
      </c>
      <c r="G15" s="5">
        <v>34.9</v>
      </c>
      <c r="H15" s="5">
        <v>40.299999999999997</v>
      </c>
      <c r="I15" s="29">
        <f t="shared" si="0"/>
        <v>4200</v>
      </c>
      <c r="J15" s="26">
        <f t="shared" si="1"/>
        <v>44160</v>
      </c>
      <c r="K15" s="27">
        <f t="shared" si="2"/>
        <v>9.5108695652173919E-2</v>
      </c>
      <c r="L15" s="1"/>
    </row>
    <row r="16" spans="1:12">
      <c r="A16" s="54">
        <v>43384</v>
      </c>
      <c r="B16" s="49" t="s">
        <v>572</v>
      </c>
      <c r="C16" s="5" t="s">
        <v>19</v>
      </c>
      <c r="D16" s="5">
        <v>600</v>
      </c>
      <c r="E16" s="5">
        <v>1500</v>
      </c>
      <c r="F16" s="5">
        <v>44</v>
      </c>
      <c r="G16" s="5">
        <v>40.9</v>
      </c>
      <c r="H16" s="5">
        <v>46.8</v>
      </c>
      <c r="I16" s="29">
        <f t="shared" si="0"/>
        <v>1679.9999999999982</v>
      </c>
      <c r="J16" s="26">
        <f t="shared" si="1"/>
        <v>26400</v>
      </c>
      <c r="K16" s="27">
        <f t="shared" si="2"/>
        <v>6.3636363636363574E-2</v>
      </c>
      <c r="L16" s="1"/>
    </row>
    <row r="17" spans="1:12">
      <c r="A17" s="54">
        <v>43385</v>
      </c>
      <c r="B17" s="49" t="s">
        <v>44</v>
      </c>
      <c r="C17" s="5" t="s">
        <v>19</v>
      </c>
      <c r="D17" s="5">
        <v>1000</v>
      </c>
      <c r="E17" s="5">
        <v>740</v>
      </c>
      <c r="F17" s="5">
        <v>31.4</v>
      </c>
      <c r="G17" s="5">
        <v>29.4</v>
      </c>
      <c r="H17" s="5">
        <v>33.200000000000003</v>
      </c>
      <c r="I17" s="29">
        <f t="shared" si="0"/>
        <v>1800.0000000000043</v>
      </c>
      <c r="J17" s="26">
        <f t="shared" si="1"/>
        <v>31400</v>
      </c>
      <c r="K17" s="27">
        <f t="shared" si="2"/>
        <v>5.732484076433135E-2</v>
      </c>
      <c r="L17" s="1"/>
    </row>
    <row r="18" spans="1:12">
      <c r="A18" s="55">
        <v>43385</v>
      </c>
      <c r="B18" s="51" t="s">
        <v>52</v>
      </c>
      <c r="C18" s="8" t="s">
        <v>19</v>
      </c>
      <c r="D18" s="8">
        <v>1100</v>
      </c>
      <c r="E18" s="8">
        <v>580</v>
      </c>
      <c r="F18" s="8">
        <v>35</v>
      </c>
      <c r="G18" s="8">
        <v>32.9</v>
      </c>
      <c r="H18" s="8">
        <v>32.9</v>
      </c>
      <c r="I18" s="30">
        <f t="shared" si="0"/>
        <v>-2310.0000000000014</v>
      </c>
      <c r="J18" s="26">
        <f t="shared" si="1"/>
        <v>38500</v>
      </c>
      <c r="K18" s="27">
        <f t="shared" si="2"/>
        <v>-6.0000000000000032E-2</v>
      </c>
      <c r="L18" s="1"/>
    </row>
    <row r="19" spans="1:12">
      <c r="A19" s="55">
        <v>43385</v>
      </c>
      <c r="B19" s="51" t="s">
        <v>573</v>
      </c>
      <c r="C19" s="8" t="s">
        <v>19</v>
      </c>
      <c r="D19" s="8">
        <v>750</v>
      </c>
      <c r="E19" s="8">
        <v>900</v>
      </c>
      <c r="F19" s="8">
        <v>27.8</v>
      </c>
      <c r="G19" s="8">
        <v>25.8</v>
      </c>
      <c r="H19" s="8">
        <v>25.8</v>
      </c>
      <c r="I19" s="30">
        <f t="shared" si="0"/>
        <v>-1500</v>
      </c>
      <c r="J19" s="26">
        <f t="shared" si="1"/>
        <v>20850</v>
      </c>
      <c r="K19" s="27">
        <f t="shared" si="2"/>
        <v>-7.1942446043165464E-2</v>
      </c>
      <c r="L19" s="1"/>
    </row>
    <row r="20" spans="1:12">
      <c r="A20" s="54">
        <v>43388</v>
      </c>
      <c r="B20" s="49" t="s">
        <v>571</v>
      </c>
      <c r="C20" s="5" t="s">
        <v>19</v>
      </c>
      <c r="D20" s="5">
        <v>600</v>
      </c>
      <c r="E20" s="5">
        <v>1520</v>
      </c>
      <c r="F20" s="5">
        <v>45</v>
      </c>
      <c r="G20" s="5">
        <v>41.8</v>
      </c>
      <c r="H20" s="5">
        <v>47.9</v>
      </c>
      <c r="I20" s="29">
        <f t="shared" si="0"/>
        <v>1739.9999999999991</v>
      </c>
      <c r="J20" s="26">
        <f t="shared" si="1"/>
        <v>27000</v>
      </c>
      <c r="K20" s="27">
        <f t="shared" si="2"/>
        <v>6.4444444444444415E-2</v>
      </c>
      <c r="L20" s="1"/>
    </row>
    <row r="21" spans="1:12">
      <c r="A21" s="55">
        <v>43388</v>
      </c>
      <c r="B21" s="51" t="s">
        <v>268</v>
      </c>
      <c r="C21" s="8" t="s">
        <v>19</v>
      </c>
      <c r="D21" s="8">
        <v>750</v>
      </c>
      <c r="E21" s="8">
        <v>800</v>
      </c>
      <c r="F21" s="8">
        <v>32</v>
      </c>
      <c r="G21" s="8">
        <v>29.8</v>
      </c>
      <c r="H21" s="8">
        <v>29.8</v>
      </c>
      <c r="I21" s="30">
        <f t="shared" si="0"/>
        <v>-1649.9999999999995</v>
      </c>
      <c r="J21" s="26">
        <f t="shared" si="1"/>
        <v>24000</v>
      </c>
      <c r="K21" s="27">
        <f t="shared" si="2"/>
        <v>-6.8749999999999978E-2</v>
      </c>
      <c r="L21" s="1"/>
    </row>
    <row r="22" spans="1:12">
      <c r="A22" s="54">
        <v>43388</v>
      </c>
      <c r="B22" s="49" t="s">
        <v>140</v>
      </c>
      <c r="C22" s="5" t="s">
        <v>19</v>
      </c>
      <c r="D22" s="5">
        <v>750</v>
      </c>
      <c r="E22" s="5">
        <v>1100</v>
      </c>
      <c r="F22" s="5">
        <v>55</v>
      </c>
      <c r="G22" s="5">
        <v>52.8</v>
      </c>
      <c r="H22" s="5">
        <v>55</v>
      </c>
      <c r="I22" s="29">
        <f t="shared" si="0"/>
        <v>0</v>
      </c>
      <c r="J22" s="26">
        <f t="shared" si="1"/>
        <v>41250</v>
      </c>
      <c r="K22" s="27">
        <f t="shared" si="2"/>
        <v>0</v>
      </c>
      <c r="L22" s="1"/>
    </row>
    <row r="23" spans="1:12">
      <c r="A23" s="54">
        <v>43389</v>
      </c>
      <c r="B23" s="49" t="s">
        <v>105</v>
      </c>
      <c r="C23" s="5" t="s">
        <v>19</v>
      </c>
      <c r="D23" s="5">
        <v>500</v>
      </c>
      <c r="E23" s="5">
        <v>940</v>
      </c>
      <c r="F23" s="5">
        <v>60</v>
      </c>
      <c r="G23" s="5">
        <v>56.8</v>
      </c>
      <c r="H23" s="5">
        <v>68</v>
      </c>
      <c r="I23" s="29">
        <f t="shared" si="0"/>
        <v>4000</v>
      </c>
      <c r="J23" s="26">
        <f t="shared" si="1"/>
        <v>30000</v>
      </c>
      <c r="K23" s="27">
        <f t="shared" si="2"/>
        <v>0.13333333333333333</v>
      </c>
      <c r="L23" s="1"/>
    </row>
    <row r="24" spans="1:12">
      <c r="A24" s="55">
        <v>43389</v>
      </c>
      <c r="B24" s="51" t="s">
        <v>105</v>
      </c>
      <c r="C24" s="8" t="s">
        <v>19</v>
      </c>
      <c r="D24" s="8">
        <v>500</v>
      </c>
      <c r="E24" s="8">
        <v>940</v>
      </c>
      <c r="F24" s="8">
        <v>71</v>
      </c>
      <c r="G24" s="8">
        <v>68.8</v>
      </c>
      <c r="H24" s="8">
        <v>68.8</v>
      </c>
      <c r="I24" s="30">
        <f t="shared" si="0"/>
        <v>-1100.0000000000014</v>
      </c>
      <c r="J24" s="26">
        <f t="shared" si="1"/>
        <v>35500</v>
      </c>
      <c r="K24" s="27">
        <f t="shared" si="2"/>
        <v>-3.0985915492957785E-2</v>
      </c>
      <c r="L24" s="1"/>
    </row>
    <row r="25" spans="1:12">
      <c r="A25" s="54">
        <v>43389</v>
      </c>
      <c r="B25" s="49" t="s">
        <v>541</v>
      </c>
      <c r="C25" s="5" t="s">
        <v>19</v>
      </c>
      <c r="D25" s="5">
        <v>800</v>
      </c>
      <c r="E25" s="5">
        <v>1300</v>
      </c>
      <c r="F25" s="5">
        <v>42</v>
      </c>
      <c r="G25" s="5">
        <v>39.700000000000003</v>
      </c>
      <c r="H25" s="5">
        <v>47</v>
      </c>
      <c r="I25" s="29">
        <f t="shared" si="0"/>
        <v>4000</v>
      </c>
      <c r="J25" s="26">
        <f t="shared" si="1"/>
        <v>33600</v>
      </c>
      <c r="K25" s="27">
        <f t="shared" si="2"/>
        <v>0.11904761904761904</v>
      </c>
      <c r="L25" s="1"/>
    </row>
    <row r="26" spans="1:12">
      <c r="A26" s="54">
        <v>43390</v>
      </c>
      <c r="B26" s="49" t="s">
        <v>140</v>
      </c>
      <c r="C26" s="5" t="s">
        <v>19</v>
      </c>
      <c r="D26" s="5">
        <v>750</v>
      </c>
      <c r="E26" s="5">
        <v>1180</v>
      </c>
      <c r="F26" s="5">
        <v>50</v>
      </c>
      <c r="G26" s="5">
        <v>47.4</v>
      </c>
      <c r="H26" s="5">
        <v>57</v>
      </c>
      <c r="I26" s="29">
        <f t="shared" si="0"/>
        <v>5250</v>
      </c>
      <c r="J26" s="26">
        <f t="shared" si="1"/>
        <v>37500</v>
      </c>
      <c r="K26" s="27">
        <f t="shared" si="2"/>
        <v>0.14000000000000001</v>
      </c>
      <c r="L26" s="1"/>
    </row>
    <row r="27" spans="1:12">
      <c r="A27" s="55">
        <v>43390</v>
      </c>
      <c r="B27" s="51" t="s">
        <v>572</v>
      </c>
      <c r="C27" s="8" t="s">
        <v>19</v>
      </c>
      <c r="D27" s="8">
        <v>600</v>
      </c>
      <c r="E27" s="8">
        <v>1540</v>
      </c>
      <c r="F27" s="8">
        <v>38</v>
      </c>
      <c r="G27" s="8">
        <v>35.700000000000003</v>
      </c>
      <c r="H27" s="8">
        <v>35.700000000000003</v>
      </c>
      <c r="I27" s="30">
        <f t="shared" si="0"/>
        <v>-1379.9999999999982</v>
      </c>
      <c r="J27" s="26">
        <f t="shared" si="1"/>
        <v>22800</v>
      </c>
      <c r="K27" s="27">
        <f t="shared" si="2"/>
        <v>-6.0526315789473602E-2</v>
      </c>
      <c r="L27" s="1"/>
    </row>
    <row r="28" spans="1:12">
      <c r="A28" s="54">
        <v>43392</v>
      </c>
      <c r="B28" s="49" t="s">
        <v>140</v>
      </c>
      <c r="C28" s="5" t="s">
        <v>19</v>
      </c>
      <c r="D28" s="5">
        <v>750</v>
      </c>
      <c r="E28" s="5">
        <v>1200</v>
      </c>
      <c r="F28" s="5">
        <v>46.8</v>
      </c>
      <c r="G28" s="5">
        <v>44.7</v>
      </c>
      <c r="H28" s="5">
        <v>54</v>
      </c>
      <c r="I28" s="29">
        <f t="shared" si="0"/>
        <v>5400.0000000000018</v>
      </c>
      <c r="J28" s="26">
        <f t="shared" si="1"/>
        <v>35100</v>
      </c>
      <c r="K28" s="27">
        <f t="shared" si="2"/>
        <v>0.15384615384615391</v>
      </c>
      <c r="L28" s="1"/>
    </row>
    <row r="29" spans="1:12">
      <c r="A29" s="55">
        <v>43395</v>
      </c>
      <c r="B29" s="51" t="s">
        <v>574</v>
      </c>
      <c r="C29" s="8" t="s">
        <v>19</v>
      </c>
      <c r="D29" s="8">
        <v>700</v>
      </c>
      <c r="E29" s="8">
        <v>880</v>
      </c>
      <c r="F29" s="8">
        <v>24.4</v>
      </c>
      <c r="G29" s="8">
        <v>21.9</v>
      </c>
      <c r="H29" s="8">
        <v>21.9</v>
      </c>
      <c r="I29" s="30">
        <f t="shared" si="0"/>
        <v>-1750</v>
      </c>
      <c r="J29" s="26">
        <f t="shared" si="1"/>
        <v>17080</v>
      </c>
      <c r="K29" s="27">
        <f t="shared" si="2"/>
        <v>-0.10245901639344263</v>
      </c>
      <c r="L29" s="1"/>
    </row>
    <row r="30" spans="1:12">
      <c r="A30" s="4">
        <v>43395</v>
      </c>
      <c r="B30" s="5" t="s">
        <v>103</v>
      </c>
      <c r="C30" s="5" t="s">
        <v>19</v>
      </c>
      <c r="D30" s="5">
        <v>1000</v>
      </c>
      <c r="E30" s="5">
        <v>640</v>
      </c>
      <c r="F30" s="5">
        <v>16.100000000000001</v>
      </c>
      <c r="G30" s="5">
        <v>13.9</v>
      </c>
      <c r="H30" s="5">
        <v>17.600000000000001</v>
      </c>
      <c r="I30" s="29">
        <f t="shared" si="0"/>
        <v>1500</v>
      </c>
      <c r="J30" s="26">
        <f t="shared" si="1"/>
        <v>16100.000000000002</v>
      </c>
      <c r="K30" s="27">
        <f t="shared" si="2"/>
        <v>9.3167701863354033E-2</v>
      </c>
      <c r="L30" s="1"/>
    </row>
    <row r="31" spans="1:12">
      <c r="A31" s="7">
        <v>43396</v>
      </c>
      <c r="B31" s="8" t="s">
        <v>571</v>
      </c>
      <c r="C31" s="8" t="s">
        <v>19</v>
      </c>
      <c r="D31" s="8">
        <v>600</v>
      </c>
      <c r="E31" s="8">
        <v>1560</v>
      </c>
      <c r="F31" s="8">
        <v>24</v>
      </c>
      <c r="G31" s="8">
        <v>20.9</v>
      </c>
      <c r="H31" s="8">
        <v>20.9</v>
      </c>
      <c r="I31" s="30">
        <f t="shared" si="0"/>
        <v>-1860.0000000000009</v>
      </c>
      <c r="J31" s="26">
        <f t="shared" si="1"/>
        <v>14400</v>
      </c>
      <c r="K31" s="27">
        <f t="shared" si="2"/>
        <v>-0.12916666666666674</v>
      </c>
      <c r="L31" s="1"/>
    </row>
    <row r="32" spans="1:12">
      <c r="A32" s="7">
        <v>43396</v>
      </c>
      <c r="B32" s="8" t="s">
        <v>445</v>
      </c>
      <c r="C32" s="8" t="s">
        <v>19</v>
      </c>
      <c r="D32" s="8">
        <v>1200</v>
      </c>
      <c r="E32" s="8">
        <v>560</v>
      </c>
      <c r="F32" s="8">
        <v>15.3</v>
      </c>
      <c r="G32" s="8">
        <v>12.4</v>
      </c>
      <c r="H32" s="8">
        <v>12.4</v>
      </c>
      <c r="I32" s="30">
        <f t="shared" si="0"/>
        <v>-3480.0000000000005</v>
      </c>
      <c r="J32" s="26">
        <f t="shared" si="1"/>
        <v>18360</v>
      </c>
      <c r="K32" s="27">
        <f t="shared" si="2"/>
        <v>-0.18954248366013074</v>
      </c>
      <c r="L32" s="1"/>
    </row>
    <row r="33" spans="1:12">
      <c r="A33" s="7">
        <v>43397</v>
      </c>
      <c r="B33" s="8" t="s">
        <v>575</v>
      </c>
      <c r="C33" s="8" t="s">
        <v>19</v>
      </c>
      <c r="D33" s="8">
        <v>1500</v>
      </c>
      <c r="E33" s="8">
        <v>175</v>
      </c>
      <c r="F33" s="8">
        <v>6.5</v>
      </c>
      <c r="G33" s="8">
        <v>5.2</v>
      </c>
      <c r="H33" s="8">
        <v>5.2</v>
      </c>
      <c r="I33" s="30">
        <f t="shared" si="0"/>
        <v>-1949.9999999999998</v>
      </c>
      <c r="J33" s="26">
        <f t="shared" si="1"/>
        <v>9750</v>
      </c>
      <c r="K33" s="27">
        <f t="shared" si="2"/>
        <v>-0.19999999999999998</v>
      </c>
      <c r="L33" s="1"/>
    </row>
    <row r="34" spans="1:12">
      <c r="A34" s="4">
        <v>43397</v>
      </c>
      <c r="B34" s="5" t="s">
        <v>74</v>
      </c>
      <c r="C34" s="5" t="s">
        <v>19</v>
      </c>
      <c r="D34" s="5">
        <v>500</v>
      </c>
      <c r="E34" s="5">
        <v>2150</v>
      </c>
      <c r="F34" s="5">
        <v>78.5</v>
      </c>
      <c r="G34" s="5">
        <v>74.900000000000006</v>
      </c>
      <c r="H34" s="5">
        <v>90</v>
      </c>
      <c r="I34" s="29">
        <f t="shared" si="0"/>
        <v>5750</v>
      </c>
      <c r="J34" s="26">
        <f t="shared" si="1"/>
        <v>39250</v>
      </c>
      <c r="K34" s="27">
        <f t="shared" si="2"/>
        <v>0.1464968152866242</v>
      </c>
      <c r="L34" s="1"/>
    </row>
    <row r="35" spans="1:12">
      <c r="A35" s="7">
        <v>43398</v>
      </c>
      <c r="B35" s="8" t="s">
        <v>18</v>
      </c>
      <c r="C35" s="8" t="s">
        <v>19</v>
      </c>
      <c r="D35" s="8">
        <v>75</v>
      </c>
      <c r="E35" s="8">
        <v>6800</v>
      </c>
      <c r="F35" s="8">
        <v>200</v>
      </c>
      <c r="G35" s="8">
        <v>168</v>
      </c>
      <c r="H35" s="8">
        <v>168</v>
      </c>
      <c r="I35" s="30">
        <f t="shared" si="0"/>
        <v>-2400</v>
      </c>
      <c r="J35" s="26">
        <f t="shared" si="1"/>
        <v>15000</v>
      </c>
      <c r="K35" s="27">
        <f t="shared" si="2"/>
        <v>-0.16</v>
      </c>
      <c r="L35" s="1"/>
    </row>
    <row r="36" spans="1:12">
      <c r="A36" s="4">
        <v>43399</v>
      </c>
      <c r="B36" s="5" t="s">
        <v>337</v>
      </c>
      <c r="C36" s="5" t="s">
        <v>19</v>
      </c>
      <c r="D36" s="5">
        <v>700</v>
      </c>
      <c r="E36" s="5">
        <v>980</v>
      </c>
      <c r="F36" s="5">
        <v>37</v>
      </c>
      <c r="G36" s="5">
        <v>34.9</v>
      </c>
      <c r="H36" s="5">
        <v>38.700000000000003</v>
      </c>
      <c r="I36" s="29">
        <f t="shared" si="0"/>
        <v>1190.000000000002</v>
      </c>
      <c r="J36" s="26">
        <f t="shared" si="1"/>
        <v>25900</v>
      </c>
      <c r="K36" s="27">
        <f t="shared" si="2"/>
        <v>4.5945945945946025E-2</v>
      </c>
      <c r="L36" s="1"/>
    </row>
    <row r="37" spans="1:12">
      <c r="A37" s="7">
        <v>43399</v>
      </c>
      <c r="B37" s="8" t="s">
        <v>74</v>
      </c>
      <c r="C37" s="8" t="s">
        <v>19</v>
      </c>
      <c r="D37" s="8">
        <v>250</v>
      </c>
      <c r="E37" s="8">
        <v>2400</v>
      </c>
      <c r="F37" s="8">
        <v>118</v>
      </c>
      <c r="G37" s="8">
        <v>109</v>
      </c>
      <c r="H37" s="8">
        <v>109</v>
      </c>
      <c r="I37" s="30">
        <f t="shared" si="0"/>
        <v>-2250</v>
      </c>
      <c r="J37" s="26">
        <f t="shared" si="1"/>
        <v>29500</v>
      </c>
      <c r="K37" s="27">
        <f t="shared" si="2"/>
        <v>-7.6271186440677971E-2</v>
      </c>
      <c r="L37" s="1"/>
    </row>
    <row r="38" spans="1:12">
      <c r="A38" s="4">
        <v>43402</v>
      </c>
      <c r="B38" s="5" t="s">
        <v>168</v>
      </c>
      <c r="C38" s="5" t="s">
        <v>19</v>
      </c>
      <c r="D38" s="5">
        <v>1000</v>
      </c>
      <c r="E38" s="5">
        <v>620</v>
      </c>
      <c r="F38" s="5">
        <v>36.6</v>
      </c>
      <c r="G38" s="5">
        <v>34.9</v>
      </c>
      <c r="H38" s="5">
        <v>40.5</v>
      </c>
      <c r="I38" s="29">
        <f t="shared" si="0"/>
        <v>3899.9999999999986</v>
      </c>
      <c r="J38" s="26">
        <f t="shared" si="1"/>
        <v>36600</v>
      </c>
      <c r="K38" s="27">
        <f t="shared" si="2"/>
        <v>0.10655737704918029</v>
      </c>
      <c r="L38" s="1"/>
    </row>
    <row r="39" spans="1:12">
      <c r="A39" s="4">
        <v>43402</v>
      </c>
      <c r="B39" s="5" t="s">
        <v>168</v>
      </c>
      <c r="C39" s="5" t="s">
        <v>19</v>
      </c>
      <c r="D39" s="5">
        <v>1000</v>
      </c>
      <c r="E39" s="5">
        <v>640</v>
      </c>
      <c r="F39" s="5">
        <v>33.5</v>
      </c>
      <c r="G39" s="5">
        <v>31.2</v>
      </c>
      <c r="H39" s="5">
        <v>35</v>
      </c>
      <c r="I39" s="29">
        <f t="shared" si="0"/>
        <v>1500</v>
      </c>
      <c r="J39" s="26">
        <f t="shared" si="1"/>
        <v>33500</v>
      </c>
      <c r="K39" s="27">
        <f t="shared" si="2"/>
        <v>4.4776119402985072E-2</v>
      </c>
      <c r="L39" s="1"/>
    </row>
    <row r="40" spans="1:12">
      <c r="A40" s="7">
        <v>43403</v>
      </c>
      <c r="B40" s="8" t="s">
        <v>118</v>
      </c>
      <c r="C40" s="8" t="s">
        <v>19</v>
      </c>
      <c r="D40" s="8">
        <v>800</v>
      </c>
      <c r="E40" s="8">
        <v>1100</v>
      </c>
      <c r="F40" s="8">
        <v>61</v>
      </c>
      <c r="G40" s="8">
        <v>58.8</v>
      </c>
      <c r="H40" s="8">
        <v>58.8</v>
      </c>
      <c r="I40" s="30">
        <f t="shared" si="0"/>
        <v>-1760.0000000000023</v>
      </c>
      <c r="J40" s="26">
        <f t="shared" si="1"/>
        <v>48800</v>
      </c>
      <c r="K40" s="27">
        <f t="shared" si="2"/>
        <v>-3.6065573770491847E-2</v>
      </c>
      <c r="L40" s="1"/>
    </row>
    <row r="41" spans="1:12">
      <c r="A41" s="4">
        <v>43404</v>
      </c>
      <c r="B41" s="5" t="s">
        <v>159</v>
      </c>
      <c r="C41" s="5" t="s">
        <v>19</v>
      </c>
      <c r="D41" s="5">
        <v>1200</v>
      </c>
      <c r="E41" s="5">
        <v>680</v>
      </c>
      <c r="F41" s="5">
        <v>23</v>
      </c>
      <c r="G41" s="5">
        <v>21.6</v>
      </c>
      <c r="H41" s="5">
        <v>24.4</v>
      </c>
      <c r="I41" s="29">
        <f t="shared" si="0"/>
        <v>1679.9999999999982</v>
      </c>
      <c r="J41" s="26">
        <f t="shared" si="1"/>
        <v>27600</v>
      </c>
      <c r="K41" s="27">
        <f t="shared" si="2"/>
        <v>6.0869565217391237E-2</v>
      </c>
      <c r="L41" s="1"/>
    </row>
    <row r="42" spans="1:12">
      <c r="A42" s="4"/>
      <c r="B42" s="5"/>
      <c r="C42" s="5"/>
      <c r="D42" s="5"/>
      <c r="E42" s="5"/>
      <c r="F42" s="5"/>
      <c r="G42" s="5"/>
      <c r="H42" s="5"/>
      <c r="I42" s="29"/>
      <c r="J42" s="26"/>
      <c r="K42" s="27"/>
      <c r="L42" s="1"/>
    </row>
    <row r="43" spans="1:12">
      <c r="A43" s="54"/>
      <c r="B43" s="5"/>
      <c r="C43" s="5"/>
      <c r="D43" s="5"/>
      <c r="E43" s="5"/>
      <c r="F43" s="5"/>
      <c r="G43" s="5"/>
      <c r="H43" s="5"/>
      <c r="I43" s="29"/>
      <c r="J43" s="26"/>
      <c r="K43" s="27">
        <f>SUM(K4:K41)</f>
        <v>0.6924884497741256</v>
      </c>
      <c r="L43" s="1"/>
    </row>
    <row r="44" spans="1:12">
      <c r="A44" s="56"/>
      <c r="B44" s="32"/>
      <c r="C44" s="32"/>
      <c r="D44" s="32"/>
      <c r="E44" s="32"/>
      <c r="F44" s="32"/>
      <c r="G44" s="41"/>
      <c r="H44" s="41"/>
      <c r="I44" s="42"/>
      <c r="J44" s="43"/>
      <c r="K44" s="44"/>
      <c r="L44" s="1"/>
    </row>
    <row r="45" spans="1:12">
      <c r="A45" s="56"/>
      <c r="B45" s="32"/>
      <c r="C45" s="32"/>
      <c r="D45" s="32"/>
      <c r="E45" s="32"/>
      <c r="F45" s="32"/>
      <c r="G45" s="91" t="s">
        <v>69</v>
      </c>
      <c r="H45" s="91"/>
      <c r="I45" s="45">
        <f>SUM(I4:I43)</f>
        <v>44130</v>
      </c>
      <c r="J45" s="32"/>
      <c r="K45" s="1"/>
      <c r="L45" s="1"/>
    </row>
    <row r="46" spans="1:12">
      <c r="G46" s="32"/>
      <c r="H46" s="32"/>
      <c r="I46" s="32"/>
    </row>
    <row r="47" spans="1:12">
      <c r="G47" s="92" t="s">
        <v>70</v>
      </c>
      <c r="H47" s="92"/>
      <c r="I47" s="35">
        <v>0.65</v>
      </c>
    </row>
    <row r="48" spans="1:12">
      <c r="G48" s="33"/>
      <c r="H48" s="33"/>
      <c r="I48" s="32"/>
    </row>
    <row r="49" spans="7:9">
      <c r="G49" s="92" t="s">
        <v>2</v>
      </c>
      <c r="H49" s="92"/>
      <c r="I49" s="35">
        <f>24/38</f>
        <v>0.63157894736842102</v>
      </c>
    </row>
    <row r="1048562" spans="10:12 16384:16384">
      <c r="J1048562" s="50"/>
      <c r="K1048562" s="50"/>
      <c r="L1048562" s="50"/>
      <c r="XFD1048562" s="26"/>
    </row>
    <row r="1048563" spans="10:12 16384:16384">
      <c r="J1048563" s="43"/>
      <c r="K1048563" s="50"/>
      <c r="L1048563" s="50"/>
      <c r="XFD1048563" s="26"/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596" footer="0.5118055555555559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56"/>
  <sheetViews>
    <sheetView tabSelected="1" workbookViewId="0">
      <selection activeCell="J46" sqref="J46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8" max="8" width="10.42578125" customWidth="1"/>
    <col min="9" max="9" width="11" customWidth="1"/>
    <col min="10" max="10" width="12.5703125" customWidth="1"/>
    <col min="11" max="11" width="19.140625" customWidth="1"/>
    <col min="12" max="12" width="18.85546875" customWidth="1"/>
  </cols>
  <sheetData>
    <row r="1" spans="1:13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</row>
    <row r="2" spans="1:13">
      <c r="A2" s="89" t="s">
        <v>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</row>
    <row r="3" spans="1:13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23" t="s">
        <v>15</v>
      </c>
      <c r="K3" s="24" t="s">
        <v>16</v>
      </c>
      <c r="L3" s="24" t="s">
        <v>17</v>
      </c>
      <c r="M3" s="1"/>
    </row>
    <row r="4" spans="1:13">
      <c r="A4" s="64">
        <v>43864</v>
      </c>
      <c r="B4" s="11" t="s">
        <v>18</v>
      </c>
      <c r="C4" s="5" t="s">
        <v>19</v>
      </c>
      <c r="D4" s="5">
        <v>100</v>
      </c>
      <c r="E4" s="5">
        <v>6400</v>
      </c>
      <c r="F4" s="5">
        <v>262</v>
      </c>
      <c r="G4" s="5" t="s">
        <v>20</v>
      </c>
      <c r="H4" s="5">
        <v>245.7</v>
      </c>
      <c r="I4" s="5">
        <v>288.60000000000002</v>
      </c>
      <c r="J4" s="29">
        <f t="shared" ref="J4:J37" si="0">(I4-F4)*D4</f>
        <v>2660.0000000000023</v>
      </c>
      <c r="K4" s="26">
        <f t="shared" ref="K4:K37" si="1">D4*F4</f>
        <v>26200</v>
      </c>
      <c r="L4" s="27">
        <f t="shared" ref="L4:L37" si="2">(J4/K4)</f>
        <v>0.101526717557252</v>
      </c>
      <c r="M4" s="1"/>
    </row>
    <row r="5" spans="1:13">
      <c r="A5" s="64">
        <v>43864</v>
      </c>
      <c r="B5" s="11" t="s">
        <v>21</v>
      </c>
      <c r="C5" s="5" t="s">
        <v>19</v>
      </c>
      <c r="D5" s="5">
        <v>1500</v>
      </c>
      <c r="E5" s="5">
        <v>860</v>
      </c>
      <c r="F5" s="5">
        <v>43</v>
      </c>
      <c r="G5" s="5" t="s">
        <v>22</v>
      </c>
      <c r="H5" s="5">
        <v>41.9</v>
      </c>
      <c r="I5" s="5">
        <v>44</v>
      </c>
      <c r="J5" s="29">
        <f t="shared" si="0"/>
        <v>1500</v>
      </c>
      <c r="K5" s="26">
        <f t="shared" si="1"/>
        <v>64500</v>
      </c>
      <c r="L5" s="27">
        <f t="shared" si="2"/>
        <v>2.3255813953488372E-2</v>
      </c>
      <c r="M5" s="1"/>
    </row>
    <row r="6" spans="1:13">
      <c r="A6" s="64">
        <v>43893</v>
      </c>
      <c r="B6" s="11" t="s">
        <v>18</v>
      </c>
      <c r="C6" s="5" t="s">
        <v>19</v>
      </c>
      <c r="D6" s="5">
        <v>100</v>
      </c>
      <c r="E6" s="5">
        <v>6300</v>
      </c>
      <c r="F6" s="5">
        <v>201</v>
      </c>
      <c r="G6" s="5" t="s">
        <v>23</v>
      </c>
      <c r="H6" s="5">
        <v>184.4</v>
      </c>
      <c r="I6" s="5">
        <v>225</v>
      </c>
      <c r="J6" s="29">
        <f t="shared" si="0"/>
        <v>2400</v>
      </c>
      <c r="K6" s="26">
        <f t="shared" si="1"/>
        <v>20100</v>
      </c>
      <c r="L6" s="27">
        <f t="shared" si="2"/>
        <v>0.11940298507462686</v>
      </c>
      <c r="M6" s="1"/>
    </row>
    <row r="7" spans="1:13">
      <c r="A7" s="64">
        <v>43924</v>
      </c>
      <c r="B7" s="11" t="s">
        <v>24</v>
      </c>
      <c r="C7" s="5" t="s">
        <v>19</v>
      </c>
      <c r="D7" s="5">
        <v>100</v>
      </c>
      <c r="E7" s="5">
        <v>6300</v>
      </c>
      <c r="F7" s="5">
        <v>260</v>
      </c>
      <c r="G7" s="5" t="s">
        <v>25</v>
      </c>
      <c r="H7" s="5">
        <v>244.4</v>
      </c>
      <c r="I7" s="5">
        <v>260</v>
      </c>
      <c r="J7" s="29">
        <f t="shared" si="0"/>
        <v>0</v>
      </c>
      <c r="K7" s="26">
        <f t="shared" si="1"/>
        <v>26000</v>
      </c>
      <c r="L7" s="27">
        <f t="shared" si="2"/>
        <v>0</v>
      </c>
      <c r="M7" s="1"/>
    </row>
    <row r="8" spans="1:13">
      <c r="A8" s="65">
        <v>43924</v>
      </c>
      <c r="B8" s="66" t="s">
        <v>26</v>
      </c>
      <c r="C8" s="8" t="s">
        <v>19</v>
      </c>
      <c r="D8" s="8">
        <v>600</v>
      </c>
      <c r="E8" s="8">
        <v>1200</v>
      </c>
      <c r="F8" s="8">
        <v>72</v>
      </c>
      <c r="G8" s="8" t="s">
        <v>27</v>
      </c>
      <c r="H8" s="8">
        <v>68.900000000000006</v>
      </c>
      <c r="I8" s="8">
        <v>68.900000000000006</v>
      </c>
      <c r="J8" s="30">
        <f t="shared" si="0"/>
        <v>-1859.9999999999966</v>
      </c>
      <c r="K8" s="26">
        <f t="shared" si="1"/>
        <v>43200</v>
      </c>
      <c r="L8" s="27">
        <f t="shared" si="2"/>
        <v>-4.3055555555555479E-2</v>
      </c>
      <c r="M8" s="1"/>
    </row>
    <row r="9" spans="1:13">
      <c r="A9" s="64">
        <v>43924</v>
      </c>
      <c r="B9" s="11" t="s">
        <v>28</v>
      </c>
      <c r="C9" s="5" t="s">
        <v>19</v>
      </c>
      <c r="D9" s="5">
        <v>1100</v>
      </c>
      <c r="E9" s="5">
        <v>840</v>
      </c>
      <c r="F9" s="5">
        <v>39</v>
      </c>
      <c r="G9" s="5" t="s">
        <v>29</v>
      </c>
      <c r="H9" s="5">
        <v>37.4</v>
      </c>
      <c r="I9" s="5">
        <v>42.7</v>
      </c>
      <c r="J9" s="29">
        <f t="shared" si="0"/>
        <v>4070.0000000000032</v>
      </c>
      <c r="K9" s="26">
        <f t="shared" si="1"/>
        <v>42900</v>
      </c>
      <c r="L9" s="27">
        <f t="shared" si="2"/>
        <v>9.4871794871794951E-2</v>
      </c>
      <c r="M9" s="1"/>
    </row>
    <row r="10" spans="1:13">
      <c r="A10" s="64">
        <v>43924</v>
      </c>
      <c r="B10" s="11" t="s">
        <v>30</v>
      </c>
      <c r="C10" s="5" t="s">
        <v>19</v>
      </c>
      <c r="D10" s="5">
        <v>300</v>
      </c>
      <c r="E10" s="5">
        <v>1180</v>
      </c>
      <c r="F10" s="5">
        <v>97</v>
      </c>
      <c r="G10" s="5" t="s">
        <v>31</v>
      </c>
      <c r="H10" s="5">
        <v>92.4</v>
      </c>
      <c r="I10" s="5">
        <v>101</v>
      </c>
      <c r="J10" s="29">
        <f t="shared" si="0"/>
        <v>1200</v>
      </c>
      <c r="K10" s="26">
        <f t="shared" si="1"/>
        <v>29100</v>
      </c>
      <c r="L10" s="27">
        <f t="shared" si="2"/>
        <v>4.1237113402061855E-2</v>
      </c>
      <c r="M10" s="1"/>
    </row>
    <row r="11" spans="1:13">
      <c r="A11" s="64">
        <v>43954</v>
      </c>
      <c r="B11" s="11" t="s">
        <v>32</v>
      </c>
      <c r="C11" s="5" t="s">
        <v>19</v>
      </c>
      <c r="D11" s="5">
        <v>1700</v>
      </c>
      <c r="E11" s="5">
        <v>240</v>
      </c>
      <c r="F11" s="5">
        <v>16</v>
      </c>
      <c r="G11" s="5" t="s">
        <v>33</v>
      </c>
      <c r="H11" s="5">
        <v>14.7</v>
      </c>
      <c r="I11" s="5">
        <v>16</v>
      </c>
      <c r="J11" s="29">
        <f t="shared" si="0"/>
        <v>0</v>
      </c>
      <c r="K11" s="26">
        <f t="shared" si="1"/>
        <v>27200</v>
      </c>
      <c r="L11" s="27">
        <f t="shared" si="2"/>
        <v>0</v>
      </c>
      <c r="M11" s="1"/>
    </row>
    <row r="12" spans="1:13">
      <c r="A12" s="65">
        <v>43985</v>
      </c>
      <c r="B12" s="66" t="s">
        <v>34</v>
      </c>
      <c r="C12" s="8" t="s">
        <v>19</v>
      </c>
      <c r="D12" s="8">
        <v>400</v>
      </c>
      <c r="E12" s="8">
        <v>950</v>
      </c>
      <c r="F12" s="8">
        <v>51</v>
      </c>
      <c r="G12" s="8" t="s">
        <v>35</v>
      </c>
      <c r="H12" s="8">
        <v>47.9</v>
      </c>
      <c r="I12" s="8">
        <v>47.9</v>
      </c>
      <c r="J12" s="30">
        <f t="shared" si="0"/>
        <v>-1240.0000000000005</v>
      </c>
      <c r="K12" s="26">
        <f t="shared" si="1"/>
        <v>20400</v>
      </c>
      <c r="L12" s="27">
        <f t="shared" si="2"/>
        <v>-6.0784313725490216E-2</v>
      </c>
      <c r="M12" s="1"/>
    </row>
    <row r="13" spans="1:13">
      <c r="A13" s="64">
        <v>43985</v>
      </c>
      <c r="B13" s="11" t="s">
        <v>36</v>
      </c>
      <c r="C13" s="5" t="s">
        <v>19</v>
      </c>
      <c r="D13" s="5">
        <v>500</v>
      </c>
      <c r="E13" s="5">
        <v>1700</v>
      </c>
      <c r="F13" s="5">
        <v>66</v>
      </c>
      <c r="G13" s="5" t="s">
        <v>37</v>
      </c>
      <c r="H13" s="5">
        <v>62.9</v>
      </c>
      <c r="I13" s="5">
        <v>66</v>
      </c>
      <c r="J13" s="29">
        <f t="shared" si="0"/>
        <v>0</v>
      </c>
      <c r="K13" s="26">
        <f t="shared" si="1"/>
        <v>33000</v>
      </c>
      <c r="L13" s="27">
        <f t="shared" si="2"/>
        <v>0</v>
      </c>
      <c r="M13" s="1"/>
    </row>
    <row r="14" spans="1:13">
      <c r="A14" s="64">
        <v>44077</v>
      </c>
      <c r="B14" s="11" t="s">
        <v>38</v>
      </c>
      <c r="C14" s="5" t="s">
        <v>19</v>
      </c>
      <c r="D14" s="5">
        <v>1800</v>
      </c>
      <c r="E14" s="5">
        <v>420</v>
      </c>
      <c r="F14" s="5">
        <v>26</v>
      </c>
      <c r="G14" s="5" t="s">
        <v>39</v>
      </c>
      <c r="H14" s="5">
        <v>24.9</v>
      </c>
      <c r="I14" s="5">
        <v>28</v>
      </c>
      <c r="J14" s="29">
        <f>(I14-F14)*D14</f>
        <v>3600</v>
      </c>
      <c r="K14" s="26">
        <f t="shared" si="1"/>
        <v>46800</v>
      </c>
      <c r="L14" s="27">
        <f t="shared" si="2"/>
        <v>7.6923076923076927E-2</v>
      </c>
      <c r="M14" s="1"/>
    </row>
    <row r="15" spans="1:13">
      <c r="A15" s="64">
        <v>44077</v>
      </c>
      <c r="B15" s="11" t="s">
        <v>28</v>
      </c>
      <c r="C15" s="5" t="s">
        <v>19</v>
      </c>
      <c r="D15" s="5">
        <v>1100</v>
      </c>
      <c r="E15" s="5">
        <v>800</v>
      </c>
      <c r="F15" s="5">
        <v>42.5</v>
      </c>
      <c r="G15" s="5" t="s">
        <v>40</v>
      </c>
      <c r="H15" s="5">
        <v>41.4</v>
      </c>
      <c r="I15" s="5">
        <v>47.2</v>
      </c>
      <c r="J15" s="29">
        <f t="shared" si="0"/>
        <v>5170.0000000000027</v>
      </c>
      <c r="K15" s="26">
        <f t="shared" si="1"/>
        <v>46750</v>
      </c>
      <c r="L15" s="27">
        <f t="shared" si="2"/>
        <v>0.11058823529411771</v>
      </c>
      <c r="M15" s="1"/>
    </row>
    <row r="16" spans="1:13">
      <c r="A16" s="64">
        <v>44077</v>
      </c>
      <c r="B16" s="11" t="s">
        <v>28</v>
      </c>
      <c r="C16" s="5" t="s">
        <v>19</v>
      </c>
      <c r="D16" s="5">
        <v>1100</v>
      </c>
      <c r="E16" s="5">
        <v>780</v>
      </c>
      <c r="F16" s="5">
        <v>46</v>
      </c>
      <c r="G16" s="5" t="s">
        <v>41</v>
      </c>
      <c r="H16" s="5">
        <v>44.4</v>
      </c>
      <c r="I16" s="5">
        <v>47</v>
      </c>
      <c r="J16" s="29">
        <f t="shared" si="0"/>
        <v>1100</v>
      </c>
      <c r="K16" s="26">
        <f t="shared" si="1"/>
        <v>50600</v>
      </c>
      <c r="L16" s="27">
        <f t="shared" si="2"/>
        <v>2.1739130434782608E-2</v>
      </c>
      <c r="M16" s="1"/>
    </row>
    <row r="17" spans="1:13">
      <c r="A17" s="64">
        <v>44077</v>
      </c>
      <c r="B17" s="11" t="s">
        <v>42</v>
      </c>
      <c r="C17" s="5" t="s">
        <v>19</v>
      </c>
      <c r="D17" s="5">
        <v>550</v>
      </c>
      <c r="E17" s="5">
        <v>1500</v>
      </c>
      <c r="F17" s="5">
        <v>61</v>
      </c>
      <c r="G17" s="5" t="s">
        <v>43</v>
      </c>
      <c r="H17" s="5">
        <v>57.9</v>
      </c>
      <c r="I17" s="5">
        <v>73</v>
      </c>
      <c r="J17" s="29">
        <f t="shared" si="0"/>
        <v>6600</v>
      </c>
      <c r="K17" s="26">
        <f t="shared" si="1"/>
        <v>33550</v>
      </c>
      <c r="L17" s="27">
        <f t="shared" si="2"/>
        <v>0.19672131147540983</v>
      </c>
      <c r="M17" s="1"/>
    </row>
    <row r="18" spans="1:13">
      <c r="A18" s="64">
        <v>44138</v>
      </c>
      <c r="B18" s="11" t="s">
        <v>44</v>
      </c>
      <c r="C18" s="5" t="s">
        <v>19</v>
      </c>
      <c r="D18" s="5">
        <v>1000</v>
      </c>
      <c r="E18" s="5">
        <v>460</v>
      </c>
      <c r="F18" s="5">
        <v>31</v>
      </c>
      <c r="G18" s="5" t="s">
        <v>45</v>
      </c>
      <c r="H18" s="5">
        <v>29.4</v>
      </c>
      <c r="I18" s="5">
        <v>35</v>
      </c>
      <c r="J18" s="29">
        <f t="shared" si="0"/>
        <v>4000</v>
      </c>
      <c r="K18" s="26">
        <f t="shared" si="1"/>
        <v>31000</v>
      </c>
      <c r="L18" s="27">
        <f t="shared" si="2"/>
        <v>0.12903225806451613</v>
      </c>
      <c r="M18" s="1"/>
    </row>
    <row r="19" spans="1:13">
      <c r="A19" s="65">
        <v>44168</v>
      </c>
      <c r="B19" s="66" t="s">
        <v>46</v>
      </c>
      <c r="C19" s="8" t="s">
        <v>19</v>
      </c>
      <c r="D19" s="8">
        <v>500</v>
      </c>
      <c r="E19" s="8">
        <v>1100</v>
      </c>
      <c r="F19" s="8">
        <v>66</v>
      </c>
      <c r="G19" s="8" t="s">
        <v>47</v>
      </c>
      <c r="H19" s="8">
        <v>62.9</v>
      </c>
      <c r="I19" s="8">
        <v>62.9</v>
      </c>
      <c r="J19" s="30">
        <f t="shared" si="0"/>
        <v>-1550.0000000000007</v>
      </c>
      <c r="K19" s="26">
        <f t="shared" si="1"/>
        <v>33000</v>
      </c>
      <c r="L19" s="27">
        <f t="shared" si="2"/>
        <v>-4.6969696969696988E-2</v>
      </c>
      <c r="M19" s="1"/>
    </row>
    <row r="20" spans="1:13">
      <c r="A20" s="64">
        <v>44168</v>
      </c>
      <c r="B20" s="11" t="s">
        <v>21</v>
      </c>
      <c r="C20" s="5" t="s">
        <v>19</v>
      </c>
      <c r="D20" s="5">
        <v>1500</v>
      </c>
      <c r="E20" s="5">
        <v>800</v>
      </c>
      <c r="F20" s="5">
        <v>44</v>
      </c>
      <c r="G20" s="5" t="s">
        <v>48</v>
      </c>
      <c r="H20" s="5">
        <v>42.9</v>
      </c>
      <c r="I20" s="5">
        <v>47</v>
      </c>
      <c r="J20" s="29">
        <f t="shared" si="0"/>
        <v>4500</v>
      </c>
      <c r="K20" s="26">
        <f t="shared" si="1"/>
        <v>66000</v>
      </c>
      <c r="L20" s="27">
        <f t="shared" si="2"/>
        <v>6.8181818181818177E-2</v>
      </c>
      <c r="M20" s="1"/>
    </row>
    <row r="21" spans="1:13">
      <c r="A21" s="65">
        <v>44168</v>
      </c>
      <c r="B21" s="66" t="s">
        <v>49</v>
      </c>
      <c r="C21" s="8" t="s">
        <v>19</v>
      </c>
      <c r="D21" s="8">
        <v>250</v>
      </c>
      <c r="E21" s="8">
        <v>3800</v>
      </c>
      <c r="F21" s="8">
        <v>205</v>
      </c>
      <c r="G21" s="8" t="s">
        <v>50</v>
      </c>
      <c r="H21" s="8">
        <v>198.7</v>
      </c>
      <c r="I21" s="8">
        <v>198.7</v>
      </c>
      <c r="J21" s="30">
        <f t="shared" si="0"/>
        <v>-1575.0000000000027</v>
      </c>
      <c r="K21" s="26">
        <f t="shared" si="1"/>
        <v>51250</v>
      </c>
      <c r="L21" s="27">
        <f t="shared" si="2"/>
        <v>-3.0731707317073222E-2</v>
      </c>
      <c r="M21" s="1"/>
    </row>
    <row r="22" spans="1:13">
      <c r="A22" s="64" t="s">
        <v>51</v>
      </c>
      <c r="B22" s="11" t="s">
        <v>52</v>
      </c>
      <c r="C22" s="5" t="s">
        <v>19</v>
      </c>
      <c r="D22" s="5">
        <v>1100</v>
      </c>
      <c r="E22" s="5">
        <v>700</v>
      </c>
      <c r="F22" s="5">
        <v>46</v>
      </c>
      <c r="G22" s="5" t="s">
        <v>53</v>
      </c>
      <c r="H22" s="5">
        <v>44.4</v>
      </c>
      <c r="I22" s="5">
        <v>53</v>
      </c>
      <c r="J22" s="29">
        <f t="shared" si="0"/>
        <v>7700</v>
      </c>
      <c r="K22" s="26">
        <f t="shared" si="1"/>
        <v>50600</v>
      </c>
      <c r="L22" s="27">
        <f t="shared" si="2"/>
        <v>0.15217391304347827</v>
      </c>
      <c r="M22" s="1"/>
    </row>
    <row r="23" spans="1:13">
      <c r="A23" s="64" t="s">
        <v>54</v>
      </c>
      <c r="B23" s="11" t="s">
        <v>46</v>
      </c>
      <c r="C23" s="5" t="s">
        <v>19</v>
      </c>
      <c r="D23" s="5">
        <v>500</v>
      </c>
      <c r="E23" s="5">
        <v>1060</v>
      </c>
      <c r="F23" s="5">
        <v>80</v>
      </c>
      <c r="G23" s="5" t="s">
        <v>55</v>
      </c>
      <c r="H23" s="5">
        <v>76.900000000000006</v>
      </c>
      <c r="I23" s="5">
        <v>89.4</v>
      </c>
      <c r="J23" s="29">
        <f t="shared" si="0"/>
        <v>4700.0000000000027</v>
      </c>
      <c r="K23" s="26">
        <f t="shared" si="1"/>
        <v>40000</v>
      </c>
      <c r="L23" s="27">
        <f t="shared" si="2"/>
        <v>0.11750000000000006</v>
      </c>
      <c r="M23" s="1"/>
    </row>
    <row r="24" spans="1:13">
      <c r="A24" s="65" t="s">
        <v>56</v>
      </c>
      <c r="B24" s="66" t="s">
        <v>46</v>
      </c>
      <c r="C24" s="8" t="s">
        <v>19</v>
      </c>
      <c r="D24" s="8">
        <v>500</v>
      </c>
      <c r="E24" s="8">
        <v>1020</v>
      </c>
      <c r="F24" s="8">
        <v>72</v>
      </c>
      <c r="G24" s="8" t="s">
        <v>57</v>
      </c>
      <c r="H24" s="8">
        <v>68.900000000000006</v>
      </c>
      <c r="I24" s="8">
        <v>68.900000000000006</v>
      </c>
      <c r="J24" s="30">
        <f t="shared" si="0"/>
        <v>-1549.9999999999973</v>
      </c>
      <c r="K24" s="26">
        <f t="shared" si="1"/>
        <v>36000</v>
      </c>
      <c r="L24" s="27">
        <f t="shared" si="2"/>
        <v>-4.3055555555555479E-2</v>
      </c>
      <c r="M24" s="1"/>
    </row>
    <row r="25" spans="1:13">
      <c r="A25" s="65" t="s">
        <v>56</v>
      </c>
      <c r="B25" s="66" t="s">
        <v>58</v>
      </c>
      <c r="C25" s="8" t="s">
        <v>19</v>
      </c>
      <c r="D25" s="8">
        <v>1000</v>
      </c>
      <c r="E25" s="8">
        <v>420</v>
      </c>
      <c r="F25" s="8">
        <v>46</v>
      </c>
      <c r="G25" s="8" t="s">
        <v>59</v>
      </c>
      <c r="H25" s="8">
        <v>44.4</v>
      </c>
      <c r="I25" s="8">
        <v>44.4</v>
      </c>
      <c r="J25" s="30">
        <f t="shared" si="0"/>
        <v>-1600.0000000000014</v>
      </c>
      <c r="K25" s="26">
        <f t="shared" si="1"/>
        <v>46000</v>
      </c>
      <c r="L25" s="27">
        <f t="shared" si="2"/>
        <v>-3.4782608695652202E-2</v>
      </c>
      <c r="M25" s="1"/>
    </row>
    <row r="26" spans="1:13">
      <c r="A26" s="64" t="s">
        <v>60</v>
      </c>
      <c r="B26" s="11" t="s">
        <v>34</v>
      </c>
      <c r="C26" s="5" t="s">
        <v>19</v>
      </c>
      <c r="D26" s="5">
        <v>400</v>
      </c>
      <c r="E26" s="5">
        <v>600</v>
      </c>
      <c r="F26" s="5">
        <v>105</v>
      </c>
      <c r="G26" s="5" t="s">
        <v>61</v>
      </c>
      <c r="H26" s="5">
        <v>101.4</v>
      </c>
      <c r="I26" s="5">
        <v>105</v>
      </c>
      <c r="J26" s="29">
        <f t="shared" si="0"/>
        <v>0</v>
      </c>
      <c r="K26" s="26">
        <f t="shared" si="1"/>
        <v>42000</v>
      </c>
      <c r="L26" s="27">
        <f t="shared" si="2"/>
        <v>0</v>
      </c>
      <c r="M26" s="1"/>
    </row>
    <row r="27" spans="1:13">
      <c r="A27" s="65" t="s">
        <v>60</v>
      </c>
      <c r="B27" s="66" t="s">
        <v>46</v>
      </c>
      <c r="C27" s="8" t="s">
        <v>19</v>
      </c>
      <c r="D27" s="8">
        <v>500</v>
      </c>
      <c r="E27" s="8">
        <v>1000</v>
      </c>
      <c r="F27" s="8">
        <v>75</v>
      </c>
      <c r="G27" s="8" t="s">
        <v>62</v>
      </c>
      <c r="H27" s="8">
        <v>71.7</v>
      </c>
      <c r="I27" s="8">
        <v>71.7</v>
      </c>
      <c r="J27" s="30">
        <f t="shared" si="0"/>
        <v>-1649.9999999999986</v>
      </c>
      <c r="K27" s="26">
        <f t="shared" si="1"/>
        <v>37500</v>
      </c>
      <c r="L27" s="27">
        <f t="shared" si="2"/>
        <v>-4.3999999999999963E-2</v>
      </c>
      <c r="M27" s="1"/>
    </row>
    <row r="28" spans="1:13">
      <c r="A28" s="64" t="s">
        <v>60</v>
      </c>
      <c r="B28" s="11" t="s">
        <v>28</v>
      </c>
      <c r="C28" s="5" t="s">
        <v>19</v>
      </c>
      <c r="D28" s="5">
        <v>1100</v>
      </c>
      <c r="E28" s="5">
        <v>640</v>
      </c>
      <c r="F28" s="5">
        <v>58</v>
      </c>
      <c r="G28" s="5" t="s">
        <v>63</v>
      </c>
      <c r="H28" s="5">
        <v>56.7</v>
      </c>
      <c r="I28" s="5">
        <v>62.3</v>
      </c>
      <c r="J28" s="29">
        <f t="shared" si="0"/>
        <v>4729.9999999999973</v>
      </c>
      <c r="K28" s="26">
        <f t="shared" si="1"/>
        <v>63800</v>
      </c>
      <c r="L28" s="27">
        <f t="shared" si="2"/>
        <v>7.4137931034482712E-2</v>
      </c>
      <c r="M28" s="1"/>
    </row>
    <row r="29" spans="1:13">
      <c r="A29" s="65" t="s">
        <v>60</v>
      </c>
      <c r="B29" s="66" t="s">
        <v>64</v>
      </c>
      <c r="C29" s="8" t="s">
        <v>19</v>
      </c>
      <c r="D29" s="8">
        <v>40</v>
      </c>
      <c r="E29" s="8">
        <v>21500</v>
      </c>
      <c r="F29" s="8">
        <v>654</v>
      </c>
      <c r="G29" s="8" t="s">
        <v>65</v>
      </c>
      <c r="H29" s="8">
        <v>619.70000000000005</v>
      </c>
      <c r="I29" s="8">
        <v>619.70000000000005</v>
      </c>
      <c r="J29" s="30">
        <f t="shared" si="0"/>
        <v>-1371.9999999999982</v>
      </c>
      <c r="K29" s="26">
        <f t="shared" si="1"/>
        <v>26160</v>
      </c>
      <c r="L29" s="27">
        <f t="shared" si="2"/>
        <v>-5.2446483180428063E-2</v>
      </c>
      <c r="M29" s="1"/>
    </row>
    <row r="30" spans="1:13">
      <c r="A30" s="64" t="s">
        <v>60</v>
      </c>
      <c r="B30" s="11" t="s">
        <v>28</v>
      </c>
      <c r="C30" s="5" t="s">
        <v>19</v>
      </c>
      <c r="D30" s="5">
        <v>1100</v>
      </c>
      <c r="E30" s="5">
        <v>600</v>
      </c>
      <c r="F30" s="5">
        <v>54</v>
      </c>
      <c r="G30" s="5" t="s">
        <v>66</v>
      </c>
      <c r="H30" s="5">
        <v>52.4</v>
      </c>
      <c r="I30" s="5">
        <v>60</v>
      </c>
      <c r="J30" s="29">
        <f>(I30-F30)*D30</f>
        <v>6600</v>
      </c>
      <c r="K30" s="26">
        <f t="shared" si="1"/>
        <v>59400</v>
      </c>
      <c r="L30" s="27">
        <f t="shared" si="2"/>
        <v>0.1111111111111111</v>
      </c>
      <c r="M30" s="1"/>
    </row>
    <row r="31" spans="1:13">
      <c r="A31" s="65" t="s">
        <v>67</v>
      </c>
      <c r="B31" s="66" t="s">
        <v>44</v>
      </c>
      <c r="C31" s="8" t="s">
        <v>19</v>
      </c>
      <c r="D31" s="8">
        <v>1000</v>
      </c>
      <c r="E31" s="8">
        <v>340</v>
      </c>
      <c r="F31" s="8">
        <v>30</v>
      </c>
      <c r="G31" s="8" t="s">
        <v>68</v>
      </c>
      <c r="H31" s="8">
        <v>28.4</v>
      </c>
      <c r="I31" s="8">
        <v>28.4</v>
      </c>
      <c r="J31" s="30">
        <f t="shared" si="0"/>
        <v>-1600.0000000000014</v>
      </c>
      <c r="K31" s="26">
        <f t="shared" si="1"/>
        <v>30000</v>
      </c>
      <c r="L31" s="27">
        <f t="shared" si="2"/>
        <v>-5.3333333333333378E-2</v>
      </c>
      <c r="M31" s="1"/>
    </row>
    <row r="32" spans="1:13">
      <c r="A32" s="64">
        <v>43913</v>
      </c>
      <c r="B32" s="11" t="s">
        <v>64</v>
      </c>
      <c r="C32" s="5" t="s">
        <v>19</v>
      </c>
      <c r="D32" s="5">
        <v>20</v>
      </c>
      <c r="E32" s="5">
        <v>17500</v>
      </c>
      <c r="F32" s="5">
        <v>1244</v>
      </c>
      <c r="G32" s="5" t="s">
        <v>890</v>
      </c>
      <c r="H32" s="5">
        <v>1161.4000000000001</v>
      </c>
      <c r="I32" s="5">
        <v>1304</v>
      </c>
      <c r="J32" s="29">
        <f t="shared" si="0"/>
        <v>1200</v>
      </c>
      <c r="K32" s="26">
        <f t="shared" si="1"/>
        <v>24880</v>
      </c>
      <c r="L32" s="27">
        <f t="shared" si="2"/>
        <v>4.8231511254019289E-2</v>
      </c>
      <c r="M32" s="1"/>
    </row>
    <row r="33" spans="1:13">
      <c r="A33" s="64">
        <v>43914</v>
      </c>
      <c r="B33" s="11" t="s">
        <v>64</v>
      </c>
      <c r="C33" s="5" t="s">
        <v>19</v>
      </c>
      <c r="D33" s="5">
        <v>20</v>
      </c>
      <c r="E33" s="5">
        <v>17600</v>
      </c>
      <c r="F33" s="5">
        <v>1295</v>
      </c>
      <c r="G33" s="5" t="s">
        <v>891</v>
      </c>
      <c r="H33" s="5">
        <v>1209.4000000000001</v>
      </c>
      <c r="I33" s="5">
        <v>1535</v>
      </c>
      <c r="J33" s="29">
        <f t="shared" si="0"/>
        <v>4800</v>
      </c>
      <c r="K33" s="26">
        <f t="shared" si="1"/>
        <v>25900</v>
      </c>
      <c r="L33" s="27">
        <f t="shared" si="2"/>
        <v>0.18532818532818532</v>
      </c>
      <c r="M33" s="1"/>
    </row>
    <row r="34" spans="1:13">
      <c r="A34" s="64">
        <v>43915</v>
      </c>
      <c r="B34" s="11" t="s">
        <v>315</v>
      </c>
      <c r="C34" s="5" t="s">
        <v>19</v>
      </c>
      <c r="D34" s="5">
        <v>500</v>
      </c>
      <c r="E34" s="5">
        <v>1000</v>
      </c>
      <c r="F34" s="5">
        <v>45</v>
      </c>
      <c r="G34" s="5" t="s">
        <v>892</v>
      </c>
      <c r="H34" s="5">
        <v>41.4</v>
      </c>
      <c r="I34" s="5">
        <v>50.9</v>
      </c>
      <c r="J34" s="29">
        <f t="shared" si="0"/>
        <v>2949.9999999999991</v>
      </c>
      <c r="K34" s="26">
        <f t="shared" si="1"/>
        <v>22500</v>
      </c>
      <c r="L34" s="27">
        <f t="shared" si="2"/>
        <v>0.13111111111111107</v>
      </c>
      <c r="M34" s="1"/>
    </row>
    <row r="35" spans="1:13">
      <c r="A35" s="65">
        <v>43915</v>
      </c>
      <c r="B35" s="66" t="s">
        <v>64</v>
      </c>
      <c r="C35" s="8" t="s">
        <v>19</v>
      </c>
      <c r="D35" s="8">
        <v>20</v>
      </c>
      <c r="E35" s="8">
        <v>17000</v>
      </c>
      <c r="F35" s="8">
        <v>1045</v>
      </c>
      <c r="G35" s="8" t="s">
        <v>893</v>
      </c>
      <c r="H35" s="8">
        <v>968.4</v>
      </c>
      <c r="I35" s="8">
        <v>968.4</v>
      </c>
      <c r="J35" s="30">
        <f t="shared" si="0"/>
        <v>-1532.0000000000005</v>
      </c>
      <c r="K35" s="26">
        <f t="shared" si="1"/>
        <v>20900</v>
      </c>
      <c r="L35" s="27">
        <f t="shared" si="2"/>
        <v>-7.330143540669859E-2</v>
      </c>
      <c r="M35" s="1"/>
    </row>
    <row r="36" spans="1:13">
      <c r="A36" s="65">
        <v>43916</v>
      </c>
      <c r="B36" s="66" t="s">
        <v>64</v>
      </c>
      <c r="C36" s="8" t="s">
        <v>19</v>
      </c>
      <c r="D36" s="8">
        <v>20</v>
      </c>
      <c r="E36" s="8">
        <v>20000</v>
      </c>
      <c r="F36" s="8">
        <v>640</v>
      </c>
      <c r="G36" s="8" t="s">
        <v>894</v>
      </c>
      <c r="H36" s="8">
        <v>567.4</v>
      </c>
      <c r="I36" s="8">
        <v>567.4</v>
      </c>
      <c r="J36" s="30">
        <f t="shared" si="0"/>
        <v>-1452.0000000000005</v>
      </c>
      <c r="K36" s="26">
        <f t="shared" si="1"/>
        <v>12800</v>
      </c>
      <c r="L36" s="27">
        <f t="shared" si="2"/>
        <v>-0.11343750000000004</v>
      </c>
      <c r="M36" s="1"/>
    </row>
    <row r="37" spans="1:13">
      <c r="A37" s="64">
        <v>43917</v>
      </c>
      <c r="B37" s="11" t="s">
        <v>46</v>
      </c>
      <c r="C37" s="5" t="s">
        <v>19</v>
      </c>
      <c r="D37" s="5">
        <v>500</v>
      </c>
      <c r="E37" s="5">
        <v>1100</v>
      </c>
      <c r="F37" s="5">
        <v>117</v>
      </c>
      <c r="G37" s="5">
        <v>113.7</v>
      </c>
      <c r="H37" s="5" t="s">
        <v>895</v>
      </c>
      <c r="I37" s="5">
        <v>123.7</v>
      </c>
      <c r="J37" s="29">
        <f t="shared" si="0"/>
        <v>3350.0000000000014</v>
      </c>
      <c r="K37" s="26">
        <f t="shared" si="1"/>
        <v>58500</v>
      </c>
      <c r="L37" s="27">
        <f t="shared" si="2"/>
        <v>5.726495726495729E-2</v>
      </c>
      <c r="M37" s="1"/>
    </row>
    <row r="38" spans="1:13">
      <c r="A38" s="64"/>
      <c r="B38" s="11"/>
      <c r="C38" s="5"/>
      <c r="D38" s="5"/>
      <c r="E38" s="5"/>
      <c r="F38" s="5"/>
      <c r="G38" s="5"/>
      <c r="H38" s="5"/>
      <c r="I38" s="5"/>
      <c r="J38" s="29"/>
      <c r="K38" s="26"/>
      <c r="L38" s="27"/>
      <c r="M38" s="1"/>
    </row>
    <row r="39" spans="1:13">
      <c r="A39" s="64"/>
      <c r="B39" s="11"/>
      <c r="C39" s="5"/>
      <c r="D39" s="5"/>
      <c r="E39" s="5"/>
      <c r="F39" s="5"/>
      <c r="G39" s="5"/>
      <c r="H39" s="5"/>
      <c r="I39" s="5"/>
      <c r="J39" s="29"/>
      <c r="K39" s="26"/>
      <c r="L39" s="27"/>
      <c r="M39" s="1"/>
    </row>
    <row r="40" spans="1:13">
      <c r="A40" s="64"/>
      <c r="B40" s="11"/>
      <c r="C40" s="5"/>
      <c r="D40" s="5"/>
      <c r="E40" s="5"/>
      <c r="F40" s="5"/>
      <c r="G40" s="5"/>
      <c r="H40" s="5"/>
      <c r="I40" s="5"/>
      <c r="J40" s="29"/>
      <c r="K40" s="26"/>
      <c r="L40" s="27"/>
      <c r="M40" s="1"/>
    </row>
    <row r="41" spans="1:13">
      <c r="A41" s="64"/>
      <c r="B41" s="11"/>
      <c r="C41" s="5"/>
      <c r="D41" s="5"/>
      <c r="E41" s="5"/>
      <c r="F41" s="5"/>
      <c r="G41" s="5"/>
      <c r="H41" s="5"/>
      <c r="I41" s="5"/>
      <c r="J41" s="29"/>
      <c r="K41" s="26"/>
      <c r="L41" s="27"/>
      <c r="M41" s="1"/>
    </row>
    <row r="42" spans="1:13">
      <c r="A42" s="64"/>
      <c r="B42" s="11"/>
      <c r="C42" s="5"/>
      <c r="D42" s="5"/>
      <c r="E42" s="5"/>
      <c r="F42" s="5"/>
      <c r="G42" s="5"/>
      <c r="H42" s="5"/>
      <c r="I42" s="5"/>
      <c r="J42" s="29"/>
      <c r="K42" s="26"/>
      <c r="L42" s="27"/>
      <c r="M42" s="1"/>
    </row>
    <row r="43" spans="1:13">
      <c r="A43" s="64"/>
      <c r="B43" s="11"/>
      <c r="C43" s="5"/>
      <c r="D43" s="5"/>
      <c r="E43" s="5"/>
      <c r="F43" s="5"/>
      <c r="G43" s="5"/>
      <c r="H43" s="5"/>
      <c r="I43" s="5"/>
      <c r="J43" s="29"/>
      <c r="K43" s="26"/>
      <c r="L43" s="27"/>
      <c r="M43" s="1"/>
    </row>
    <row r="44" spans="1:13">
      <c r="A44" s="64"/>
      <c r="B44" s="11"/>
      <c r="C44" s="5"/>
      <c r="D44" s="5"/>
      <c r="E44" s="5"/>
      <c r="F44" s="5"/>
      <c r="G44" s="5"/>
      <c r="H44" s="5"/>
      <c r="I44" s="5"/>
      <c r="J44" s="29"/>
      <c r="K44" s="26"/>
      <c r="L44" s="27"/>
      <c r="M44" s="1"/>
    </row>
    <row r="45" spans="1:13">
      <c r="A45" s="64"/>
      <c r="B45" s="11"/>
      <c r="C45" s="5"/>
      <c r="D45" s="5"/>
      <c r="E45" s="5"/>
      <c r="F45" s="5"/>
      <c r="G45" s="5"/>
      <c r="H45" s="5"/>
      <c r="I45" s="5"/>
      <c r="J45" s="29"/>
      <c r="K45" s="26"/>
      <c r="L45" s="27"/>
      <c r="M45" s="1"/>
    </row>
    <row r="46" spans="1:13">
      <c r="A46" s="64"/>
      <c r="B46" s="11"/>
      <c r="C46" s="5"/>
      <c r="D46" s="5"/>
      <c r="E46" s="5"/>
      <c r="F46" s="5"/>
      <c r="G46" s="5"/>
      <c r="H46" s="5"/>
      <c r="I46" s="5"/>
      <c r="J46" s="29"/>
      <c r="K46" s="26"/>
      <c r="L46" s="27"/>
      <c r="M46" s="1"/>
    </row>
    <row r="47" spans="1:13">
      <c r="A47" s="64"/>
      <c r="B47" s="11"/>
      <c r="C47" s="5"/>
      <c r="D47" s="5"/>
      <c r="E47" s="5"/>
      <c r="F47" s="5"/>
      <c r="G47" s="5"/>
      <c r="H47" s="5"/>
      <c r="I47" s="5"/>
      <c r="J47" s="29"/>
      <c r="K47" s="26"/>
      <c r="L47" s="27"/>
      <c r="M47" s="1"/>
    </row>
    <row r="48" spans="1:13">
      <c r="A48" s="64"/>
      <c r="B48" s="11"/>
      <c r="C48" s="5"/>
      <c r="D48" s="5"/>
      <c r="E48" s="5"/>
      <c r="F48" s="5"/>
      <c r="G48" s="5"/>
      <c r="H48" s="5"/>
      <c r="I48" s="5"/>
      <c r="J48" s="29"/>
      <c r="K48" s="26"/>
      <c r="L48" s="27"/>
      <c r="M48" s="1"/>
    </row>
    <row r="49" spans="1:12">
      <c r="A49" s="64"/>
      <c r="B49" s="5"/>
      <c r="C49" s="5"/>
      <c r="D49" s="5"/>
      <c r="E49" s="5"/>
      <c r="F49" s="5"/>
      <c r="G49" s="5"/>
      <c r="H49" s="5"/>
      <c r="I49" s="5"/>
      <c r="J49" s="29"/>
      <c r="K49" s="26"/>
      <c r="L49" s="27">
        <f>SUM(L4:L48)</f>
        <v>1.2644407856408071</v>
      </c>
    </row>
    <row r="50" spans="1:12">
      <c r="A50" s="67"/>
      <c r="B50" s="32"/>
      <c r="C50" s="32"/>
      <c r="D50" s="32"/>
      <c r="E50" s="32"/>
      <c r="F50" s="32"/>
      <c r="G50" s="32"/>
      <c r="H50" s="41"/>
      <c r="I50" s="41"/>
      <c r="J50" s="42"/>
      <c r="K50" s="43"/>
      <c r="L50" s="44"/>
    </row>
    <row r="51" spans="1:12">
      <c r="A51" s="67"/>
      <c r="B51" s="32"/>
      <c r="C51" s="32"/>
      <c r="D51" s="32"/>
      <c r="E51" s="32"/>
      <c r="F51" s="32"/>
      <c r="G51" s="32"/>
      <c r="H51" s="91" t="s">
        <v>69</v>
      </c>
      <c r="I51" s="91"/>
      <c r="J51" s="45">
        <f>SUM(J4:J49)</f>
        <v>55849.000000000007</v>
      </c>
      <c r="K51" s="32"/>
      <c r="L51" s="1"/>
    </row>
    <row r="52" spans="1:12">
      <c r="H52" s="32"/>
      <c r="I52" s="32"/>
      <c r="J52" s="32"/>
    </row>
    <row r="53" spans="1:12">
      <c r="H53" s="92" t="s">
        <v>70</v>
      </c>
      <c r="I53" s="92"/>
      <c r="J53" s="60">
        <v>1.26</v>
      </c>
    </row>
    <row r="54" spans="1:12">
      <c r="H54" s="33"/>
      <c r="I54" s="33"/>
      <c r="J54" s="32"/>
    </row>
    <row r="55" spans="1:12">
      <c r="H55" s="92" t="s">
        <v>2</v>
      </c>
      <c r="I55" s="92"/>
      <c r="J55" s="35">
        <f>23/34</f>
        <v>0.67647058823529416</v>
      </c>
    </row>
    <row r="1048555" spans="13:13">
      <c r="M1048555" s="50"/>
    </row>
    <row r="1048556" spans="13:13">
      <c r="M1048556" s="50"/>
    </row>
  </sheetData>
  <mergeCells count="5">
    <mergeCell ref="A1:L1"/>
    <mergeCell ref="A2:L2"/>
    <mergeCell ref="H51:I51"/>
    <mergeCell ref="H53:I53"/>
    <mergeCell ref="H55:I55"/>
  </mergeCells>
  <pageMargins left="0.75" right="0.75" top="1" bottom="1" header="0.51180555555555596" footer="0.51180555555555596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7"/>
  <sheetViews>
    <sheetView topLeftCell="A31" workbookViewId="0">
      <selection activeCell="K4" sqref="K4"/>
    </sheetView>
  </sheetViews>
  <sheetFormatPr defaultColWidth="9" defaultRowHeight="15"/>
  <cols>
    <col min="1" max="1" width="11.140625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576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43346</v>
      </c>
      <c r="B4" s="49" t="s">
        <v>565</v>
      </c>
      <c r="C4" s="5" t="s">
        <v>19</v>
      </c>
      <c r="D4" s="5">
        <v>1200</v>
      </c>
      <c r="E4" s="5">
        <v>1140</v>
      </c>
      <c r="F4" s="5">
        <v>55</v>
      </c>
      <c r="G4" s="5">
        <v>52.5</v>
      </c>
      <c r="H4" s="5">
        <v>56.2</v>
      </c>
      <c r="I4" s="29">
        <f t="shared" ref="I4:I46" si="0">(H4-F4)*D4</f>
        <v>1440.0000000000034</v>
      </c>
      <c r="J4" s="26">
        <f t="shared" ref="J4:J46" si="1">D4*F4</f>
        <v>66000</v>
      </c>
      <c r="K4" s="27">
        <f t="shared" ref="K4:K46" si="2">(I4/J4)</f>
        <v>2.1818181818181868E-2</v>
      </c>
      <c r="L4" s="1"/>
    </row>
    <row r="5" spans="1:12">
      <c r="A5" s="7">
        <v>43346</v>
      </c>
      <c r="B5" s="51" t="s">
        <v>577</v>
      </c>
      <c r="C5" s="8" t="s">
        <v>19</v>
      </c>
      <c r="D5" s="8">
        <v>500</v>
      </c>
      <c r="E5" s="8">
        <v>1300</v>
      </c>
      <c r="F5" s="8">
        <v>43</v>
      </c>
      <c r="G5" s="8">
        <v>37</v>
      </c>
      <c r="H5" s="8">
        <v>37</v>
      </c>
      <c r="I5" s="30">
        <f t="shared" si="0"/>
        <v>-3000</v>
      </c>
      <c r="J5" s="26">
        <f t="shared" si="1"/>
        <v>21500</v>
      </c>
      <c r="K5" s="27">
        <f t="shared" si="2"/>
        <v>-0.13953488372093023</v>
      </c>
      <c r="L5" s="1"/>
    </row>
    <row r="6" spans="1:12">
      <c r="A6" s="4">
        <v>43346</v>
      </c>
      <c r="B6" s="49" t="s">
        <v>94</v>
      </c>
      <c r="C6" s="5" t="s">
        <v>19</v>
      </c>
      <c r="D6" s="5">
        <v>2500</v>
      </c>
      <c r="E6" s="5">
        <v>480</v>
      </c>
      <c r="F6" s="5">
        <v>14</v>
      </c>
      <c r="G6" s="5">
        <v>12.7</v>
      </c>
      <c r="H6" s="5">
        <v>16.5</v>
      </c>
      <c r="I6" s="29">
        <f t="shared" si="0"/>
        <v>6250</v>
      </c>
      <c r="J6" s="26">
        <f t="shared" si="1"/>
        <v>35000</v>
      </c>
      <c r="K6" s="27">
        <f t="shared" si="2"/>
        <v>0.17857142857142858</v>
      </c>
      <c r="L6" s="1"/>
    </row>
    <row r="7" spans="1:12">
      <c r="A7" s="7">
        <v>43347</v>
      </c>
      <c r="B7" s="51" t="s">
        <v>477</v>
      </c>
      <c r="C7" s="8" t="s">
        <v>19</v>
      </c>
      <c r="D7" s="8">
        <v>1750</v>
      </c>
      <c r="E7" s="8">
        <v>340</v>
      </c>
      <c r="F7" s="8">
        <v>16</v>
      </c>
      <c r="G7" s="8">
        <v>14</v>
      </c>
      <c r="H7" s="8">
        <v>14</v>
      </c>
      <c r="I7" s="30">
        <f t="shared" si="0"/>
        <v>-3500</v>
      </c>
      <c r="J7" s="26">
        <f t="shared" si="1"/>
        <v>28000</v>
      </c>
      <c r="K7" s="27">
        <f t="shared" si="2"/>
        <v>-0.125</v>
      </c>
      <c r="L7" s="1"/>
    </row>
    <row r="8" spans="1:12">
      <c r="A8" s="4">
        <v>43347</v>
      </c>
      <c r="B8" s="49" t="s">
        <v>441</v>
      </c>
      <c r="C8" s="5" t="s">
        <v>19</v>
      </c>
      <c r="D8" s="5">
        <v>500</v>
      </c>
      <c r="E8" s="5">
        <v>1500</v>
      </c>
      <c r="F8" s="5">
        <v>64</v>
      </c>
      <c r="G8" s="5">
        <v>58</v>
      </c>
      <c r="H8" s="5">
        <v>71</v>
      </c>
      <c r="I8" s="29">
        <f t="shared" si="0"/>
        <v>3500</v>
      </c>
      <c r="J8" s="26">
        <f t="shared" si="1"/>
        <v>32000</v>
      </c>
      <c r="K8" s="27">
        <f t="shared" si="2"/>
        <v>0.109375</v>
      </c>
      <c r="L8" s="1"/>
    </row>
    <row r="9" spans="1:12">
      <c r="A9" s="4">
        <v>43347</v>
      </c>
      <c r="B9" s="49" t="s">
        <v>315</v>
      </c>
      <c r="C9" s="5" t="s">
        <v>19</v>
      </c>
      <c r="D9" s="5">
        <v>1000</v>
      </c>
      <c r="E9" s="5">
        <v>1240</v>
      </c>
      <c r="F9" s="5">
        <v>40</v>
      </c>
      <c r="G9" s="5">
        <v>37.5</v>
      </c>
      <c r="H9" s="5">
        <v>41.2</v>
      </c>
      <c r="I9" s="29">
        <f t="shared" si="0"/>
        <v>1200.0000000000027</v>
      </c>
      <c r="J9" s="26">
        <f t="shared" si="1"/>
        <v>40000</v>
      </c>
      <c r="K9" s="27">
        <f t="shared" si="2"/>
        <v>3.0000000000000068E-2</v>
      </c>
      <c r="L9" s="1"/>
    </row>
    <row r="10" spans="1:12">
      <c r="A10" s="4">
        <v>43348</v>
      </c>
      <c r="B10" s="49" t="s">
        <v>32</v>
      </c>
      <c r="C10" s="5" t="s">
        <v>19</v>
      </c>
      <c r="D10" s="5">
        <v>1300</v>
      </c>
      <c r="E10" s="5">
        <v>490</v>
      </c>
      <c r="F10" s="5">
        <v>13</v>
      </c>
      <c r="G10" s="5">
        <v>10.9</v>
      </c>
      <c r="H10" s="5">
        <v>15</v>
      </c>
      <c r="I10" s="29">
        <f t="shared" si="0"/>
        <v>2600</v>
      </c>
      <c r="J10" s="26">
        <f t="shared" si="1"/>
        <v>16900</v>
      </c>
      <c r="K10" s="27">
        <f t="shared" si="2"/>
        <v>0.15384615384615385</v>
      </c>
      <c r="L10" s="1"/>
    </row>
    <row r="11" spans="1:12">
      <c r="A11" s="4">
        <v>43348</v>
      </c>
      <c r="B11" s="49" t="s">
        <v>120</v>
      </c>
      <c r="C11" s="5" t="s">
        <v>19</v>
      </c>
      <c r="D11" s="5">
        <v>1500</v>
      </c>
      <c r="E11" s="5">
        <v>420</v>
      </c>
      <c r="F11" s="5">
        <v>25</v>
      </c>
      <c r="G11" s="5">
        <v>23</v>
      </c>
      <c r="H11" s="5">
        <v>28</v>
      </c>
      <c r="I11" s="29">
        <f t="shared" si="0"/>
        <v>4500</v>
      </c>
      <c r="J11" s="26">
        <f t="shared" si="1"/>
        <v>37500</v>
      </c>
      <c r="K11" s="27">
        <f t="shared" si="2"/>
        <v>0.12</v>
      </c>
      <c r="L11" s="1"/>
    </row>
    <row r="12" spans="1:12">
      <c r="A12" s="7">
        <v>43348</v>
      </c>
      <c r="B12" s="51" t="s">
        <v>565</v>
      </c>
      <c r="C12" s="8" t="s">
        <v>19</v>
      </c>
      <c r="D12" s="8">
        <v>1200</v>
      </c>
      <c r="E12" s="8">
        <v>1160</v>
      </c>
      <c r="F12" s="8">
        <v>46</v>
      </c>
      <c r="G12" s="8">
        <v>43.5</v>
      </c>
      <c r="H12" s="8">
        <v>44</v>
      </c>
      <c r="I12" s="30">
        <f t="shared" si="0"/>
        <v>-2400</v>
      </c>
      <c r="J12" s="26">
        <f t="shared" si="1"/>
        <v>55200</v>
      </c>
      <c r="K12" s="27">
        <f t="shared" si="2"/>
        <v>-4.3478260869565216E-2</v>
      </c>
      <c r="L12" s="1"/>
    </row>
    <row r="13" spans="1:12">
      <c r="A13" s="7">
        <v>43349</v>
      </c>
      <c r="B13" s="51" t="s">
        <v>511</v>
      </c>
      <c r="C13" s="8" t="s">
        <v>19</v>
      </c>
      <c r="D13" s="8">
        <v>1200</v>
      </c>
      <c r="E13" s="8">
        <v>640</v>
      </c>
      <c r="F13" s="8">
        <v>25</v>
      </c>
      <c r="G13" s="8">
        <v>23</v>
      </c>
      <c r="H13" s="8">
        <v>23</v>
      </c>
      <c r="I13" s="30">
        <f t="shared" si="0"/>
        <v>-2400</v>
      </c>
      <c r="J13" s="26">
        <f t="shared" si="1"/>
        <v>30000</v>
      </c>
      <c r="K13" s="27">
        <f t="shared" si="2"/>
        <v>-0.08</v>
      </c>
      <c r="L13" s="1"/>
    </row>
    <row r="14" spans="1:12">
      <c r="A14" s="4">
        <v>43349</v>
      </c>
      <c r="B14" s="49" t="s">
        <v>447</v>
      </c>
      <c r="C14" s="5" t="s">
        <v>19</v>
      </c>
      <c r="D14" s="5">
        <v>1100</v>
      </c>
      <c r="E14" s="5">
        <v>660</v>
      </c>
      <c r="F14" s="5">
        <v>27</v>
      </c>
      <c r="G14" s="5">
        <v>24.3</v>
      </c>
      <c r="H14" s="5">
        <v>28.3</v>
      </c>
      <c r="I14" s="29">
        <f t="shared" si="0"/>
        <v>1430.0000000000007</v>
      </c>
      <c r="J14" s="26">
        <f t="shared" si="1"/>
        <v>29700</v>
      </c>
      <c r="K14" s="27">
        <f t="shared" si="2"/>
        <v>4.8148148148148169E-2</v>
      </c>
      <c r="L14" s="1"/>
    </row>
    <row r="15" spans="1:12">
      <c r="A15" s="4">
        <v>43349</v>
      </c>
      <c r="B15" s="49" t="s">
        <v>120</v>
      </c>
      <c r="C15" s="5" t="s">
        <v>19</v>
      </c>
      <c r="D15" s="5">
        <v>1500</v>
      </c>
      <c r="E15" s="5">
        <v>450</v>
      </c>
      <c r="F15" s="5">
        <v>20</v>
      </c>
      <c r="G15" s="5">
        <v>18</v>
      </c>
      <c r="H15" s="5">
        <v>21</v>
      </c>
      <c r="I15" s="29">
        <f t="shared" si="0"/>
        <v>1500</v>
      </c>
      <c r="J15" s="26">
        <f t="shared" si="1"/>
        <v>30000</v>
      </c>
      <c r="K15" s="27">
        <f t="shared" si="2"/>
        <v>0.05</v>
      </c>
      <c r="L15" s="1"/>
    </row>
    <row r="16" spans="1:12">
      <c r="A16" s="7">
        <v>43349</v>
      </c>
      <c r="B16" s="51" t="s">
        <v>142</v>
      </c>
      <c r="C16" s="8" t="s">
        <v>19</v>
      </c>
      <c r="D16" s="8">
        <v>1200</v>
      </c>
      <c r="E16" s="8">
        <v>590</v>
      </c>
      <c r="F16" s="8">
        <v>17</v>
      </c>
      <c r="G16" s="8">
        <v>15</v>
      </c>
      <c r="H16" s="8">
        <v>15</v>
      </c>
      <c r="I16" s="30">
        <f t="shared" si="0"/>
        <v>-2400</v>
      </c>
      <c r="J16" s="26">
        <f t="shared" si="1"/>
        <v>20400</v>
      </c>
      <c r="K16" s="27">
        <f t="shared" si="2"/>
        <v>-0.11764705882352941</v>
      </c>
      <c r="L16" s="1"/>
    </row>
    <row r="17" spans="1:12">
      <c r="A17" s="4">
        <v>43350</v>
      </c>
      <c r="B17" s="49" t="s">
        <v>578</v>
      </c>
      <c r="C17" s="5" t="s">
        <v>19</v>
      </c>
      <c r="D17" s="5">
        <v>1500</v>
      </c>
      <c r="E17" s="5">
        <v>270</v>
      </c>
      <c r="F17" s="5">
        <v>12</v>
      </c>
      <c r="G17" s="5">
        <v>10</v>
      </c>
      <c r="H17" s="5">
        <v>14.5</v>
      </c>
      <c r="I17" s="29">
        <f t="shared" si="0"/>
        <v>3750</v>
      </c>
      <c r="J17" s="26">
        <f t="shared" si="1"/>
        <v>18000</v>
      </c>
      <c r="K17" s="27">
        <f t="shared" si="2"/>
        <v>0.20833333333333334</v>
      </c>
      <c r="L17" s="1"/>
    </row>
    <row r="18" spans="1:12">
      <c r="A18" s="7">
        <v>43350</v>
      </c>
      <c r="B18" s="51" t="s">
        <v>118</v>
      </c>
      <c r="C18" s="8" t="s">
        <v>19</v>
      </c>
      <c r="D18" s="8">
        <v>800</v>
      </c>
      <c r="E18" s="8">
        <v>1200</v>
      </c>
      <c r="F18" s="8">
        <v>53</v>
      </c>
      <c r="G18" s="8">
        <v>50.8</v>
      </c>
      <c r="H18" s="8">
        <v>50.8</v>
      </c>
      <c r="I18" s="30">
        <f t="shared" si="0"/>
        <v>-1760.0000000000023</v>
      </c>
      <c r="J18" s="26">
        <f t="shared" si="1"/>
        <v>42400</v>
      </c>
      <c r="K18" s="27">
        <f t="shared" si="2"/>
        <v>-4.1509433962264204E-2</v>
      </c>
      <c r="L18" s="1"/>
    </row>
    <row r="19" spans="1:12">
      <c r="A19" s="4">
        <v>43350</v>
      </c>
      <c r="B19" s="49" t="s">
        <v>447</v>
      </c>
      <c r="C19" s="5" t="s">
        <v>19</v>
      </c>
      <c r="D19" s="5">
        <v>1100</v>
      </c>
      <c r="E19" s="5">
        <v>640</v>
      </c>
      <c r="F19" s="5">
        <v>30</v>
      </c>
      <c r="G19" s="5">
        <v>27.5</v>
      </c>
      <c r="H19" s="5">
        <v>31.2</v>
      </c>
      <c r="I19" s="29">
        <f t="shared" si="0"/>
        <v>1319.9999999999993</v>
      </c>
      <c r="J19" s="26">
        <f t="shared" si="1"/>
        <v>33000</v>
      </c>
      <c r="K19" s="27">
        <f t="shared" si="2"/>
        <v>3.999999999999998E-2</v>
      </c>
      <c r="L19" s="1"/>
    </row>
    <row r="20" spans="1:12">
      <c r="A20" s="4">
        <v>43350</v>
      </c>
      <c r="B20" s="5" t="s">
        <v>26</v>
      </c>
      <c r="C20" s="5" t="s">
        <v>19</v>
      </c>
      <c r="D20" s="5">
        <v>600</v>
      </c>
      <c r="E20" s="5">
        <v>1200</v>
      </c>
      <c r="F20" s="5">
        <v>52</v>
      </c>
      <c r="G20" s="5">
        <v>48</v>
      </c>
      <c r="H20" s="5">
        <v>54</v>
      </c>
      <c r="I20" s="29">
        <f t="shared" si="0"/>
        <v>1200</v>
      </c>
      <c r="J20" s="26">
        <f t="shared" si="1"/>
        <v>31200</v>
      </c>
      <c r="K20" s="27">
        <f t="shared" si="2"/>
        <v>3.8461538461538464E-2</v>
      </c>
      <c r="L20" s="1"/>
    </row>
    <row r="21" spans="1:12">
      <c r="A21" s="7">
        <v>43353</v>
      </c>
      <c r="B21" s="8" t="s">
        <v>510</v>
      </c>
      <c r="C21" s="8" t="s">
        <v>19</v>
      </c>
      <c r="D21" s="8">
        <v>1000</v>
      </c>
      <c r="E21" s="8">
        <v>660</v>
      </c>
      <c r="F21" s="8">
        <v>31</v>
      </c>
      <c r="G21" s="8">
        <v>28.3</v>
      </c>
      <c r="H21" s="8">
        <v>28.3</v>
      </c>
      <c r="I21" s="30">
        <f t="shared" si="0"/>
        <v>-2699.9999999999991</v>
      </c>
      <c r="J21" s="26">
        <f t="shared" si="1"/>
        <v>31000</v>
      </c>
      <c r="K21" s="27">
        <f t="shared" si="2"/>
        <v>-8.709677419354836E-2</v>
      </c>
      <c r="L21" s="1"/>
    </row>
    <row r="22" spans="1:12">
      <c r="A22" s="4">
        <v>43353</v>
      </c>
      <c r="B22" s="5" t="s">
        <v>554</v>
      </c>
      <c r="C22" s="5" t="s">
        <v>19</v>
      </c>
      <c r="D22" s="5">
        <v>1500</v>
      </c>
      <c r="E22" s="5">
        <v>460</v>
      </c>
      <c r="F22" s="5">
        <v>14</v>
      </c>
      <c r="G22" s="5">
        <v>12</v>
      </c>
      <c r="H22" s="5">
        <v>17</v>
      </c>
      <c r="I22" s="29">
        <f t="shared" si="0"/>
        <v>4500</v>
      </c>
      <c r="J22" s="26">
        <f t="shared" si="1"/>
        <v>21000</v>
      </c>
      <c r="K22" s="27">
        <f t="shared" si="2"/>
        <v>0.21428571428571427</v>
      </c>
      <c r="L22" s="1"/>
    </row>
    <row r="23" spans="1:12">
      <c r="A23" s="7">
        <v>43353</v>
      </c>
      <c r="B23" s="8" t="s">
        <v>520</v>
      </c>
      <c r="C23" s="8" t="s">
        <v>19</v>
      </c>
      <c r="D23" s="8">
        <v>1300</v>
      </c>
      <c r="E23" s="8">
        <v>470</v>
      </c>
      <c r="F23" s="8">
        <v>24</v>
      </c>
      <c r="G23" s="8">
        <v>22</v>
      </c>
      <c r="H23" s="8">
        <v>22</v>
      </c>
      <c r="I23" s="30">
        <f t="shared" si="0"/>
        <v>-2600</v>
      </c>
      <c r="J23" s="26">
        <f t="shared" si="1"/>
        <v>31200</v>
      </c>
      <c r="K23" s="27">
        <f t="shared" si="2"/>
        <v>-8.3333333333333329E-2</v>
      </c>
      <c r="L23" s="1"/>
    </row>
    <row r="24" spans="1:12">
      <c r="A24" s="7">
        <v>43354</v>
      </c>
      <c r="B24" s="8" t="s">
        <v>579</v>
      </c>
      <c r="C24" s="8" t="s">
        <v>19</v>
      </c>
      <c r="D24" s="8">
        <v>1200</v>
      </c>
      <c r="E24" s="8">
        <v>280</v>
      </c>
      <c r="F24" s="8">
        <v>18</v>
      </c>
      <c r="G24" s="8">
        <v>15.8</v>
      </c>
      <c r="H24" s="8">
        <v>15.8</v>
      </c>
      <c r="I24" s="30">
        <f t="shared" si="0"/>
        <v>-2639.9999999999991</v>
      </c>
      <c r="J24" s="26">
        <f t="shared" si="1"/>
        <v>21600</v>
      </c>
      <c r="K24" s="27">
        <f t="shared" si="2"/>
        <v>-0.12222222222222218</v>
      </c>
      <c r="L24" s="1"/>
    </row>
    <row r="25" spans="1:12">
      <c r="A25" s="4">
        <v>43354</v>
      </c>
      <c r="B25" s="5" t="s">
        <v>565</v>
      </c>
      <c r="C25" s="5" t="s">
        <v>19</v>
      </c>
      <c r="D25" s="5">
        <v>1200</v>
      </c>
      <c r="E25" s="5">
        <v>1160</v>
      </c>
      <c r="F25" s="5">
        <v>48</v>
      </c>
      <c r="G25" s="5">
        <v>45.9</v>
      </c>
      <c r="H25" s="5">
        <v>49</v>
      </c>
      <c r="I25" s="29">
        <f t="shared" si="0"/>
        <v>1200</v>
      </c>
      <c r="J25" s="26">
        <f t="shared" si="1"/>
        <v>57600</v>
      </c>
      <c r="K25" s="27">
        <f t="shared" si="2"/>
        <v>2.0833333333333332E-2</v>
      </c>
      <c r="L25" s="1"/>
    </row>
    <row r="26" spans="1:12">
      <c r="A26" s="4">
        <v>43354</v>
      </c>
      <c r="B26" s="5" t="s">
        <v>580</v>
      </c>
      <c r="C26" s="5" t="s">
        <v>19</v>
      </c>
      <c r="D26" s="5">
        <v>4950</v>
      </c>
      <c r="E26" s="5">
        <v>95</v>
      </c>
      <c r="F26" s="5">
        <v>7</v>
      </c>
      <c r="G26" s="5">
        <v>5.85</v>
      </c>
      <c r="H26" s="5">
        <v>8</v>
      </c>
      <c r="I26" s="29">
        <f t="shared" si="0"/>
        <v>4950</v>
      </c>
      <c r="J26" s="26">
        <f t="shared" si="1"/>
        <v>34650</v>
      </c>
      <c r="K26" s="27">
        <f t="shared" si="2"/>
        <v>0.14285714285714285</v>
      </c>
      <c r="L26" s="1"/>
    </row>
    <row r="27" spans="1:12">
      <c r="A27" s="4">
        <v>43357</v>
      </c>
      <c r="B27" s="5" t="s">
        <v>581</v>
      </c>
      <c r="C27" s="5" t="s">
        <v>19</v>
      </c>
      <c r="D27" s="5">
        <v>3500</v>
      </c>
      <c r="E27" s="5">
        <v>240</v>
      </c>
      <c r="F27" s="5">
        <v>9.9499999999999993</v>
      </c>
      <c r="G27" s="5">
        <v>8.85</v>
      </c>
      <c r="H27" s="5">
        <v>11.95</v>
      </c>
      <c r="I27" s="29">
        <f t="shared" si="0"/>
        <v>7000</v>
      </c>
      <c r="J27" s="26">
        <f t="shared" si="1"/>
        <v>34825</v>
      </c>
      <c r="K27" s="27">
        <f t="shared" si="2"/>
        <v>0.20100502512562815</v>
      </c>
      <c r="L27" s="1"/>
    </row>
    <row r="28" spans="1:12">
      <c r="A28" s="7">
        <v>43357</v>
      </c>
      <c r="B28" s="8" t="s">
        <v>582</v>
      </c>
      <c r="C28" s="8" t="s">
        <v>19</v>
      </c>
      <c r="D28" s="8">
        <v>2500</v>
      </c>
      <c r="E28" s="8">
        <v>230</v>
      </c>
      <c r="F28" s="8">
        <v>6.95</v>
      </c>
      <c r="G28" s="8">
        <v>5.9</v>
      </c>
      <c r="H28" s="8">
        <v>5.9</v>
      </c>
      <c r="I28" s="30">
        <f t="shared" si="0"/>
        <v>-2624.9999999999995</v>
      </c>
      <c r="J28" s="26">
        <f t="shared" si="1"/>
        <v>17375</v>
      </c>
      <c r="K28" s="27">
        <f t="shared" si="2"/>
        <v>-0.15107913669064746</v>
      </c>
      <c r="L28" s="1"/>
    </row>
    <row r="29" spans="1:12">
      <c r="A29" s="7">
        <v>43360</v>
      </c>
      <c r="B29" s="8" t="s">
        <v>583</v>
      </c>
      <c r="C29" s="8" t="s">
        <v>19</v>
      </c>
      <c r="D29" s="8">
        <v>3000</v>
      </c>
      <c r="E29" s="8">
        <v>290</v>
      </c>
      <c r="F29" s="8">
        <v>9</v>
      </c>
      <c r="G29" s="8">
        <v>8.1999999999999993</v>
      </c>
      <c r="H29" s="8">
        <v>8.1999999999999993</v>
      </c>
      <c r="I29" s="30">
        <f t="shared" si="0"/>
        <v>-2400.0000000000023</v>
      </c>
      <c r="J29" s="26">
        <f t="shared" si="1"/>
        <v>27000</v>
      </c>
      <c r="K29" s="27">
        <f t="shared" si="2"/>
        <v>-8.8888888888888976E-2</v>
      </c>
      <c r="L29" s="1"/>
    </row>
    <row r="30" spans="1:12">
      <c r="A30" s="7">
        <v>43360</v>
      </c>
      <c r="B30" s="8" t="s">
        <v>584</v>
      </c>
      <c r="C30" s="8" t="s">
        <v>19</v>
      </c>
      <c r="D30" s="8">
        <v>2250</v>
      </c>
      <c r="E30" s="8">
        <v>240</v>
      </c>
      <c r="F30" s="8">
        <v>8.5</v>
      </c>
      <c r="G30" s="8">
        <v>7.3</v>
      </c>
      <c r="H30" s="8">
        <v>7.3</v>
      </c>
      <c r="I30" s="30">
        <f t="shared" si="0"/>
        <v>-2700.0000000000005</v>
      </c>
      <c r="J30" s="26">
        <f t="shared" si="1"/>
        <v>19125</v>
      </c>
      <c r="K30" s="27">
        <f t="shared" si="2"/>
        <v>-0.14117647058823532</v>
      </c>
      <c r="L30" s="1"/>
    </row>
    <row r="31" spans="1:12">
      <c r="A31" s="4">
        <v>43361</v>
      </c>
      <c r="B31" s="5" t="s">
        <v>585</v>
      </c>
      <c r="C31" s="5" t="s">
        <v>19</v>
      </c>
      <c r="D31" s="5">
        <v>3500</v>
      </c>
      <c r="E31" s="5">
        <v>240</v>
      </c>
      <c r="F31" s="5">
        <v>8.3000000000000007</v>
      </c>
      <c r="G31" s="5">
        <v>7.6</v>
      </c>
      <c r="H31" s="5">
        <v>8.9499999999999993</v>
      </c>
      <c r="I31" s="29">
        <f t="shared" si="0"/>
        <v>2274.999999999995</v>
      </c>
      <c r="J31" s="26">
        <f t="shared" si="1"/>
        <v>29050.000000000004</v>
      </c>
      <c r="K31" s="27">
        <f t="shared" si="2"/>
        <v>7.8313253012048015E-2</v>
      </c>
      <c r="L31" s="1"/>
    </row>
    <row r="32" spans="1:12">
      <c r="A32" s="4">
        <v>43362</v>
      </c>
      <c r="B32" s="5" t="s">
        <v>496</v>
      </c>
      <c r="C32" s="5" t="s">
        <v>19</v>
      </c>
      <c r="D32" s="5">
        <v>1200</v>
      </c>
      <c r="E32" s="5">
        <v>1140</v>
      </c>
      <c r="F32" s="5">
        <v>25.2</v>
      </c>
      <c r="G32" s="5">
        <v>23.2</v>
      </c>
      <c r="H32" s="5">
        <v>28.6</v>
      </c>
      <c r="I32" s="29">
        <f t="shared" si="0"/>
        <v>4080.0000000000027</v>
      </c>
      <c r="J32" s="26">
        <f t="shared" si="1"/>
        <v>30240</v>
      </c>
      <c r="K32" s="27">
        <f t="shared" si="2"/>
        <v>0.13492063492063502</v>
      </c>
      <c r="L32" s="1"/>
    </row>
    <row r="33" spans="1:12">
      <c r="A33" s="4">
        <v>43362</v>
      </c>
      <c r="B33" s="5" t="s">
        <v>28</v>
      </c>
      <c r="C33" s="5" t="s">
        <v>19</v>
      </c>
      <c r="D33" s="5">
        <v>1100</v>
      </c>
      <c r="E33" s="5">
        <v>740</v>
      </c>
      <c r="F33" s="5">
        <v>13.2</v>
      </c>
      <c r="G33" s="5">
        <v>11.2</v>
      </c>
      <c r="H33" s="5">
        <v>16.7</v>
      </c>
      <c r="I33" s="29">
        <f t="shared" si="0"/>
        <v>3850</v>
      </c>
      <c r="J33" s="26">
        <f t="shared" si="1"/>
        <v>14520</v>
      </c>
      <c r="K33" s="27">
        <f t="shared" si="2"/>
        <v>0.26515151515151514</v>
      </c>
      <c r="L33" s="1"/>
    </row>
    <row r="34" spans="1:12">
      <c r="A34" s="4">
        <v>43364</v>
      </c>
      <c r="B34" s="5" t="s">
        <v>94</v>
      </c>
      <c r="C34" s="5" t="s">
        <v>19</v>
      </c>
      <c r="D34" s="5">
        <v>2500</v>
      </c>
      <c r="E34" s="5">
        <v>450</v>
      </c>
      <c r="F34" s="5">
        <v>4.9000000000000004</v>
      </c>
      <c r="G34" s="5">
        <v>3.9</v>
      </c>
      <c r="H34" s="5">
        <v>6.7</v>
      </c>
      <c r="I34" s="29">
        <f t="shared" si="0"/>
        <v>4500</v>
      </c>
      <c r="J34" s="26">
        <f t="shared" si="1"/>
        <v>12250</v>
      </c>
      <c r="K34" s="27">
        <f t="shared" si="2"/>
        <v>0.36734693877551022</v>
      </c>
      <c r="L34" s="1"/>
    </row>
    <row r="35" spans="1:12">
      <c r="A35" s="4">
        <v>43364</v>
      </c>
      <c r="B35" s="5" t="s">
        <v>105</v>
      </c>
      <c r="C35" s="5" t="s">
        <v>19</v>
      </c>
      <c r="D35" s="5">
        <v>500</v>
      </c>
      <c r="E35" s="5">
        <v>1160</v>
      </c>
      <c r="F35" s="5">
        <v>37</v>
      </c>
      <c r="G35" s="5">
        <v>33</v>
      </c>
      <c r="H35" s="5">
        <v>45</v>
      </c>
      <c r="I35" s="29">
        <f t="shared" si="0"/>
        <v>4000</v>
      </c>
      <c r="J35" s="26">
        <f t="shared" si="1"/>
        <v>18500</v>
      </c>
      <c r="K35" s="27">
        <f t="shared" si="2"/>
        <v>0.21621621621621623</v>
      </c>
      <c r="L35" s="1"/>
    </row>
    <row r="36" spans="1:12">
      <c r="A36" s="4">
        <v>43367</v>
      </c>
      <c r="B36" s="5" t="s">
        <v>105</v>
      </c>
      <c r="C36" s="5" t="s">
        <v>19</v>
      </c>
      <c r="D36" s="5">
        <v>500</v>
      </c>
      <c r="E36" s="5">
        <v>1000</v>
      </c>
      <c r="F36" s="5">
        <v>52</v>
      </c>
      <c r="G36" s="5">
        <v>48</v>
      </c>
      <c r="H36" s="5">
        <v>55</v>
      </c>
      <c r="I36" s="29">
        <f t="shared" si="0"/>
        <v>1500</v>
      </c>
      <c r="J36" s="26">
        <f t="shared" si="1"/>
        <v>26000</v>
      </c>
      <c r="K36" s="27">
        <f t="shared" si="2"/>
        <v>5.7692307692307696E-2</v>
      </c>
      <c r="L36" s="1"/>
    </row>
    <row r="37" spans="1:12">
      <c r="A37" s="7">
        <v>43367</v>
      </c>
      <c r="B37" s="8" t="s">
        <v>38</v>
      </c>
      <c r="C37" s="8" t="s">
        <v>19</v>
      </c>
      <c r="D37" s="8">
        <v>1800</v>
      </c>
      <c r="E37" s="8">
        <v>380</v>
      </c>
      <c r="F37" s="8">
        <v>8.4</v>
      </c>
      <c r="G37" s="8">
        <v>7.1</v>
      </c>
      <c r="H37" s="8">
        <v>7.1</v>
      </c>
      <c r="I37" s="30">
        <f t="shared" si="0"/>
        <v>-2340.0000000000014</v>
      </c>
      <c r="J37" s="26">
        <f t="shared" si="1"/>
        <v>15120</v>
      </c>
      <c r="K37" s="27">
        <f t="shared" si="2"/>
        <v>-0.15476190476190485</v>
      </c>
      <c r="L37" s="1"/>
    </row>
    <row r="38" spans="1:12">
      <c r="A38" s="4">
        <v>43367</v>
      </c>
      <c r="B38" s="5" t="s">
        <v>305</v>
      </c>
      <c r="C38" s="5" t="s">
        <v>19</v>
      </c>
      <c r="D38" s="5">
        <v>500</v>
      </c>
      <c r="E38" s="5">
        <v>2200</v>
      </c>
      <c r="F38" s="5">
        <v>26</v>
      </c>
      <c r="G38" s="5">
        <v>21.9</v>
      </c>
      <c r="H38" s="5">
        <v>29</v>
      </c>
      <c r="I38" s="29">
        <f t="shared" si="0"/>
        <v>1500</v>
      </c>
      <c r="J38" s="26">
        <f t="shared" si="1"/>
        <v>13000</v>
      </c>
      <c r="K38" s="27">
        <f t="shared" si="2"/>
        <v>0.11538461538461539</v>
      </c>
      <c r="L38" s="1"/>
    </row>
    <row r="39" spans="1:12">
      <c r="A39" s="4">
        <v>43368</v>
      </c>
      <c r="B39" s="5" t="s">
        <v>572</v>
      </c>
      <c r="C39" s="5" t="s">
        <v>19</v>
      </c>
      <c r="D39" s="5">
        <v>600</v>
      </c>
      <c r="E39" s="5">
        <v>1600</v>
      </c>
      <c r="F39" s="5">
        <v>25.7</v>
      </c>
      <c r="G39" s="5">
        <v>23.1</v>
      </c>
      <c r="H39" s="5">
        <v>31.5</v>
      </c>
      <c r="I39" s="29">
        <f t="shared" si="0"/>
        <v>3480.0000000000005</v>
      </c>
      <c r="J39" s="26">
        <f t="shared" si="1"/>
        <v>15420</v>
      </c>
      <c r="K39" s="27">
        <f t="shared" si="2"/>
        <v>0.22568093385214011</v>
      </c>
      <c r="L39" s="1"/>
    </row>
    <row r="40" spans="1:12">
      <c r="A40" s="4">
        <v>43369</v>
      </c>
      <c r="B40" s="5" t="s">
        <v>74</v>
      </c>
      <c r="C40" s="5" t="s">
        <v>19</v>
      </c>
      <c r="D40" s="5">
        <v>500</v>
      </c>
      <c r="E40" s="5">
        <v>2300</v>
      </c>
      <c r="F40" s="5">
        <v>69</v>
      </c>
      <c r="G40" s="5">
        <v>65.8</v>
      </c>
      <c r="H40" s="5">
        <v>72</v>
      </c>
      <c r="I40" s="29">
        <f t="shared" si="0"/>
        <v>1500</v>
      </c>
      <c r="J40" s="26">
        <f t="shared" si="1"/>
        <v>34500</v>
      </c>
      <c r="K40" s="27">
        <f t="shared" si="2"/>
        <v>4.3478260869565216E-2</v>
      </c>
      <c r="L40" s="1"/>
    </row>
    <row r="41" spans="1:12">
      <c r="A41" s="4">
        <v>43369</v>
      </c>
      <c r="B41" s="5" t="s">
        <v>571</v>
      </c>
      <c r="C41" s="5" t="s">
        <v>19</v>
      </c>
      <c r="D41" s="5">
        <v>600</v>
      </c>
      <c r="E41" s="5">
        <v>1600</v>
      </c>
      <c r="F41" s="5">
        <v>13</v>
      </c>
      <c r="G41" s="5">
        <v>9.9</v>
      </c>
      <c r="H41" s="5">
        <v>15.8</v>
      </c>
      <c r="I41" s="29">
        <f t="shared" si="0"/>
        <v>1680.0000000000005</v>
      </c>
      <c r="J41" s="26">
        <f t="shared" si="1"/>
        <v>7800</v>
      </c>
      <c r="K41" s="27">
        <f t="shared" si="2"/>
        <v>0.21538461538461545</v>
      </c>
      <c r="L41" s="1"/>
    </row>
    <row r="42" spans="1:12">
      <c r="A42" s="4">
        <v>43370</v>
      </c>
      <c r="B42" s="5" t="s">
        <v>105</v>
      </c>
      <c r="C42" s="5" t="s">
        <v>19</v>
      </c>
      <c r="D42" s="5">
        <v>500</v>
      </c>
      <c r="E42" s="5">
        <v>980</v>
      </c>
      <c r="F42" s="5">
        <v>27</v>
      </c>
      <c r="G42" s="5">
        <v>23.8</v>
      </c>
      <c r="H42" s="5">
        <v>33</v>
      </c>
      <c r="I42" s="29">
        <f t="shared" si="0"/>
        <v>3000</v>
      </c>
      <c r="J42" s="26">
        <f t="shared" si="1"/>
        <v>13500</v>
      </c>
      <c r="K42" s="27">
        <f t="shared" si="2"/>
        <v>0.22222222222222221</v>
      </c>
      <c r="L42" s="1"/>
    </row>
    <row r="43" spans="1:12">
      <c r="A43" s="4">
        <v>43370</v>
      </c>
      <c r="B43" s="5" t="s">
        <v>105</v>
      </c>
      <c r="C43" s="5" t="s">
        <v>19</v>
      </c>
      <c r="D43" s="5">
        <v>500</v>
      </c>
      <c r="E43" s="5">
        <v>980</v>
      </c>
      <c r="F43" s="5">
        <v>42</v>
      </c>
      <c r="G43" s="5">
        <v>38.799999999999997</v>
      </c>
      <c r="H43" s="5">
        <v>45</v>
      </c>
      <c r="I43" s="29">
        <f t="shared" si="0"/>
        <v>1500</v>
      </c>
      <c r="J43" s="26">
        <f t="shared" si="1"/>
        <v>21000</v>
      </c>
      <c r="K43" s="27">
        <f t="shared" si="2"/>
        <v>7.1428571428571425E-2</v>
      </c>
      <c r="L43" s="1"/>
    </row>
    <row r="44" spans="1:12">
      <c r="A44" s="7">
        <v>43370</v>
      </c>
      <c r="B44" s="8" t="s">
        <v>586</v>
      </c>
      <c r="C44" s="8" t="s">
        <v>19</v>
      </c>
      <c r="D44" s="8">
        <v>1575</v>
      </c>
      <c r="E44" s="8">
        <v>250</v>
      </c>
      <c r="F44" s="8">
        <v>6</v>
      </c>
      <c r="G44" s="8">
        <v>4.8499999999999996</v>
      </c>
      <c r="H44" s="8">
        <v>4.8499999999999996</v>
      </c>
      <c r="I44" s="30">
        <f t="shared" si="0"/>
        <v>-1811.2500000000005</v>
      </c>
      <c r="J44" s="26">
        <f t="shared" si="1"/>
        <v>9450</v>
      </c>
      <c r="K44" s="27">
        <f t="shared" si="2"/>
        <v>-0.19166666666666671</v>
      </c>
      <c r="L44" s="1"/>
    </row>
    <row r="45" spans="1:12">
      <c r="A45" s="4">
        <v>43371</v>
      </c>
      <c r="B45" s="5" t="s">
        <v>105</v>
      </c>
      <c r="C45" s="5" t="s">
        <v>19</v>
      </c>
      <c r="D45" s="5">
        <v>500</v>
      </c>
      <c r="E45" s="5">
        <v>880</v>
      </c>
      <c r="F45" s="5">
        <v>79</v>
      </c>
      <c r="G45" s="5">
        <v>75.8</v>
      </c>
      <c r="H45" s="5">
        <v>88</v>
      </c>
      <c r="I45" s="29">
        <f t="shared" si="0"/>
        <v>4500</v>
      </c>
      <c r="J45" s="26">
        <f t="shared" si="1"/>
        <v>39500</v>
      </c>
      <c r="K45" s="27">
        <f t="shared" si="2"/>
        <v>0.11392405063291139</v>
      </c>
      <c r="L45" s="1"/>
    </row>
    <row r="46" spans="1:12">
      <c r="A46" s="4">
        <v>43371</v>
      </c>
      <c r="B46" s="5" t="s">
        <v>481</v>
      </c>
      <c r="C46" s="5" t="s">
        <v>19</v>
      </c>
      <c r="D46" s="5">
        <v>1061</v>
      </c>
      <c r="E46" s="5">
        <v>600</v>
      </c>
      <c r="F46" s="5">
        <v>34</v>
      </c>
      <c r="G46" s="5">
        <v>31.9</v>
      </c>
      <c r="H46" s="5">
        <v>35.799999999999997</v>
      </c>
      <c r="I46" s="29">
        <f t="shared" si="0"/>
        <v>1909.799999999997</v>
      </c>
      <c r="J46" s="26">
        <f t="shared" si="1"/>
        <v>36074</v>
      </c>
      <c r="K46" s="27">
        <f t="shared" si="2"/>
        <v>5.2941176470588151E-2</v>
      </c>
      <c r="L46" s="1"/>
    </row>
    <row r="47" spans="1:12">
      <c r="A47" s="4"/>
      <c r="B47" s="5"/>
      <c r="C47" s="5"/>
      <c r="D47" s="5"/>
      <c r="E47" s="5"/>
      <c r="F47" s="5"/>
      <c r="G47" s="5"/>
      <c r="H47" s="5"/>
      <c r="I47" s="29"/>
      <c r="J47" s="26"/>
      <c r="K47" s="27">
        <f>SUM(K4:K46)</f>
        <v>2.1902252770723285</v>
      </c>
      <c r="L47" s="1"/>
    </row>
    <row r="48" spans="1:12">
      <c r="A48" s="31"/>
      <c r="B48" s="32"/>
      <c r="C48" s="32"/>
      <c r="D48" s="32"/>
      <c r="E48" s="32"/>
      <c r="F48" s="32"/>
      <c r="G48" s="41"/>
      <c r="H48" s="41"/>
      <c r="I48" s="42"/>
      <c r="J48" s="43"/>
      <c r="K48" s="44"/>
      <c r="L48" s="1"/>
    </row>
    <row r="49" spans="1:12">
      <c r="A49" s="31"/>
      <c r="B49" s="32"/>
      <c r="C49" s="32"/>
      <c r="D49" s="32"/>
      <c r="E49" s="32"/>
      <c r="F49" s="32"/>
      <c r="G49" s="91" t="s">
        <v>69</v>
      </c>
      <c r="H49" s="91"/>
      <c r="I49" s="45">
        <f>SUM(I4:I47)</f>
        <v>50338.549999999996</v>
      </c>
      <c r="J49" s="32"/>
      <c r="K49" s="1"/>
      <c r="L49" s="1"/>
    </row>
    <row r="50" spans="1:12">
      <c r="G50" s="32"/>
      <c r="H50" s="32"/>
      <c r="I50" s="32"/>
    </row>
    <row r="51" spans="1:12">
      <c r="G51" s="92" t="s">
        <v>70</v>
      </c>
      <c r="H51" s="92"/>
      <c r="I51" s="35">
        <v>2.19</v>
      </c>
    </row>
    <row r="52" spans="1:12">
      <c r="G52" s="33"/>
      <c r="H52" s="33"/>
      <c r="I52" s="32"/>
    </row>
    <row r="53" spans="1:12">
      <c r="G53" s="92" t="s">
        <v>2</v>
      </c>
      <c r="H53" s="92"/>
      <c r="I53" s="35">
        <f>29/43</f>
        <v>0.67441860465116277</v>
      </c>
    </row>
    <row r="1048566" spans="10:12 16384:16384">
      <c r="J1048566" s="50"/>
      <c r="K1048566" s="50"/>
      <c r="L1048566" s="50"/>
      <c r="XFD1048566" s="26"/>
    </row>
    <row r="1048567" spans="10:12 16384:16384">
      <c r="J1048567" s="43"/>
      <c r="K1048567" s="50"/>
      <c r="L1048567" s="50"/>
      <c r="XFD1048567" s="26"/>
    </row>
  </sheetData>
  <mergeCells count="5">
    <mergeCell ref="A1:J1"/>
    <mergeCell ref="A2:J2"/>
    <mergeCell ref="G49:H49"/>
    <mergeCell ref="G51:H51"/>
    <mergeCell ref="G53:H53"/>
  </mergeCells>
  <pageMargins left="0.75" right="0.75" top="1" bottom="1" header="0.51180555555555596" footer="0.51180555555555596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2"/>
  <sheetViews>
    <sheetView topLeftCell="A43" workbookViewId="0">
      <selection activeCell="K4" sqref="K4"/>
    </sheetView>
  </sheetViews>
  <sheetFormatPr defaultColWidth="9" defaultRowHeight="15"/>
  <cols>
    <col min="1" max="1" width="10.85546875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587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43313</v>
      </c>
      <c r="B4" s="49" t="s">
        <v>469</v>
      </c>
      <c r="C4" s="5" t="s">
        <v>19</v>
      </c>
      <c r="D4" s="5">
        <v>1200</v>
      </c>
      <c r="E4" s="5">
        <v>660</v>
      </c>
      <c r="F4" s="5">
        <v>28</v>
      </c>
      <c r="G4" s="5">
        <v>25.5</v>
      </c>
      <c r="H4" s="5">
        <v>29.2</v>
      </c>
      <c r="I4" s="29">
        <f t="shared" ref="I4:I37" si="0">(H4-F4)*D4</f>
        <v>1439.9999999999991</v>
      </c>
      <c r="J4" s="26">
        <f t="shared" ref="J4:J37" si="1">D4*F4</f>
        <v>33600</v>
      </c>
      <c r="K4" s="27">
        <f t="shared" ref="K4:K23" si="2">(I4/J4)</f>
        <v>4.285714285714283E-2</v>
      </c>
      <c r="L4" s="1"/>
    </row>
    <row r="5" spans="1:12">
      <c r="A5" s="4">
        <v>43314</v>
      </c>
      <c r="B5" s="49" t="s">
        <v>295</v>
      </c>
      <c r="C5" s="5" t="s">
        <v>19</v>
      </c>
      <c r="D5" s="5">
        <v>900</v>
      </c>
      <c r="E5" s="5">
        <v>580</v>
      </c>
      <c r="F5" s="5">
        <v>29</v>
      </c>
      <c r="G5" s="5">
        <v>25.8</v>
      </c>
      <c r="H5" s="5">
        <v>29</v>
      </c>
      <c r="I5" s="29">
        <f t="shared" si="0"/>
        <v>0</v>
      </c>
      <c r="J5" s="26">
        <f t="shared" si="1"/>
        <v>26100</v>
      </c>
      <c r="K5" s="27">
        <f t="shared" si="2"/>
        <v>0</v>
      </c>
      <c r="L5" s="1"/>
    </row>
    <row r="6" spans="1:12">
      <c r="A6" s="4">
        <v>43314</v>
      </c>
      <c r="B6" s="49" t="s">
        <v>554</v>
      </c>
      <c r="C6" s="5" t="s">
        <v>19</v>
      </c>
      <c r="D6" s="5">
        <v>1500</v>
      </c>
      <c r="E6" s="5">
        <v>460</v>
      </c>
      <c r="F6" s="5">
        <v>30</v>
      </c>
      <c r="G6" s="5">
        <v>28</v>
      </c>
      <c r="H6" s="5">
        <v>30</v>
      </c>
      <c r="I6" s="29">
        <f t="shared" si="0"/>
        <v>0</v>
      </c>
      <c r="J6" s="26">
        <f t="shared" si="1"/>
        <v>45000</v>
      </c>
      <c r="K6" s="27">
        <f t="shared" si="2"/>
        <v>0</v>
      </c>
      <c r="L6" s="1"/>
    </row>
    <row r="7" spans="1:12">
      <c r="A7" s="4">
        <v>43315</v>
      </c>
      <c r="B7" s="5" t="s">
        <v>36</v>
      </c>
      <c r="C7" s="5" t="s">
        <v>19</v>
      </c>
      <c r="D7" s="5">
        <v>500</v>
      </c>
      <c r="E7" s="5">
        <v>1450</v>
      </c>
      <c r="F7" s="5">
        <v>56</v>
      </c>
      <c r="G7" s="5">
        <v>49</v>
      </c>
      <c r="H7" s="5">
        <v>56</v>
      </c>
      <c r="I7" s="29">
        <f t="shared" si="0"/>
        <v>0</v>
      </c>
      <c r="J7" s="26">
        <f t="shared" si="1"/>
        <v>28000</v>
      </c>
      <c r="K7" s="27">
        <f t="shared" si="2"/>
        <v>0</v>
      </c>
      <c r="L7" s="1"/>
    </row>
    <row r="8" spans="1:12">
      <c r="A8" s="4">
        <v>43318</v>
      </c>
      <c r="B8" s="5" t="s">
        <v>88</v>
      </c>
      <c r="C8" s="5" t="s">
        <v>19</v>
      </c>
      <c r="D8" s="5">
        <v>600</v>
      </c>
      <c r="E8" s="5">
        <v>1450</v>
      </c>
      <c r="F8" s="5">
        <v>65</v>
      </c>
      <c r="G8" s="5">
        <v>60</v>
      </c>
      <c r="H8" s="5">
        <v>67.2</v>
      </c>
      <c r="I8" s="29">
        <f t="shared" si="0"/>
        <v>1320.0000000000018</v>
      </c>
      <c r="J8" s="26">
        <f t="shared" si="1"/>
        <v>39000</v>
      </c>
      <c r="K8" s="27">
        <f t="shared" si="2"/>
        <v>3.3846153846153894E-2</v>
      </c>
      <c r="L8" s="1"/>
    </row>
    <row r="9" spans="1:12">
      <c r="A9" s="7">
        <v>43318</v>
      </c>
      <c r="B9" s="8" t="s">
        <v>555</v>
      </c>
      <c r="C9" s="8" t="s">
        <v>19</v>
      </c>
      <c r="D9" s="8">
        <v>2000</v>
      </c>
      <c r="E9" s="8">
        <v>430</v>
      </c>
      <c r="F9" s="8">
        <v>19</v>
      </c>
      <c r="G9" s="8">
        <v>17.5</v>
      </c>
      <c r="H9" s="8">
        <v>17.5</v>
      </c>
      <c r="I9" s="30">
        <f t="shared" si="0"/>
        <v>-3000</v>
      </c>
      <c r="J9" s="26">
        <f t="shared" si="1"/>
        <v>38000</v>
      </c>
      <c r="K9" s="27">
        <f t="shared" si="2"/>
        <v>-7.8947368421052627E-2</v>
      </c>
      <c r="L9" s="1"/>
    </row>
    <row r="10" spans="1:12">
      <c r="A10" s="4">
        <v>43319</v>
      </c>
      <c r="B10" s="5" t="s">
        <v>511</v>
      </c>
      <c r="C10" s="5" t="s">
        <v>19</v>
      </c>
      <c r="D10" s="5">
        <v>1200</v>
      </c>
      <c r="E10" s="5">
        <v>590</v>
      </c>
      <c r="F10" s="5">
        <v>18.5</v>
      </c>
      <c r="G10" s="5">
        <v>16</v>
      </c>
      <c r="H10" s="5">
        <v>19.8</v>
      </c>
      <c r="I10" s="29">
        <f t="shared" si="0"/>
        <v>1560.0000000000009</v>
      </c>
      <c r="J10" s="26">
        <f t="shared" si="1"/>
        <v>22200</v>
      </c>
      <c r="K10" s="27">
        <f t="shared" si="2"/>
        <v>7.0270270270270316E-2</v>
      </c>
      <c r="L10" s="1"/>
    </row>
    <row r="11" spans="1:12">
      <c r="A11" s="4">
        <v>43319</v>
      </c>
      <c r="B11" s="5" t="s">
        <v>74</v>
      </c>
      <c r="C11" s="5" t="s">
        <v>19</v>
      </c>
      <c r="D11" s="5">
        <v>500</v>
      </c>
      <c r="E11" s="5">
        <v>2700</v>
      </c>
      <c r="F11" s="5">
        <v>92</v>
      </c>
      <c r="G11" s="5">
        <v>86</v>
      </c>
      <c r="H11" s="5">
        <v>92</v>
      </c>
      <c r="I11" s="29">
        <f t="shared" si="0"/>
        <v>0</v>
      </c>
      <c r="J11" s="26">
        <f t="shared" si="1"/>
        <v>46000</v>
      </c>
      <c r="K11" s="27">
        <f t="shared" si="2"/>
        <v>0</v>
      </c>
      <c r="L11" s="1"/>
    </row>
    <row r="12" spans="1:12">
      <c r="A12" s="4">
        <v>43319</v>
      </c>
      <c r="B12" s="5" t="s">
        <v>588</v>
      </c>
      <c r="C12" s="5" t="s">
        <v>19</v>
      </c>
      <c r="D12" s="5">
        <v>1000</v>
      </c>
      <c r="E12" s="5">
        <v>540</v>
      </c>
      <c r="F12" s="5">
        <v>22</v>
      </c>
      <c r="G12" s="5">
        <v>19</v>
      </c>
      <c r="H12" s="5">
        <v>23.5</v>
      </c>
      <c r="I12" s="29">
        <f t="shared" si="0"/>
        <v>1500</v>
      </c>
      <c r="J12" s="26">
        <f t="shared" si="1"/>
        <v>22000</v>
      </c>
      <c r="K12" s="27">
        <f t="shared" si="2"/>
        <v>6.8181818181818177E-2</v>
      </c>
      <c r="L12" s="1"/>
    </row>
    <row r="13" spans="1:12">
      <c r="A13" s="7">
        <v>43320</v>
      </c>
      <c r="B13" s="8" t="s">
        <v>74</v>
      </c>
      <c r="C13" s="8" t="s">
        <v>19</v>
      </c>
      <c r="D13" s="8">
        <v>500</v>
      </c>
      <c r="E13" s="8">
        <v>2800</v>
      </c>
      <c r="F13" s="8">
        <v>84</v>
      </c>
      <c r="G13" s="8">
        <v>78</v>
      </c>
      <c r="H13" s="8">
        <v>78</v>
      </c>
      <c r="I13" s="30">
        <f t="shared" si="0"/>
        <v>-3000</v>
      </c>
      <c r="J13" s="26">
        <f t="shared" si="1"/>
        <v>42000</v>
      </c>
      <c r="K13" s="27">
        <f t="shared" si="2"/>
        <v>-7.1428571428571425E-2</v>
      </c>
      <c r="L13" s="1"/>
    </row>
    <row r="14" spans="1:12">
      <c r="A14" s="4">
        <v>43320</v>
      </c>
      <c r="B14" s="5" t="s">
        <v>589</v>
      </c>
      <c r="C14" s="5" t="s">
        <v>19</v>
      </c>
      <c r="D14" s="5">
        <v>800</v>
      </c>
      <c r="E14" s="5">
        <v>1450</v>
      </c>
      <c r="F14" s="5">
        <v>38</v>
      </c>
      <c r="G14" s="5">
        <v>34.5</v>
      </c>
      <c r="H14" s="5">
        <v>40</v>
      </c>
      <c r="I14" s="29">
        <f t="shared" si="0"/>
        <v>1600</v>
      </c>
      <c r="J14" s="26">
        <f t="shared" si="1"/>
        <v>30400</v>
      </c>
      <c r="K14" s="27">
        <f t="shared" si="2"/>
        <v>5.2631578947368418E-2</v>
      </c>
      <c r="L14" s="1"/>
    </row>
    <row r="15" spans="1:12">
      <c r="A15" s="4">
        <v>43320</v>
      </c>
      <c r="B15" s="5" t="s">
        <v>30</v>
      </c>
      <c r="C15" s="5" t="s">
        <v>19</v>
      </c>
      <c r="D15" s="5">
        <v>600</v>
      </c>
      <c r="E15" s="5">
        <v>1050</v>
      </c>
      <c r="F15" s="5">
        <v>45</v>
      </c>
      <c r="G15" s="5">
        <v>40</v>
      </c>
      <c r="H15" s="5">
        <v>45</v>
      </c>
      <c r="I15" s="29">
        <f t="shared" si="0"/>
        <v>0</v>
      </c>
      <c r="J15" s="26">
        <f t="shared" si="1"/>
        <v>27000</v>
      </c>
      <c r="K15" s="27">
        <f t="shared" si="2"/>
        <v>0</v>
      </c>
      <c r="L15" s="1"/>
    </row>
    <row r="16" spans="1:12">
      <c r="A16" s="4">
        <v>43321</v>
      </c>
      <c r="B16" s="5" t="s">
        <v>192</v>
      </c>
      <c r="C16" s="5" t="s">
        <v>19</v>
      </c>
      <c r="D16" s="5">
        <v>800</v>
      </c>
      <c r="E16" s="5">
        <v>1280</v>
      </c>
      <c r="F16" s="5">
        <v>27</v>
      </c>
      <c r="G16" s="5">
        <v>23.5</v>
      </c>
      <c r="H16" s="5">
        <v>29</v>
      </c>
      <c r="I16" s="29">
        <f t="shared" si="0"/>
        <v>1600</v>
      </c>
      <c r="J16" s="26">
        <f t="shared" si="1"/>
        <v>21600</v>
      </c>
      <c r="K16" s="27">
        <f t="shared" si="2"/>
        <v>7.407407407407407E-2</v>
      </c>
      <c r="L16" s="1"/>
    </row>
    <row r="17" spans="1:12">
      <c r="A17" s="4">
        <v>43321</v>
      </c>
      <c r="B17" s="5" t="s">
        <v>590</v>
      </c>
      <c r="C17" s="5" t="s">
        <v>19</v>
      </c>
      <c r="D17" s="5">
        <v>1000</v>
      </c>
      <c r="E17" s="5">
        <v>1120</v>
      </c>
      <c r="F17" s="5">
        <v>37</v>
      </c>
      <c r="G17" s="5">
        <v>34</v>
      </c>
      <c r="H17" s="5">
        <v>37</v>
      </c>
      <c r="I17" s="29">
        <f t="shared" si="0"/>
        <v>0</v>
      </c>
      <c r="J17" s="26">
        <f t="shared" si="1"/>
        <v>37000</v>
      </c>
      <c r="K17" s="27">
        <f t="shared" si="2"/>
        <v>0</v>
      </c>
      <c r="L17" s="1"/>
    </row>
    <row r="18" spans="1:12">
      <c r="A18" s="4">
        <v>43321</v>
      </c>
      <c r="B18" s="5" t="s">
        <v>74</v>
      </c>
      <c r="C18" s="5" t="s">
        <v>19</v>
      </c>
      <c r="D18" s="5">
        <v>500</v>
      </c>
      <c r="E18" s="5">
        <v>2800</v>
      </c>
      <c r="F18" s="5">
        <v>97</v>
      </c>
      <c r="G18" s="5">
        <v>91</v>
      </c>
      <c r="H18" s="5">
        <v>100</v>
      </c>
      <c r="I18" s="29">
        <f t="shared" si="0"/>
        <v>1500</v>
      </c>
      <c r="J18" s="26">
        <f t="shared" si="1"/>
        <v>48500</v>
      </c>
      <c r="K18" s="27">
        <f t="shared" si="2"/>
        <v>3.0927835051546393E-2</v>
      </c>
      <c r="L18" s="1"/>
    </row>
    <row r="19" spans="1:12">
      <c r="A19" s="4">
        <v>43322</v>
      </c>
      <c r="B19" s="5" t="s">
        <v>327</v>
      </c>
      <c r="C19" s="5" t="s">
        <v>19</v>
      </c>
      <c r="D19" s="5">
        <v>1100</v>
      </c>
      <c r="E19" s="5">
        <v>960</v>
      </c>
      <c r="F19" s="5">
        <v>30</v>
      </c>
      <c r="G19" s="5">
        <v>27.5</v>
      </c>
      <c r="H19" s="5">
        <v>31.3</v>
      </c>
      <c r="I19" s="29">
        <f t="shared" si="0"/>
        <v>1430.0000000000007</v>
      </c>
      <c r="J19" s="26">
        <f t="shared" si="1"/>
        <v>33000</v>
      </c>
      <c r="K19" s="27">
        <f t="shared" si="2"/>
        <v>4.3333333333333356E-2</v>
      </c>
      <c r="L19" s="1"/>
    </row>
    <row r="20" spans="1:12">
      <c r="A20" s="4">
        <v>43322</v>
      </c>
      <c r="B20" s="5" t="s">
        <v>591</v>
      </c>
      <c r="C20" s="5" t="s">
        <v>19</v>
      </c>
      <c r="D20" s="5">
        <v>1000</v>
      </c>
      <c r="E20" s="5">
        <v>680</v>
      </c>
      <c r="F20" s="5">
        <v>22.5</v>
      </c>
      <c r="G20" s="5">
        <v>19.5</v>
      </c>
      <c r="H20" s="5">
        <v>22.5</v>
      </c>
      <c r="I20" s="29">
        <f t="shared" si="0"/>
        <v>0</v>
      </c>
      <c r="J20" s="26">
        <f t="shared" si="1"/>
        <v>22500</v>
      </c>
      <c r="K20" s="27">
        <f t="shared" si="2"/>
        <v>0</v>
      </c>
      <c r="L20" s="1"/>
    </row>
    <row r="21" spans="1:12">
      <c r="A21" s="7">
        <v>43325</v>
      </c>
      <c r="B21" s="8" t="s">
        <v>92</v>
      </c>
      <c r="C21" s="8" t="s">
        <v>19</v>
      </c>
      <c r="D21" s="8">
        <v>1250</v>
      </c>
      <c r="E21" s="8">
        <v>620</v>
      </c>
      <c r="F21" s="8">
        <v>18</v>
      </c>
      <c r="G21" s="8">
        <v>15.5</v>
      </c>
      <c r="H21" s="8">
        <v>15.5</v>
      </c>
      <c r="I21" s="30">
        <f t="shared" si="0"/>
        <v>-3125</v>
      </c>
      <c r="J21" s="26">
        <f t="shared" si="1"/>
        <v>22500</v>
      </c>
      <c r="K21" s="27">
        <f t="shared" si="2"/>
        <v>-0.1388888888888889</v>
      </c>
      <c r="L21" s="1"/>
    </row>
    <row r="22" spans="1:12">
      <c r="A22" s="4">
        <v>43325</v>
      </c>
      <c r="B22" s="5" t="s">
        <v>92</v>
      </c>
      <c r="C22" s="5" t="s">
        <v>19</v>
      </c>
      <c r="D22" s="5">
        <v>1250</v>
      </c>
      <c r="E22" s="5">
        <v>620</v>
      </c>
      <c r="F22" s="5">
        <v>17</v>
      </c>
      <c r="G22" s="5">
        <v>14.5</v>
      </c>
      <c r="H22" s="5">
        <v>17</v>
      </c>
      <c r="I22" s="29">
        <f t="shared" si="0"/>
        <v>0</v>
      </c>
      <c r="J22" s="26">
        <f t="shared" si="1"/>
        <v>21250</v>
      </c>
      <c r="K22" s="27">
        <f t="shared" si="2"/>
        <v>0</v>
      </c>
      <c r="L22" s="1"/>
    </row>
    <row r="23" spans="1:12">
      <c r="A23" s="4">
        <v>43325</v>
      </c>
      <c r="B23" s="5" t="s">
        <v>230</v>
      </c>
      <c r="C23" s="5" t="s">
        <v>19</v>
      </c>
      <c r="D23" s="5">
        <v>1400</v>
      </c>
      <c r="E23" s="5">
        <v>580</v>
      </c>
      <c r="F23" s="5">
        <v>27</v>
      </c>
      <c r="G23" s="5">
        <v>25</v>
      </c>
      <c r="H23" s="5">
        <v>27</v>
      </c>
      <c r="I23" s="29">
        <f t="shared" si="0"/>
        <v>0</v>
      </c>
      <c r="J23" s="26">
        <f t="shared" si="1"/>
        <v>37800</v>
      </c>
      <c r="K23" s="27">
        <f t="shared" si="2"/>
        <v>0</v>
      </c>
      <c r="L23" s="1"/>
    </row>
    <row r="24" spans="1:12">
      <c r="A24" s="4">
        <v>43326</v>
      </c>
      <c r="B24" s="5" t="s">
        <v>592</v>
      </c>
      <c r="C24" s="5" t="s">
        <v>19</v>
      </c>
      <c r="D24" s="5">
        <v>1600</v>
      </c>
      <c r="E24" s="5">
        <v>350</v>
      </c>
      <c r="F24" s="5">
        <v>18</v>
      </c>
      <c r="G24" s="5">
        <v>16.5</v>
      </c>
      <c r="H24" s="5">
        <v>19</v>
      </c>
      <c r="I24" s="29">
        <f t="shared" si="0"/>
        <v>1600</v>
      </c>
      <c r="J24" s="26">
        <f t="shared" si="1"/>
        <v>28800</v>
      </c>
      <c r="K24" s="27">
        <f t="shared" ref="K24:K37" si="3">(I24/J24)</f>
        <v>5.5555555555555552E-2</v>
      </c>
      <c r="L24" s="1"/>
    </row>
    <row r="25" spans="1:12">
      <c r="A25" s="4">
        <v>43326</v>
      </c>
      <c r="B25" s="5" t="s">
        <v>593</v>
      </c>
      <c r="C25" s="5" t="s">
        <v>19</v>
      </c>
      <c r="D25" s="5">
        <v>750</v>
      </c>
      <c r="E25" s="5">
        <v>660</v>
      </c>
      <c r="F25" s="5">
        <v>23</v>
      </c>
      <c r="G25" s="5">
        <v>19</v>
      </c>
      <c r="H25" s="5">
        <v>23</v>
      </c>
      <c r="I25" s="29">
        <f t="shared" si="0"/>
        <v>0</v>
      </c>
      <c r="J25" s="26">
        <f t="shared" si="1"/>
        <v>17250</v>
      </c>
      <c r="K25" s="27">
        <f t="shared" si="3"/>
        <v>0</v>
      </c>
      <c r="L25" s="1"/>
    </row>
    <row r="26" spans="1:12">
      <c r="A26" s="4">
        <v>43326</v>
      </c>
      <c r="B26" s="5" t="s">
        <v>114</v>
      </c>
      <c r="C26" s="5" t="s">
        <v>19</v>
      </c>
      <c r="D26" s="5">
        <v>1250</v>
      </c>
      <c r="E26" s="5">
        <v>620</v>
      </c>
      <c r="F26" s="5">
        <v>21</v>
      </c>
      <c r="G26" s="5">
        <v>18.8</v>
      </c>
      <c r="H26" s="5">
        <v>22.2</v>
      </c>
      <c r="I26" s="29">
        <f t="shared" si="0"/>
        <v>1499.9999999999991</v>
      </c>
      <c r="J26" s="26">
        <f t="shared" si="1"/>
        <v>26250</v>
      </c>
      <c r="K26" s="27">
        <f t="shared" si="3"/>
        <v>5.7142857142857106E-2</v>
      </c>
      <c r="L26" s="1"/>
    </row>
    <row r="27" spans="1:12">
      <c r="A27" s="4">
        <v>43328</v>
      </c>
      <c r="B27" s="5" t="s">
        <v>445</v>
      </c>
      <c r="C27" s="5" t="s">
        <v>19</v>
      </c>
      <c r="D27" s="5">
        <v>1200</v>
      </c>
      <c r="E27" s="5">
        <v>620</v>
      </c>
      <c r="F27" s="5">
        <v>22</v>
      </c>
      <c r="G27" s="5">
        <v>19.5</v>
      </c>
      <c r="H27" s="5">
        <v>27</v>
      </c>
      <c r="I27" s="29">
        <f t="shared" si="0"/>
        <v>6000</v>
      </c>
      <c r="J27" s="26">
        <f t="shared" si="1"/>
        <v>26400</v>
      </c>
      <c r="K27" s="27">
        <f t="shared" si="3"/>
        <v>0.22727272727272727</v>
      </c>
      <c r="L27" s="1"/>
    </row>
    <row r="28" spans="1:12">
      <c r="A28" s="4">
        <v>43328</v>
      </c>
      <c r="B28" s="5" t="s">
        <v>74</v>
      </c>
      <c r="C28" s="5" t="s">
        <v>19</v>
      </c>
      <c r="D28" s="5">
        <v>500</v>
      </c>
      <c r="E28" s="5">
        <v>2850</v>
      </c>
      <c r="F28" s="5">
        <v>92</v>
      </c>
      <c r="G28" s="5">
        <v>86</v>
      </c>
      <c r="H28" s="5">
        <v>99</v>
      </c>
      <c r="I28" s="29">
        <f t="shared" si="0"/>
        <v>3500</v>
      </c>
      <c r="J28" s="26">
        <f t="shared" si="1"/>
        <v>46000</v>
      </c>
      <c r="K28" s="27">
        <f t="shared" si="3"/>
        <v>7.6086956521739135E-2</v>
      </c>
      <c r="L28" s="1"/>
    </row>
    <row r="29" spans="1:12">
      <c r="A29" s="4">
        <v>43329</v>
      </c>
      <c r="B29" s="5" t="s">
        <v>594</v>
      </c>
      <c r="C29" s="5" t="s">
        <v>19</v>
      </c>
      <c r="D29" s="5">
        <v>800</v>
      </c>
      <c r="E29" s="5">
        <v>420</v>
      </c>
      <c r="F29" s="5">
        <v>29</v>
      </c>
      <c r="G29" s="5">
        <v>25.6</v>
      </c>
      <c r="H29" s="5">
        <v>35</v>
      </c>
      <c r="I29" s="29">
        <f t="shared" si="0"/>
        <v>4800</v>
      </c>
      <c r="J29" s="26">
        <f t="shared" si="1"/>
        <v>23200</v>
      </c>
      <c r="K29" s="27">
        <f t="shared" si="3"/>
        <v>0.20689655172413793</v>
      </c>
      <c r="L29" s="1"/>
    </row>
    <row r="30" spans="1:12">
      <c r="A30" s="4">
        <v>43329</v>
      </c>
      <c r="B30" s="5" t="s">
        <v>557</v>
      </c>
      <c r="C30" s="5" t="s">
        <v>19</v>
      </c>
      <c r="D30" s="5">
        <v>250</v>
      </c>
      <c r="E30" s="5">
        <v>2300</v>
      </c>
      <c r="F30" s="5">
        <v>131</v>
      </c>
      <c r="G30" s="5">
        <v>119.5</v>
      </c>
      <c r="H30" s="5">
        <v>137</v>
      </c>
      <c r="I30" s="29">
        <f t="shared" si="0"/>
        <v>1500</v>
      </c>
      <c r="J30" s="26">
        <f t="shared" si="1"/>
        <v>32750</v>
      </c>
      <c r="K30" s="27">
        <f t="shared" si="3"/>
        <v>4.5801526717557252E-2</v>
      </c>
      <c r="L30" s="1"/>
    </row>
    <row r="31" spans="1:12">
      <c r="A31" s="7">
        <v>43332</v>
      </c>
      <c r="B31" s="8" t="s">
        <v>230</v>
      </c>
      <c r="C31" s="8" t="s">
        <v>19</v>
      </c>
      <c r="D31" s="8">
        <v>1400</v>
      </c>
      <c r="E31" s="8">
        <v>580</v>
      </c>
      <c r="F31" s="8">
        <v>27</v>
      </c>
      <c r="G31" s="8">
        <v>25.3</v>
      </c>
      <c r="H31" s="8">
        <v>25.3</v>
      </c>
      <c r="I31" s="30">
        <f t="shared" si="0"/>
        <v>-2379.9999999999991</v>
      </c>
      <c r="J31" s="26">
        <f t="shared" si="1"/>
        <v>37800</v>
      </c>
      <c r="K31" s="27">
        <f t="shared" si="3"/>
        <v>-6.2962962962962943E-2</v>
      </c>
      <c r="L31" s="1"/>
    </row>
    <row r="32" spans="1:12">
      <c r="A32" s="4">
        <v>43332</v>
      </c>
      <c r="B32" s="5" t="s">
        <v>578</v>
      </c>
      <c r="C32" s="5" t="s">
        <v>19</v>
      </c>
      <c r="D32" s="5">
        <v>1500</v>
      </c>
      <c r="E32" s="5">
        <v>250</v>
      </c>
      <c r="F32" s="5">
        <v>18</v>
      </c>
      <c r="G32" s="5">
        <v>16</v>
      </c>
      <c r="H32" s="5">
        <v>20.5</v>
      </c>
      <c r="I32" s="29">
        <f t="shared" si="0"/>
        <v>3750</v>
      </c>
      <c r="J32" s="26">
        <f t="shared" si="1"/>
        <v>27000</v>
      </c>
      <c r="K32" s="27">
        <f t="shared" si="3"/>
        <v>0.1388888888888889</v>
      </c>
      <c r="L32" s="1"/>
    </row>
    <row r="33" spans="1:12">
      <c r="A33" s="4">
        <v>43332</v>
      </c>
      <c r="B33" s="5" t="s">
        <v>200</v>
      </c>
      <c r="C33" s="5" t="s">
        <v>19</v>
      </c>
      <c r="D33" s="5">
        <v>750</v>
      </c>
      <c r="E33" s="5">
        <v>1300</v>
      </c>
      <c r="F33" s="5">
        <v>36</v>
      </c>
      <c r="G33" s="5">
        <v>32</v>
      </c>
      <c r="H33" s="5">
        <v>38</v>
      </c>
      <c r="I33" s="29">
        <f t="shared" si="0"/>
        <v>1500</v>
      </c>
      <c r="J33" s="26">
        <f t="shared" si="1"/>
        <v>27000</v>
      </c>
      <c r="K33" s="27">
        <f t="shared" si="3"/>
        <v>5.5555555555555552E-2</v>
      </c>
      <c r="L33" s="1"/>
    </row>
    <row r="34" spans="1:12">
      <c r="A34" s="4">
        <v>43333</v>
      </c>
      <c r="B34" s="5" t="s">
        <v>565</v>
      </c>
      <c r="C34" s="5" t="s">
        <v>19</v>
      </c>
      <c r="D34" s="5">
        <v>1200</v>
      </c>
      <c r="E34" s="5">
        <v>1040</v>
      </c>
      <c r="F34" s="5">
        <v>34</v>
      </c>
      <c r="G34" s="5">
        <v>31.8</v>
      </c>
      <c r="H34" s="5">
        <v>35.200000000000003</v>
      </c>
      <c r="I34" s="29">
        <f t="shared" si="0"/>
        <v>1440.0000000000034</v>
      </c>
      <c r="J34" s="26">
        <f t="shared" si="1"/>
        <v>40800</v>
      </c>
      <c r="K34" s="27">
        <f t="shared" si="3"/>
        <v>3.5294117647058906E-2</v>
      </c>
      <c r="L34" s="1"/>
    </row>
    <row r="35" spans="1:12">
      <c r="A35" s="7">
        <v>43333</v>
      </c>
      <c r="B35" s="8" t="s">
        <v>594</v>
      </c>
      <c r="C35" s="8" t="s">
        <v>19</v>
      </c>
      <c r="D35" s="8">
        <v>800</v>
      </c>
      <c r="E35" s="8">
        <v>460</v>
      </c>
      <c r="F35" s="8">
        <v>14.5</v>
      </c>
      <c r="G35" s="8">
        <v>10.9</v>
      </c>
      <c r="H35" s="8">
        <v>10.9</v>
      </c>
      <c r="I35" s="30">
        <f t="shared" si="0"/>
        <v>-2879.9999999999995</v>
      </c>
      <c r="J35" s="26">
        <f t="shared" si="1"/>
        <v>11600</v>
      </c>
      <c r="K35" s="27">
        <f t="shared" si="3"/>
        <v>-0.24827586206896549</v>
      </c>
      <c r="L35" s="1"/>
    </row>
    <row r="36" spans="1:12">
      <c r="A36" s="4">
        <v>43333</v>
      </c>
      <c r="B36" s="5" t="s">
        <v>315</v>
      </c>
      <c r="C36" s="5" t="s">
        <v>19</v>
      </c>
      <c r="D36" s="5">
        <v>1000</v>
      </c>
      <c r="E36" s="5">
        <v>1220</v>
      </c>
      <c r="F36" s="5">
        <v>36</v>
      </c>
      <c r="G36" s="5">
        <v>33</v>
      </c>
      <c r="H36" s="5">
        <v>37.5</v>
      </c>
      <c r="I36" s="29">
        <f t="shared" si="0"/>
        <v>1500</v>
      </c>
      <c r="J36" s="26">
        <f t="shared" si="1"/>
        <v>36000</v>
      </c>
      <c r="K36" s="27">
        <f t="shared" si="3"/>
        <v>4.1666666666666664E-2</v>
      </c>
      <c r="L36" s="1"/>
    </row>
    <row r="37" spans="1:12">
      <c r="A37" s="4">
        <v>43335</v>
      </c>
      <c r="B37" s="5" t="s">
        <v>305</v>
      </c>
      <c r="C37" s="5" t="s">
        <v>19</v>
      </c>
      <c r="D37" s="5">
        <v>500</v>
      </c>
      <c r="E37" s="5">
        <v>2000</v>
      </c>
      <c r="F37" s="5">
        <v>40</v>
      </c>
      <c r="G37" s="5">
        <v>34</v>
      </c>
      <c r="H37" s="5">
        <v>43</v>
      </c>
      <c r="I37" s="29">
        <f t="shared" si="0"/>
        <v>1500</v>
      </c>
      <c r="J37" s="26">
        <f t="shared" si="1"/>
        <v>20000</v>
      </c>
      <c r="K37" s="27">
        <f t="shared" si="3"/>
        <v>7.4999999999999997E-2</v>
      </c>
      <c r="L37" s="1"/>
    </row>
    <row r="38" spans="1:12">
      <c r="A38" s="4">
        <v>43335</v>
      </c>
      <c r="B38" s="5" t="s">
        <v>462</v>
      </c>
      <c r="C38" s="5" t="s">
        <v>19</v>
      </c>
      <c r="D38" s="5">
        <v>700</v>
      </c>
      <c r="E38" s="5">
        <v>1000</v>
      </c>
      <c r="F38" s="5">
        <v>21</v>
      </c>
      <c r="G38" s="5">
        <v>17</v>
      </c>
      <c r="H38" s="5">
        <v>22.8</v>
      </c>
      <c r="I38" s="29">
        <f t="shared" ref="I38:I50" si="4">(H38-F38)*D38</f>
        <v>1260.0000000000005</v>
      </c>
      <c r="J38" s="26">
        <f t="shared" ref="J38:J50" si="5">D38*F38</f>
        <v>14700</v>
      </c>
      <c r="K38" s="27">
        <f t="shared" ref="K38:K50" si="6">(I38/J38)</f>
        <v>8.5714285714285743E-2</v>
      </c>
      <c r="L38" s="1"/>
    </row>
    <row r="39" spans="1:12">
      <c r="A39" s="4">
        <v>43336</v>
      </c>
      <c r="B39" s="5" t="s">
        <v>74</v>
      </c>
      <c r="C39" s="5" t="s">
        <v>19</v>
      </c>
      <c r="D39" s="5">
        <v>500</v>
      </c>
      <c r="E39" s="5">
        <v>2900</v>
      </c>
      <c r="F39" s="5">
        <v>53</v>
      </c>
      <c r="G39" s="5">
        <v>47</v>
      </c>
      <c r="H39" s="5">
        <v>60</v>
      </c>
      <c r="I39" s="29">
        <f t="shared" si="4"/>
        <v>3500</v>
      </c>
      <c r="J39" s="26">
        <f t="shared" si="5"/>
        <v>26500</v>
      </c>
      <c r="K39" s="27">
        <f t="shared" si="6"/>
        <v>0.13207547169811321</v>
      </c>
      <c r="L39" s="1"/>
    </row>
    <row r="40" spans="1:12">
      <c r="A40" s="4">
        <v>43336</v>
      </c>
      <c r="B40" s="5" t="s">
        <v>554</v>
      </c>
      <c r="C40" s="5" t="s">
        <v>19</v>
      </c>
      <c r="D40" s="5">
        <v>1500</v>
      </c>
      <c r="E40" s="5">
        <v>420</v>
      </c>
      <c r="F40" s="5">
        <v>18</v>
      </c>
      <c r="G40" s="5">
        <v>16</v>
      </c>
      <c r="H40" s="5">
        <v>20.5</v>
      </c>
      <c r="I40" s="29">
        <f t="shared" si="4"/>
        <v>3750</v>
      </c>
      <c r="J40" s="26">
        <f t="shared" si="5"/>
        <v>27000</v>
      </c>
      <c r="K40" s="27">
        <f t="shared" si="6"/>
        <v>0.1388888888888889</v>
      </c>
      <c r="L40" s="1"/>
    </row>
    <row r="41" spans="1:12">
      <c r="A41" s="4">
        <v>43339</v>
      </c>
      <c r="B41" s="5" t="s">
        <v>529</v>
      </c>
      <c r="C41" s="5" t="s">
        <v>19</v>
      </c>
      <c r="D41" s="5">
        <v>1600</v>
      </c>
      <c r="E41" s="5">
        <v>300</v>
      </c>
      <c r="F41" s="5">
        <v>9</v>
      </c>
      <c r="G41" s="5">
        <v>7.2</v>
      </c>
      <c r="H41" s="5">
        <v>10</v>
      </c>
      <c r="I41" s="29">
        <f t="shared" si="4"/>
        <v>1600</v>
      </c>
      <c r="J41" s="26">
        <f t="shared" si="5"/>
        <v>14400</v>
      </c>
      <c r="K41" s="27">
        <f t="shared" si="6"/>
        <v>0.1111111111111111</v>
      </c>
      <c r="L41" s="1"/>
    </row>
    <row r="42" spans="1:12">
      <c r="A42" s="4">
        <v>43339</v>
      </c>
      <c r="B42" s="5" t="s">
        <v>226</v>
      </c>
      <c r="C42" s="5" t="s">
        <v>19</v>
      </c>
      <c r="D42" s="5">
        <v>1200</v>
      </c>
      <c r="E42" s="5">
        <v>620</v>
      </c>
      <c r="F42" s="5">
        <v>11.5</v>
      </c>
      <c r="G42" s="5">
        <v>9.1999999999999993</v>
      </c>
      <c r="H42" s="5">
        <v>12.5</v>
      </c>
      <c r="I42" s="29">
        <f t="shared" si="4"/>
        <v>1200</v>
      </c>
      <c r="J42" s="26">
        <f t="shared" si="5"/>
        <v>13800</v>
      </c>
      <c r="K42" s="27">
        <f t="shared" si="6"/>
        <v>8.6956521739130432E-2</v>
      </c>
      <c r="L42" s="1"/>
    </row>
    <row r="43" spans="1:12">
      <c r="A43" s="7">
        <v>43340</v>
      </c>
      <c r="B43" s="8" t="s">
        <v>108</v>
      </c>
      <c r="C43" s="8" t="s">
        <v>19</v>
      </c>
      <c r="D43" s="8">
        <v>1100</v>
      </c>
      <c r="E43" s="8">
        <v>530</v>
      </c>
      <c r="F43" s="8">
        <v>13</v>
      </c>
      <c r="G43" s="8">
        <v>10.3</v>
      </c>
      <c r="H43" s="8">
        <v>10.3</v>
      </c>
      <c r="I43" s="30">
        <f t="shared" si="4"/>
        <v>-2969.9999999999991</v>
      </c>
      <c r="J43" s="26">
        <f t="shared" si="5"/>
        <v>14300</v>
      </c>
      <c r="K43" s="27">
        <f t="shared" si="6"/>
        <v>-0.20769230769230762</v>
      </c>
      <c r="L43" s="1"/>
    </row>
    <row r="44" spans="1:12">
      <c r="A44" s="7">
        <v>43340</v>
      </c>
      <c r="B44" s="8" t="s">
        <v>595</v>
      </c>
      <c r="C44" s="8" t="s">
        <v>19</v>
      </c>
      <c r="D44" s="8">
        <v>800</v>
      </c>
      <c r="E44" s="8">
        <v>1280</v>
      </c>
      <c r="F44" s="8">
        <v>16</v>
      </c>
      <c r="G44" s="8">
        <v>12.4</v>
      </c>
      <c r="H44" s="8">
        <v>12.4</v>
      </c>
      <c r="I44" s="30">
        <f t="shared" si="4"/>
        <v>-2879.9999999999995</v>
      </c>
      <c r="J44" s="26">
        <f t="shared" si="5"/>
        <v>12800</v>
      </c>
      <c r="K44" s="27">
        <f t="shared" si="6"/>
        <v>-0.22499999999999998</v>
      </c>
      <c r="L44" s="1"/>
    </row>
    <row r="45" spans="1:12">
      <c r="A45" s="4">
        <v>43340</v>
      </c>
      <c r="B45" s="5" t="s">
        <v>24</v>
      </c>
      <c r="C45" s="5" t="s">
        <v>19</v>
      </c>
      <c r="D45" s="5">
        <v>75</v>
      </c>
      <c r="E45" s="5">
        <v>9300</v>
      </c>
      <c r="F45" s="5">
        <v>140</v>
      </c>
      <c r="G45" s="5">
        <v>100</v>
      </c>
      <c r="H45" s="5">
        <v>145</v>
      </c>
      <c r="I45" s="29">
        <f t="shared" si="4"/>
        <v>375</v>
      </c>
      <c r="J45" s="26">
        <f t="shared" si="5"/>
        <v>10500</v>
      </c>
      <c r="K45" s="27">
        <f t="shared" si="6"/>
        <v>3.5714285714285712E-2</v>
      </c>
      <c r="L45" s="1"/>
    </row>
    <row r="46" spans="1:12">
      <c r="A46" s="4">
        <v>43341</v>
      </c>
      <c r="B46" s="5" t="s">
        <v>596</v>
      </c>
      <c r="C46" s="5" t="s">
        <v>19</v>
      </c>
      <c r="D46" s="5">
        <v>1200</v>
      </c>
      <c r="E46" s="5">
        <v>660</v>
      </c>
      <c r="F46" s="5">
        <v>13</v>
      </c>
      <c r="G46" s="5">
        <v>10.5</v>
      </c>
      <c r="H46" s="5">
        <v>17</v>
      </c>
      <c r="I46" s="29">
        <f t="shared" si="4"/>
        <v>4800</v>
      </c>
      <c r="J46" s="26">
        <f t="shared" si="5"/>
        <v>15600</v>
      </c>
      <c r="K46" s="27">
        <f t="shared" si="6"/>
        <v>0.30769230769230771</v>
      </c>
      <c r="L46" s="1"/>
    </row>
    <row r="47" spans="1:12">
      <c r="A47" s="4">
        <v>43341</v>
      </c>
      <c r="B47" s="5" t="s">
        <v>118</v>
      </c>
      <c r="C47" s="5" t="s">
        <v>19</v>
      </c>
      <c r="D47" s="5">
        <v>800</v>
      </c>
      <c r="E47" s="5">
        <v>1440</v>
      </c>
      <c r="F47" s="5">
        <v>24</v>
      </c>
      <c r="G47" s="5">
        <v>20.399999999999999</v>
      </c>
      <c r="H47" s="5">
        <v>25.8</v>
      </c>
      <c r="I47" s="29">
        <f t="shared" si="4"/>
        <v>1440.0000000000005</v>
      </c>
      <c r="J47" s="26">
        <f t="shared" si="5"/>
        <v>19200</v>
      </c>
      <c r="K47" s="27">
        <f t="shared" si="6"/>
        <v>7.5000000000000025E-2</v>
      </c>
      <c r="L47" s="1"/>
    </row>
    <row r="48" spans="1:12">
      <c r="A48" s="7">
        <v>43342</v>
      </c>
      <c r="B48" s="8" t="s">
        <v>538</v>
      </c>
      <c r="C48" s="8" t="s">
        <v>19</v>
      </c>
      <c r="D48" s="8">
        <v>1200</v>
      </c>
      <c r="E48" s="8">
        <v>300</v>
      </c>
      <c r="F48" s="8">
        <v>18.5</v>
      </c>
      <c r="G48" s="8">
        <v>16.2</v>
      </c>
      <c r="H48" s="8">
        <v>16.2</v>
      </c>
      <c r="I48" s="30">
        <f t="shared" si="4"/>
        <v>-2760.0000000000009</v>
      </c>
      <c r="J48" s="26">
        <f t="shared" si="5"/>
        <v>22200</v>
      </c>
      <c r="K48" s="27">
        <f t="shared" si="6"/>
        <v>-0.12432432432432436</v>
      </c>
      <c r="L48" s="1"/>
    </row>
    <row r="49" spans="1:12">
      <c r="A49" s="7">
        <v>43342</v>
      </c>
      <c r="B49" s="8" t="s">
        <v>477</v>
      </c>
      <c r="C49" s="8" t="s">
        <v>19</v>
      </c>
      <c r="D49" s="8">
        <v>1750</v>
      </c>
      <c r="E49" s="8">
        <v>370</v>
      </c>
      <c r="F49" s="8">
        <v>12</v>
      </c>
      <c r="G49" s="8">
        <v>10.4</v>
      </c>
      <c r="H49" s="8">
        <v>10.4</v>
      </c>
      <c r="I49" s="30">
        <f t="shared" si="4"/>
        <v>-2799.9999999999995</v>
      </c>
      <c r="J49" s="26">
        <f t="shared" si="5"/>
        <v>21000</v>
      </c>
      <c r="K49" s="27">
        <f t="shared" si="6"/>
        <v>-0.1333333333333333</v>
      </c>
      <c r="L49" s="1"/>
    </row>
    <row r="50" spans="1:12">
      <c r="A50" s="4">
        <v>43343</v>
      </c>
      <c r="B50" s="5" t="s">
        <v>447</v>
      </c>
      <c r="C50" s="5" t="s">
        <v>19</v>
      </c>
      <c r="D50" s="5">
        <v>1100</v>
      </c>
      <c r="E50" s="5">
        <v>640</v>
      </c>
      <c r="F50" s="5">
        <v>28</v>
      </c>
      <c r="G50" s="5">
        <v>25.4</v>
      </c>
      <c r="H50" s="5">
        <v>31.5</v>
      </c>
      <c r="I50" s="29">
        <f t="shared" si="4"/>
        <v>3850</v>
      </c>
      <c r="J50" s="26">
        <f t="shared" si="5"/>
        <v>30800</v>
      </c>
      <c r="K50" s="27">
        <f t="shared" si="6"/>
        <v>0.125</v>
      </c>
      <c r="L50" s="1"/>
    </row>
    <row r="51" spans="1:12">
      <c r="A51" s="4"/>
      <c r="B51" s="5"/>
      <c r="C51" s="5"/>
      <c r="D51" s="5"/>
      <c r="E51" s="5"/>
      <c r="F51" s="5"/>
      <c r="G51" s="5"/>
      <c r="H51" s="5"/>
      <c r="I51" s="29"/>
      <c r="J51" s="26"/>
      <c r="K51" s="27"/>
      <c r="L51" s="1"/>
    </row>
    <row r="52" spans="1:12">
      <c r="A52" s="4"/>
      <c r="B52" s="5"/>
      <c r="C52" s="5"/>
      <c r="D52" s="5"/>
      <c r="E52" s="5"/>
      <c r="F52" s="5"/>
      <c r="G52" s="5"/>
      <c r="H52" s="5"/>
      <c r="I52" s="29"/>
      <c r="J52" s="26"/>
      <c r="K52" s="27">
        <f>SUM(K4:K51)</f>
        <v>1.2385828636921676</v>
      </c>
      <c r="L52" s="1"/>
    </row>
    <row r="53" spans="1:12">
      <c r="A53" s="31"/>
      <c r="B53" s="32"/>
      <c r="C53" s="32"/>
      <c r="D53" s="32"/>
      <c r="E53" s="32"/>
      <c r="F53" s="32"/>
      <c r="G53" s="41"/>
      <c r="H53" s="41"/>
      <c r="I53" s="42"/>
      <c r="J53" s="43"/>
      <c r="K53" s="44"/>
      <c r="L53" s="1"/>
    </row>
    <row r="54" spans="1:12">
      <c r="A54" s="31"/>
      <c r="B54" s="32"/>
      <c r="C54" s="32"/>
      <c r="D54" s="32"/>
      <c r="E54" s="32"/>
      <c r="F54" s="32"/>
      <c r="G54" s="91" t="s">
        <v>69</v>
      </c>
      <c r="H54" s="91"/>
      <c r="I54" s="45">
        <f>SUM(I4:I52)</f>
        <v>36520</v>
      </c>
      <c r="J54" s="32"/>
      <c r="K54" s="1"/>
      <c r="L54" s="1"/>
    </row>
    <row r="55" spans="1:12">
      <c r="G55" s="32"/>
      <c r="H55" s="32"/>
      <c r="I55" s="32"/>
    </row>
    <row r="56" spans="1:12">
      <c r="G56" s="92" t="s">
        <v>70</v>
      </c>
      <c r="H56" s="92"/>
      <c r="I56" s="35">
        <v>1.24</v>
      </c>
    </row>
    <row r="57" spans="1:12">
      <c r="G57" s="33"/>
      <c r="H57" s="33"/>
      <c r="I57" s="32"/>
    </row>
    <row r="58" spans="1:12">
      <c r="G58" s="92" t="s">
        <v>2</v>
      </c>
      <c r="H58" s="92"/>
      <c r="I58" s="35">
        <f>38/47</f>
        <v>0.80851063829787229</v>
      </c>
    </row>
    <row r="1048571" spans="10:12 16384:16384">
      <c r="J1048571" s="50"/>
      <c r="K1048571" s="50"/>
      <c r="L1048571" s="50"/>
      <c r="XFD1048571" s="26"/>
    </row>
    <row r="1048572" spans="10:12 16384:16384">
      <c r="J1048572" s="43"/>
      <c r="K1048572" s="50"/>
      <c r="L1048572" s="50"/>
      <c r="XFD1048572" s="26"/>
    </row>
  </sheetData>
  <mergeCells count="5">
    <mergeCell ref="A1:J1"/>
    <mergeCell ref="A2:J2"/>
    <mergeCell ref="G54:H54"/>
    <mergeCell ref="G56:H56"/>
    <mergeCell ref="G58:H58"/>
  </mergeCells>
  <pageMargins left="0.75" right="0.75" top="1" bottom="1" header="0.51180555555555596" footer="0.51180555555555596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3"/>
  <sheetViews>
    <sheetView topLeftCell="A40" workbookViewId="0">
      <selection activeCell="K4" sqref="K4"/>
    </sheetView>
  </sheetViews>
  <sheetFormatPr defaultColWidth="9" defaultRowHeight="15"/>
  <cols>
    <col min="1" max="1" width="9.42578125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597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43283</v>
      </c>
      <c r="B4" s="49" t="s">
        <v>575</v>
      </c>
      <c r="C4" s="5" t="s">
        <v>19</v>
      </c>
      <c r="D4" s="5">
        <v>2800</v>
      </c>
      <c r="E4" s="5">
        <v>270</v>
      </c>
      <c r="F4" s="5">
        <v>11</v>
      </c>
      <c r="G4" s="5">
        <v>9</v>
      </c>
      <c r="H4" s="5">
        <v>11.7</v>
      </c>
      <c r="I4" s="29">
        <f t="shared" ref="I4:I51" si="0">(H4-F4)*D4</f>
        <v>1959.999999999998</v>
      </c>
      <c r="J4" s="26">
        <f t="shared" ref="J4:J51" si="1">D4*F4</f>
        <v>30800</v>
      </c>
      <c r="K4" s="27">
        <f t="shared" ref="K4:K51" si="2">(I4/J4)</f>
        <v>6.3636363636363574E-2</v>
      </c>
      <c r="L4" s="1"/>
    </row>
    <row r="5" spans="1:12">
      <c r="A5" s="4">
        <v>43283</v>
      </c>
      <c r="B5" s="49" t="s">
        <v>598</v>
      </c>
      <c r="C5" s="5" t="s">
        <v>19</v>
      </c>
      <c r="D5" s="5">
        <v>1250</v>
      </c>
      <c r="E5" s="5">
        <v>450</v>
      </c>
      <c r="F5" s="5">
        <v>15.1</v>
      </c>
      <c r="G5" s="5">
        <v>12.5</v>
      </c>
      <c r="H5" s="5">
        <v>20</v>
      </c>
      <c r="I5" s="29">
        <f t="shared" si="0"/>
        <v>6125</v>
      </c>
      <c r="J5" s="26">
        <f t="shared" si="1"/>
        <v>18875</v>
      </c>
      <c r="K5" s="27">
        <f t="shared" si="2"/>
        <v>0.32450331125827814</v>
      </c>
      <c r="L5" s="1"/>
    </row>
    <row r="6" spans="1:12">
      <c r="A6" s="7">
        <v>43284</v>
      </c>
      <c r="B6" s="8" t="s">
        <v>586</v>
      </c>
      <c r="C6" s="8" t="s">
        <v>19</v>
      </c>
      <c r="D6" s="8">
        <v>1575</v>
      </c>
      <c r="E6" s="8">
        <v>260</v>
      </c>
      <c r="F6" s="8">
        <v>13</v>
      </c>
      <c r="G6" s="8">
        <v>11</v>
      </c>
      <c r="H6" s="8">
        <v>11</v>
      </c>
      <c r="I6" s="30">
        <f t="shared" si="0"/>
        <v>-3150</v>
      </c>
      <c r="J6" s="26">
        <f t="shared" si="1"/>
        <v>20475</v>
      </c>
      <c r="K6" s="27">
        <f t="shared" si="2"/>
        <v>-0.15384615384615385</v>
      </c>
      <c r="L6" s="1"/>
    </row>
    <row r="7" spans="1:12">
      <c r="A7" s="4">
        <v>43284</v>
      </c>
      <c r="B7" s="5" t="s">
        <v>558</v>
      </c>
      <c r="C7" s="5" t="s">
        <v>19</v>
      </c>
      <c r="D7" s="5">
        <v>3000</v>
      </c>
      <c r="E7" s="5">
        <v>310</v>
      </c>
      <c r="F7" s="5">
        <v>13</v>
      </c>
      <c r="G7" s="5">
        <v>11.5</v>
      </c>
      <c r="H7" s="5">
        <v>14</v>
      </c>
      <c r="I7" s="29">
        <f t="shared" si="0"/>
        <v>3000</v>
      </c>
      <c r="J7" s="26">
        <f t="shared" si="1"/>
        <v>39000</v>
      </c>
      <c r="K7" s="27">
        <f t="shared" si="2"/>
        <v>7.6923076923076927E-2</v>
      </c>
      <c r="L7" s="1"/>
    </row>
    <row r="8" spans="1:12">
      <c r="A8" s="4">
        <v>43284</v>
      </c>
      <c r="B8" s="5" t="s">
        <v>510</v>
      </c>
      <c r="C8" s="5" t="s">
        <v>19</v>
      </c>
      <c r="D8" s="5">
        <v>1000</v>
      </c>
      <c r="E8" s="5">
        <v>630</v>
      </c>
      <c r="F8" s="5">
        <v>20</v>
      </c>
      <c r="G8" s="5">
        <v>17</v>
      </c>
      <c r="H8" s="5">
        <v>26</v>
      </c>
      <c r="I8" s="29">
        <f t="shared" si="0"/>
        <v>6000</v>
      </c>
      <c r="J8" s="26">
        <f t="shared" si="1"/>
        <v>20000</v>
      </c>
      <c r="K8" s="27">
        <f t="shared" si="2"/>
        <v>0.3</v>
      </c>
      <c r="L8" s="1"/>
    </row>
    <row r="9" spans="1:12">
      <c r="A9" s="4">
        <v>43285</v>
      </c>
      <c r="B9" s="5" t="s">
        <v>557</v>
      </c>
      <c r="C9" s="5" t="s">
        <v>19</v>
      </c>
      <c r="D9" s="5">
        <v>250</v>
      </c>
      <c r="E9" s="5">
        <v>2250</v>
      </c>
      <c r="F9" s="5">
        <v>110</v>
      </c>
      <c r="G9" s="5">
        <v>98</v>
      </c>
      <c r="H9" s="5">
        <v>122</v>
      </c>
      <c r="I9" s="29">
        <f t="shared" si="0"/>
        <v>3000</v>
      </c>
      <c r="J9" s="26">
        <f t="shared" si="1"/>
        <v>27500</v>
      </c>
      <c r="K9" s="27">
        <f t="shared" si="2"/>
        <v>0.10909090909090909</v>
      </c>
      <c r="L9" s="1"/>
    </row>
    <row r="10" spans="1:12">
      <c r="A10" s="4">
        <v>43285</v>
      </c>
      <c r="B10" s="5" t="s">
        <v>26</v>
      </c>
      <c r="C10" s="5" t="s">
        <v>19</v>
      </c>
      <c r="D10" s="5">
        <v>600</v>
      </c>
      <c r="E10" s="5">
        <v>1150</v>
      </c>
      <c r="F10" s="5">
        <v>70</v>
      </c>
      <c r="G10" s="5">
        <v>65</v>
      </c>
      <c r="H10" s="5">
        <v>85</v>
      </c>
      <c r="I10" s="29">
        <f t="shared" si="0"/>
        <v>9000</v>
      </c>
      <c r="J10" s="26">
        <f t="shared" si="1"/>
        <v>42000</v>
      </c>
      <c r="K10" s="27">
        <f t="shared" si="2"/>
        <v>0.21428571428571427</v>
      </c>
      <c r="L10" s="1"/>
    </row>
    <row r="11" spans="1:12">
      <c r="A11" s="4">
        <v>43286</v>
      </c>
      <c r="B11" s="5" t="s">
        <v>479</v>
      </c>
      <c r="C11" s="5" t="s">
        <v>19</v>
      </c>
      <c r="D11" s="5">
        <v>1700</v>
      </c>
      <c r="E11" s="5">
        <v>360</v>
      </c>
      <c r="F11" s="5">
        <v>13</v>
      </c>
      <c r="G11" s="5">
        <v>11</v>
      </c>
      <c r="H11" s="5">
        <v>14</v>
      </c>
      <c r="I11" s="29">
        <f t="shared" si="0"/>
        <v>1700</v>
      </c>
      <c r="J11" s="26">
        <f t="shared" si="1"/>
        <v>22100</v>
      </c>
      <c r="K11" s="27">
        <f t="shared" si="2"/>
        <v>7.6923076923076927E-2</v>
      </c>
      <c r="L11" s="1"/>
    </row>
    <row r="12" spans="1:12">
      <c r="A12" s="4">
        <v>43286</v>
      </c>
      <c r="B12" s="5" t="s">
        <v>513</v>
      </c>
      <c r="C12" s="5" t="s">
        <v>19</v>
      </c>
      <c r="D12" s="5">
        <v>700</v>
      </c>
      <c r="E12" s="5">
        <v>940</v>
      </c>
      <c r="F12" s="5">
        <v>37</v>
      </c>
      <c r="G12" s="5">
        <v>33</v>
      </c>
      <c r="H12" s="5">
        <v>39</v>
      </c>
      <c r="I12" s="29">
        <f t="shared" si="0"/>
        <v>1400</v>
      </c>
      <c r="J12" s="26">
        <f t="shared" si="1"/>
        <v>25900</v>
      </c>
      <c r="K12" s="27">
        <f t="shared" si="2"/>
        <v>5.4054054054054057E-2</v>
      </c>
      <c r="L12" s="1"/>
    </row>
    <row r="13" spans="1:12">
      <c r="A13" s="4">
        <v>43287</v>
      </c>
      <c r="B13" s="5" t="s">
        <v>441</v>
      </c>
      <c r="C13" s="5" t="s">
        <v>19</v>
      </c>
      <c r="D13" s="5">
        <v>500</v>
      </c>
      <c r="E13" s="5">
        <v>1400</v>
      </c>
      <c r="F13" s="5">
        <v>50</v>
      </c>
      <c r="G13" s="5">
        <v>45</v>
      </c>
      <c r="H13" s="5">
        <v>60</v>
      </c>
      <c r="I13" s="29">
        <f t="shared" si="0"/>
        <v>5000</v>
      </c>
      <c r="J13" s="26">
        <f t="shared" si="1"/>
        <v>25000</v>
      </c>
      <c r="K13" s="27">
        <f t="shared" si="2"/>
        <v>0.2</v>
      </c>
      <c r="L13" s="1"/>
    </row>
    <row r="14" spans="1:12">
      <c r="A14" s="4">
        <v>43290</v>
      </c>
      <c r="B14" s="5" t="s">
        <v>445</v>
      </c>
      <c r="C14" s="5" t="s">
        <v>19</v>
      </c>
      <c r="D14" s="5">
        <v>1200</v>
      </c>
      <c r="E14" s="5">
        <v>520</v>
      </c>
      <c r="F14" s="5">
        <v>19</v>
      </c>
      <c r="G14" s="5">
        <v>16</v>
      </c>
      <c r="H14" s="5">
        <v>20</v>
      </c>
      <c r="I14" s="29">
        <f t="shared" si="0"/>
        <v>1200</v>
      </c>
      <c r="J14" s="26">
        <f t="shared" si="1"/>
        <v>22800</v>
      </c>
      <c r="K14" s="27">
        <f t="shared" si="2"/>
        <v>5.2631578947368418E-2</v>
      </c>
      <c r="L14" s="1"/>
    </row>
    <row r="15" spans="1:12">
      <c r="A15" s="7">
        <v>43290</v>
      </c>
      <c r="B15" s="8" t="s">
        <v>520</v>
      </c>
      <c r="C15" s="8" t="s">
        <v>19</v>
      </c>
      <c r="D15" s="8">
        <v>1300</v>
      </c>
      <c r="E15" s="8">
        <v>400</v>
      </c>
      <c r="F15" s="8">
        <v>16.5</v>
      </c>
      <c r="G15" s="8">
        <v>14.5</v>
      </c>
      <c r="H15" s="8">
        <v>14.5</v>
      </c>
      <c r="I15" s="30">
        <f t="shared" si="0"/>
        <v>-2600</v>
      </c>
      <c r="J15" s="26">
        <f t="shared" si="1"/>
        <v>21450</v>
      </c>
      <c r="K15" s="27">
        <f t="shared" si="2"/>
        <v>-0.12121212121212122</v>
      </c>
      <c r="L15" s="1"/>
    </row>
    <row r="16" spans="1:12">
      <c r="A16" s="4">
        <v>43291</v>
      </c>
      <c r="B16" s="5" t="s">
        <v>230</v>
      </c>
      <c r="C16" s="5" t="s">
        <v>19</v>
      </c>
      <c r="D16" s="5">
        <v>1400</v>
      </c>
      <c r="E16" s="5">
        <v>600</v>
      </c>
      <c r="F16" s="5">
        <v>32</v>
      </c>
      <c r="G16" s="5">
        <v>29.8</v>
      </c>
      <c r="H16" s="5">
        <v>33</v>
      </c>
      <c r="I16" s="29">
        <f t="shared" si="0"/>
        <v>1400</v>
      </c>
      <c r="J16" s="26">
        <f t="shared" si="1"/>
        <v>44800</v>
      </c>
      <c r="K16" s="27">
        <f t="shared" si="2"/>
        <v>3.125E-2</v>
      </c>
      <c r="L16" s="1"/>
    </row>
    <row r="17" spans="1:12">
      <c r="A17" s="4">
        <v>43291</v>
      </c>
      <c r="B17" s="5" t="s">
        <v>599</v>
      </c>
      <c r="C17" s="5" t="s">
        <v>19</v>
      </c>
      <c r="D17" s="5">
        <v>600</v>
      </c>
      <c r="E17" s="5">
        <v>1150</v>
      </c>
      <c r="F17" s="5">
        <v>55</v>
      </c>
      <c r="G17" s="5">
        <v>50</v>
      </c>
      <c r="H17" s="5">
        <v>65</v>
      </c>
      <c r="I17" s="29">
        <f t="shared" si="0"/>
        <v>6000</v>
      </c>
      <c r="J17" s="26">
        <f t="shared" si="1"/>
        <v>33000</v>
      </c>
      <c r="K17" s="27">
        <f t="shared" si="2"/>
        <v>0.18181818181818182</v>
      </c>
      <c r="L17" s="1"/>
    </row>
    <row r="18" spans="1:12">
      <c r="A18" s="4">
        <v>43292</v>
      </c>
      <c r="B18" s="5" t="s">
        <v>575</v>
      </c>
      <c r="C18" s="5" t="s">
        <v>19</v>
      </c>
      <c r="D18" s="5">
        <v>1500</v>
      </c>
      <c r="E18" s="5">
        <v>280</v>
      </c>
      <c r="F18" s="5">
        <v>12.5</v>
      </c>
      <c r="G18" s="5">
        <v>10.5</v>
      </c>
      <c r="H18" s="5">
        <v>15</v>
      </c>
      <c r="I18" s="29">
        <f t="shared" si="0"/>
        <v>3750</v>
      </c>
      <c r="J18" s="26">
        <f t="shared" si="1"/>
        <v>18750</v>
      </c>
      <c r="K18" s="27">
        <f t="shared" si="2"/>
        <v>0.2</v>
      </c>
      <c r="L18" s="1"/>
    </row>
    <row r="19" spans="1:12">
      <c r="A19" s="4">
        <v>43293</v>
      </c>
      <c r="B19" s="5" t="s">
        <v>316</v>
      </c>
      <c r="C19" s="5" t="s">
        <v>19</v>
      </c>
      <c r="D19" s="5">
        <v>600</v>
      </c>
      <c r="E19" s="5">
        <v>1300</v>
      </c>
      <c r="F19" s="5">
        <v>42</v>
      </c>
      <c r="G19" s="5">
        <v>37</v>
      </c>
      <c r="H19" s="5">
        <v>47</v>
      </c>
      <c r="I19" s="29">
        <f t="shared" si="0"/>
        <v>3000</v>
      </c>
      <c r="J19" s="26">
        <f t="shared" si="1"/>
        <v>25200</v>
      </c>
      <c r="K19" s="27">
        <f t="shared" si="2"/>
        <v>0.11904761904761904</v>
      </c>
      <c r="L19" s="1"/>
    </row>
    <row r="20" spans="1:12">
      <c r="A20" s="4">
        <v>43293</v>
      </c>
      <c r="B20" s="5" t="s">
        <v>600</v>
      </c>
      <c r="C20" s="5" t="s">
        <v>19</v>
      </c>
      <c r="D20" s="5">
        <v>125</v>
      </c>
      <c r="E20" s="5">
        <v>6300</v>
      </c>
      <c r="F20" s="5">
        <v>150</v>
      </c>
      <c r="G20" s="5">
        <v>130</v>
      </c>
      <c r="H20" s="5">
        <v>150</v>
      </c>
      <c r="I20" s="29">
        <f t="shared" si="0"/>
        <v>0</v>
      </c>
      <c r="J20" s="26">
        <f t="shared" si="1"/>
        <v>18750</v>
      </c>
      <c r="K20" s="27">
        <f t="shared" si="2"/>
        <v>0</v>
      </c>
      <c r="L20" s="1"/>
    </row>
    <row r="21" spans="1:12">
      <c r="A21" s="4">
        <v>43294</v>
      </c>
      <c r="B21" s="5" t="s">
        <v>32</v>
      </c>
      <c r="C21" s="5" t="s">
        <v>19</v>
      </c>
      <c r="D21" s="5">
        <v>1300</v>
      </c>
      <c r="E21" s="5">
        <v>530</v>
      </c>
      <c r="F21" s="5">
        <v>15</v>
      </c>
      <c r="G21" s="5">
        <v>12.8</v>
      </c>
      <c r="H21" s="5">
        <v>16.100000000000001</v>
      </c>
      <c r="I21" s="29">
        <f t="shared" si="0"/>
        <v>1430.0000000000018</v>
      </c>
      <c r="J21" s="26">
        <f t="shared" si="1"/>
        <v>19500</v>
      </c>
      <c r="K21" s="27">
        <f t="shared" si="2"/>
        <v>7.3333333333333431E-2</v>
      </c>
      <c r="L21" s="1"/>
    </row>
    <row r="22" spans="1:12">
      <c r="A22" s="4">
        <v>43294</v>
      </c>
      <c r="B22" s="5" t="s">
        <v>42</v>
      </c>
      <c r="C22" s="5" t="s">
        <v>19</v>
      </c>
      <c r="D22" s="5">
        <v>1100</v>
      </c>
      <c r="E22" s="5">
        <v>840</v>
      </c>
      <c r="F22" s="5">
        <v>36</v>
      </c>
      <c r="G22" s="5">
        <v>33.5</v>
      </c>
      <c r="H22" s="5">
        <v>36</v>
      </c>
      <c r="I22" s="29">
        <f t="shared" si="0"/>
        <v>0</v>
      </c>
      <c r="J22" s="26">
        <f t="shared" si="1"/>
        <v>39600</v>
      </c>
      <c r="K22" s="27">
        <f t="shared" si="2"/>
        <v>0</v>
      </c>
      <c r="L22" s="1"/>
    </row>
    <row r="23" spans="1:12">
      <c r="A23" s="4">
        <v>43294</v>
      </c>
      <c r="B23" s="5" t="s">
        <v>88</v>
      </c>
      <c r="C23" s="5" t="s">
        <v>19</v>
      </c>
      <c r="D23" s="5">
        <v>600</v>
      </c>
      <c r="E23" s="5">
        <v>1200</v>
      </c>
      <c r="F23" s="5">
        <v>70</v>
      </c>
      <c r="G23" s="5">
        <v>65</v>
      </c>
      <c r="H23" s="5">
        <v>72</v>
      </c>
      <c r="I23" s="29">
        <f t="shared" si="0"/>
        <v>1200</v>
      </c>
      <c r="J23" s="26">
        <f t="shared" si="1"/>
        <v>42000</v>
      </c>
      <c r="K23" s="27">
        <f t="shared" si="2"/>
        <v>2.8571428571428571E-2</v>
      </c>
      <c r="L23" s="1"/>
    </row>
    <row r="24" spans="1:12">
      <c r="A24" s="7">
        <v>43294</v>
      </c>
      <c r="B24" s="8" t="s">
        <v>565</v>
      </c>
      <c r="C24" s="8" t="s">
        <v>19</v>
      </c>
      <c r="D24" s="8">
        <v>1200</v>
      </c>
      <c r="E24" s="8">
        <v>1100</v>
      </c>
      <c r="F24" s="8">
        <v>40</v>
      </c>
      <c r="G24" s="8">
        <v>37.5</v>
      </c>
      <c r="H24" s="8">
        <v>37.5</v>
      </c>
      <c r="I24" s="30">
        <f t="shared" si="0"/>
        <v>-3000</v>
      </c>
      <c r="J24" s="26">
        <f t="shared" si="1"/>
        <v>48000</v>
      </c>
      <c r="K24" s="27">
        <f t="shared" si="2"/>
        <v>-6.25E-2</v>
      </c>
      <c r="L24" s="1"/>
    </row>
    <row r="25" spans="1:12">
      <c r="A25" s="4">
        <v>43297</v>
      </c>
      <c r="B25" s="5" t="s">
        <v>601</v>
      </c>
      <c r="C25" s="5" t="s">
        <v>19</v>
      </c>
      <c r="D25" s="5">
        <v>2250</v>
      </c>
      <c r="E25" s="5">
        <v>210</v>
      </c>
      <c r="F25" s="5">
        <v>15</v>
      </c>
      <c r="G25" s="5">
        <v>13.5</v>
      </c>
      <c r="H25" s="5">
        <v>18</v>
      </c>
      <c r="I25" s="29">
        <f t="shared" si="0"/>
        <v>6750</v>
      </c>
      <c r="J25" s="26">
        <f t="shared" si="1"/>
        <v>33750</v>
      </c>
      <c r="K25" s="27">
        <f t="shared" si="2"/>
        <v>0.2</v>
      </c>
      <c r="L25" s="1"/>
    </row>
    <row r="26" spans="1:12">
      <c r="A26" s="4">
        <v>43297</v>
      </c>
      <c r="B26" s="5" t="s">
        <v>556</v>
      </c>
      <c r="C26" s="5" t="s">
        <v>19</v>
      </c>
      <c r="D26" s="5">
        <v>1500</v>
      </c>
      <c r="E26" s="5">
        <v>370</v>
      </c>
      <c r="F26" s="5">
        <v>17.5</v>
      </c>
      <c r="G26" s="5">
        <v>15.5</v>
      </c>
      <c r="H26" s="5">
        <v>21</v>
      </c>
      <c r="I26" s="29">
        <f t="shared" si="0"/>
        <v>5250</v>
      </c>
      <c r="J26" s="26">
        <f t="shared" si="1"/>
        <v>26250</v>
      </c>
      <c r="K26" s="27">
        <f t="shared" si="2"/>
        <v>0.2</v>
      </c>
      <c r="L26" s="1"/>
    </row>
    <row r="27" spans="1:12">
      <c r="A27" s="4">
        <v>43298</v>
      </c>
      <c r="B27" s="5" t="s">
        <v>566</v>
      </c>
      <c r="C27" s="5" t="s">
        <v>19</v>
      </c>
      <c r="D27" s="5">
        <v>1575</v>
      </c>
      <c r="E27" s="5">
        <v>270</v>
      </c>
      <c r="F27" s="5">
        <v>10.5</v>
      </c>
      <c r="G27" s="5">
        <v>8.5</v>
      </c>
      <c r="H27" s="5">
        <v>11.5</v>
      </c>
      <c r="I27" s="29">
        <f t="shared" si="0"/>
        <v>1575</v>
      </c>
      <c r="J27" s="26">
        <f t="shared" si="1"/>
        <v>16537.5</v>
      </c>
      <c r="K27" s="27">
        <f t="shared" si="2"/>
        <v>9.5238095238095233E-2</v>
      </c>
      <c r="L27" s="1"/>
    </row>
    <row r="28" spans="1:12">
      <c r="A28" s="4">
        <v>43298</v>
      </c>
      <c r="B28" s="5" t="s">
        <v>559</v>
      </c>
      <c r="C28" s="5" t="s">
        <v>19</v>
      </c>
      <c r="D28" s="5">
        <v>2667</v>
      </c>
      <c r="E28" s="5">
        <v>360</v>
      </c>
      <c r="F28" s="5">
        <v>12</v>
      </c>
      <c r="G28" s="5">
        <v>10.6</v>
      </c>
      <c r="H28" s="5">
        <v>12</v>
      </c>
      <c r="I28" s="29">
        <f t="shared" si="0"/>
        <v>0</v>
      </c>
      <c r="J28" s="26">
        <f t="shared" si="1"/>
        <v>32004</v>
      </c>
      <c r="K28" s="27">
        <f t="shared" si="2"/>
        <v>0</v>
      </c>
      <c r="L28" s="1"/>
    </row>
    <row r="29" spans="1:12">
      <c r="A29" s="4">
        <v>43298</v>
      </c>
      <c r="B29" s="5" t="s">
        <v>447</v>
      </c>
      <c r="C29" s="5" t="s">
        <v>19</v>
      </c>
      <c r="D29" s="5">
        <v>1100</v>
      </c>
      <c r="E29" s="5">
        <v>540</v>
      </c>
      <c r="F29" s="5">
        <v>16</v>
      </c>
      <c r="G29" s="5">
        <v>13.5</v>
      </c>
      <c r="H29" s="5">
        <v>16</v>
      </c>
      <c r="I29" s="29">
        <f t="shared" si="0"/>
        <v>0</v>
      </c>
      <c r="J29" s="26">
        <f t="shared" si="1"/>
        <v>17600</v>
      </c>
      <c r="K29" s="27">
        <f t="shared" si="2"/>
        <v>0</v>
      </c>
      <c r="L29" s="1"/>
    </row>
    <row r="30" spans="1:12">
      <c r="A30" s="4">
        <v>43298</v>
      </c>
      <c r="B30" s="5" t="s">
        <v>510</v>
      </c>
      <c r="C30" s="5" t="s">
        <v>19</v>
      </c>
      <c r="D30" s="5">
        <v>1000</v>
      </c>
      <c r="E30" s="5">
        <v>630</v>
      </c>
      <c r="F30" s="5">
        <v>16</v>
      </c>
      <c r="G30" s="5">
        <v>13.2</v>
      </c>
      <c r="H30" s="5">
        <v>17.5</v>
      </c>
      <c r="I30" s="29">
        <f t="shared" si="0"/>
        <v>1500</v>
      </c>
      <c r="J30" s="26">
        <f t="shared" si="1"/>
        <v>16000</v>
      </c>
      <c r="K30" s="27">
        <f t="shared" si="2"/>
        <v>9.375E-2</v>
      </c>
      <c r="L30" s="1"/>
    </row>
    <row r="31" spans="1:12">
      <c r="A31" s="4">
        <v>43299</v>
      </c>
      <c r="B31" s="5" t="s">
        <v>507</v>
      </c>
      <c r="C31" s="5" t="s">
        <v>19</v>
      </c>
      <c r="D31" s="5">
        <v>1300</v>
      </c>
      <c r="E31" s="5">
        <v>380</v>
      </c>
      <c r="F31" s="5">
        <v>11.5</v>
      </c>
      <c r="G31" s="5">
        <v>9.5</v>
      </c>
      <c r="H31" s="5">
        <v>12.7</v>
      </c>
      <c r="I31" s="29">
        <f t="shared" si="0"/>
        <v>1559.9999999999991</v>
      </c>
      <c r="J31" s="26">
        <f t="shared" si="1"/>
        <v>14950</v>
      </c>
      <c r="K31" s="27">
        <f t="shared" si="2"/>
        <v>0.10434782608695646</v>
      </c>
      <c r="L31" s="1"/>
    </row>
    <row r="32" spans="1:12">
      <c r="A32" s="7">
        <v>43299</v>
      </c>
      <c r="B32" s="8" t="s">
        <v>602</v>
      </c>
      <c r="C32" s="8" t="s">
        <v>19</v>
      </c>
      <c r="D32" s="8">
        <v>2750</v>
      </c>
      <c r="E32" s="8">
        <v>270</v>
      </c>
      <c r="F32" s="8">
        <v>8.5</v>
      </c>
      <c r="G32" s="8">
        <v>7</v>
      </c>
      <c r="H32" s="8">
        <v>7</v>
      </c>
      <c r="I32" s="30">
        <f t="shared" si="0"/>
        <v>-4125</v>
      </c>
      <c r="J32" s="26">
        <f t="shared" si="1"/>
        <v>23375</v>
      </c>
      <c r="K32" s="27">
        <f t="shared" si="2"/>
        <v>-0.17647058823529413</v>
      </c>
      <c r="L32" s="1"/>
    </row>
    <row r="33" spans="1:12">
      <c r="A33" s="4">
        <v>43299</v>
      </c>
      <c r="B33" s="5" t="s">
        <v>168</v>
      </c>
      <c r="C33" s="5" t="s">
        <v>19</v>
      </c>
      <c r="D33" s="5">
        <v>1000</v>
      </c>
      <c r="E33" s="5">
        <v>760</v>
      </c>
      <c r="F33" s="5">
        <v>29</v>
      </c>
      <c r="G33" s="5">
        <v>26.4</v>
      </c>
      <c r="H33" s="5">
        <v>34.5</v>
      </c>
      <c r="I33" s="29">
        <f t="shared" si="0"/>
        <v>5500</v>
      </c>
      <c r="J33" s="26">
        <f t="shared" si="1"/>
        <v>29000</v>
      </c>
      <c r="K33" s="27">
        <f t="shared" si="2"/>
        <v>0.18965517241379309</v>
      </c>
      <c r="L33" s="1"/>
    </row>
    <row r="34" spans="1:12">
      <c r="A34" s="4">
        <v>43331</v>
      </c>
      <c r="B34" s="5" t="s">
        <v>81</v>
      </c>
      <c r="C34" s="5" t="s">
        <v>19</v>
      </c>
      <c r="D34" s="5">
        <v>750</v>
      </c>
      <c r="E34" s="5">
        <v>860</v>
      </c>
      <c r="F34" s="5">
        <v>15</v>
      </c>
      <c r="G34" s="5">
        <v>10</v>
      </c>
      <c r="H34" s="5">
        <v>15</v>
      </c>
      <c r="I34" s="29">
        <f t="shared" si="0"/>
        <v>0</v>
      </c>
      <c r="J34" s="26">
        <f t="shared" si="1"/>
        <v>11250</v>
      </c>
      <c r="K34" s="27">
        <f t="shared" si="2"/>
        <v>0</v>
      </c>
      <c r="L34" s="1"/>
    </row>
    <row r="35" spans="1:12">
      <c r="A35" s="4">
        <v>43331</v>
      </c>
      <c r="B35" s="5" t="s">
        <v>108</v>
      </c>
      <c r="C35" s="5" t="s">
        <v>19</v>
      </c>
      <c r="D35" s="5">
        <v>1100</v>
      </c>
      <c r="E35" s="5">
        <v>520</v>
      </c>
      <c r="F35" s="5">
        <v>16</v>
      </c>
      <c r="G35" s="5">
        <v>13.3</v>
      </c>
      <c r="H35" s="5">
        <v>17.399999999999999</v>
      </c>
      <c r="I35" s="29">
        <f t="shared" si="0"/>
        <v>1539.9999999999984</v>
      </c>
      <c r="J35" s="26">
        <f t="shared" si="1"/>
        <v>17600</v>
      </c>
      <c r="K35" s="27">
        <f t="shared" si="2"/>
        <v>8.7499999999999911E-2</v>
      </c>
      <c r="L35" s="1"/>
    </row>
    <row r="36" spans="1:12">
      <c r="A36" s="4">
        <v>43331</v>
      </c>
      <c r="B36" s="5" t="s">
        <v>549</v>
      </c>
      <c r="C36" s="5" t="s">
        <v>19</v>
      </c>
      <c r="D36" s="5">
        <v>1000</v>
      </c>
      <c r="E36" s="5">
        <v>570</v>
      </c>
      <c r="F36" s="5">
        <v>18</v>
      </c>
      <c r="G36" s="5">
        <v>15.4</v>
      </c>
      <c r="H36" s="5">
        <v>18</v>
      </c>
      <c r="I36" s="29">
        <f t="shared" si="0"/>
        <v>0</v>
      </c>
      <c r="J36" s="26">
        <f t="shared" si="1"/>
        <v>18000</v>
      </c>
      <c r="K36" s="27">
        <f t="shared" si="2"/>
        <v>0</v>
      </c>
      <c r="L36" s="1"/>
    </row>
    <row r="37" spans="1:12">
      <c r="A37" s="4">
        <v>43331</v>
      </c>
      <c r="B37" s="5" t="s">
        <v>49</v>
      </c>
      <c r="C37" s="5" t="s">
        <v>19</v>
      </c>
      <c r="D37" s="5">
        <v>500</v>
      </c>
      <c r="E37" s="5">
        <v>2500</v>
      </c>
      <c r="F37" s="5">
        <v>102</v>
      </c>
      <c r="G37" s="5">
        <v>97</v>
      </c>
      <c r="H37" s="5">
        <v>119</v>
      </c>
      <c r="I37" s="29">
        <f t="shared" si="0"/>
        <v>8500</v>
      </c>
      <c r="J37" s="26">
        <f t="shared" si="1"/>
        <v>51000</v>
      </c>
      <c r="K37" s="27">
        <f t="shared" si="2"/>
        <v>0.16666666666666666</v>
      </c>
      <c r="L37" s="1"/>
    </row>
    <row r="38" spans="1:12">
      <c r="A38" s="7">
        <v>43332</v>
      </c>
      <c r="B38" s="8" t="s">
        <v>508</v>
      </c>
      <c r="C38" s="8" t="s">
        <v>19</v>
      </c>
      <c r="D38" s="8">
        <v>1750</v>
      </c>
      <c r="E38" s="8">
        <v>210</v>
      </c>
      <c r="F38" s="8">
        <v>10</v>
      </c>
      <c r="G38" s="8">
        <v>8.3000000000000007</v>
      </c>
      <c r="H38" s="8">
        <v>8.3000000000000007</v>
      </c>
      <c r="I38" s="30">
        <f t="shared" si="0"/>
        <v>-2974.9999999999986</v>
      </c>
      <c r="J38" s="26">
        <f t="shared" si="1"/>
        <v>17500</v>
      </c>
      <c r="K38" s="27">
        <f t="shared" si="2"/>
        <v>-0.16999999999999993</v>
      </c>
      <c r="L38" s="1"/>
    </row>
    <row r="39" spans="1:12">
      <c r="A39" s="4">
        <v>43304</v>
      </c>
      <c r="B39" s="5" t="s">
        <v>327</v>
      </c>
      <c r="C39" s="5" t="s">
        <v>19</v>
      </c>
      <c r="D39" s="5">
        <v>1100</v>
      </c>
      <c r="E39" s="5">
        <v>860</v>
      </c>
      <c r="F39" s="5">
        <v>22</v>
      </c>
      <c r="G39" s="5">
        <v>19.3</v>
      </c>
      <c r="H39" s="5">
        <v>23.4</v>
      </c>
      <c r="I39" s="29">
        <f t="shared" si="0"/>
        <v>1539.9999999999984</v>
      </c>
      <c r="J39" s="26">
        <f t="shared" si="1"/>
        <v>24200</v>
      </c>
      <c r="K39" s="27">
        <f t="shared" si="2"/>
        <v>6.3636363636363574E-2</v>
      </c>
      <c r="L39" s="1"/>
    </row>
    <row r="40" spans="1:12">
      <c r="A40" s="4">
        <v>43304</v>
      </c>
      <c r="B40" s="5" t="s">
        <v>74</v>
      </c>
      <c r="C40" s="5" t="s">
        <v>19</v>
      </c>
      <c r="D40" s="5">
        <v>500</v>
      </c>
      <c r="E40" s="5">
        <v>2750</v>
      </c>
      <c r="F40" s="5">
        <v>62</v>
      </c>
      <c r="G40" s="5">
        <v>56</v>
      </c>
      <c r="H40" s="5">
        <v>65</v>
      </c>
      <c r="I40" s="29">
        <f t="shared" si="0"/>
        <v>1500</v>
      </c>
      <c r="J40" s="26">
        <f t="shared" si="1"/>
        <v>31000</v>
      </c>
      <c r="K40" s="27">
        <f t="shared" si="2"/>
        <v>4.8387096774193547E-2</v>
      </c>
      <c r="L40" s="1"/>
    </row>
    <row r="41" spans="1:12">
      <c r="A41" s="4">
        <v>43305</v>
      </c>
      <c r="B41" s="5" t="s">
        <v>582</v>
      </c>
      <c r="C41" s="5" t="s">
        <v>19</v>
      </c>
      <c r="D41" s="5">
        <v>2500</v>
      </c>
      <c r="E41" s="5">
        <v>210</v>
      </c>
      <c r="F41" s="5">
        <v>6.5</v>
      </c>
      <c r="G41" s="5">
        <v>5</v>
      </c>
      <c r="H41" s="5">
        <v>6.5</v>
      </c>
      <c r="I41" s="29">
        <f t="shared" si="0"/>
        <v>0</v>
      </c>
      <c r="J41" s="26">
        <f t="shared" si="1"/>
        <v>16250</v>
      </c>
      <c r="K41" s="27">
        <f t="shared" si="2"/>
        <v>0</v>
      </c>
      <c r="L41" s="1"/>
    </row>
    <row r="42" spans="1:12">
      <c r="A42" s="4">
        <v>43305</v>
      </c>
      <c r="B42" s="5" t="s">
        <v>326</v>
      </c>
      <c r="C42" s="5" t="s">
        <v>19</v>
      </c>
      <c r="D42" s="5">
        <v>1300</v>
      </c>
      <c r="E42" s="5">
        <v>380</v>
      </c>
      <c r="F42" s="5">
        <v>13</v>
      </c>
      <c r="G42" s="5">
        <v>11</v>
      </c>
      <c r="H42" s="5">
        <v>13</v>
      </c>
      <c r="I42" s="29">
        <f t="shared" si="0"/>
        <v>0</v>
      </c>
      <c r="J42" s="26">
        <f t="shared" si="1"/>
        <v>16900</v>
      </c>
      <c r="K42" s="27">
        <f t="shared" si="2"/>
        <v>0</v>
      </c>
      <c r="L42" s="1"/>
    </row>
    <row r="43" spans="1:12">
      <c r="A43" s="4">
        <v>43305</v>
      </c>
      <c r="B43" s="5" t="s">
        <v>555</v>
      </c>
      <c r="C43" s="5" t="s">
        <v>19</v>
      </c>
      <c r="D43" s="5">
        <v>2000</v>
      </c>
      <c r="E43" s="5">
        <v>420</v>
      </c>
      <c r="F43" s="5">
        <v>8.5</v>
      </c>
      <c r="G43" s="5">
        <v>6.9</v>
      </c>
      <c r="H43" s="5">
        <v>8.6999999999999993</v>
      </c>
      <c r="I43" s="29">
        <f t="shared" si="0"/>
        <v>399.99999999999858</v>
      </c>
      <c r="J43" s="26">
        <f t="shared" si="1"/>
        <v>17000</v>
      </c>
      <c r="K43" s="27">
        <f t="shared" si="2"/>
        <v>2.3529411764705799E-2</v>
      </c>
      <c r="L43" s="1"/>
    </row>
    <row r="44" spans="1:12">
      <c r="A44" s="4">
        <v>43306</v>
      </c>
      <c r="B44" s="5" t="s">
        <v>603</v>
      </c>
      <c r="C44" s="5" t="s">
        <v>19</v>
      </c>
      <c r="D44" s="5">
        <v>1500</v>
      </c>
      <c r="E44" s="5">
        <v>470</v>
      </c>
      <c r="F44" s="5">
        <v>13</v>
      </c>
      <c r="G44" s="5">
        <v>11</v>
      </c>
      <c r="H44" s="5">
        <v>18</v>
      </c>
      <c r="I44" s="29">
        <f t="shared" si="0"/>
        <v>7500</v>
      </c>
      <c r="J44" s="26">
        <f t="shared" si="1"/>
        <v>19500</v>
      </c>
      <c r="K44" s="27">
        <f t="shared" si="2"/>
        <v>0.38461538461538464</v>
      </c>
      <c r="L44" s="1"/>
    </row>
    <row r="45" spans="1:12">
      <c r="A45" s="4">
        <v>43307</v>
      </c>
      <c r="B45" s="5" t="s">
        <v>604</v>
      </c>
      <c r="C45" s="5" t="s">
        <v>19</v>
      </c>
      <c r="D45" s="5">
        <v>2750</v>
      </c>
      <c r="E45" s="5">
        <v>270</v>
      </c>
      <c r="F45" s="5">
        <v>8</v>
      </c>
      <c r="G45" s="5">
        <v>6.5</v>
      </c>
      <c r="H45" s="5">
        <v>10.5</v>
      </c>
      <c r="I45" s="29">
        <f t="shared" si="0"/>
        <v>6875</v>
      </c>
      <c r="J45" s="26">
        <f t="shared" si="1"/>
        <v>22000</v>
      </c>
      <c r="K45" s="27">
        <f t="shared" si="2"/>
        <v>0.3125</v>
      </c>
      <c r="L45" s="1"/>
    </row>
    <row r="46" spans="1:12">
      <c r="A46" s="4">
        <v>43308</v>
      </c>
      <c r="B46" s="5" t="s">
        <v>605</v>
      </c>
      <c r="C46" s="5" t="s">
        <v>19</v>
      </c>
      <c r="D46" s="5">
        <v>1800</v>
      </c>
      <c r="E46" s="5">
        <v>390</v>
      </c>
      <c r="F46" s="5">
        <v>20</v>
      </c>
      <c r="G46" s="5">
        <v>18.2</v>
      </c>
      <c r="H46" s="5">
        <v>23</v>
      </c>
      <c r="I46" s="29">
        <f t="shared" si="0"/>
        <v>5400</v>
      </c>
      <c r="J46" s="26">
        <f t="shared" si="1"/>
        <v>36000</v>
      </c>
      <c r="K46" s="27">
        <f t="shared" si="2"/>
        <v>0.15</v>
      </c>
      <c r="L46" s="1"/>
    </row>
    <row r="47" spans="1:12">
      <c r="A47" s="4">
        <v>43308</v>
      </c>
      <c r="B47" s="5" t="s">
        <v>606</v>
      </c>
      <c r="C47" s="5" t="s">
        <v>19</v>
      </c>
      <c r="D47" s="5">
        <v>1500</v>
      </c>
      <c r="E47" s="5">
        <v>620</v>
      </c>
      <c r="F47" s="5">
        <v>29</v>
      </c>
      <c r="G47" s="5">
        <v>27</v>
      </c>
      <c r="H47" s="5">
        <v>30</v>
      </c>
      <c r="I47" s="29">
        <f t="shared" si="0"/>
        <v>1500</v>
      </c>
      <c r="J47" s="26">
        <f t="shared" si="1"/>
        <v>43500</v>
      </c>
      <c r="K47" s="27">
        <f t="shared" si="2"/>
        <v>3.4482758620689655E-2</v>
      </c>
      <c r="L47" s="1"/>
    </row>
    <row r="48" spans="1:12">
      <c r="A48" s="7">
        <v>43311</v>
      </c>
      <c r="B48" s="8" t="s">
        <v>496</v>
      </c>
      <c r="C48" s="8" t="s">
        <v>19</v>
      </c>
      <c r="D48" s="8">
        <v>1200</v>
      </c>
      <c r="E48" s="8">
        <v>920</v>
      </c>
      <c r="F48" s="8">
        <v>38</v>
      </c>
      <c r="G48" s="8">
        <v>35.5</v>
      </c>
      <c r="H48" s="8">
        <v>35.5</v>
      </c>
      <c r="I48" s="30">
        <f t="shared" si="0"/>
        <v>-3000</v>
      </c>
      <c r="J48" s="26">
        <f t="shared" si="1"/>
        <v>45600</v>
      </c>
      <c r="K48" s="27">
        <f t="shared" si="2"/>
        <v>-6.5789473684210523E-2</v>
      </c>
      <c r="L48" s="1"/>
    </row>
    <row r="49" spans="1:12">
      <c r="A49" s="4">
        <v>43311</v>
      </c>
      <c r="B49" s="5" t="s">
        <v>588</v>
      </c>
      <c r="C49" s="5" t="s">
        <v>19</v>
      </c>
      <c r="D49" s="5">
        <v>1000</v>
      </c>
      <c r="E49" s="5">
        <v>520</v>
      </c>
      <c r="F49" s="5">
        <v>32</v>
      </c>
      <c r="G49" s="5">
        <v>29</v>
      </c>
      <c r="H49" s="5">
        <v>32</v>
      </c>
      <c r="I49" s="29">
        <f t="shared" si="0"/>
        <v>0</v>
      </c>
      <c r="J49" s="26">
        <f t="shared" si="1"/>
        <v>32000</v>
      </c>
      <c r="K49" s="27">
        <f t="shared" si="2"/>
        <v>0</v>
      </c>
      <c r="L49" s="1"/>
    </row>
    <row r="50" spans="1:12">
      <c r="A50" s="7">
        <v>43311</v>
      </c>
      <c r="B50" s="8" t="s">
        <v>447</v>
      </c>
      <c r="C50" s="8" t="s">
        <v>19</v>
      </c>
      <c r="D50" s="8">
        <v>1100</v>
      </c>
      <c r="E50" s="8">
        <v>560</v>
      </c>
      <c r="F50" s="8">
        <v>27</v>
      </c>
      <c r="G50" s="8">
        <v>23.4</v>
      </c>
      <c r="H50" s="8">
        <v>24</v>
      </c>
      <c r="I50" s="30">
        <f t="shared" si="0"/>
        <v>-3300</v>
      </c>
      <c r="J50" s="26">
        <f t="shared" si="1"/>
        <v>29700</v>
      </c>
      <c r="K50" s="27">
        <f t="shared" si="2"/>
        <v>-0.1111111111111111</v>
      </c>
      <c r="L50" s="1"/>
    </row>
    <row r="51" spans="1:12">
      <c r="A51" s="4">
        <v>43312</v>
      </c>
      <c r="B51" s="5" t="s">
        <v>607</v>
      </c>
      <c r="C51" s="5" t="s">
        <v>19</v>
      </c>
      <c r="D51" s="5">
        <v>1500</v>
      </c>
      <c r="E51" s="5">
        <v>80</v>
      </c>
      <c r="F51" s="5">
        <v>21.5</v>
      </c>
      <c r="G51" s="5">
        <v>19.399999999999999</v>
      </c>
      <c r="H51" s="5">
        <v>22.5</v>
      </c>
      <c r="I51" s="29">
        <f t="shared" si="0"/>
        <v>1500</v>
      </c>
      <c r="J51" s="26">
        <f t="shared" si="1"/>
        <v>32250</v>
      </c>
      <c r="K51" s="27">
        <f t="shared" si="2"/>
        <v>4.6511627906976744E-2</v>
      </c>
      <c r="L51" s="1"/>
    </row>
    <row r="52" spans="1:12">
      <c r="A52" s="4"/>
      <c r="B52" s="5"/>
      <c r="C52" s="5"/>
      <c r="D52" s="5"/>
      <c r="E52" s="5"/>
      <c r="F52" s="5"/>
      <c r="G52" s="5"/>
      <c r="H52" s="5"/>
      <c r="I52" s="29"/>
      <c r="J52" s="26"/>
      <c r="K52" s="27"/>
      <c r="L52" s="1"/>
    </row>
    <row r="53" spans="1:12">
      <c r="A53" s="4"/>
      <c r="B53" s="5"/>
      <c r="C53" s="5"/>
      <c r="D53" s="5"/>
      <c r="E53" s="5"/>
      <c r="F53" s="5"/>
      <c r="G53" s="5"/>
      <c r="H53" s="5"/>
      <c r="I53" s="29"/>
      <c r="J53" s="26"/>
      <c r="K53" s="27">
        <f>SUM(K4:K52)</f>
        <v>3.4459596035243387</v>
      </c>
      <c r="L53" s="1"/>
    </row>
    <row r="54" spans="1:12">
      <c r="A54" s="31"/>
      <c r="B54" s="32"/>
      <c r="C54" s="32"/>
      <c r="D54" s="32"/>
      <c r="E54" s="32"/>
      <c r="F54" s="32"/>
      <c r="G54" s="41"/>
      <c r="H54" s="41"/>
      <c r="I54" s="42"/>
      <c r="J54" s="43"/>
      <c r="K54" s="44"/>
      <c r="L54" s="1"/>
    </row>
    <row r="55" spans="1:12">
      <c r="A55" s="31"/>
      <c r="B55" s="32"/>
      <c r="C55" s="32"/>
      <c r="D55" s="32"/>
      <c r="E55" s="32"/>
      <c r="F55" s="32"/>
      <c r="G55" s="91" t="s">
        <v>69</v>
      </c>
      <c r="H55" s="91"/>
      <c r="I55" s="45">
        <f>SUM(I4:I53)</f>
        <v>91405</v>
      </c>
      <c r="J55" s="32"/>
      <c r="K55" s="1"/>
      <c r="L55" s="1"/>
    </row>
    <row r="56" spans="1:12">
      <c r="G56" s="32"/>
      <c r="H56" s="32"/>
      <c r="I56" s="32"/>
    </row>
    <row r="57" spans="1:12">
      <c r="G57" s="92" t="s">
        <v>70</v>
      </c>
      <c r="H57" s="92"/>
      <c r="I57" s="35">
        <v>3.45</v>
      </c>
    </row>
    <row r="58" spans="1:12">
      <c r="G58" s="33"/>
      <c r="H58" s="33"/>
      <c r="I58" s="32"/>
    </row>
    <row r="59" spans="1:12">
      <c r="G59" s="92" t="s">
        <v>2</v>
      </c>
      <c r="H59" s="92"/>
      <c r="I59" s="35">
        <f>41/48</f>
        <v>0.85416666666666663</v>
      </c>
    </row>
    <row r="1048572" spans="10:12 16384:16384">
      <c r="J1048572" s="50"/>
      <c r="K1048572" s="50"/>
      <c r="L1048572" s="50"/>
      <c r="XFD1048572" s="26"/>
    </row>
    <row r="1048573" spans="10:12 16384:16384">
      <c r="J1048573" s="43"/>
      <c r="K1048573" s="50"/>
      <c r="L1048573" s="50"/>
      <c r="XFD1048573" s="26"/>
    </row>
  </sheetData>
  <mergeCells count="5">
    <mergeCell ref="A1:J1"/>
    <mergeCell ref="A2:J2"/>
    <mergeCell ref="G55:H55"/>
    <mergeCell ref="G57:H57"/>
    <mergeCell ref="G59:H59"/>
  </mergeCells>
  <pageMargins left="0.75" right="0.75" top="1" bottom="1" header="0.51180555555555596" footer="0.51180555555555596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9"/>
  <sheetViews>
    <sheetView topLeftCell="A37" workbookViewId="0">
      <selection activeCell="K4" sqref="K4"/>
    </sheetView>
  </sheetViews>
  <sheetFormatPr defaultColWidth="9" defaultRowHeight="15"/>
  <cols>
    <col min="1" max="1" width="9.42578125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608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43252</v>
      </c>
      <c r="B4" s="5" t="s">
        <v>505</v>
      </c>
      <c r="C4" s="5" t="s">
        <v>19</v>
      </c>
      <c r="D4" s="5">
        <v>1750</v>
      </c>
      <c r="E4" s="5">
        <v>260</v>
      </c>
      <c r="F4" s="5">
        <v>10</v>
      </c>
      <c r="G4" s="5">
        <v>8</v>
      </c>
      <c r="H4" s="5">
        <v>11</v>
      </c>
      <c r="I4" s="29">
        <f t="shared" ref="I4:I45" si="0">(H4-F4)*D4</f>
        <v>1750</v>
      </c>
      <c r="J4" s="26">
        <f t="shared" ref="J4:J45" si="1">D4*F4</f>
        <v>17500</v>
      </c>
      <c r="K4" s="27">
        <f t="shared" ref="K4:K45" si="2">(I4/J4)</f>
        <v>0.1</v>
      </c>
      <c r="L4" s="1"/>
    </row>
    <row r="5" spans="1:12">
      <c r="A5" s="4">
        <v>43252</v>
      </c>
      <c r="B5" s="5" t="s">
        <v>456</v>
      </c>
      <c r="C5" s="5" t="s">
        <v>19</v>
      </c>
      <c r="D5" s="5">
        <v>500</v>
      </c>
      <c r="E5" s="5">
        <v>1850</v>
      </c>
      <c r="F5" s="5">
        <v>38.1</v>
      </c>
      <c r="G5" s="5">
        <v>33</v>
      </c>
      <c r="H5" s="5">
        <v>40.5</v>
      </c>
      <c r="I5" s="29">
        <f t="shared" si="0"/>
        <v>1199.9999999999993</v>
      </c>
      <c r="J5" s="26">
        <f t="shared" si="1"/>
        <v>19050</v>
      </c>
      <c r="K5" s="27">
        <f t="shared" si="2"/>
        <v>6.2992125984251926E-2</v>
      </c>
      <c r="L5" s="1"/>
    </row>
    <row r="6" spans="1:12">
      <c r="A6" s="4">
        <v>43253</v>
      </c>
      <c r="B6" s="5" t="s">
        <v>108</v>
      </c>
      <c r="C6" s="5" t="s">
        <v>19</v>
      </c>
      <c r="D6" s="5">
        <v>1100</v>
      </c>
      <c r="E6" s="5">
        <v>470</v>
      </c>
      <c r="F6" s="5">
        <v>15</v>
      </c>
      <c r="G6" s="5">
        <v>12</v>
      </c>
      <c r="H6" s="5">
        <v>16.3</v>
      </c>
      <c r="I6" s="29">
        <f t="shared" si="0"/>
        <v>1430.0000000000007</v>
      </c>
      <c r="J6" s="26">
        <f t="shared" si="1"/>
        <v>16500</v>
      </c>
      <c r="K6" s="27">
        <f t="shared" si="2"/>
        <v>8.6666666666666711E-2</v>
      </c>
      <c r="L6" s="1"/>
    </row>
    <row r="7" spans="1:12">
      <c r="A7" s="4">
        <v>43253</v>
      </c>
      <c r="B7" s="5" t="s">
        <v>516</v>
      </c>
      <c r="C7" s="5" t="s">
        <v>19</v>
      </c>
      <c r="D7" s="5">
        <v>1750</v>
      </c>
      <c r="E7" s="5">
        <v>350</v>
      </c>
      <c r="F7" s="5">
        <v>10.5</v>
      </c>
      <c r="G7" s="5">
        <v>8.8000000000000007</v>
      </c>
      <c r="H7" s="5">
        <v>11.2</v>
      </c>
      <c r="I7" s="29">
        <f t="shared" si="0"/>
        <v>1224.9999999999989</v>
      </c>
      <c r="J7" s="26">
        <f t="shared" si="1"/>
        <v>18375</v>
      </c>
      <c r="K7" s="27">
        <f t="shared" si="2"/>
        <v>6.666666666666661E-2</v>
      </c>
      <c r="L7" s="1"/>
    </row>
    <row r="8" spans="1:12">
      <c r="A8" s="4">
        <v>43256</v>
      </c>
      <c r="B8" s="5" t="s">
        <v>591</v>
      </c>
      <c r="C8" s="5" t="s">
        <v>19</v>
      </c>
      <c r="D8" s="5">
        <v>1000</v>
      </c>
      <c r="E8" s="5">
        <v>530</v>
      </c>
      <c r="F8" s="5">
        <v>17</v>
      </c>
      <c r="G8" s="5">
        <v>14.5</v>
      </c>
      <c r="H8" s="5">
        <v>19.5</v>
      </c>
      <c r="I8" s="29">
        <f t="shared" si="0"/>
        <v>2500</v>
      </c>
      <c r="J8" s="26">
        <f t="shared" si="1"/>
        <v>17000</v>
      </c>
      <c r="K8" s="27">
        <f t="shared" si="2"/>
        <v>0.14705882352941177</v>
      </c>
      <c r="L8" s="1"/>
    </row>
    <row r="9" spans="1:12">
      <c r="A9" s="7">
        <v>43256</v>
      </c>
      <c r="B9" s="8" t="s">
        <v>508</v>
      </c>
      <c r="C9" s="8" t="s">
        <v>19</v>
      </c>
      <c r="D9" s="8">
        <v>1750</v>
      </c>
      <c r="E9" s="8">
        <v>250</v>
      </c>
      <c r="F9" s="8">
        <v>14</v>
      </c>
      <c r="G9" s="8">
        <v>12</v>
      </c>
      <c r="H9" s="8">
        <v>12</v>
      </c>
      <c r="I9" s="30">
        <f t="shared" si="0"/>
        <v>-3500</v>
      </c>
      <c r="J9" s="26">
        <f t="shared" si="1"/>
        <v>24500</v>
      </c>
      <c r="K9" s="27">
        <f t="shared" si="2"/>
        <v>-0.14285714285714285</v>
      </c>
      <c r="L9" s="1"/>
    </row>
    <row r="10" spans="1:12">
      <c r="A10" s="4">
        <v>43256</v>
      </c>
      <c r="B10" s="5" t="s">
        <v>337</v>
      </c>
      <c r="C10" s="5" t="s">
        <v>19</v>
      </c>
      <c r="D10" s="5">
        <v>700</v>
      </c>
      <c r="E10" s="5">
        <v>900</v>
      </c>
      <c r="F10" s="5">
        <v>26</v>
      </c>
      <c r="G10" s="5">
        <v>22</v>
      </c>
      <c r="H10" s="5">
        <v>27.5</v>
      </c>
      <c r="I10" s="29">
        <f t="shared" si="0"/>
        <v>1050</v>
      </c>
      <c r="J10" s="26">
        <f t="shared" si="1"/>
        <v>18200</v>
      </c>
      <c r="K10" s="27">
        <f t="shared" si="2"/>
        <v>5.7692307692307696E-2</v>
      </c>
      <c r="L10" s="1"/>
    </row>
    <row r="11" spans="1:12">
      <c r="A11" s="4">
        <v>43257</v>
      </c>
      <c r="B11" s="5" t="s">
        <v>486</v>
      </c>
      <c r="C11" s="5" t="s">
        <v>19</v>
      </c>
      <c r="D11" s="5">
        <v>1200</v>
      </c>
      <c r="E11" s="5">
        <v>700</v>
      </c>
      <c r="F11" s="5">
        <v>20</v>
      </c>
      <c r="G11" s="5">
        <v>18</v>
      </c>
      <c r="H11" s="5">
        <v>21</v>
      </c>
      <c r="I11" s="29">
        <f t="shared" si="0"/>
        <v>1200</v>
      </c>
      <c r="J11" s="26">
        <f t="shared" si="1"/>
        <v>24000</v>
      </c>
      <c r="K11" s="27">
        <f t="shared" si="2"/>
        <v>0.05</v>
      </c>
      <c r="L11" s="1"/>
    </row>
    <row r="12" spans="1:12">
      <c r="A12" s="4">
        <v>43257</v>
      </c>
      <c r="B12" s="5" t="s">
        <v>228</v>
      </c>
      <c r="C12" s="5" t="s">
        <v>19</v>
      </c>
      <c r="D12" s="5">
        <v>1300</v>
      </c>
      <c r="E12" s="5">
        <v>550</v>
      </c>
      <c r="F12" s="5">
        <v>14</v>
      </c>
      <c r="G12" s="5">
        <v>12</v>
      </c>
      <c r="H12" s="5">
        <v>14.7</v>
      </c>
      <c r="I12" s="29">
        <f t="shared" si="0"/>
        <v>909.99999999999909</v>
      </c>
      <c r="J12" s="26">
        <f t="shared" si="1"/>
        <v>18200</v>
      </c>
      <c r="K12" s="27">
        <f t="shared" si="2"/>
        <v>4.9999999999999947E-2</v>
      </c>
      <c r="L12" s="1"/>
    </row>
    <row r="13" spans="1:12">
      <c r="A13" s="4">
        <v>43258</v>
      </c>
      <c r="B13" s="5" t="s">
        <v>559</v>
      </c>
      <c r="C13" s="5" t="s">
        <v>19</v>
      </c>
      <c r="D13" s="5">
        <v>2667</v>
      </c>
      <c r="E13" s="5">
        <v>340</v>
      </c>
      <c r="F13" s="5">
        <v>9.5</v>
      </c>
      <c r="G13" s="5">
        <v>8.1999999999999993</v>
      </c>
      <c r="H13" s="5">
        <v>9.5</v>
      </c>
      <c r="I13" s="29">
        <f t="shared" si="0"/>
        <v>0</v>
      </c>
      <c r="J13" s="26">
        <f t="shared" si="1"/>
        <v>25336.5</v>
      </c>
      <c r="K13" s="27">
        <f t="shared" si="2"/>
        <v>0</v>
      </c>
      <c r="L13" s="1"/>
    </row>
    <row r="14" spans="1:12">
      <c r="A14" s="4">
        <v>43259</v>
      </c>
      <c r="B14" s="5" t="s">
        <v>168</v>
      </c>
      <c r="C14" s="5" t="s">
        <v>19</v>
      </c>
      <c r="D14" s="5">
        <v>1000</v>
      </c>
      <c r="E14" s="5">
        <v>940</v>
      </c>
      <c r="F14" s="5">
        <v>29</v>
      </c>
      <c r="G14" s="5">
        <v>26</v>
      </c>
      <c r="H14" s="5">
        <v>32.5</v>
      </c>
      <c r="I14" s="29">
        <f t="shared" si="0"/>
        <v>3500</v>
      </c>
      <c r="J14" s="26">
        <f t="shared" si="1"/>
        <v>29000</v>
      </c>
      <c r="K14" s="27">
        <f t="shared" si="2"/>
        <v>0.1206896551724138</v>
      </c>
      <c r="L14" s="1"/>
    </row>
    <row r="15" spans="1:12">
      <c r="A15" s="4">
        <v>43259</v>
      </c>
      <c r="B15" s="5" t="s">
        <v>568</v>
      </c>
      <c r="C15" s="5" t="s">
        <v>19</v>
      </c>
      <c r="D15" s="5">
        <v>1700</v>
      </c>
      <c r="E15" s="5">
        <v>380</v>
      </c>
      <c r="F15" s="5">
        <v>13</v>
      </c>
      <c r="G15" s="5">
        <v>11</v>
      </c>
      <c r="H15" s="5">
        <v>13.95</v>
      </c>
      <c r="I15" s="29">
        <f t="shared" si="0"/>
        <v>1614.9999999999989</v>
      </c>
      <c r="J15" s="26">
        <f t="shared" si="1"/>
        <v>22100</v>
      </c>
      <c r="K15" s="27">
        <f t="shared" si="2"/>
        <v>7.3076923076923025E-2</v>
      </c>
      <c r="L15" s="1"/>
    </row>
    <row r="16" spans="1:12">
      <c r="A16" s="4">
        <v>43262</v>
      </c>
      <c r="B16" s="5" t="s">
        <v>568</v>
      </c>
      <c r="C16" s="5" t="s">
        <v>19</v>
      </c>
      <c r="D16" s="5">
        <v>1700</v>
      </c>
      <c r="E16" s="5">
        <v>380</v>
      </c>
      <c r="F16" s="5">
        <v>15</v>
      </c>
      <c r="G16" s="5">
        <v>13.2</v>
      </c>
      <c r="H16" s="5">
        <v>17.5</v>
      </c>
      <c r="I16" s="29">
        <f t="shared" si="0"/>
        <v>4250</v>
      </c>
      <c r="J16" s="26">
        <f t="shared" si="1"/>
        <v>25500</v>
      </c>
      <c r="K16" s="27">
        <f t="shared" si="2"/>
        <v>0.16666666666666666</v>
      </c>
      <c r="L16" s="1"/>
    </row>
    <row r="17" spans="1:12">
      <c r="A17" s="4">
        <v>43262</v>
      </c>
      <c r="B17" s="5" t="s">
        <v>574</v>
      </c>
      <c r="C17" s="5" t="s">
        <v>19</v>
      </c>
      <c r="D17" s="5">
        <v>600</v>
      </c>
      <c r="E17" s="5">
        <v>820</v>
      </c>
      <c r="F17" s="5">
        <v>27</v>
      </c>
      <c r="G17" s="5">
        <v>23.5</v>
      </c>
      <c r="H17" s="5">
        <v>29.3</v>
      </c>
      <c r="I17" s="29">
        <f t="shared" si="0"/>
        <v>1380.0000000000005</v>
      </c>
      <c r="J17" s="26">
        <f t="shared" si="1"/>
        <v>16200</v>
      </c>
      <c r="K17" s="27">
        <f t="shared" si="2"/>
        <v>8.5185185185185211E-2</v>
      </c>
      <c r="L17" s="1"/>
    </row>
    <row r="18" spans="1:12">
      <c r="A18" s="4">
        <v>43263</v>
      </c>
      <c r="B18" s="5" t="s">
        <v>609</v>
      </c>
      <c r="C18" s="5" t="s">
        <v>19</v>
      </c>
      <c r="D18" s="5">
        <v>800</v>
      </c>
      <c r="E18" s="5">
        <v>1260</v>
      </c>
      <c r="F18" s="5">
        <v>40</v>
      </c>
      <c r="G18" s="5">
        <v>36</v>
      </c>
      <c r="H18" s="5">
        <v>47</v>
      </c>
      <c r="I18" s="29">
        <f t="shared" si="0"/>
        <v>5600</v>
      </c>
      <c r="J18" s="26">
        <f t="shared" si="1"/>
        <v>32000</v>
      </c>
      <c r="K18" s="27">
        <f t="shared" si="2"/>
        <v>0.17499999999999999</v>
      </c>
      <c r="L18" s="1"/>
    </row>
    <row r="19" spans="1:12">
      <c r="A19" s="4">
        <v>43263</v>
      </c>
      <c r="B19" s="5" t="s">
        <v>554</v>
      </c>
      <c r="C19" s="5" t="s">
        <v>19</v>
      </c>
      <c r="D19" s="5">
        <v>1500</v>
      </c>
      <c r="E19" s="5">
        <v>440</v>
      </c>
      <c r="F19" s="5">
        <v>12</v>
      </c>
      <c r="G19" s="5">
        <v>9.8000000000000007</v>
      </c>
      <c r="H19" s="5">
        <v>12.3</v>
      </c>
      <c r="I19" s="29">
        <f t="shared" si="0"/>
        <v>450.00000000000108</v>
      </c>
      <c r="J19" s="26">
        <f t="shared" si="1"/>
        <v>18000</v>
      </c>
      <c r="K19" s="27">
        <f t="shared" si="2"/>
        <v>2.500000000000006E-2</v>
      </c>
      <c r="L19" s="1"/>
    </row>
    <row r="20" spans="1:12">
      <c r="A20" s="4">
        <v>43263</v>
      </c>
      <c r="B20" s="5" t="s">
        <v>464</v>
      </c>
      <c r="C20" s="5" t="s">
        <v>19</v>
      </c>
      <c r="D20" s="5">
        <v>1100</v>
      </c>
      <c r="E20" s="5">
        <v>500</v>
      </c>
      <c r="F20" s="5">
        <v>13.5</v>
      </c>
      <c r="G20" s="5">
        <v>10.4</v>
      </c>
      <c r="H20" s="5">
        <v>14.9</v>
      </c>
      <c r="I20" s="29">
        <f t="shared" si="0"/>
        <v>1540.0000000000005</v>
      </c>
      <c r="J20" s="26">
        <f t="shared" si="1"/>
        <v>14850</v>
      </c>
      <c r="K20" s="27">
        <f t="shared" si="2"/>
        <v>0.10370370370370373</v>
      </c>
      <c r="L20" s="1"/>
    </row>
    <row r="21" spans="1:12">
      <c r="A21" s="7">
        <v>43264</v>
      </c>
      <c r="B21" s="8" t="s">
        <v>460</v>
      </c>
      <c r="C21" s="8" t="s">
        <v>19</v>
      </c>
      <c r="D21" s="8">
        <v>1600</v>
      </c>
      <c r="E21" s="8">
        <v>280</v>
      </c>
      <c r="F21" s="8">
        <v>13</v>
      </c>
      <c r="G21" s="8">
        <v>11</v>
      </c>
      <c r="H21" s="8">
        <v>11</v>
      </c>
      <c r="I21" s="30">
        <f t="shared" si="0"/>
        <v>-3200</v>
      </c>
      <c r="J21" s="26">
        <f t="shared" si="1"/>
        <v>20800</v>
      </c>
      <c r="K21" s="27">
        <f t="shared" si="2"/>
        <v>-0.15384615384615385</v>
      </c>
      <c r="L21" s="1"/>
    </row>
    <row r="22" spans="1:12">
      <c r="A22" s="7">
        <v>43264</v>
      </c>
      <c r="B22" s="8" t="s">
        <v>46</v>
      </c>
      <c r="C22" s="8" t="s">
        <v>19</v>
      </c>
      <c r="D22" s="8">
        <v>1000</v>
      </c>
      <c r="E22" s="8">
        <v>1000</v>
      </c>
      <c r="F22" s="8">
        <v>25</v>
      </c>
      <c r="G22" s="8">
        <v>22.2</v>
      </c>
      <c r="H22" s="8">
        <v>22.2</v>
      </c>
      <c r="I22" s="30">
        <f t="shared" si="0"/>
        <v>-2800.0000000000009</v>
      </c>
      <c r="J22" s="26">
        <f t="shared" si="1"/>
        <v>25000</v>
      </c>
      <c r="K22" s="27">
        <f t="shared" si="2"/>
        <v>-0.11200000000000003</v>
      </c>
      <c r="L22" s="1"/>
    </row>
    <row r="23" spans="1:12">
      <c r="A23" s="4">
        <v>43265</v>
      </c>
      <c r="B23" s="5" t="s">
        <v>591</v>
      </c>
      <c r="C23" s="5" t="s">
        <v>19</v>
      </c>
      <c r="D23" s="5">
        <v>1000</v>
      </c>
      <c r="E23" s="5">
        <v>550</v>
      </c>
      <c r="F23" s="5">
        <v>13</v>
      </c>
      <c r="G23" s="5">
        <v>10</v>
      </c>
      <c r="H23" s="5">
        <v>14.5</v>
      </c>
      <c r="I23" s="29">
        <f t="shared" si="0"/>
        <v>1500</v>
      </c>
      <c r="J23" s="26">
        <f t="shared" si="1"/>
        <v>13000</v>
      </c>
      <c r="K23" s="27">
        <f t="shared" si="2"/>
        <v>0.11538461538461539</v>
      </c>
      <c r="L23" s="1"/>
    </row>
    <row r="24" spans="1:12">
      <c r="A24" s="4">
        <v>43265</v>
      </c>
      <c r="B24" s="5" t="s">
        <v>610</v>
      </c>
      <c r="C24" s="5" t="s">
        <v>19</v>
      </c>
      <c r="D24" s="5">
        <v>800</v>
      </c>
      <c r="E24" s="5">
        <v>600</v>
      </c>
      <c r="F24" s="5">
        <v>17</v>
      </c>
      <c r="G24" s="5">
        <v>13.5</v>
      </c>
      <c r="H24" s="5">
        <v>18.399999999999999</v>
      </c>
      <c r="I24" s="29">
        <f t="shared" si="0"/>
        <v>1119.9999999999989</v>
      </c>
      <c r="J24" s="26">
        <f t="shared" si="1"/>
        <v>13600</v>
      </c>
      <c r="K24" s="27">
        <f t="shared" si="2"/>
        <v>8.2352941176470504E-2</v>
      </c>
      <c r="L24" s="1"/>
    </row>
    <row r="25" spans="1:12">
      <c r="A25" s="4">
        <v>43266</v>
      </c>
      <c r="B25" s="5" t="s">
        <v>586</v>
      </c>
      <c r="C25" s="5" t="s">
        <v>19</v>
      </c>
      <c r="D25" s="5">
        <v>1575</v>
      </c>
      <c r="E25" s="5">
        <v>310</v>
      </c>
      <c r="F25" s="5">
        <v>14.5</v>
      </c>
      <c r="G25" s="5">
        <v>12.5</v>
      </c>
      <c r="H25" s="5">
        <v>15.5</v>
      </c>
      <c r="I25" s="29">
        <f t="shared" si="0"/>
        <v>1575</v>
      </c>
      <c r="J25" s="26">
        <f t="shared" si="1"/>
        <v>22837.5</v>
      </c>
      <c r="K25" s="27">
        <f t="shared" si="2"/>
        <v>6.8965517241379309E-2</v>
      </c>
      <c r="L25" s="1"/>
    </row>
    <row r="26" spans="1:12">
      <c r="A26" s="4">
        <v>43266</v>
      </c>
      <c r="B26" s="5" t="s">
        <v>611</v>
      </c>
      <c r="C26" s="5" t="s">
        <v>19</v>
      </c>
      <c r="D26" s="5">
        <v>1600</v>
      </c>
      <c r="E26" s="5">
        <v>280</v>
      </c>
      <c r="F26" s="5">
        <v>12.5</v>
      </c>
      <c r="G26" s="5">
        <v>10.5</v>
      </c>
      <c r="H26" s="5">
        <v>13.2</v>
      </c>
      <c r="I26" s="29">
        <f t="shared" si="0"/>
        <v>1119.9999999999989</v>
      </c>
      <c r="J26" s="26">
        <f t="shared" si="1"/>
        <v>20000</v>
      </c>
      <c r="K26" s="27">
        <f t="shared" si="2"/>
        <v>5.5999999999999946E-2</v>
      </c>
      <c r="L26" s="1"/>
    </row>
    <row r="27" spans="1:12">
      <c r="A27" s="4">
        <v>43269</v>
      </c>
      <c r="B27" s="5" t="s">
        <v>481</v>
      </c>
      <c r="C27" s="5" t="s">
        <v>19</v>
      </c>
      <c r="D27" s="5">
        <v>1061</v>
      </c>
      <c r="E27" s="5">
        <v>560</v>
      </c>
      <c r="F27" s="5">
        <v>16</v>
      </c>
      <c r="G27" s="5">
        <v>13</v>
      </c>
      <c r="H27" s="5">
        <v>17.399999999999999</v>
      </c>
      <c r="I27" s="29">
        <f t="shared" si="0"/>
        <v>1485.3999999999985</v>
      </c>
      <c r="J27" s="26">
        <f t="shared" si="1"/>
        <v>16976</v>
      </c>
      <c r="K27" s="27">
        <f t="shared" si="2"/>
        <v>8.7499999999999911E-2</v>
      </c>
      <c r="L27" s="1"/>
    </row>
    <row r="28" spans="1:12">
      <c r="A28" s="7">
        <v>43269</v>
      </c>
      <c r="B28" s="8" t="s">
        <v>295</v>
      </c>
      <c r="C28" s="8" t="s">
        <v>19</v>
      </c>
      <c r="D28" s="8">
        <v>900</v>
      </c>
      <c r="E28" s="8">
        <v>620</v>
      </c>
      <c r="F28" s="8">
        <v>24</v>
      </c>
      <c r="G28" s="8">
        <v>21</v>
      </c>
      <c r="H28" s="8">
        <v>21</v>
      </c>
      <c r="I28" s="30">
        <f t="shared" si="0"/>
        <v>-2700</v>
      </c>
      <c r="J28" s="26">
        <f t="shared" si="1"/>
        <v>21600</v>
      </c>
      <c r="K28" s="27">
        <f t="shared" si="2"/>
        <v>-0.125</v>
      </c>
      <c r="L28" s="1"/>
    </row>
    <row r="29" spans="1:12">
      <c r="A29" s="4">
        <v>43269</v>
      </c>
      <c r="B29" s="5" t="s">
        <v>612</v>
      </c>
      <c r="C29" s="5" t="s">
        <v>19</v>
      </c>
      <c r="D29" s="5">
        <v>1000</v>
      </c>
      <c r="E29" s="5">
        <v>600</v>
      </c>
      <c r="F29" s="5">
        <v>11</v>
      </c>
      <c r="G29" s="5">
        <v>8</v>
      </c>
      <c r="H29" s="5">
        <v>12.3</v>
      </c>
      <c r="I29" s="29">
        <f t="shared" si="0"/>
        <v>1300.0000000000007</v>
      </c>
      <c r="J29" s="26">
        <f t="shared" si="1"/>
        <v>11000</v>
      </c>
      <c r="K29" s="27">
        <f t="shared" si="2"/>
        <v>0.11818181818181825</v>
      </c>
      <c r="L29" s="1"/>
    </row>
    <row r="30" spans="1:12">
      <c r="A30" s="4">
        <v>43270</v>
      </c>
      <c r="B30" s="5" t="s">
        <v>327</v>
      </c>
      <c r="C30" s="5" t="s">
        <v>19</v>
      </c>
      <c r="D30" s="5">
        <v>1100</v>
      </c>
      <c r="E30" s="5">
        <v>820</v>
      </c>
      <c r="F30" s="5">
        <v>24</v>
      </c>
      <c r="G30" s="5">
        <v>21.2</v>
      </c>
      <c r="H30" s="5">
        <v>25.4</v>
      </c>
      <c r="I30" s="29">
        <f t="shared" si="0"/>
        <v>1539.9999999999984</v>
      </c>
      <c r="J30" s="26">
        <f t="shared" si="1"/>
        <v>26400</v>
      </c>
      <c r="K30" s="27">
        <f t="shared" si="2"/>
        <v>5.8333333333333272E-2</v>
      </c>
      <c r="L30" s="1"/>
    </row>
    <row r="31" spans="1:12">
      <c r="A31" s="4">
        <v>43270</v>
      </c>
      <c r="B31" s="5" t="s">
        <v>574</v>
      </c>
      <c r="C31" s="5" t="s">
        <v>19</v>
      </c>
      <c r="D31" s="5">
        <v>600</v>
      </c>
      <c r="E31" s="5">
        <v>900</v>
      </c>
      <c r="F31" s="5">
        <v>30</v>
      </c>
      <c r="G31" s="5">
        <v>26</v>
      </c>
      <c r="H31" s="5">
        <v>32.5</v>
      </c>
      <c r="I31" s="29">
        <f t="shared" si="0"/>
        <v>1500</v>
      </c>
      <c r="J31" s="26">
        <f t="shared" si="1"/>
        <v>18000</v>
      </c>
      <c r="K31" s="27">
        <f t="shared" si="2"/>
        <v>8.3333333333333329E-2</v>
      </c>
      <c r="L31" s="1"/>
    </row>
    <row r="32" spans="1:12">
      <c r="A32" s="4">
        <v>43271</v>
      </c>
      <c r="B32" s="5" t="s">
        <v>613</v>
      </c>
      <c r="C32" s="5" t="s">
        <v>19</v>
      </c>
      <c r="D32" s="5">
        <v>2750</v>
      </c>
      <c r="E32" s="5">
        <v>250</v>
      </c>
      <c r="F32" s="5">
        <v>4.5999999999999996</v>
      </c>
      <c r="G32" s="5">
        <v>3.4</v>
      </c>
      <c r="H32" s="5">
        <v>4.5999999999999996</v>
      </c>
      <c r="I32" s="29">
        <f t="shared" si="0"/>
        <v>0</v>
      </c>
      <c r="J32" s="26">
        <f t="shared" si="1"/>
        <v>12649.999999999998</v>
      </c>
      <c r="K32" s="27">
        <f t="shared" si="2"/>
        <v>0</v>
      </c>
      <c r="L32" s="1"/>
    </row>
    <row r="33" spans="1:12">
      <c r="A33" s="4">
        <v>43272</v>
      </c>
      <c r="B33" s="5" t="s">
        <v>315</v>
      </c>
      <c r="C33" s="5" t="s">
        <v>19</v>
      </c>
      <c r="D33" s="5">
        <v>1000</v>
      </c>
      <c r="E33" s="5">
        <v>1020</v>
      </c>
      <c r="F33" s="5">
        <v>16</v>
      </c>
      <c r="G33" s="5">
        <v>12.9</v>
      </c>
      <c r="H33" s="5">
        <v>18.5</v>
      </c>
      <c r="I33" s="29">
        <f t="shared" si="0"/>
        <v>2500</v>
      </c>
      <c r="J33" s="26">
        <f t="shared" si="1"/>
        <v>16000</v>
      </c>
      <c r="K33" s="27">
        <f t="shared" si="2"/>
        <v>0.15625</v>
      </c>
      <c r="L33" s="1"/>
    </row>
    <row r="34" spans="1:12">
      <c r="A34" s="7">
        <v>43273</v>
      </c>
      <c r="B34" s="8" t="s">
        <v>614</v>
      </c>
      <c r="C34" s="8" t="s">
        <v>19</v>
      </c>
      <c r="D34" s="8">
        <v>900</v>
      </c>
      <c r="E34" s="8">
        <v>600</v>
      </c>
      <c r="F34" s="8">
        <v>15</v>
      </c>
      <c r="G34" s="8">
        <v>11.8</v>
      </c>
      <c r="H34" s="8">
        <v>11.8</v>
      </c>
      <c r="I34" s="30">
        <f t="shared" si="0"/>
        <v>-2879.9999999999995</v>
      </c>
      <c r="J34" s="26">
        <f t="shared" si="1"/>
        <v>13500</v>
      </c>
      <c r="K34" s="27">
        <f t="shared" si="2"/>
        <v>-0.21333333333333329</v>
      </c>
      <c r="L34" s="1"/>
    </row>
    <row r="35" spans="1:12">
      <c r="A35" s="4">
        <v>43273</v>
      </c>
      <c r="B35" s="5" t="s">
        <v>513</v>
      </c>
      <c r="C35" s="5" t="s">
        <v>19</v>
      </c>
      <c r="D35" s="5">
        <v>600</v>
      </c>
      <c r="E35" s="5">
        <v>900</v>
      </c>
      <c r="F35" s="5">
        <v>21</v>
      </c>
      <c r="G35" s="5">
        <v>16</v>
      </c>
      <c r="H35" s="5">
        <v>23.3</v>
      </c>
      <c r="I35" s="29">
        <f t="shared" si="0"/>
        <v>1380.0000000000005</v>
      </c>
      <c r="J35" s="26">
        <f t="shared" si="1"/>
        <v>12600</v>
      </c>
      <c r="K35" s="27">
        <f t="shared" si="2"/>
        <v>0.10952380952380956</v>
      </c>
      <c r="L35" s="1"/>
    </row>
    <row r="36" spans="1:12">
      <c r="A36" s="4">
        <v>43273</v>
      </c>
      <c r="B36" s="5" t="s">
        <v>74</v>
      </c>
      <c r="C36" s="5" t="s">
        <v>19</v>
      </c>
      <c r="D36" s="5">
        <v>500</v>
      </c>
      <c r="E36" s="5">
        <v>2300</v>
      </c>
      <c r="F36" s="5">
        <v>36</v>
      </c>
      <c r="G36" s="5">
        <v>30.5</v>
      </c>
      <c r="H36" s="5">
        <v>47</v>
      </c>
      <c r="I36" s="29">
        <f t="shared" si="0"/>
        <v>5500</v>
      </c>
      <c r="J36" s="26">
        <f t="shared" si="1"/>
        <v>18000</v>
      </c>
      <c r="K36" s="27">
        <f t="shared" si="2"/>
        <v>0.30555555555555558</v>
      </c>
      <c r="L36" s="1"/>
    </row>
    <row r="37" spans="1:12">
      <c r="A37" s="4">
        <v>43276</v>
      </c>
      <c r="B37" s="5" t="s">
        <v>605</v>
      </c>
      <c r="C37" s="5" t="s">
        <v>19</v>
      </c>
      <c r="D37" s="5">
        <v>1800</v>
      </c>
      <c r="E37" s="5">
        <v>420</v>
      </c>
      <c r="F37" s="5">
        <v>8</v>
      </c>
      <c r="G37" s="5">
        <v>6</v>
      </c>
      <c r="H37" s="5">
        <v>12.7</v>
      </c>
      <c r="I37" s="29">
        <f t="shared" si="0"/>
        <v>8459.9999999999982</v>
      </c>
      <c r="J37" s="26">
        <f t="shared" si="1"/>
        <v>14400</v>
      </c>
      <c r="K37" s="27">
        <f t="shared" si="2"/>
        <v>0.58749999999999991</v>
      </c>
      <c r="L37" s="1"/>
    </row>
    <row r="38" spans="1:12">
      <c r="A38" s="4">
        <v>43276</v>
      </c>
      <c r="B38" s="5" t="s">
        <v>586</v>
      </c>
      <c r="C38" s="5" t="s">
        <v>19</v>
      </c>
      <c r="D38" s="5">
        <v>1575</v>
      </c>
      <c r="E38" s="5">
        <v>310</v>
      </c>
      <c r="F38" s="5">
        <v>9</v>
      </c>
      <c r="G38" s="5">
        <v>6.8</v>
      </c>
      <c r="H38" s="5">
        <v>12</v>
      </c>
      <c r="I38" s="29">
        <f t="shared" si="0"/>
        <v>4725</v>
      </c>
      <c r="J38" s="26">
        <f t="shared" si="1"/>
        <v>14175</v>
      </c>
      <c r="K38" s="27">
        <f t="shared" si="2"/>
        <v>0.33333333333333331</v>
      </c>
      <c r="L38" s="1"/>
    </row>
    <row r="39" spans="1:12">
      <c r="A39" s="4">
        <v>43277</v>
      </c>
      <c r="B39" s="5" t="s">
        <v>611</v>
      </c>
      <c r="C39" s="5" t="s">
        <v>19</v>
      </c>
      <c r="D39" s="5">
        <v>1600</v>
      </c>
      <c r="E39" s="5">
        <v>250</v>
      </c>
      <c r="F39" s="5">
        <v>4.5</v>
      </c>
      <c r="G39" s="5">
        <v>2.5</v>
      </c>
      <c r="H39" s="5">
        <v>4.5</v>
      </c>
      <c r="I39" s="29">
        <f t="shared" si="0"/>
        <v>0</v>
      </c>
      <c r="J39" s="26">
        <f t="shared" si="1"/>
        <v>7200</v>
      </c>
      <c r="K39" s="27">
        <f t="shared" si="2"/>
        <v>0</v>
      </c>
      <c r="L39" s="1"/>
    </row>
    <row r="40" spans="1:12">
      <c r="A40" s="4">
        <v>43277</v>
      </c>
      <c r="B40" s="5" t="s">
        <v>575</v>
      </c>
      <c r="C40" s="5" t="s">
        <v>19</v>
      </c>
      <c r="D40" s="5">
        <v>1500</v>
      </c>
      <c r="E40" s="5">
        <v>290</v>
      </c>
      <c r="F40" s="5">
        <v>8.1</v>
      </c>
      <c r="G40" s="5">
        <v>6</v>
      </c>
      <c r="H40" s="5">
        <v>9.1</v>
      </c>
      <c r="I40" s="29">
        <f t="shared" si="0"/>
        <v>1500</v>
      </c>
      <c r="J40" s="26">
        <f t="shared" si="1"/>
        <v>12150</v>
      </c>
      <c r="K40" s="27">
        <f t="shared" si="2"/>
        <v>0.12345679012345678</v>
      </c>
      <c r="L40" s="1"/>
    </row>
    <row r="41" spans="1:12">
      <c r="A41" s="4">
        <v>43277</v>
      </c>
      <c r="B41" s="5" t="s">
        <v>505</v>
      </c>
      <c r="C41" s="5" t="s">
        <v>19</v>
      </c>
      <c r="D41" s="5">
        <v>1750</v>
      </c>
      <c r="E41" s="5">
        <v>230</v>
      </c>
      <c r="F41" s="5">
        <v>3.5</v>
      </c>
      <c r="G41" s="5">
        <v>1.6</v>
      </c>
      <c r="H41" s="5">
        <v>4.5</v>
      </c>
      <c r="I41" s="29">
        <f t="shared" si="0"/>
        <v>1750</v>
      </c>
      <c r="J41" s="26">
        <f t="shared" si="1"/>
        <v>6125</v>
      </c>
      <c r="K41" s="27">
        <f t="shared" si="2"/>
        <v>0.2857142857142857</v>
      </c>
      <c r="L41" s="1"/>
    </row>
    <row r="42" spans="1:12">
      <c r="A42" s="4">
        <v>43339</v>
      </c>
      <c r="B42" s="5" t="s">
        <v>507</v>
      </c>
      <c r="C42" s="5" t="s">
        <v>19</v>
      </c>
      <c r="D42" s="5">
        <v>1300</v>
      </c>
      <c r="E42" s="5">
        <v>420</v>
      </c>
      <c r="F42" s="5">
        <v>11.5</v>
      </c>
      <c r="G42" s="5">
        <v>9</v>
      </c>
      <c r="H42" s="5">
        <v>17</v>
      </c>
      <c r="I42" s="29">
        <f t="shared" si="0"/>
        <v>7150</v>
      </c>
      <c r="J42" s="26">
        <f t="shared" si="1"/>
        <v>14950</v>
      </c>
      <c r="K42" s="27">
        <f t="shared" si="2"/>
        <v>0.47826086956521741</v>
      </c>
      <c r="L42" s="1"/>
    </row>
    <row r="43" spans="1:12">
      <c r="A43" s="4">
        <v>43339</v>
      </c>
      <c r="B43" s="5" t="s">
        <v>605</v>
      </c>
      <c r="C43" s="5" t="s">
        <v>19</v>
      </c>
      <c r="D43" s="5">
        <v>1800</v>
      </c>
      <c r="E43" s="5">
        <v>400</v>
      </c>
      <c r="F43" s="5">
        <v>7</v>
      </c>
      <c r="G43" s="5">
        <v>5</v>
      </c>
      <c r="H43" s="5">
        <v>10.8</v>
      </c>
      <c r="I43" s="29">
        <f t="shared" si="0"/>
        <v>6840.0000000000009</v>
      </c>
      <c r="J43" s="26">
        <f t="shared" si="1"/>
        <v>12600</v>
      </c>
      <c r="K43" s="27">
        <f t="shared" si="2"/>
        <v>0.54285714285714293</v>
      </c>
      <c r="L43" s="1"/>
    </row>
    <row r="44" spans="1:12">
      <c r="A44" s="4">
        <v>43340</v>
      </c>
      <c r="B44" s="5" t="s">
        <v>38</v>
      </c>
      <c r="C44" s="5" t="s">
        <v>19</v>
      </c>
      <c r="D44" s="5">
        <v>1800</v>
      </c>
      <c r="E44" s="5">
        <v>380</v>
      </c>
      <c r="F44" s="5">
        <v>4.5</v>
      </c>
      <c r="G44" s="5">
        <v>2.9</v>
      </c>
      <c r="H44" s="5">
        <v>6.3</v>
      </c>
      <c r="I44" s="29">
        <f t="shared" si="0"/>
        <v>3239.9999999999995</v>
      </c>
      <c r="J44" s="26">
        <f t="shared" si="1"/>
        <v>8100</v>
      </c>
      <c r="K44" s="27">
        <f t="shared" si="2"/>
        <v>0.39999999999999997</v>
      </c>
      <c r="L44" s="1"/>
    </row>
    <row r="45" spans="1:12">
      <c r="A45" s="7">
        <v>43341</v>
      </c>
      <c r="B45" s="8" t="s">
        <v>182</v>
      </c>
      <c r="C45" s="8" t="s">
        <v>19</v>
      </c>
      <c r="D45" s="8">
        <v>800</v>
      </c>
      <c r="E45" s="8">
        <v>1340</v>
      </c>
      <c r="F45" s="8">
        <v>42</v>
      </c>
      <c r="G45" s="8">
        <v>36.700000000000003</v>
      </c>
      <c r="H45" s="8">
        <v>36.700000000000003</v>
      </c>
      <c r="I45" s="30">
        <f t="shared" si="0"/>
        <v>-4239.9999999999982</v>
      </c>
      <c r="J45" s="26">
        <f t="shared" si="1"/>
        <v>33600</v>
      </c>
      <c r="K45" s="27">
        <f t="shared" si="2"/>
        <v>-0.12619047619047613</v>
      </c>
      <c r="L45" s="1"/>
    </row>
    <row r="46" spans="1:12">
      <c r="A46" s="4"/>
      <c r="B46" s="5"/>
      <c r="C46" s="5"/>
      <c r="D46" s="5"/>
      <c r="E46" s="5"/>
      <c r="F46" s="5"/>
      <c r="G46" s="5"/>
      <c r="H46" s="5"/>
      <c r="I46" s="29"/>
      <c r="J46" s="26"/>
      <c r="K46" s="27"/>
      <c r="L46" s="1"/>
    </row>
    <row r="47" spans="1:12">
      <c r="A47" s="4"/>
      <c r="B47" s="5"/>
      <c r="C47" s="5"/>
      <c r="D47" s="5"/>
      <c r="E47" s="5"/>
      <c r="F47" s="5"/>
      <c r="G47" s="5"/>
      <c r="H47" s="5"/>
      <c r="I47" s="29"/>
      <c r="J47" s="26"/>
      <c r="K47" s="27"/>
      <c r="L47" s="1"/>
    </row>
    <row r="48" spans="1:12">
      <c r="A48" s="4"/>
      <c r="B48" s="5"/>
      <c r="C48" s="5"/>
      <c r="D48" s="5"/>
      <c r="E48" s="5"/>
      <c r="F48" s="5"/>
      <c r="G48" s="5"/>
      <c r="H48" s="5"/>
      <c r="I48" s="29"/>
      <c r="J48" s="26"/>
      <c r="K48" s="27">
        <f>SUM(K4:K47)</f>
        <v>4.4896749634408426</v>
      </c>
      <c r="L48" s="1"/>
    </row>
    <row r="49" spans="1:12">
      <c r="A49" s="31"/>
      <c r="B49" s="32"/>
      <c r="C49" s="32"/>
      <c r="D49" s="32"/>
      <c r="E49" s="32"/>
      <c r="F49" s="32"/>
      <c r="G49" s="41"/>
      <c r="H49" s="41"/>
      <c r="I49" s="42"/>
      <c r="J49" s="43"/>
      <c r="K49" s="44"/>
      <c r="L49" s="1"/>
    </row>
    <row r="50" spans="1:12">
      <c r="A50" s="31"/>
      <c r="B50" s="32"/>
      <c r="C50" s="32"/>
      <c r="D50" s="32"/>
      <c r="E50" s="32"/>
      <c r="F50" s="32"/>
      <c r="G50" s="91" t="s">
        <v>69</v>
      </c>
      <c r="H50" s="91"/>
      <c r="I50" s="45">
        <f>SUM(I4:I48)</f>
        <v>64465.399999999994</v>
      </c>
      <c r="J50" s="32"/>
      <c r="K50" s="1"/>
      <c r="L50" s="1"/>
    </row>
    <row r="51" spans="1:12">
      <c r="G51" s="32"/>
      <c r="H51" s="32"/>
      <c r="I51" s="32"/>
    </row>
    <row r="52" spans="1:12">
      <c r="G52" s="92" t="s">
        <v>70</v>
      </c>
      <c r="H52" s="92"/>
      <c r="I52" s="35">
        <v>4.49</v>
      </c>
    </row>
    <row r="53" spans="1:12">
      <c r="G53" s="33"/>
      <c r="H53" s="33"/>
      <c r="I53" s="32"/>
    </row>
    <row r="54" spans="1:12">
      <c r="G54" s="92" t="s">
        <v>2</v>
      </c>
      <c r="H54" s="92"/>
      <c r="I54" s="35">
        <f>36/42</f>
        <v>0.8571428571428571</v>
      </c>
    </row>
    <row r="1048567" spans="10:11 16384:16384">
      <c r="XFD1048567" s="26"/>
    </row>
    <row r="1048568" spans="10:11 16384:16384">
      <c r="J1048568" s="26"/>
      <c r="XFD1048568" s="26"/>
    </row>
    <row r="1048569" spans="10:11 16384:16384">
      <c r="K1048569" s="26"/>
    </row>
  </sheetData>
  <mergeCells count="5">
    <mergeCell ref="A1:J1"/>
    <mergeCell ref="A2:J2"/>
    <mergeCell ref="G50:H50"/>
    <mergeCell ref="G52:H52"/>
    <mergeCell ref="G54:H54"/>
  </mergeCells>
  <pageMargins left="0.75" right="0.75" top="1" bottom="1" header="0.51180555555555596" footer="0.51180555555555596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opLeftCell="A43" workbookViewId="0">
      <selection activeCell="K4" sqref="K4"/>
    </sheetView>
  </sheetViews>
  <sheetFormatPr defaultColWidth="9" defaultRowHeight="15"/>
  <cols>
    <col min="1" max="1" width="9.42578125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615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43222</v>
      </c>
      <c r="B4" s="5" t="s">
        <v>228</v>
      </c>
      <c r="C4" s="5" t="s">
        <v>19</v>
      </c>
      <c r="D4" s="5">
        <v>1300</v>
      </c>
      <c r="E4" s="5">
        <v>600</v>
      </c>
      <c r="F4" s="5">
        <v>21.5</v>
      </c>
      <c r="G4" s="5">
        <v>19</v>
      </c>
      <c r="H4" s="5">
        <v>27</v>
      </c>
      <c r="I4" s="29">
        <f t="shared" ref="I4:I52" si="0">(H4-F4)*D4</f>
        <v>7150</v>
      </c>
      <c r="J4" s="26">
        <f t="shared" ref="J4:J52" si="1">D4*F4</f>
        <v>27950</v>
      </c>
      <c r="K4" s="27">
        <f t="shared" ref="K4:K52" si="2">(I4/J4)</f>
        <v>0.2558139534883721</v>
      </c>
      <c r="L4" s="1"/>
    </row>
    <row r="5" spans="1:12">
      <c r="A5" s="4">
        <v>43222</v>
      </c>
      <c r="B5" s="5" t="s">
        <v>477</v>
      </c>
      <c r="C5" s="5" t="s">
        <v>19</v>
      </c>
      <c r="D5" s="5">
        <v>1750</v>
      </c>
      <c r="E5" s="5">
        <v>360</v>
      </c>
      <c r="F5" s="5">
        <v>13</v>
      </c>
      <c r="G5" s="5">
        <v>11.4</v>
      </c>
      <c r="H5" s="5">
        <v>13.7</v>
      </c>
      <c r="I5" s="29">
        <f t="shared" si="0"/>
        <v>1224.9999999999989</v>
      </c>
      <c r="J5" s="26">
        <f t="shared" si="1"/>
        <v>22750</v>
      </c>
      <c r="K5" s="27">
        <f t="shared" si="2"/>
        <v>5.3846153846153794E-2</v>
      </c>
      <c r="L5" s="1"/>
    </row>
    <row r="6" spans="1:12">
      <c r="A6" s="4">
        <v>43223</v>
      </c>
      <c r="B6" s="5" t="s">
        <v>616</v>
      </c>
      <c r="C6" s="5" t="s">
        <v>19</v>
      </c>
      <c r="D6" s="5">
        <v>1200</v>
      </c>
      <c r="E6" s="5">
        <v>530</v>
      </c>
      <c r="F6" s="5">
        <v>18</v>
      </c>
      <c r="G6" s="5">
        <v>15.5</v>
      </c>
      <c r="H6" s="5">
        <v>24</v>
      </c>
      <c r="I6" s="29">
        <f t="shared" si="0"/>
        <v>7200</v>
      </c>
      <c r="J6" s="26">
        <f t="shared" si="1"/>
        <v>21600</v>
      </c>
      <c r="K6" s="27">
        <f t="shared" si="2"/>
        <v>0.33333333333333331</v>
      </c>
      <c r="L6" s="1"/>
    </row>
    <row r="7" spans="1:12">
      <c r="A7" s="7">
        <v>43223</v>
      </c>
      <c r="B7" s="8" t="s">
        <v>516</v>
      </c>
      <c r="C7" s="8" t="s">
        <v>19</v>
      </c>
      <c r="D7" s="8">
        <v>1750</v>
      </c>
      <c r="E7" s="47">
        <v>360</v>
      </c>
      <c r="F7" s="8">
        <v>13</v>
      </c>
      <c r="G7" s="8">
        <v>10.8</v>
      </c>
      <c r="H7" s="8">
        <v>10.8</v>
      </c>
      <c r="I7" s="30">
        <f t="shared" si="0"/>
        <v>-3849.9999999999986</v>
      </c>
      <c r="J7" s="26">
        <f t="shared" si="1"/>
        <v>22750</v>
      </c>
      <c r="K7" s="27">
        <f t="shared" si="2"/>
        <v>-0.16923076923076918</v>
      </c>
      <c r="L7" s="1"/>
    </row>
    <row r="8" spans="1:12">
      <c r="A8" s="4">
        <v>43223</v>
      </c>
      <c r="B8" s="5" t="s">
        <v>617</v>
      </c>
      <c r="C8" s="5" t="s">
        <v>19</v>
      </c>
      <c r="D8" s="5">
        <v>800</v>
      </c>
      <c r="E8" s="5">
        <v>620</v>
      </c>
      <c r="F8" s="5">
        <v>20</v>
      </c>
      <c r="G8" s="5">
        <v>15.8</v>
      </c>
      <c r="H8" s="5">
        <v>24.5</v>
      </c>
      <c r="I8" s="29">
        <f t="shared" si="0"/>
        <v>3600</v>
      </c>
      <c r="J8" s="26">
        <f t="shared" si="1"/>
        <v>16000</v>
      </c>
      <c r="K8" s="27">
        <f t="shared" si="2"/>
        <v>0.22500000000000001</v>
      </c>
      <c r="L8" s="1"/>
    </row>
    <row r="9" spans="1:12">
      <c r="A9" s="4">
        <v>43224</v>
      </c>
      <c r="B9" s="5" t="s">
        <v>511</v>
      </c>
      <c r="C9" s="5" t="s">
        <v>19</v>
      </c>
      <c r="D9" s="5">
        <v>1200</v>
      </c>
      <c r="E9" s="5">
        <v>530</v>
      </c>
      <c r="F9" s="5">
        <v>17.5</v>
      </c>
      <c r="G9" s="5">
        <v>14.9</v>
      </c>
      <c r="H9" s="5">
        <v>18.5</v>
      </c>
      <c r="I9" s="29">
        <f t="shared" si="0"/>
        <v>1200</v>
      </c>
      <c r="J9" s="26">
        <f t="shared" si="1"/>
        <v>21000</v>
      </c>
      <c r="K9" s="27">
        <f t="shared" si="2"/>
        <v>5.7142857142857141E-2</v>
      </c>
      <c r="L9" s="1"/>
    </row>
    <row r="10" spans="1:12">
      <c r="A10" s="4">
        <v>43224</v>
      </c>
      <c r="B10" s="5" t="s">
        <v>479</v>
      </c>
      <c r="C10" s="5" t="s">
        <v>19</v>
      </c>
      <c r="D10" s="5">
        <v>1700</v>
      </c>
      <c r="E10" s="5">
        <v>400</v>
      </c>
      <c r="F10" s="5">
        <v>15</v>
      </c>
      <c r="G10" s="5">
        <v>13</v>
      </c>
      <c r="H10" s="5">
        <v>16</v>
      </c>
      <c r="I10" s="29">
        <f t="shared" si="0"/>
        <v>1700</v>
      </c>
      <c r="J10" s="26">
        <f t="shared" si="1"/>
        <v>25500</v>
      </c>
      <c r="K10" s="27">
        <f t="shared" si="2"/>
        <v>6.6666666666666666E-2</v>
      </c>
      <c r="L10" s="1"/>
    </row>
    <row r="11" spans="1:12">
      <c r="A11" s="4">
        <v>43227</v>
      </c>
      <c r="B11" s="5" t="s">
        <v>224</v>
      </c>
      <c r="C11" s="5" t="s">
        <v>19</v>
      </c>
      <c r="D11" s="5">
        <v>900</v>
      </c>
      <c r="E11" s="5">
        <v>620</v>
      </c>
      <c r="F11" s="5">
        <v>21</v>
      </c>
      <c r="G11" s="5">
        <v>18</v>
      </c>
      <c r="H11" s="5">
        <v>25</v>
      </c>
      <c r="I11" s="29">
        <f t="shared" si="0"/>
        <v>3600</v>
      </c>
      <c r="J11" s="26">
        <f t="shared" si="1"/>
        <v>18900</v>
      </c>
      <c r="K11" s="27">
        <f t="shared" si="2"/>
        <v>0.19047619047619047</v>
      </c>
      <c r="L11" s="1"/>
    </row>
    <row r="12" spans="1:12">
      <c r="A12" s="4">
        <v>43227</v>
      </c>
      <c r="B12" s="5" t="s">
        <v>531</v>
      </c>
      <c r="C12" s="5" t="s">
        <v>19</v>
      </c>
      <c r="D12" s="5">
        <v>2500</v>
      </c>
      <c r="E12" s="5">
        <v>410</v>
      </c>
      <c r="F12" s="5">
        <v>14.5</v>
      </c>
      <c r="G12" s="5">
        <v>12.7</v>
      </c>
      <c r="H12" s="5">
        <v>15.5</v>
      </c>
      <c r="I12" s="29">
        <f t="shared" si="0"/>
        <v>2500</v>
      </c>
      <c r="J12" s="26">
        <f t="shared" si="1"/>
        <v>36250</v>
      </c>
      <c r="K12" s="27">
        <f t="shared" si="2"/>
        <v>6.8965517241379309E-2</v>
      </c>
      <c r="L12" s="1"/>
    </row>
    <row r="13" spans="1:12">
      <c r="A13" s="4">
        <v>43228</v>
      </c>
      <c r="B13" s="5" t="s">
        <v>554</v>
      </c>
      <c r="C13" s="5" t="s">
        <v>19</v>
      </c>
      <c r="D13" s="5">
        <v>1500</v>
      </c>
      <c r="E13" s="5">
        <v>400</v>
      </c>
      <c r="F13" s="5">
        <v>14</v>
      </c>
      <c r="G13" s="5">
        <v>12</v>
      </c>
      <c r="H13" s="5">
        <v>14.8</v>
      </c>
      <c r="I13" s="29">
        <f t="shared" si="0"/>
        <v>1200.0000000000011</v>
      </c>
      <c r="J13" s="26">
        <f t="shared" si="1"/>
        <v>21000</v>
      </c>
      <c r="K13" s="27">
        <f t="shared" si="2"/>
        <v>5.7142857142857197E-2</v>
      </c>
      <c r="L13" s="1"/>
    </row>
    <row r="14" spans="1:12">
      <c r="A14" s="4">
        <v>43228</v>
      </c>
      <c r="B14" s="5" t="s">
        <v>607</v>
      </c>
      <c r="C14" s="5" t="s">
        <v>19</v>
      </c>
      <c r="D14" s="5">
        <v>1500</v>
      </c>
      <c r="E14" s="5">
        <v>220</v>
      </c>
      <c r="F14" s="5">
        <v>33</v>
      </c>
      <c r="G14" s="5">
        <v>31</v>
      </c>
      <c r="H14" s="5">
        <v>34</v>
      </c>
      <c r="I14" s="29">
        <f t="shared" si="0"/>
        <v>1500</v>
      </c>
      <c r="J14" s="26">
        <f t="shared" si="1"/>
        <v>49500</v>
      </c>
      <c r="K14" s="27">
        <f t="shared" si="2"/>
        <v>3.0303030303030304E-2</v>
      </c>
      <c r="L14" s="1"/>
    </row>
    <row r="15" spans="1:12">
      <c r="A15" s="4">
        <v>43229</v>
      </c>
      <c r="B15" s="5" t="s">
        <v>618</v>
      </c>
      <c r="C15" s="5" t="s">
        <v>19</v>
      </c>
      <c r="D15" s="5">
        <v>500</v>
      </c>
      <c r="E15" s="5">
        <v>800</v>
      </c>
      <c r="F15" s="5">
        <v>20</v>
      </c>
      <c r="G15" s="5">
        <v>15</v>
      </c>
      <c r="H15" s="5">
        <v>22</v>
      </c>
      <c r="I15" s="29">
        <f t="shared" si="0"/>
        <v>1000</v>
      </c>
      <c r="J15" s="26">
        <f t="shared" si="1"/>
        <v>10000</v>
      </c>
      <c r="K15" s="27">
        <f t="shared" si="2"/>
        <v>0.1</v>
      </c>
      <c r="L15" s="1"/>
    </row>
    <row r="16" spans="1:12">
      <c r="A16" s="4">
        <v>43229</v>
      </c>
      <c r="B16" s="5" t="s">
        <v>445</v>
      </c>
      <c r="C16" s="5" t="s">
        <v>19</v>
      </c>
      <c r="D16" s="5">
        <v>1200</v>
      </c>
      <c r="E16" s="5">
        <v>540</v>
      </c>
      <c r="F16" s="5">
        <v>20</v>
      </c>
      <c r="G16" s="5">
        <v>17.5</v>
      </c>
      <c r="H16" s="5">
        <v>21</v>
      </c>
      <c r="I16" s="29">
        <f t="shared" si="0"/>
        <v>1200</v>
      </c>
      <c r="J16" s="26">
        <f t="shared" si="1"/>
        <v>24000</v>
      </c>
      <c r="K16" s="27">
        <f t="shared" si="2"/>
        <v>0.05</v>
      </c>
      <c r="L16" s="1"/>
    </row>
    <row r="17" spans="1:12">
      <c r="A17" s="4">
        <v>43230</v>
      </c>
      <c r="B17" s="5" t="s">
        <v>619</v>
      </c>
      <c r="C17" s="5" t="s">
        <v>19</v>
      </c>
      <c r="D17" s="5">
        <v>1000</v>
      </c>
      <c r="E17" s="5">
        <v>620</v>
      </c>
      <c r="F17" s="5">
        <v>25</v>
      </c>
      <c r="G17" s="5">
        <v>22.4</v>
      </c>
      <c r="H17" s="5">
        <v>31</v>
      </c>
      <c r="I17" s="29">
        <f t="shared" si="0"/>
        <v>6000</v>
      </c>
      <c r="J17" s="26">
        <f t="shared" si="1"/>
        <v>25000</v>
      </c>
      <c r="K17" s="27">
        <f t="shared" si="2"/>
        <v>0.24</v>
      </c>
      <c r="L17" s="1"/>
    </row>
    <row r="18" spans="1:12">
      <c r="A18" s="4">
        <v>43230</v>
      </c>
      <c r="B18" s="5" t="s">
        <v>620</v>
      </c>
      <c r="C18" s="5" t="s">
        <v>19</v>
      </c>
      <c r="D18" s="5">
        <v>2000</v>
      </c>
      <c r="E18" s="5">
        <v>440</v>
      </c>
      <c r="F18" s="5">
        <v>17</v>
      </c>
      <c r="G18" s="5">
        <v>15.4</v>
      </c>
      <c r="H18" s="5">
        <v>18</v>
      </c>
      <c r="I18" s="29">
        <f t="shared" si="0"/>
        <v>2000</v>
      </c>
      <c r="J18" s="26">
        <f t="shared" si="1"/>
        <v>34000</v>
      </c>
      <c r="K18" s="27">
        <f t="shared" si="2"/>
        <v>5.8823529411764705E-2</v>
      </c>
      <c r="L18" s="1"/>
    </row>
    <row r="19" spans="1:12">
      <c r="A19" s="4">
        <v>43231</v>
      </c>
      <c r="B19" s="5" t="s">
        <v>554</v>
      </c>
      <c r="C19" s="5" t="s">
        <v>19</v>
      </c>
      <c r="D19" s="5">
        <v>1500</v>
      </c>
      <c r="E19" s="5">
        <v>410</v>
      </c>
      <c r="F19" s="5">
        <v>13.5</v>
      </c>
      <c r="G19" s="5">
        <v>11.8</v>
      </c>
      <c r="H19" s="5">
        <v>14.5</v>
      </c>
      <c r="I19" s="29">
        <f t="shared" si="0"/>
        <v>1500</v>
      </c>
      <c r="J19" s="26">
        <f t="shared" si="1"/>
        <v>20250</v>
      </c>
      <c r="K19" s="27">
        <f t="shared" si="2"/>
        <v>7.407407407407407E-2</v>
      </c>
      <c r="L19" s="1"/>
    </row>
    <row r="20" spans="1:12">
      <c r="A20" s="4">
        <v>43231</v>
      </c>
      <c r="B20" s="5" t="s">
        <v>566</v>
      </c>
      <c r="C20" s="5" t="s">
        <v>19</v>
      </c>
      <c r="D20" s="5">
        <v>1575</v>
      </c>
      <c r="E20" s="5">
        <v>320</v>
      </c>
      <c r="F20" s="5">
        <v>12.5</v>
      </c>
      <c r="G20" s="5">
        <v>10</v>
      </c>
      <c r="H20" s="5">
        <v>12.5</v>
      </c>
      <c r="I20" s="29">
        <f t="shared" si="0"/>
        <v>0</v>
      </c>
      <c r="J20" s="26">
        <f t="shared" si="1"/>
        <v>19687.5</v>
      </c>
      <c r="K20" s="27">
        <f t="shared" si="2"/>
        <v>0</v>
      </c>
      <c r="L20" s="1"/>
    </row>
    <row r="21" spans="1:12">
      <c r="A21" s="4">
        <v>43234</v>
      </c>
      <c r="B21" s="5" t="s">
        <v>575</v>
      </c>
      <c r="C21" s="5" t="s">
        <v>19</v>
      </c>
      <c r="D21" s="5">
        <v>1500</v>
      </c>
      <c r="E21" s="5">
        <v>330</v>
      </c>
      <c r="F21" s="5">
        <v>11.5</v>
      </c>
      <c r="G21" s="5">
        <v>9.1999999999999993</v>
      </c>
      <c r="H21" s="5">
        <v>12.2</v>
      </c>
      <c r="I21" s="29">
        <f t="shared" si="0"/>
        <v>1049.9999999999989</v>
      </c>
      <c r="J21" s="26">
        <f t="shared" si="1"/>
        <v>17250</v>
      </c>
      <c r="K21" s="27">
        <f t="shared" si="2"/>
        <v>6.0869565217391237E-2</v>
      </c>
      <c r="L21" s="1"/>
    </row>
    <row r="22" spans="1:12">
      <c r="A22" s="4">
        <v>43234</v>
      </c>
      <c r="B22" s="5" t="s">
        <v>507</v>
      </c>
      <c r="C22" s="5" t="s">
        <v>19</v>
      </c>
      <c r="D22" s="5">
        <v>1300</v>
      </c>
      <c r="E22" s="5">
        <v>400</v>
      </c>
      <c r="F22" s="5">
        <v>18</v>
      </c>
      <c r="G22" s="5">
        <v>15</v>
      </c>
      <c r="H22" s="5">
        <v>19.3</v>
      </c>
      <c r="I22" s="29">
        <f t="shared" si="0"/>
        <v>1690.0000000000009</v>
      </c>
      <c r="J22" s="26">
        <f t="shared" si="1"/>
        <v>23400</v>
      </c>
      <c r="K22" s="27">
        <f t="shared" si="2"/>
        <v>7.2222222222222257E-2</v>
      </c>
      <c r="L22" s="1"/>
    </row>
    <row r="23" spans="1:12">
      <c r="A23" s="4">
        <v>43235</v>
      </c>
      <c r="B23" s="5" t="s">
        <v>604</v>
      </c>
      <c r="C23" s="5" t="s">
        <v>19</v>
      </c>
      <c r="D23" s="5">
        <v>2750</v>
      </c>
      <c r="E23" s="5">
        <v>310</v>
      </c>
      <c r="F23" s="5">
        <v>11</v>
      </c>
      <c r="G23" s="5">
        <v>9.5</v>
      </c>
      <c r="H23" s="5">
        <v>12</v>
      </c>
      <c r="I23" s="29">
        <f t="shared" si="0"/>
        <v>2750</v>
      </c>
      <c r="J23" s="26">
        <f t="shared" si="1"/>
        <v>30250</v>
      </c>
      <c r="K23" s="27">
        <f t="shared" si="2"/>
        <v>9.0909090909090912E-2</v>
      </c>
      <c r="L23" s="1"/>
    </row>
    <row r="24" spans="1:12">
      <c r="A24" s="4">
        <v>43235</v>
      </c>
      <c r="B24" s="5" t="s">
        <v>159</v>
      </c>
      <c r="C24" s="5" t="s">
        <v>19</v>
      </c>
      <c r="D24" s="5">
        <v>600</v>
      </c>
      <c r="E24" s="5">
        <v>1200</v>
      </c>
      <c r="F24" s="5">
        <v>24</v>
      </c>
      <c r="G24" s="5">
        <v>19</v>
      </c>
      <c r="H24" s="5">
        <v>26.5</v>
      </c>
      <c r="I24" s="29">
        <f t="shared" si="0"/>
        <v>1500</v>
      </c>
      <c r="J24" s="26">
        <f t="shared" si="1"/>
        <v>14400</v>
      </c>
      <c r="K24" s="27">
        <f t="shared" si="2"/>
        <v>0.10416666666666667</v>
      </c>
      <c r="L24" s="1"/>
    </row>
    <row r="25" spans="1:12">
      <c r="A25" s="4">
        <v>43236</v>
      </c>
      <c r="B25" s="5" t="s">
        <v>479</v>
      </c>
      <c r="C25" s="5" t="s">
        <v>19</v>
      </c>
      <c r="D25" s="5">
        <v>1700</v>
      </c>
      <c r="E25" s="5">
        <v>380</v>
      </c>
      <c r="F25" s="5">
        <v>11</v>
      </c>
      <c r="G25" s="5">
        <v>9</v>
      </c>
      <c r="H25" s="5">
        <v>12</v>
      </c>
      <c r="I25" s="29">
        <f t="shared" si="0"/>
        <v>1700</v>
      </c>
      <c r="J25" s="26">
        <f t="shared" si="1"/>
        <v>18700</v>
      </c>
      <c r="K25" s="27">
        <f t="shared" si="2"/>
        <v>9.0909090909090912E-2</v>
      </c>
      <c r="L25" s="1"/>
    </row>
    <row r="26" spans="1:12">
      <c r="A26" s="4">
        <v>43236</v>
      </c>
      <c r="B26" s="5" t="s">
        <v>621</v>
      </c>
      <c r="C26" s="5" t="s">
        <v>19</v>
      </c>
      <c r="D26" s="5">
        <v>2400</v>
      </c>
      <c r="E26" s="5">
        <v>275</v>
      </c>
      <c r="F26" s="5">
        <v>5</v>
      </c>
      <c r="G26" s="5">
        <v>3.7</v>
      </c>
      <c r="H26" s="5">
        <v>7</v>
      </c>
      <c r="I26" s="29">
        <f t="shared" si="0"/>
        <v>4800</v>
      </c>
      <c r="J26" s="26">
        <f t="shared" si="1"/>
        <v>12000</v>
      </c>
      <c r="K26" s="27">
        <f t="shared" si="2"/>
        <v>0.4</v>
      </c>
      <c r="L26" s="1"/>
    </row>
    <row r="27" spans="1:12">
      <c r="A27" s="4">
        <v>43237</v>
      </c>
      <c r="B27" s="5" t="s">
        <v>481</v>
      </c>
      <c r="C27" s="5" t="s">
        <v>19</v>
      </c>
      <c r="D27" s="5">
        <v>1061</v>
      </c>
      <c r="E27" s="5">
        <v>600</v>
      </c>
      <c r="F27" s="5">
        <v>12.5</v>
      </c>
      <c r="G27" s="5">
        <v>10</v>
      </c>
      <c r="H27" s="5">
        <v>13.8</v>
      </c>
      <c r="I27" s="29">
        <f t="shared" si="0"/>
        <v>1379.3000000000009</v>
      </c>
      <c r="J27" s="26">
        <f t="shared" si="1"/>
        <v>13262.5</v>
      </c>
      <c r="K27" s="27">
        <f t="shared" si="2"/>
        <v>0.10400000000000006</v>
      </c>
      <c r="L27" s="1"/>
    </row>
    <row r="28" spans="1:12">
      <c r="A28" s="4">
        <v>43237</v>
      </c>
      <c r="B28" s="5" t="s">
        <v>511</v>
      </c>
      <c r="C28" s="5" t="s">
        <v>19</v>
      </c>
      <c r="D28" s="5">
        <v>1200</v>
      </c>
      <c r="E28" s="5">
        <v>550</v>
      </c>
      <c r="F28" s="5">
        <v>15</v>
      </c>
      <c r="G28" s="5">
        <v>12.5</v>
      </c>
      <c r="H28" s="5">
        <v>17.8</v>
      </c>
      <c r="I28" s="29">
        <f t="shared" si="0"/>
        <v>3360.0000000000009</v>
      </c>
      <c r="J28" s="26">
        <f t="shared" si="1"/>
        <v>18000</v>
      </c>
      <c r="K28" s="27">
        <f t="shared" si="2"/>
        <v>0.18666666666666673</v>
      </c>
      <c r="L28" s="1"/>
    </row>
    <row r="29" spans="1:12">
      <c r="A29" s="4">
        <v>43238</v>
      </c>
      <c r="B29" s="5" t="s">
        <v>38</v>
      </c>
      <c r="C29" s="5" t="s">
        <v>19</v>
      </c>
      <c r="D29" s="5">
        <v>1800</v>
      </c>
      <c r="E29" s="5">
        <v>390</v>
      </c>
      <c r="F29" s="5">
        <v>12</v>
      </c>
      <c r="G29" s="5">
        <v>10.199999999999999</v>
      </c>
      <c r="H29" s="5">
        <v>13</v>
      </c>
      <c r="I29" s="29">
        <f t="shared" si="0"/>
        <v>1800</v>
      </c>
      <c r="J29" s="26">
        <f t="shared" si="1"/>
        <v>21600</v>
      </c>
      <c r="K29" s="27">
        <f t="shared" si="2"/>
        <v>8.3333333333333329E-2</v>
      </c>
      <c r="L29" s="1"/>
    </row>
    <row r="30" spans="1:12">
      <c r="A30" s="4">
        <v>43238</v>
      </c>
      <c r="B30" s="5" t="s">
        <v>28</v>
      </c>
      <c r="C30" s="5" t="s">
        <v>19</v>
      </c>
      <c r="D30" s="5">
        <v>1100</v>
      </c>
      <c r="E30" s="5">
        <v>940</v>
      </c>
      <c r="F30" s="5">
        <v>26</v>
      </c>
      <c r="G30" s="5">
        <v>23.4</v>
      </c>
      <c r="H30" s="5">
        <v>31</v>
      </c>
      <c r="I30" s="29">
        <f t="shared" si="0"/>
        <v>5500</v>
      </c>
      <c r="J30" s="26">
        <f t="shared" si="1"/>
        <v>28600</v>
      </c>
      <c r="K30" s="27">
        <f t="shared" si="2"/>
        <v>0.19230769230769232</v>
      </c>
      <c r="L30" s="1"/>
    </row>
    <row r="31" spans="1:12">
      <c r="A31" s="4">
        <v>43238</v>
      </c>
      <c r="B31" s="5" t="s">
        <v>103</v>
      </c>
      <c r="C31" s="5" t="s">
        <v>19</v>
      </c>
      <c r="D31" s="5">
        <v>1000</v>
      </c>
      <c r="E31" s="5">
        <v>960</v>
      </c>
      <c r="F31" s="5">
        <v>25</v>
      </c>
      <c r="G31" s="5">
        <v>22.3</v>
      </c>
      <c r="H31" s="5">
        <v>26</v>
      </c>
      <c r="I31" s="29">
        <f t="shared" si="0"/>
        <v>1000</v>
      </c>
      <c r="J31" s="26">
        <f t="shared" si="1"/>
        <v>25000</v>
      </c>
      <c r="K31" s="27">
        <f t="shared" si="2"/>
        <v>0.04</v>
      </c>
      <c r="L31" s="1"/>
    </row>
    <row r="32" spans="1:12">
      <c r="A32" s="4">
        <v>43241</v>
      </c>
      <c r="B32" s="5" t="s">
        <v>128</v>
      </c>
      <c r="C32" s="5" t="s">
        <v>19</v>
      </c>
      <c r="D32" s="5">
        <v>1000</v>
      </c>
      <c r="E32" s="5">
        <v>450</v>
      </c>
      <c r="F32" s="5">
        <v>8.1999999999999993</v>
      </c>
      <c r="G32" s="5">
        <v>5.4</v>
      </c>
      <c r="H32" s="5">
        <v>8.1999999999999993</v>
      </c>
      <c r="I32" s="29">
        <f t="shared" si="0"/>
        <v>0</v>
      </c>
      <c r="J32" s="26">
        <f t="shared" si="1"/>
        <v>8200</v>
      </c>
      <c r="K32" s="27">
        <f t="shared" si="2"/>
        <v>0</v>
      </c>
      <c r="L32" s="1"/>
    </row>
    <row r="33" spans="1:12">
      <c r="A33" s="4">
        <v>43241</v>
      </c>
      <c r="B33" s="5" t="s">
        <v>539</v>
      </c>
      <c r="C33" s="5" t="s">
        <v>19</v>
      </c>
      <c r="D33" s="5">
        <v>1200</v>
      </c>
      <c r="E33" s="5">
        <v>700</v>
      </c>
      <c r="F33" s="5">
        <v>14</v>
      </c>
      <c r="G33" s="5">
        <v>11.9</v>
      </c>
      <c r="H33" s="5">
        <v>26.5</v>
      </c>
      <c r="I33" s="29">
        <f t="shared" si="0"/>
        <v>15000</v>
      </c>
      <c r="J33" s="26">
        <f t="shared" si="1"/>
        <v>16800</v>
      </c>
      <c r="K33" s="27">
        <f t="shared" si="2"/>
        <v>0.8928571428571429</v>
      </c>
      <c r="L33" s="1"/>
    </row>
    <row r="34" spans="1:12">
      <c r="A34" s="7">
        <v>43242</v>
      </c>
      <c r="B34" s="8" t="s">
        <v>32</v>
      </c>
      <c r="C34" s="8" t="s">
        <v>19</v>
      </c>
      <c r="D34" s="8">
        <v>1300</v>
      </c>
      <c r="E34" s="8">
        <v>580</v>
      </c>
      <c r="F34" s="8">
        <v>9</v>
      </c>
      <c r="G34" s="8">
        <v>6.5</v>
      </c>
      <c r="H34" s="8">
        <v>6.5</v>
      </c>
      <c r="I34" s="30">
        <f t="shared" si="0"/>
        <v>-3250</v>
      </c>
      <c r="J34" s="26">
        <f t="shared" si="1"/>
        <v>11700</v>
      </c>
      <c r="K34" s="27">
        <f t="shared" si="2"/>
        <v>-0.27777777777777779</v>
      </c>
      <c r="L34" s="1"/>
    </row>
    <row r="35" spans="1:12">
      <c r="A35" s="4">
        <v>43242</v>
      </c>
      <c r="B35" s="5" t="s">
        <v>586</v>
      </c>
      <c r="C35" s="5" t="s">
        <v>19</v>
      </c>
      <c r="D35" s="5">
        <v>1575</v>
      </c>
      <c r="E35" s="5">
        <v>310</v>
      </c>
      <c r="F35" s="5">
        <v>11</v>
      </c>
      <c r="G35" s="5">
        <v>9.1999999999999993</v>
      </c>
      <c r="H35" s="5">
        <v>12</v>
      </c>
      <c r="I35" s="29">
        <f t="shared" si="0"/>
        <v>1575</v>
      </c>
      <c r="J35" s="26">
        <f t="shared" si="1"/>
        <v>17325</v>
      </c>
      <c r="K35" s="27">
        <f t="shared" si="2"/>
        <v>9.0909090909090912E-2</v>
      </c>
      <c r="L35" s="1"/>
    </row>
    <row r="36" spans="1:12">
      <c r="A36" s="7">
        <v>43242</v>
      </c>
      <c r="B36" s="8" t="s">
        <v>622</v>
      </c>
      <c r="C36" s="8" t="s">
        <v>19</v>
      </c>
      <c r="D36" s="8">
        <v>1061</v>
      </c>
      <c r="E36" s="8">
        <v>580</v>
      </c>
      <c r="F36" s="8">
        <v>13</v>
      </c>
      <c r="G36" s="8">
        <v>10.4</v>
      </c>
      <c r="H36" s="8">
        <v>10.4</v>
      </c>
      <c r="I36" s="30">
        <f t="shared" si="0"/>
        <v>-2758.5999999999995</v>
      </c>
      <c r="J36" s="26">
        <f t="shared" si="1"/>
        <v>13793</v>
      </c>
      <c r="K36" s="27">
        <f t="shared" si="2"/>
        <v>-0.19999999999999996</v>
      </c>
      <c r="L36" s="1"/>
    </row>
    <row r="37" spans="1:12">
      <c r="A37" s="4">
        <v>43242</v>
      </c>
      <c r="B37" s="5" t="s">
        <v>479</v>
      </c>
      <c r="C37" s="5" t="s">
        <v>19</v>
      </c>
      <c r="D37" s="5">
        <v>1700</v>
      </c>
      <c r="E37" s="5">
        <v>360</v>
      </c>
      <c r="F37" s="5">
        <v>6.5</v>
      </c>
      <c r="G37" s="5">
        <v>4.8</v>
      </c>
      <c r="H37" s="5">
        <v>6.5</v>
      </c>
      <c r="I37" s="29">
        <f t="shared" si="0"/>
        <v>0</v>
      </c>
      <c r="J37" s="26">
        <f t="shared" si="1"/>
        <v>11050</v>
      </c>
      <c r="K37" s="27">
        <f t="shared" si="2"/>
        <v>0</v>
      </c>
      <c r="L37" s="1"/>
    </row>
    <row r="38" spans="1:12">
      <c r="A38" s="4">
        <v>43243</v>
      </c>
      <c r="B38" s="5" t="s">
        <v>508</v>
      </c>
      <c r="C38" s="5" t="s">
        <v>19</v>
      </c>
      <c r="D38" s="5">
        <v>1750</v>
      </c>
      <c r="E38" s="5">
        <v>260</v>
      </c>
      <c r="F38" s="5">
        <v>5.5</v>
      </c>
      <c r="G38" s="5">
        <v>4</v>
      </c>
      <c r="H38" s="5">
        <v>5.8</v>
      </c>
      <c r="I38" s="29">
        <f t="shared" si="0"/>
        <v>524.99999999999966</v>
      </c>
      <c r="J38" s="26">
        <f t="shared" si="1"/>
        <v>9625</v>
      </c>
      <c r="K38" s="27">
        <f t="shared" si="2"/>
        <v>5.4545454545454508E-2</v>
      </c>
      <c r="L38" s="1"/>
    </row>
    <row r="39" spans="1:12">
      <c r="A39" s="4">
        <v>43243</v>
      </c>
      <c r="B39" s="5" t="s">
        <v>520</v>
      </c>
      <c r="C39" s="5" t="s">
        <v>19</v>
      </c>
      <c r="D39" s="5">
        <v>1300</v>
      </c>
      <c r="E39" s="5">
        <v>400</v>
      </c>
      <c r="F39" s="5">
        <v>15</v>
      </c>
      <c r="G39" s="5">
        <v>12.5</v>
      </c>
      <c r="H39" s="5">
        <v>16.2</v>
      </c>
      <c r="I39" s="29">
        <f t="shared" si="0"/>
        <v>1559.9999999999991</v>
      </c>
      <c r="J39" s="26">
        <f t="shared" si="1"/>
        <v>19500</v>
      </c>
      <c r="K39" s="27">
        <f t="shared" si="2"/>
        <v>7.999999999999996E-2</v>
      </c>
      <c r="L39" s="1"/>
    </row>
    <row r="40" spans="1:12">
      <c r="A40" s="4">
        <v>43243</v>
      </c>
      <c r="B40" s="5" t="s">
        <v>486</v>
      </c>
      <c r="C40" s="5" t="s">
        <v>19</v>
      </c>
      <c r="D40" s="5">
        <v>1200</v>
      </c>
      <c r="E40" s="5">
        <v>700</v>
      </c>
      <c r="F40" s="5">
        <v>19.5</v>
      </c>
      <c r="G40" s="5">
        <v>16.2</v>
      </c>
      <c r="H40" s="5">
        <v>20.8</v>
      </c>
      <c r="I40" s="29">
        <f t="shared" si="0"/>
        <v>1560.0000000000009</v>
      </c>
      <c r="J40" s="26">
        <f t="shared" si="1"/>
        <v>23400</v>
      </c>
      <c r="K40" s="27">
        <f t="shared" si="2"/>
        <v>6.6666666666666707E-2</v>
      </c>
      <c r="L40" s="1"/>
    </row>
    <row r="41" spans="1:12">
      <c r="A41" s="4">
        <v>43244</v>
      </c>
      <c r="B41" s="5" t="s">
        <v>477</v>
      </c>
      <c r="C41" s="5" t="s">
        <v>19</v>
      </c>
      <c r="D41" s="5">
        <v>1750</v>
      </c>
      <c r="E41" s="5">
        <v>340</v>
      </c>
      <c r="F41" s="5">
        <v>10.5</v>
      </c>
      <c r="G41" s="5">
        <v>8.9</v>
      </c>
      <c r="H41" s="5">
        <v>13.5</v>
      </c>
      <c r="I41" s="29">
        <f t="shared" si="0"/>
        <v>5250</v>
      </c>
      <c r="J41" s="26">
        <f t="shared" si="1"/>
        <v>18375</v>
      </c>
      <c r="K41" s="27">
        <f t="shared" si="2"/>
        <v>0.2857142857142857</v>
      </c>
      <c r="L41" s="1"/>
    </row>
    <row r="42" spans="1:12">
      <c r="A42" s="4">
        <v>43244</v>
      </c>
      <c r="B42" s="5" t="s">
        <v>567</v>
      </c>
      <c r="C42" s="5" t="s">
        <v>19</v>
      </c>
      <c r="D42" s="5">
        <v>1600</v>
      </c>
      <c r="E42" s="5">
        <v>310</v>
      </c>
      <c r="F42" s="5">
        <v>10</v>
      </c>
      <c r="G42" s="5">
        <v>8.1999999999999993</v>
      </c>
      <c r="H42" s="5">
        <v>10</v>
      </c>
      <c r="I42" s="29">
        <f t="shared" si="0"/>
        <v>0</v>
      </c>
      <c r="J42" s="26">
        <f t="shared" si="1"/>
        <v>16000</v>
      </c>
      <c r="K42" s="27">
        <f t="shared" si="2"/>
        <v>0</v>
      </c>
      <c r="L42" s="1"/>
    </row>
    <row r="43" spans="1:12">
      <c r="A43" s="4">
        <v>43245</v>
      </c>
      <c r="B43" s="5" t="s">
        <v>230</v>
      </c>
      <c r="C43" s="5" t="s">
        <v>19</v>
      </c>
      <c r="D43" s="5">
        <v>1400</v>
      </c>
      <c r="E43" s="5">
        <v>480</v>
      </c>
      <c r="F43" s="5">
        <v>18.5</v>
      </c>
      <c r="G43" s="5">
        <v>16.5</v>
      </c>
      <c r="H43" s="5">
        <v>19.5</v>
      </c>
      <c r="I43" s="29">
        <f t="shared" si="0"/>
        <v>1400</v>
      </c>
      <c r="J43" s="26">
        <f t="shared" si="1"/>
        <v>25900</v>
      </c>
      <c r="K43" s="27">
        <f t="shared" si="2"/>
        <v>5.4054054054054057E-2</v>
      </c>
      <c r="L43" s="1"/>
    </row>
    <row r="44" spans="1:12">
      <c r="A44" s="7">
        <v>43245</v>
      </c>
      <c r="B44" s="8" t="s">
        <v>508</v>
      </c>
      <c r="C44" s="8" t="s">
        <v>19</v>
      </c>
      <c r="D44" s="8">
        <v>1750</v>
      </c>
      <c r="E44" s="8">
        <v>250</v>
      </c>
      <c r="F44" s="8">
        <v>10</v>
      </c>
      <c r="G44" s="8">
        <v>8.1999999999999993</v>
      </c>
      <c r="H44" s="8">
        <v>8.1999999999999993</v>
      </c>
      <c r="I44" s="30">
        <f t="shared" si="0"/>
        <v>-3150.0000000000014</v>
      </c>
      <c r="J44" s="26">
        <f t="shared" si="1"/>
        <v>17500</v>
      </c>
      <c r="K44" s="27">
        <f t="shared" si="2"/>
        <v>-0.18000000000000008</v>
      </c>
      <c r="L44" s="1"/>
    </row>
    <row r="45" spans="1:12">
      <c r="A45" s="7">
        <v>43248</v>
      </c>
      <c r="B45" s="8" t="s">
        <v>38</v>
      </c>
      <c r="C45" s="8" t="s">
        <v>19</v>
      </c>
      <c r="D45" s="8">
        <v>1800</v>
      </c>
      <c r="E45" s="8">
        <v>400</v>
      </c>
      <c r="F45" s="8">
        <v>10</v>
      </c>
      <c r="G45" s="8">
        <v>8</v>
      </c>
      <c r="H45" s="8">
        <v>8</v>
      </c>
      <c r="I45" s="30">
        <f t="shared" si="0"/>
        <v>-3600</v>
      </c>
      <c r="J45" s="26">
        <f t="shared" si="1"/>
        <v>18000</v>
      </c>
      <c r="K45" s="27">
        <f t="shared" si="2"/>
        <v>-0.2</v>
      </c>
      <c r="L45" s="1"/>
    </row>
    <row r="46" spans="1:12">
      <c r="A46" s="4">
        <v>43248</v>
      </c>
      <c r="B46" s="5" t="s">
        <v>549</v>
      </c>
      <c r="C46" s="5" t="s">
        <v>19</v>
      </c>
      <c r="D46" s="5">
        <v>1000</v>
      </c>
      <c r="E46" s="5">
        <v>550</v>
      </c>
      <c r="F46" s="5">
        <v>11</v>
      </c>
      <c r="G46" s="5">
        <v>8</v>
      </c>
      <c r="H46" s="5">
        <v>12.5</v>
      </c>
      <c r="I46" s="29">
        <f t="shared" si="0"/>
        <v>1500</v>
      </c>
      <c r="J46" s="26">
        <f t="shared" si="1"/>
        <v>11000</v>
      </c>
      <c r="K46" s="27">
        <f t="shared" si="2"/>
        <v>0.13636363636363635</v>
      </c>
      <c r="L46" s="1"/>
    </row>
    <row r="47" spans="1:12">
      <c r="A47" s="4">
        <v>43248</v>
      </c>
      <c r="B47" s="5" t="s">
        <v>578</v>
      </c>
      <c r="C47" s="5" t="s">
        <v>19</v>
      </c>
      <c r="D47" s="5">
        <v>1500</v>
      </c>
      <c r="E47" s="5">
        <v>290</v>
      </c>
      <c r="F47" s="5">
        <v>9.5</v>
      </c>
      <c r="G47" s="5">
        <v>7.5</v>
      </c>
      <c r="H47" s="5">
        <v>10.5</v>
      </c>
      <c r="I47" s="29">
        <f t="shared" si="0"/>
        <v>1500</v>
      </c>
      <c r="J47" s="26">
        <f t="shared" si="1"/>
        <v>14250</v>
      </c>
      <c r="K47" s="27">
        <f t="shared" si="2"/>
        <v>0.10526315789473684</v>
      </c>
      <c r="L47" s="1"/>
    </row>
    <row r="48" spans="1:12">
      <c r="A48" s="4">
        <v>43249</v>
      </c>
      <c r="B48" s="5" t="s">
        <v>52</v>
      </c>
      <c r="C48" s="5" t="s">
        <v>19</v>
      </c>
      <c r="D48" s="5">
        <v>1100</v>
      </c>
      <c r="E48" s="5">
        <v>940</v>
      </c>
      <c r="F48" s="5">
        <v>13</v>
      </c>
      <c r="G48" s="5">
        <v>10.199999999999999</v>
      </c>
      <c r="H48" s="5">
        <v>16</v>
      </c>
      <c r="I48" s="29">
        <f t="shared" si="0"/>
        <v>3300</v>
      </c>
      <c r="J48" s="26">
        <f t="shared" si="1"/>
        <v>14300</v>
      </c>
      <c r="K48" s="27">
        <f t="shared" si="2"/>
        <v>0.23076923076923078</v>
      </c>
      <c r="L48" s="1"/>
    </row>
    <row r="49" spans="1:12">
      <c r="A49" s="4">
        <v>43249</v>
      </c>
      <c r="B49" s="5" t="s">
        <v>295</v>
      </c>
      <c r="C49" s="5" t="s">
        <v>19</v>
      </c>
      <c r="D49" s="5">
        <v>900</v>
      </c>
      <c r="E49" s="5">
        <v>660</v>
      </c>
      <c r="F49" s="5">
        <v>19</v>
      </c>
      <c r="G49" s="5">
        <v>15.5</v>
      </c>
      <c r="H49" s="5">
        <v>23</v>
      </c>
      <c r="I49" s="29">
        <f t="shared" si="0"/>
        <v>3600</v>
      </c>
      <c r="J49" s="26">
        <f t="shared" si="1"/>
        <v>17100</v>
      </c>
      <c r="K49" s="27">
        <f t="shared" si="2"/>
        <v>0.21052631578947367</v>
      </c>
      <c r="L49" s="1"/>
    </row>
    <row r="50" spans="1:12">
      <c r="A50" s="7">
        <v>43250</v>
      </c>
      <c r="B50" s="8" t="s">
        <v>612</v>
      </c>
      <c r="C50" s="8" t="s">
        <v>19</v>
      </c>
      <c r="D50" s="8">
        <v>1000</v>
      </c>
      <c r="E50" s="8">
        <v>530</v>
      </c>
      <c r="F50" s="8">
        <v>10</v>
      </c>
      <c r="G50" s="8">
        <v>7.2</v>
      </c>
      <c r="H50" s="8">
        <v>7.2</v>
      </c>
      <c r="I50" s="30">
        <f t="shared" si="0"/>
        <v>-2800</v>
      </c>
      <c r="J50" s="26">
        <f t="shared" si="1"/>
        <v>10000</v>
      </c>
      <c r="K50" s="27">
        <f t="shared" si="2"/>
        <v>-0.28000000000000003</v>
      </c>
      <c r="L50" s="1"/>
    </row>
    <row r="51" spans="1:12">
      <c r="A51" s="4">
        <v>43251</v>
      </c>
      <c r="B51" s="5" t="s">
        <v>477</v>
      </c>
      <c r="C51" s="5" t="s">
        <v>19</v>
      </c>
      <c r="D51" s="5">
        <v>1750</v>
      </c>
      <c r="E51" s="5">
        <v>340</v>
      </c>
      <c r="F51" s="5">
        <v>2.5</v>
      </c>
      <c r="G51" s="5">
        <v>1</v>
      </c>
      <c r="H51" s="5">
        <v>3.4</v>
      </c>
      <c r="I51" s="29">
        <f t="shared" si="0"/>
        <v>1574.9999999999998</v>
      </c>
      <c r="J51" s="26">
        <f t="shared" si="1"/>
        <v>4375</v>
      </c>
      <c r="K51" s="27">
        <f t="shared" si="2"/>
        <v>0.35999999999999993</v>
      </c>
      <c r="L51" s="1"/>
    </row>
    <row r="52" spans="1:12">
      <c r="A52" s="4">
        <v>43251</v>
      </c>
      <c r="B52" s="5" t="s">
        <v>44</v>
      </c>
      <c r="C52" s="5" t="s">
        <v>19</v>
      </c>
      <c r="D52" s="5">
        <v>800</v>
      </c>
      <c r="E52" s="5">
        <v>560</v>
      </c>
      <c r="F52" s="5">
        <v>3.5</v>
      </c>
      <c r="G52" s="5">
        <v>0.8</v>
      </c>
      <c r="H52" s="5">
        <v>5.4</v>
      </c>
      <c r="I52" s="29">
        <f t="shared" si="0"/>
        <v>1520.0000000000002</v>
      </c>
      <c r="J52" s="26">
        <f t="shared" si="1"/>
        <v>2800</v>
      </c>
      <c r="K52" s="27">
        <f t="shared" si="2"/>
        <v>0.54285714285714293</v>
      </c>
      <c r="L52" s="1"/>
    </row>
    <row r="53" spans="1:12">
      <c r="A53" s="4"/>
      <c r="B53" s="5"/>
      <c r="C53" s="5"/>
      <c r="D53" s="5"/>
      <c r="E53" s="5"/>
      <c r="F53" s="5"/>
      <c r="G53" s="5"/>
      <c r="H53" s="5"/>
      <c r="I53" s="29"/>
      <c r="J53" s="26"/>
      <c r="K53" s="27"/>
      <c r="L53" s="1"/>
    </row>
    <row r="54" spans="1:12">
      <c r="A54" s="4"/>
      <c r="B54" s="5"/>
      <c r="C54" s="5"/>
      <c r="D54" s="5"/>
      <c r="E54" s="5"/>
      <c r="F54" s="5"/>
      <c r="G54" s="5"/>
      <c r="H54" s="5"/>
      <c r="I54" s="29"/>
      <c r="J54" s="26"/>
      <c r="K54" s="27"/>
      <c r="L54" s="1"/>
    </row>
    <row r="55" spans="1:12">
      <c r="A55" s="4"/>
      <c r="B55" s="5"/>
      <c r="C55" s="5"/>
      <c r="D55" s="5"/>
      <c r="E55" s="5"/>
      <c r="F55" s="5"/>
      <c r="G55" s="5"/>
      <c r="H55" s="5"/>
      <c r="I55" s="29"/>
      <c r="J55" s="26"/>
      <c r="K55" s="27"/>
      <c r="L55" s="1"/>
    </row>
    <row r="56" spans="1:12">
      <c r="A56" s="4"/>
      <c r="B56" s="5"/>
      <c r="C56" s="5"/>
      <c r="D56" s="5"/>
      <c r="E56" s="5"/>
      <c r="F56" s="5"/>
      <c r="G56" s="5"/>
      <c r="H56" s="5"/>
      <c r="I56" s="29"/>
      <c r="J56" s="26"/>
      <c r="K56" s="27">
        <f>SUM(K4:K55)</f>
        <v>5.0904901227712021</v>
      </c>
      <c r="L56" s="1"/>
    </row>
    <row r="57" spans="1:12">
      <c r="A57" s="31"/>
      <c r="B57" s="32"/>
      <c r="C57" s="32"/>
      <c r="D57" s="32"/>
      <c r="E57" s="32"/>
      <c r="F57" s="32"/>
      <c r="G57" s="41"/>
      <c r="H57" s="41"/>
      <c r="I57" s="42"/>
      <c r="J57" s="43"/>
      <c r="K57" s="44"/>
      <c r="L57" s="1"/>
    </row>
    <row r="58" spans="1:12">
      <c r="A58" s="31"/>
      <c r="B58" s="32"/>
      <c r="C58" s="32"/>
      <c r="D58" s="32"/>
      <c r="E58" s="32"/>
      <c r="F58" s="32"/>
      <c r="G58" s="91" t="s">
        <v>69</v>
      </c>
      <c r="H58" s="91"/>
      <c r="I58" s="45">
        <f>SUM(I4:I56)</f>
        <v>89560.7</v>
      </c>
      <c r="J58" s="32"/>
      <c r="K58" s="1"/>
      <c r="L58" s="1"/>
    </row>
    <row r="59" spans="1:12">
      <c r="G59" s="32"/>
      <c r="H59" s="32"/>
      <c r="I59" s="32"/>
    </row>
    <row r="60" spans="1:12">
      <c r="G60" s="92" t="s">
        <v>70</v>
      </c>
      <c r="H60" s="92"/>
      <c r="I60" s="35">
        <v>5.09</v>
      </c>
    </row>
    <row r="61" spans="1:12">
      <c r="G61" s="33"/>
      <c r="H61" s="33"/>
      <c r="I61" s="32"/>
    </row>
    <row r="62" spans="1:12">
      <c r="G62" s="92" t="s">
        <v>2</v>
      </c>
      <c r="H62" s="92"/>
      <c r="I62" s="35">
        <f>43/49</f>
        <v>0.87755102040816324</v>
      </c>
    </row>
    <row r="1048576" spans="10:10 16384:16384">
      <c r="J1048576" s="26"/>
      <c r="XFD1048576" s="26"/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596" footer="0.51180555555555596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3" workbookViewId="0">
      <selection activeCell="K4" sqref="K4"/>
    </sheetView>
  </sheetViews>
  <sheetFormatPr defaultColWidth="9" defaultRowHeight="15"/>
  <cols>
    <col min="1" max="1" width="9.42578125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623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43192</v>
      </c>
      <c r="B4" s="5" t="s">
        <v>538</v>
      </c>
      <c r="C4" s="5" t="s">
        <v>19</v>
      </c>
      <c r="D4" s="5">
        <v>1200</v>
      </c>
      <c r="E4" s="5">
        <v>600</v>
      </c>
      <c r="F4" s="5">
        <v>30</v>
      </c>
      <c r="G4" s="5">
        <v>27.5</v>
      </c>
      <c r="H4" s="5">
        <v>32.700000000000003</v>
      </c>
      <c r="I4" s="29">
        <f t="shared" ref="I4:I53" si="0">(H4-F4)*D4</f>
        <v>3240.0000000000036</v>
      </c>
      <c r="J4" s="26">
        <f t="shared" ref="J4:J53" si="1">D4*F4</f>
        <v>36000</v>
      </c>
      <c r="K4" s="27">
        <f t="shared" ref="K4:K53" si="2">(I4/J4)</f>
        <v>9.0000000000000108E-2</v>
      </c>
      <c r="L4" s="1"/>
    </row>
    <row r="5" spans="1:12">
      <c r="A5" s="4">
        <v>43192</v>
      </c>
      <c r="B5" s="5" t="s">
        <v>529</v>
      </c>
      <c r="C5" s="5" t="s">
        <v>19</v>
      </c>
      <c r="D5" s="5">
        <v>1600</v>
      </c>
      <c r="E5" s="5">
        <v>330</v>
      </c>
      <c r="F5" s="5">
        <v>8.3000000000000007</v>
      </c>
      <c r="G5" s="5">
        <v>6.5</v>
      </c>
      <c r="H5" s="5">
        <v>8.3000000000000007</v>
      </c>
      <c r="I5" s="29">
        <f t="shared" si="0"/>
        <v>0</v>
      </c>
      <c r="J5" s="26">
        <f t="shared" si="1"/>
        <v>13280.000000000002</v>
      </c>
      <c r="K5" s="27">
        <f t="shared" si="2"/>
        <v>0</v>
      </c>
      <c r="L5" s="1"/>
    </row>
    <row r="6" spans="1:12">
      <c r="A6" s="4">
        <v>43193</v>
      </c>
      <c r="B6" s="5" t="s">
        <v>566</v>
      </c>
      <c r="C6" s="5" t="s">
        <v>19</v>
      </c>
      <c r="D6" s="5">
        <v>1575</v>
      </c>
      <c r="E6" s="5">
        <v>360</v>
      </c>
      <c r="F6" s="5">
        <v>8.5</v>
      </c>
      <c r="G6" s="5">
        <v>6.7</v>
      </c>
      <c r="H6" s="5">
        <v>11</v>
      </c>
      <c r="I6" s="29">
        <f t="shared" si="0"/>
        <v>3937.5</v>
      </c>
      <c r="J6" s="26">
        <f t="shared" si="1"/>
        <v>13387.5</v>
      </c>
      <c r="K6" s="27">
        <f t="shared" si="2"/>
        <v>0.29411764705882354</v>
      </c>
      <c r="L6" s="1"/>
    </row>
    <row r="7" spans="1:12">
      <c r="A7" s="4">
        <v>43193</v>
      </c>
      <c r="B7" s="5" t="s">
        <v>538</v>
      </c>
      <c r="C7" s="5" t="s">
        <v>19</v>
      </c>
      <c r="D7" s="5">
        <v>1200</v>
      </c>
      <c r="E7" s="46">
        <v>600</v>
      </c>
      <c r="F7" s="5">
        <v>30</v>
      </c>
      <c r="G7" s="5">
        <v>27.2</v>
      </c>
      <c r="H7" s="5">
        <v>30</v>
      </c>
      <c r="I7" s="29">
        <f t="shared" si="0"/>
        <v>0</v>
      </c>
      <c r="J7" s="26">
        <f t="shared" si="1"/>
        <v>36000</v>
      </c>
      <c r="K7" s="27">
        <f t="shared" si="2"/>
        <v>0</v>
      </c>
      <c r="L7" s="1"/>
    </row>
    <row r="8" spans="1:12">
      <c r="A8" s="4">
        <v>43193</v>
      </c>
      <c r="B8" s="5" t="s">
        <v>624</v>
      </c>
      <c r="C8" s="5" t="s">
        <v>19</v>
      </c>
      <c r="D8" s="5">
        <v>1000</v>
      </c>
      <c r="E8" s="5">
        <v>1000</v>
      </c>
      <c r="F8" s="5">
        <v>29</v>
      </c>
      <c r="G8" s="5">
        <v>24.5</v>
      </c>
      <c r="H8" s="5">
        <v>29</v>
      </c>
      <c r="I8" s="29">
        <f t="shared" si="0"/>
        <v>0</v>
      </c>
      <c r="J8" s="26">
        <f t="shared" si="1"/>
        <v>29000</v>
      </c>
      <c r="K8" s="27">
        <f t="shared" si="2"/>
        <v>0</v>
      </c>
      <c r="L8" s="1"/>
    </row>
    <row r="9" spans="1:12">
      <c r="A9" s="4">
        <v>43194</v>
      </c>
      <c r="B9" s="5" t="s">
        <v>52</v>
      </c>
      <c r="C9" s="5" t="s">
        <v>19</v>
      </c>
      <c r="D9" s="5">
        <v>1100</v>
      </c>
      <c r="E9" s="5">
        <v>900</v>
      </c>
      <c r="F9" s="5">
        <v>28</v>
      </c>
      <c r="G9" s="5">
        <v>25.5</v>
      </c>
      <c r="H9" s="5">
        <v>31</v>
      </c>
      <c r="I9" s="29">
        <f t="shared" si="0"/>
        <v>3300</v>
      </c>
      <c r="J9" s="26">
        <f t="shared" si="1"/>
        <v>30800</v>
      </c>
      <c r="K9" s="27">
        <f t="shared" si="2"/>
        <v>0.10714285714285714</v>
      </c>
      <c r="L9" s="1"/>
    </row>
    <row r="10" spans="1:12">
      <c r="A10" s="4">
        <v>43194</v>
      </c>
      <c r="B10" s="5" t="s">
        <v>531</v>
      </c>
      <c r="C10" s="5" t="s">
        <v>19</v>
      </c>
      <c r="D10" s="5">
        <v>2500</v>
      </c>
      <c r="E10" s="5">
        <v>380</v>
      </c>
      <c r="F10" s="5">
        <v>9</v>
      </c>
      <c r="G10" s="5">
        <v>7.5</v>
      </c>
      <c r="H10" s="5">
        <v>9</v>
      </c>
      <c r="I10" s="29">
        <f t="shared" si="0"/>
        <v>0</v>
      </c>
      <c r="J10" s="26">
        <f t="shared" si="1"/>
        <v>22500</v>
      </c>
      <c r="K10" s="27">
        <f t="shared" si="2"/>
        <v>0</v>
      </c>
      <c r="L10" s="1"/>
    </row>
    <row r="11" spans="1:12">
      <c r="A11" s="7">
        <v>43195</v>
      </c>
      <c r="B11" s="8" t="s">
        <v>479</v>
      </c>
      <c r="C11" s="8" t="s">
        <v>19</v>
      </c>
      <c r="D11" s="8">
        <v>1700</v>
      </c>
      <c r="E11" s="8">
        <v>390</v>
      </c>
      <c r="F11" s="8">
        <v>11</v>
      </c>
      <c r="G11" s="8">
        <v>9.5</v>
      </c>
      <c r="H11" s="8">
        <v>9.5</v>
      </c>
      <c r="I11" s="30">
        <f t="shared" si="0"/>
        <v>-2550</v>
      </c>
      <c r="J11" s="26">
        <f t="shared" si="1"/>
        <v>18700</v>
      </c>
      <c r="K11" s="27">
        <f t="shared" si="2"/>
        <v>-0.13636363636363635</v>
      </c>
      <c r="L11" s="1"/>
    </row>
    <row r="12" spans="1:12">
      <c r="A12" s="4">
        <v>43195</v>
      </c>
      <c r="B12" s="5" t="s">
        <v>569</v>
      </c>
      <c r="C12" s="5" t="s">
        <v>19</v>
      </c>
      <c r="D12" s="5">
        <v>1061</v>
      </c>
      <c r="E12" s="5">
        <v>584.29999999999995</v>
      </c>
      <c r="F12" s="5">
        <v>19</v>
      </c>
      <c r="G12" s="5">
        <v>16.5</v>
      </c>
      <c r="H12" s="5">
        <v>19</v>
      </c>
      <c r="I12" s="29">
        <f t="shared" si="0"/>
        <v>0</v>
      </c>
      <c r="J12" s="26">
        <f t="shared" si="1"/>
        <v>20159</v>
      </c>
      <c r="K12" s="27">
        <f t="shared" si="2"/>
        <v>0</v>
      </c>
      <c r="L12" s="1"/>
    </row>
    <row r="13" spans="1:12">
      <c r="A13" s="4">
        <v>43195</v>
      </c>
      <c r="B13" s="5" t="s">
        <v>625</v>
      </c>
      <c r="C13" s="5" t="s">
        <v>19</v>
      </c>
      <c r="D13" s="5">
        <v>350</v>
      </c>
      <c r="E13" s="5">
        <v>1650</v>
      </c>
      <c r="F13" s="5">
        <v>56</v>
      </c>
      <c r="G13" s="5">
        <v>48</v>
      </c>
      <c r="H13" s="5">
        <v>58</v>
      </c>
      <c r="I13" s="29">
        <f t="shared" si="0"/>
        <v>700</v>
      </c>
      <c r="J13" s="26">
        <f t="shared" si="1"/>
        <v>19600</v>
      </c>
      <c r="K13" s="27">
        <f t="shared" si="2"/>
        <v>3.5714285714285712E-2</v>
      </c>
      <c r="L13" s="1"/>
    </row>
    <row r="14" spans="1:12">
      <c r="A14" s="4">
        <v>43196</v>
      </c>
      <c r="B14" s="5" t="s">
        <v>479</v>
      </c>
      <c r="C14" s="5" t="s">
        <v>19</v>
      </c>
      <c r="D14" s="5">
        <v>1700</v>
      </c>
      <c r="E14" s="5">
        <v>390</v>
      </c>
      <c r="F14" s="5">
        <v>11.5</v>
      </c>
      <c r="G14" s="5">
        <v>9.8000000000000007</v>
      </c>
      <c r="H14" s="5">
        <v>16</v>
      </c>
      <c r="I14" s="29">
        <f t="shared" si="0"/>
        <v>7650</v>
      </c>
      <c r="J14" s="26">
        <f t="shared" si="1"/>
        <v>19550</v>
      </c>
      <c r="K14" s="27">
        <f t="shared" si="2"/>
        <v>0.39130434782608697</v>
      </c>
      <c r="L14" s="1"/>
    </row>
    <row r="15" spans="1:12">
      <c r="A15" s="4">
        <v>43199</v>
      </c>
      <c r="B15" s="5" t="s">
        <v>626</v>
      </c>
      <c r="C15" s="5" t="s">
        <v>19</v>
      </c>
      <c r="D15" s="5">
        <v>600</v>
      </c>
      <c r="E15" s="5">
        <v>1400</v>
      </c>
      <c r="F15" s="5">
        <v>13</v>
      </c>
      <c r="G15" s="5">
        <v>8.8000000000000007</v>
      </c>
      <c r="H15" s="5">
        <v>15</v>
      </c>
      <c r="I15" s="29">
        <f t="shared" si="0"/>
        <v>1200</v>
      </c>
      <c r="J15" s="26">
        <f t="shared" si="1"/>
        <v>7800</v>
      </c>
      <c r="K15" s="27">
        <f t="shared" si="2"/>
        <v>0.15384615384615385</v>
      </c>
      <c r="L15" s="1"/>
    </row>
    <row r="16" spans="1:12">
      <c r="A16" s="4">
        <v>43199</v>
      </c>
      <c r="B16" s="5" t="s">
        <v>295</v>
      </c>
      <c r="C16" s="5" t="s">
        <v>19</v>
      </c>
      <c r="D16" s="5">
        <v>1800</v>
      </c>
      <c r="E16" s="5">
        <v>620</v>
      </c>
      <c r="F16" s="5">
        <v>22</v>
      </c>
      <c r="G16" s="5">
        <v>20</v>
      </c>
      <c r="H16" s="5">
        <v>24.3</v>
      </c>
      <c r="I16" s="29">
        <f t="shared" si="0"/>
        <v>4140.0000000000009</v>
      </c>
      <c r="J16" s="26">
        <f t="shared" si="1"/>
        <v>39600</v>
      </c>
      <c r="K16" s="27">
        <f t="shared" si="2"/>
        <v>0.10454545454545457</v>
      </c>
      <c r="L16" s="1"/>
    </row>
    <row r="17" spans="1:12">
      <c r="A17" s="4">
        <v>43200</v>
      </c>
      <c r="B17" s="5" t="s">
        <v>569</v>
      </c>
      <c r="C17" s="5" t="s">
        <v>19</v>
      </c>
      <c r="D17" s="5">
        <v>1061</v>
      </c>
      <c r="E17" s="5">
        <v>600</v>
      </c>
      <c r="F17" s="5">
        <v>16.100000000000001</v>
      </c>
      <c r="G17" s="5">
        <v>13.5</v>
      </c>
      <c r="H17" s="5">
        <v>17.5</v>
      </c>
      <c r="I17" s="29">
        <f t="shared" si="0"/>
        <v>1485.3999999999985</v>
      </c>
      <c r="J17" s="26">
        <f t="shared" si="1"/>
        <v>17082.100000000002</v>
      </c>
      <c r="K17" s="27">
        <f t="shared" si="2"/>
        <v>8.6956521739130335E-2</v>
      </c>
      <c r="L17" s="1"/>
    </row>
    <row r="18" spans="1:12">
      <c r="A18" s="4">
        <v>43200</v>
      </c>
      <c r="B18" s="5" t="s">
        <v>607</v>
      </c>
      <c r="C18" s="5" t="s">
        <v>19</v>
      </c>
      <c r="D18" s="5">
        <v>1500</v>
      </c>
      <c r="E18" s="5">
        <v>320</v>
      </c>
      <c r="F18" s="5">
        <v>12</v>
      </c>
      <c r="G18" s="5">
        <v>10.199999999999999</v>
      </c>
      <c r="H18" s="5">
        <v>14.5</v>
      </c>
      <c r="I18" s="29">
        <f t="shared" si="0"/>
        <v>3750</v>
      </c>
      <c r="J18" s="26">
        <f t="shared" si="1"/>
        <v>18000</v>
      </c>
      <c r="K18" s="27">
        <f t="shared" si="2"/>
        <v>0.20833333333333334</v>
      </c>
      <c r="L18" s="1"/>
    </row>
    <row r="19" spans="1:12">
      <c r="A19" s="7">
        <v>43201</v>
      </c>
      <c r="B19" s="8" t="s">
        <v>505</v>
      </c>
      <c r="C19" s="8" t="s">
        <v>19</v>
      </c>
      <c r="D19" s="8">
        <v>1750</v>
      </c>
      <c r="E19" s="8">
        <v>300</v>
      </c>
      <c r="F19" s="8">
        <v>7</v>
      </c>
      <c r="G19" s="8">
        <v>6.7</v>
      </c>
      <c r="H19" s="8">
        <v>6.7</v>
      </c>
      <c r="I19" s="30">
        <f t="shared" si="0"/>
        <v>-524.99999999999966</v>
      </c>
      <c r="J19" s="26">
        <f t="shared" si="1"/>
        <v>12250</v>
      </c>
      <c r="K19" s="27">
        <f t="shared" si="2"/>
        <v>-4.285714285714283E-2</v>
      </c>
      <c r="L19" s="1"/>
    </row>
    <row r="20" spans="1:12">
      <c r="A20" s="4">
        <v>43201</v>
      </c>
      <c r="B20" s="5" t="s">
        <v>607</v>
      </c>
      <c r="C20" s="5" t="s">
        <v>19</v>
      </c>
      <c r="D20" s="5">
        <v>1500</v>
      </c>
      <c r="E20" s="5">
        <v>320</v>
      </c>
      <c r="F20" s="5">
        <v>13</v>
      </c>
      <c r="G20" s="5">
        <v>11.4</v>
      </c>
      <c r="H20" s="5">
        <v>13</v>
      </c>
      <c r="I20" s="29">
        <f t="shared" si="0"/>
        <v>0</v>
      </c>
      <c r="J20" s="26">
        <f t="shared" si="1"/>
        <v>19500</v>
      </c>
      <c r="K20" s="27">
        <f t="shared" si="2"/>
        <v>0</v>
      </c>
      <c r="L20" s="1"/>
    </row>
    <row r="21" spans="1:12">
      <c r="A21" s="4">
        <v>43201</v>
      </c>
      <c r="B21" s="5" t="s">
        <v>627</v>
      </c>
      <c r="C21" s="5" t="s">
        <v>19</v>
      </c>
      <c r="D21" s="5">
        <v>800</v>
      </c>
      <c r="E21" s="5">
        <v>1300</v>
      </c>
      <c r="F21" s="5">
        <v>36</v>
      </c>
      <c r="G21" s="5">
        <v>32.5</v>
      </c>
      <c r="H21" s="5">
        <v>45</v>
      </c>
      <c r="I21" s="29">
        <f t="shared" si="0"/>
        <v>7200</v>
      </c>
      <c r="J21" s="26">
        <f t="shared" si="1"/>
        <v>28800</v>
      </c>
      <c r="K21" s="27">
        <f t="shared" si="2"/>
        <v>0.25</v>
      </c>
      <c r="L21" s="1"/>
    </row>
    <row r="22" spans="1:12">
      <c r="A22" s="4">
        <v>43202</v>
      </c>
      <c r="B22" s="5" t="s">
        <v>481</v>
      </c>
      <c r="C22" s="5" t="s">
        <v>19</v>
      </c>
      <c r="D22" s="5">
        <v>1061</v>
      </c>
      <c r="E22" s="5">
        <v>600</v>
      </c>
      <c r="F22" s="5">
        <v>15</v>
      </c>
      <c r="G22" s="5">
        <v>12.4</v>
      </c>
      <c r="H22" s="5">
        <v>15</v>
      </c>
      <c r="I22" s="29">
        <f t="shared" si="0"/>
        <v>0</v>
      </c>
      <c r="J22" s="26">
        <f t="shared" si="1"/>
        <v>15915</v>
      </c>
      <c r="K22" s="27">
        <f t="shared" si="2"/>
        <v>0</v>
      </c>
      <c r="L22" s="1"/>
    </row>
    <row r="23" spans="1:12">
      <c r="A23" s="4">
        <v>43202</v>
      </c>
      <c r="B23" s="5" t="s">
        <v>486</v>
      </c>
      <c r="C23" s="5" t="s">
        <v>19</v>
      </c>
      <c r="D23" s="5">
        <v>1200</v>
      </c>
      <c r="E23" s="5">
        <v>650</v>
      </c>
      <c r="F23" s="5">
        <v>14</v>
      </c>
      <c r="G23" s="5">
        <v>11.2</v>
      </c>
      <c r="H23" s="5">
        <v>14</v>
      </c>
      <c r="I23" s="29">
        <f t="shared" si="0"/>
        <v>0</v>
      </c>
      <c r="J23" s="26">
        <f t="shared" si="1"/>
        <v>16800</v>
      </c>
      <c r="K23" s="27">
        <f t="shared" si="2"/>
        <v>0</v>
      </c>
      <c r="L23" s="1"/>
    </row>
    <row r="24" spans="1:12">
      <c r="A24" s="4">
        <v>43202</v>
      </c>
      <c r="B24" s="5" t="s">
        <v>38</v>
      </c>
      <c r="C24" s="5" t="s">
        <v>19</v>
      </c>
      <c r="D24" s="5">
        <v>1800</v>
      </c>
      <c r="E24" s="5">
        <v>420</v>
      </c>
      <c r="F24" s="5">
        <v>11</v>
      </c>
      <c r="G24" s="5">
        <v>9.5</v>
      </c>
      <c r="H24" s="5">
        <v>14</v>
      </c>
      <c r="I24" s="29">
        <f t="shared" si="0"/>
        <v>5400</v>
      </c>
      <c r="J24" s="26">
        <f t="shared" si="1"/>
        <v>19800</v>
      </c>
      <c r="K24" s="27">
        <f t="shared" si="2"/>
        <v>0.27272727272727271</v>
      </c>
      <c r="L24" s="1"/>
    </row>
    <row r="25" spans="1:12">
      <c r="A25" s="4">
        <v>43203</v>
      </c>
      <c r="B25" s="5" t="s">
        <v>531</v>
      </c>
      <c r="C25" s="5" t="s">
        <v>19</v>
      </c>
      <c r="D25" s="5">
        <v>2500</v>
      </c>
      <c r="E25" s="5">
        <v>380</v>
      </c>
      <c r="F25" s="5">
        <v>9.6999999999999993</v>
      </c>
      <c r="G25" s="5">
        <v>8.1999999999999993</v>
      </c>
      <c r="H25" s="5">
        <v>13</v>
      </c>
      <c r="I25" s="29">
        <f t="shared" si="0"/>
        <v>8250.0000000000018</v>
      </c>
      <c r="J25" s="26">
        <f t="shared" si="1"/>
        <v>24250</v>
      </c>
      <c r="K25" s="27">
        <f t="shared" si="2"/>
        <v>0.34020618556701038</v>
      </c>
      <c r="L25" s="1"/>
    </row>
    <row r="26" spans="1:12">
      <c r="A26" s="4">
        <v>43203</v>
      </c>
      <c r="B26" s="5" t="s">
        <v>624</v>
      </c>
      <c r="C26" s="5" t="s">
        <v>19</v>
      </c>
      <c r="D26" s="5">
        <v>550</v>
      </c>
      <c r="E26" s="5">
        <v>1040</v>
      </c>
      <c r="F26" s="5">
        <v>17.5</v>
      </c>
      <c r="G26" s="5">
        <v>13.5</v>
      </c>
      <c r="H26" s="5">
        <v>17.5</v>
      </c>
      <c r="I26" s="29">
        <f t="shared" si="0"/>
        <v>0</v>
      </c>
      <c r="J26" s="26">
        <f t="shared" si="1"/>
        <v>9625</v>
      </c>
      <c r="K26" s="27">
        <f t="shared" si="2"/>
        <v>0</v>
      </c>
      <c r="L26" s="1"/>
    </row>
    <row r="27" spans="1:12">
      <c r="A27" s="4">
        <v>43206</v>
      </c>
      <c r="B27" s="5" t="s">
        <v>328</v>
      </c>
      <c r="C27" s="5" t="s">
        <v>19</v>
      </c>
      <c r="D27" s="5">
        <v>1000</v>
      </c>
      <c r="E27" s="5">
        <v>670</v>
      </c>
      <c r="F27" s="5">
        <v>12</v>
      </c>
      <c r="G27" s="5">
        <v>9.5</v>
      </c>
      <c r="H27" s="5">
        <v>17</v>
      </c>
      <c r="I27" s="29">
        <f t="shared" si="0"/>
        <v>5000</v>
      </c>
      <c r="J27" s="26">
        <f t="shared" si="1"/>
        <v>12000</v>
      </c>
      <c r="K27" s="27">
        <f t="shared" si="2"/>
        <v>0.41666666666666669</v>
      </c>
      <c r="L27" s="1"/>
    </row>
    <row r="28" spans="1:12">
      <c r="A28" s="4">
        <v>43206</v>
      </c>
      <c r="B28" s="5" t="s">
        <v>575</v>
      </c>
      <c r="C28" s="5" t="s">
        <v>19</v>
      </c>
      <c r="D28" s="5">
        <v>1500</v>
      </c>
      <c r="E28" s="5">
        <v>350</v>
      </c>
      <c r="F28" s="5">
        <v>8</v>
      </c>
      <c r="G28" s="5">
        <v>5.8</v>
      </c>
      <c r="H28" s="5">
        <v>12</v>
      </c>
      <c r="I28" s="29">
        <f t="shared" si="0"/>
        <v>6000</v>
      </c>
      <c r="J28" s="26">
        <f t="shared" si="1"/>
        <v>12000</v>
      </c>
      <c r="K28" s="27">
        <f t="shared" si="2"/>
        <v>0.5</v>
      </c>
      <c r="L28" s="1"/>
    </row>
    <row r="29" spans="1:12">
      <c r="A29" s="4">
        <v>43207</v>
      </c>
      <c r="B29" s="5" t="s">
        <v>628</v>
      </c>
      <c r="C29" s="5" t="s">
        <v>19</v>
      </c>
      <c r="D29" s="5">
        <v>1500</v>
      </c>
      <c r="E29" s="5">
        <v>300</v>
      </c>
      <c r="F29" s="5">
        <v>10</v>
      </c>
      <c r="G29" s="5">
        <v>8</v>
      </c>
      <c r="H29" s="5">
        <v>11</v>
      </c>
      <c r="I29" s="29">
        <f t="shared" si="0"/>
        <v>1500</v>
      </c>
      <c r="J29" s="26">
        <f t="shared" si="1"/>
        <v>15000</v>
      </c>
      <c r="K29" s="27">
        <f t="shared" si="2"/>
        <v>0.1</v>
      </c>
      <c r="L29" s="1"/>
    </row>
    <row r="30" spans="1:12">
      <c r="A30" s="7">
        <v>43207</v>
      </c>
      <c r="B30" s="8" t="s">
        <v>511</v>
      </c>
      <c r="C30" s="8" t="s">
        <v>19</v>
      </c>
      <c r="D30" s="8">
        <v>1200</v>
      </c>
      <c r="E30" s="8">
        <v>530</v>
      </c>
      <c r="F30" s="8">
        <v>9</v>
      </c>
      <c r="G30" s="8">
        <v>7</v>
      </c>
      <c r="H30" s="8">
        <v>8</v>
      </c>
      <c r="I30" s="30">
        <f t="shared" si="0"/>
        <v>-1200</v>
      </c>
      <c r="J30" s="26">
        <f t="shared" si="1"/>
        <v>10800</v>
      </c>
      <c r="K30" s="27">
        <f t="shared" si="2"/>
        <v>-0.1111111111111111</v>
      </c>
      <c r="L30" s="1"/>
    </row>
    <row r="31" spans="1:12">
      <c r="A31" s="4">
        <v>43208</v>
      </c>
      <c r="B31" s="5" t="s">
        <v>586</v>
      </c>
      <c r="C31" s="5" t="s">
        <v>19</v>
      </c>
      <c r="D31" s="5">
        <v>1575</v>
      </c>
      <c r="E31" s="5">
        <v>330</v>
      </c>
      <c r="F31" s="5">
        <v>11</v>
      </c>
      <c r="G31" s="5">
        <v>9</v>
      </c>
      <c r="H31" s="5">
        <v>14</v>
      </c>
      <c r="I31" s="29">
        <f t="shared" si="0"/>
        <v>4725</v>
      </c>
      <c r="J31" s="26">
        <f t="shared" si="1"/>
        <v>17325</v>
      </c>
      <c r="K31" s="27">
        <f t="shared" si="2"/>
        <v>0.27272727272727271</v>
      </c>
      <c r="L31" s="1"/>
    </row>
    <row r="32" spans="1:12">
      <c r="A32" s="4">
        <v>43208</v>
      </c>
      <c r="B32" s="5" t="s">
        <v>506</v>
      </c>
      <c r="C32" s="5" t="s">
        <v>19</v>
      </c>
      <c r="D32" s="5">
        <v>1500</v>
      </c>
      <c r="E32" s="5">
        <v>600</v>
      </c>
      <c r="F32" s="5">
        <v>15</v>
      </c>
      <c r="G32" s="5">
        <v>13</v>
      </c>
      <c r="H32" s="5">
        <v>16</v>
      </c>
      <c r="I32" s="29">
        <f t="shared" si="0"/>
        <v>1500</v>
      </c>
      <c r="J32" s="26">
        <f t="shared" si="1"/>
        <v>22500</v>
      </c>
      <c r="K32" s="27">
        <f t="shared" si="2"/>
        <v>6.6666666666666666E-2</v>
      </c>
      <c r="L32" s="1"/>
    </row>
    <row r="33" spans="1:12">
      <c r="A33" s="4">
        <v>43209</v>
      </c>
      <c r="B33" s="5" t="s">
        <v>555</v>
      </c>
      <c r="C33" s="5" t="s">
        <v>19</v>
      </c>
      <c r="D33" s="5">
        <v>2000</v>
      </c>
      <c r="E33" s="5">
        <v>430</v>
      </c>
      <c r="F33" s="5">
        <v>6</v>
      </c>
      <c r="G33" s="5">
        <v>4.5</v>
      </c>
      <c r="H33" s="5">
        <v>8</v>
      </c>
      <c r="I33" s="29">
        <f t="shared" si="0"/>
        <v>4000</v>
      </c>
      <c r="J33" s="26">
        <f t="shared" si="1"/>
        <v>12000</v>
      </c>
      <c r="K33" s="27">
        <f t="shared" si="2"/>
        <v>0.33333333333333331</v>
      </c>
      <c r="L33" s="1"/>
    </row>
    <row r="34" spans="1:12">
      <c r="A34" s="4">
        <v>43209</v>
      </c>
      <c r="B34" s="5" t="s">
        <v>505</v>
      </c>
      <c r="C34" s="5" t="s">
        <v>19</v>
      </c>
      <c r="D34" s="5">
        <v>1750</v>
      </c>
      <c r="E34" s="5">
        <v>300</v>
      </c>
      <c r="F34" s="5">
        <v>7.5</v>
      </c>
      <c r="G34" s="5">
        <v>6</v>
      </c>
      <c r="H34" s="5">
        <v>7.5</v>
      </c>
      <c r="I34" s="29">
        <f t="shared" si="0"/>
        <v>0</v>
      </c>
      <c r="J34" s="26">
        <f t="shared" si="1"/>
        <v>13125</v>
      </c>
      <c r="K34" s="27">
        <f t="shared" si="2"/>
        <v>0</v>
      </c>
      <c r="L34" s="1"/>
    </row>
    <row r="35" spans="1:12">
      <c r="A35" s="7">
        <v>43210</v>
      </c>
      <c r="B35" s="8" t="s">
        <v>566</v>
      </c>
      <c r="C35" s="8" t="s">
        <v>19</v>
      </c>
      <c r="D35" s="8">
        <v>1575</v>
      </c>
      <c r="E35" s="8">
        <v>300</v>
      </c>
      <c r="F35" s="8">
        <v>11</v>
      </c>
      <c r="G35" s="8">
        <v>9.4</v>
      </c>
      <c r="H35" s="8">
        <v>9.4</v>
      </c>
      <c r="I35" s="30">
        <f t="shared" si="0"/>
        <v>-2519.9999999999995</v>
      </c>
      <c r="J35" s="26">
        <f t="shared" si="1"/>
        <v>17325</v>
      </c>
      <c r="K35" s="27">
        <f t="shared" si="2"/>
        <v>-0.14545454545454542</v>
      </c>
      <c r="L35" s="1"/>
    </row>
    <row r="36" spans="1:12">
      <c r="A36" s="7">
        <v>43210</v>
      </c>
      <c r="B36" s="8" t="s">
        <v>607</v>
      </c>
      <c r="C36" s="8" t="s">
        <v>19</v>
      </c>
      <c r="D36" s="8">
        <v>1500</v>
      </c>
      <c r="E36" s="8">
        <v>300</v>
      </c>
      <c r="F36" s="8">
        <v>7.3</v>
      </c>
      <c r="G36" s="8">
        <v>5.8</v>
      </c>
      <c r="H36" s="8">
        <v>5.8</v>
      </c>
      <c r="I36" s="30">
        <f t="shared" si="0"/>
        <v>-2250</v>
      </c>
      <c r="J36" s="26">
        <f t="shared" si="1"/>
        <v>10950</v>
      </c>
      <c r="K36" s="27">
        <f t="shared" si="2"/>
        <v>-0.20547945205479451</v>
      </c>
      <c r="L36" s="1"/>
    </row>
    <row r="37" spans="1:12">
      <c r="A37" s="4">
        <v>43210</v>
      </c>
      <c r="B37" s="5" t="s">
        <v>618</v>
      </c>
      <c r="C37" s="5" t="s">
        <v>19</v>
      </c>
      <c r="D37" s="5">
        <v>500</v>
      </c>
      <c r="E37" s="5">
        <v>780</v>
      </c>
      <c r="F37" s="5">
        <v>13</v>
      </c>
      <c r="G37" s="5">
        <v>7.5</v>
      </c>
      <c r="H37" s="5">
        <v>16</v>
      </c>
      <c r="I37" s="29">
        <f t="shared" si="0"/>
        <v>1500</v>
      </c>
      <c r="J37" s="26">
        <f t="shared" si="1"/>
        <v>6500</v>
      </c>
      <c r="K37" s="27">
        <f t="shared" si="2"/>
        <v>0.23076923076923078</v>
      </c>
      <c r="L37" s="1"/>
    </row>
    <row r="38" spans="1:12">
      <c r="A38" s="7">
        <v>43210</v>
      </c>
      <c r="B38" s="8" t="s">
        <v>305</v>
      </c>
      <c r="C38" s="8" t="s">
        <v>19</v>
      </c>
      <c r="D38" s="8">
        <v>250</v>
      </c>
      <c r="E38" s="8">
        <v>3400</v>
      </c>
      <c r="F38" s="8">
        <v>40</v>
      </c>
      <c r="G38" s="8">
        <v>33</v>
      </c>
      <c r="H38" s="8">
        <v>35</v>
      </c>
      <c r="I38" s="30">
        <f t="shared" si="0"/>
        <v>-1250</v>
      </c>
      <c r="J38" s="26">
        <f t="shared" si="1"/>
        <v>10000</v>
      </c>
      <c r="K38" s="27">
        <f t="shared" si="2"/>
        <v>-0.125</v>
      </c>
      <c r="L38" s="1"/>
    </row>
    <row r="39" spans="1:12">
      <c r="A39" s="4">
        <v>43213</v>
      </c>
      <c r="B39" s="5" t="s">
        <v>72</v>
      </c>
      <c r="C39" s="5" t="s">
        <v>19</v>
      </c>
      <c r="D39" s="5">
        <v>1000</v>
      </c>
      <c r="E39" s="5">
        <v>810</v>
      </c>
      <c r="F39" s="5">
        <v>8</v>
      </c>
      <c r="G39" s="5">
        <v>5.5</v>
      </c>
      <c r="H39" s="5">
        <v>8</v>
      </c>
      <c r="I39" s="29">
        <f t="shared" si="0"/>
        <v>0</v>
      </c>
      <c r="J39" s="26">
        <f t="shared" si="1"/>
        <v>8000</v>
      </c>
      <c r="K39" s="27">
        <f t="shared" si="2"/>
        <v>0</v>
      </c>
      <c r="L39" s="1"/>
    </row>
    <row r="40" spans="1:12">
      <c r="A40" s="4">
        <v>43213</v>
      </c>
      <c r="B40" s="5" t="s">
        <v>58</v>
      </c>
      <c r="C40" s="5" t="s">
        <v>19</v>
      </c>
      <c r="D40" s="5">
        <v>800</v>
      </c>
      <c r="E40" s="5">
        <v>620</v>
      </c>
      <c r="F40" s="5">
        <v>12</v>
      </c>
      <c r="G40" s="5">
        <v>9</v>
      </c>
      <c r="H40" s="5">
        <v>20.5</v>
      </c>
      <c r="I40" s="29">
        <f t="shared" si="0"/>
        <v>6800</v>
      </c>
      <c r="J40" s="26">
        <f t="shared" si="1"/>
        <v>9600</v>
      </c>
      <c r="K40" s="27">
        <f t="shared" si="2"/>
        <v>0.70833333333333337</v>
      </c>
      <c r="L40" s="1"/>
    </row>
    <row r="41" spans="1:12">
      <c r="A41" s="4">
        <v>43213</v>
      </c>
      <c r="B41" s="5" t="s">
        <v>629</v>
      </c>
      <c r="C41" s="5" t="s">
        <v>19</v>
      </c>
      <c r="D41" s="5">
        <v>1000</v>
      </c>
      <c r="E41" s="5">
        <v>640</v>
      </c>
      <c r="F41" s="5">
        <v>15</v>
      </c>
      <c r="G41" s="5">
        <v>12.5</v>
      </c>
      <c r="H41" s="5">
        <v>20.5</v>
      </c>
      <c r="I41" s="29">
        <f t="shared" si="0"/>
        <v>5500</v>
      </c>
      <c r="J41" s="26">
        <f t="shared" si="1"/>
        <v>15000</v>
      </c>
      <c r="K41" s="27">
        <f t="shared" si="2"/>
        <v>0.36666666666666664</v>
      </c>
      <c r="L41" s="1"/>
    </row>
    <row r="42" spans="1:12">
      <c r="A42" s="4">
        <v>43214</v>
      </c>
      <c r="B42" s="5" t="s">
        <v>575</v>
      </c>
      <c r="C42" s="5" t="s">
        <v>19</v>
      </c>
      <c r="D42" s="5">
        <v>1500</v>
      </c>
      <c r="E42" s="5">
        <v>340</v>
      </c>
      <c r="F42" s="5">
        <v>8.1999999999999993</v>
      </c>
      <c r="G42" s="5">
        <v>6.2</v>
      </c>
      <c r="H42" s="5">
        <v>8.1999999999999993</v>
      </c>
      <c r="I42" s="29">
        <f t="shared" si="0"/>
        <v>0</v>
      </c>
      <c r="J42" s="26">
        <f t="shared" si="1"/>
        <v>12299.999999999998</v>
      </c>
      <c r="K42" s="27">
        <f t="shared" si="2"/>
        <v>0</v>
      </c>
      <c r="L42" s="1"/>
    </row>
    <row r="43" spans="1:12">
      <c r="A43" s="4">
        <v>43214</v>
      </c>
      <c r="B43" s="5" t="s">
        <v>447</v>
      </c>
      <c r="C43" s="5" t="s">
        <v>19</v>
      </c>
      <c r="D43" s="5">
        <v>1100</v>
      </c>
      <c r="E43" s="5">
        <v>520</v>
      </c>
      <c r="F43" s="5">
        <v>6.5</v>
      </c>
      <c r="G43" s="5">
        <v>4</v>
      </c>
      <c r="H43" s="5">
        <v>7.5</v>
      </c>
      <c r="I43" s="29">
        <f t="shared" si="0"/>
        <v>1100</v>
      </c>
      <c r="J43" s="26">
        <f t="shared" si="1"/>
        <v>7150</v>
      </c>
      <c r="K43" s="27">
        <f t="shared" si="2"/>
        <v>0.15384615384615385</v>
      </c>
      <c r="L43" s="1"/>
    </row>
    <row r="44" spans="1:12">
      <c r="A44" s="4">
        <v>43215</v>
      </c>
      <c r="B44" s="5" t="s">
        <v>520</v>
      </c>
      <c r="C44" s="5" t="s">
        <v>19</v>
      </c>
      <c r="D44" s="5">
        <v>1300</v>
      </c>
      <c r="E44" s="5">
        <v>440</v>
      </c>
      <c r="F44" s="5">
        <v>7</v>
      </c>
      <c r="G44" s="5">
        <v>4.7</v>
      </c>
      <c r="H44" s="5">
        <v>8.1999999999999993</v>
      </c>
      <c r="I44" s="29">
        <f t="shared" si="0"/>
        <v>1559.9999999999991</v>
      </c>
      <c r="J44" s="26">
        <f t="shared" si="1"/>
        <v>9100</v>
      </c>
      <c r="K44" s="27">
        <f t="shared" si="2"/>
        <v>0.17142857142857132</v>
      </c>
      <c r="L44" s="1"/>
    </row>
    <row r="45" spans="1:12">
      <c r="A45" s="4">
        <v>43215</v>
      </c>
      <c r="B45" s="5" t="s">
        <v>481</v>
      </c>
      <c r="C45" s="5" t="s">
        <v>19</v>
      </c>
      <c r="D45" s="5">
        <v>1061</v>
      </c>
      <c r="E45" s="5">
        <v>600</v>
      </c>
      <c r="F45" s="5">
        <v>11</v>
      </c>
      <c r="G45" s="5">
        <v>8</v>
      </c>
      <c r="H45" s="5">
        <v>12.3</v>
      </c>
      <c r="I45" s="29">
        <f t="shared" si="0"/>
        <v>1379.3000000000009</v>
      </c>
      <c r="J45" s="26">
        <f t="shared" si="1"/>
        <v>11671</v>
      </c>
      <c r="K45" s="27">
        <f t="shared" si="2"/>
        <v>0.11818181818181825</v>
      </c>
      <c r="L45" s="1"/>
    </row>
    <row r="46" spans="1:12">
      <c r="A46" s="7">
        <v>43216</v>
      </c>
      <c r="B46" s="8" t="s">
        <v>626</v>
      </c>
      <c r="C46" s="8" t="s">
        <v>19</v>
      </c>
      <c r="D46" s="8">
        <v>600</v>
      </c>
      <c r="E46" s="8">
        <v>1460</v>
      </c>
      <c r="F46" s="8">
        <v>10</v>
      </c>
      <c r="G46" s="8">
        <v>5</v>
      </c>
      <c r="H46" s="8">
        <v>5</v>
      </c>
      <c r="I46" s="30">
        <f t="shared" si="0"/>
        <v>-3000</v>
      </c>
      <c r="J46" s="26">
        <f t="shared" si="1"/>
        <v>6000</v>
      </c>
      <c r="K46" s="27">
        <f t="shared" si="2"/>
        <v>-0.5</v>
      </c>
      <c r="L46" s="1"/>
    </row>
    <row r="47" spans="1:12">
      <c r="A47" s="4">
        <v>43216</v>
      </c>
      <c r="B47" s="5" t="s">
        <v>511</v>
      </c>
      <c r="C47" s="5" t="s">
        <v>19</v>
      </c>
      <c r="D47" s="5">
        <v>1200</v>
      </c>
      <c r="E47" s="5">
        <v>490</v>
      </c>
      <c r="F47" s="5">
        <v>5</v>
      </c>
      <c r="G47" s="5">
        <v>2.7</v>
      </c>
      <c r="H47" s="5">
        <v>6</v>
      </c>
      <c r="I47" s="29">
        <f t="shared" si="0"/>
        <v>1200</v>
      </c>
      <c r="J47" s="26">
        <f t="shared" si="1"/>
        <v>6000</v>
      </c>
      <c r="K47" s="27">
        <f t="shared" si="2"/>
        <v>0.2</v>
      </c>
      <c r="L47" s="1"/>
    </row>
    <row r="48" spans="1:12">
      <c r="A48" s="4">
        <v>43217</v>
      </c>
      <c r="B48" s="5" t="s">
        <v>521</v>
      </c>
      <c r="C48" s="5" t="s">
        <v>19</v>
      </c>
      <c r="D48" s="5">
        <v>1500</v>
      </c>
      <c r="E48" s="5">
        <v>640</v>
      </c>
      <c r="F48" s="5">
        <v>40</v>
      </c>
      <c r="G48" s="5">
        <v>38.200000000000003</v>
      </c>
      <c r="H48" s="5">
        <v>40.799999999999997</v>
      </c>
      <c r="I48" s="29">
        <f t="shared" si="0"/>
        <v>1199.9999999999957</v>
      </c>
      <c r="J48" s="26">
        <f t="shared" si="1"/>
        <v>60000</v>
      </c>
      <c r="K48" s="27">
        <f t="shared" si="2"/>
        <v>1.9999999999999928E-2</v>
      </c>
      <c r="L48" s="1"/>
    </row>
    <row r="49" spans="1:12">
      <c r="A49" s="4">
        <v>43217</v>
      </c>
      <c r="B49" s="5" t="s">
        <v>445</v>
      </c>
      <c r="C49" s="5" t="s">
        <v>19</v>
      </c>
      <c r="D49" s="5">
        <v>1200</v>
      </c>
      <c r="E49" s="5">
        <v>530</v>
      </c>
      <c r="F49" s="5">
        <v>18</v>
      </c>
      <c r="G49" s="5">
        <v>16</v>
      </c>
      <c r="H49" s="5">
        <v>18</v>
      </c>
      <c r="I49" s="29">
        <f t="shared" si="0"/>
        <v>0</v>
      </c>
      <c r="J49" s="26">
        <f t="shared" si="1"/>
        <v>21600</v>
      </c>
      <c r="K49" s="27">
        <f t="shared" si="2"/>
        <v>0</v>
      </c>
      <c r="L49" s="1"/>
    </row>
    <row r="50" spans="1:12">
      <c r="A50" s="4">
        <v>43217</v>
      </c>
      <c r="B50" s="5" t="s">
        <v>523</v>
      </c>
      <c r="C50" s="5" t="s">
        <v>19</v>
      </c>
      <c r="D50" s="5">
        <v>1200</v>
      </c>
      <c r="E50" s="5">
        <v>680</v>
      </c>
      <c r="F50" s="5">
        <v>28</v>
      </c>
      <c r="G50" s="5">
        <v>25.5</v>
      </c>
      <c r="H50" s="5">
        <v>29</v>
      </c>
      <c r="I50" s="29">
        <f t="shared" si="0"/>
        <v>1200</v>
      </c>
      <c r="J50" s="26">
        <f t="shared" si="1"/>
        <v>33600</v>
      </c>
      <c r="K50" s="27">
        <f t="shared" si="2"/>
        <v>3.5714285714285712E-2</v>
      </c>
      <c r="L50" s="1"/>
    </row>
    <row r="51" spans="1:12">
      <c r="A51" s="7">
        <v>43220</v>
      </c>
      <c r="B51" s="8" t="s">
        <v>228</v>
      </c>
      <c r="C51" s="8" t="s">
        <v>19</v>
      </c>
      <c r="D51" s="8">
        <v>1300</v>
      </c>
      <c r="E51" s="8">
        <v>600</v>
      </c>
      <c r="F51" s="8">
        <v>20.5</v>
      </c>
      <c r="G51" s="8">
        <v>18</v>
      </c>
      <c r="H51" s="8">
        <v>18</v>
      </c>
      <c r="I51" s="30">
        <f t="shared" si="0"/>
        <v>-3250</v>
      </c>
      <c r="J51" s="26">
        <f t="shared" si="1"/>
        <v>26650</v>
      </c>
      <c r="K51" s="27">
        <f t="shared" si="2"/>
        <v>-0.12195121951219512</v>
      </c>
      <c r="L51" s="1"/>
    </row>
    <row r="52" spans="1:12">
      <c r="A52" s="4">
        <v>43220</v>
      </c>
      <c r="B52" s="5" t="s">
        <v>574</v>
      </c>
      <c r="C52" s="5" t="s">
        <v>19</v>
      </c>
      <c r="D52" s="5">
        <v>600</v>
      </c>
      <c r="E52" s="5">
        <v>820</v>
      </c>
      <c r="F52" s="5">
        <v>27</v>
      </c>
      <c r="G52" s="5">
        <v>21</v>
      </c>
      <c r="H52" s="5">
        <v>29.5</v>
      </c>
      <c r="I52" s="29">
        <f t="shared" si="0"/>
        <v>1500</v>
      </c>
      <c r="J52" s="26">
        <f t="shared" si="1"/>
        <v>16200</v>
      </c>
      <c r="K52" s="27">
        <f t="shared" si="2"/>
        <v>9.2592592592592587E-2</v>
      </c>
      <c r="L52" s="1"/>
    </row>
    <row r="53" spans="1:12">
      <c r="A53" s="4">
        <v>43220</v>
      </c>
      <c r="B53" s="5" t="s">
        <v>628</v>
      </c>
      <c r="C53" s="5" t="s">
        <v>19</v>
      </c>
      <c r="D53" s="5">
        <v>1500</v>
      </c>
      <c r="E53" s="5">
        <v>200</v>
      </c>
      <c r="F53" s="5">
        <v>40</v>
      </c>
      <c r="G53" s="5">
        <v>37.9</v>
      </c>
      <c r="H53" s="5">
        <v>47</v>
      </c>
      <c r="I53" s="29">
        <f t="shared" si="0"/>
        <v>10500</v>
      </c>
      <c r="J53" s="26">
        <f t="shared" si="1"/>
        <v>60000</v>
      </c>
      <c r="K53" s="27">
        <f t="shared" si="2"/>
        <v>0.17499999999999999</v>
      </c>
      <c r="L53" s="1"/>
    </row>
    <row r="54" spans="1:12">
      <c r="A54" s="4"/>
      <c r="B54" s="5"/>
      <c r="C54" s="5"/>
      <c r="D54" s="5"/>
      <c r="E54" s="5"/>
      <c r="F54" s="5"/>
      <c r="G54" s="5"/>
      <c r="H54" s="5"/>
      <c r="I54" s="29"/>
      <c r="J54" s="26"/>
      <c r="K54" s="27"/>
      <c r="L54" s="1"/>
    </row>
    <row r="55" spans="1:12">
      <c r="A55" s="4"/>
      <c r="B55" s="5"/>
      <c r="C55" s="5"/>
      <c r="D55" s="5"/>
      <c r="E55" s="5"/>
      <c r="F55" s="5"/>
      <c r="G55" s="5"/>
      <c r="H55" s="5"/>
      <c r="I55" s="29"/>
      <c r="J55" s="26"/>
      <c r="K55" s="27"/>
      <c r="L55" s="1"/>
    </row>
    <row r="56" spans="1:12">
      <c r="A56" s="4"/>
      <c r="B56" s="5"/>
      <c r="C56" s="5"/>
      <c r="D56" s="5"/>
      <c r="E56" s="5"/>
      <c r="F56" s="5"/>
      <c r="G56" s="5"/>
      <c r="H56" s="5"/>
      <c r="I56" s="29"/>
      <c r="J56" s="26"/>
      <c r="K56" s="27">
        <f>SUM(K4:K55)</f>
        <v>4.9086035440735749</v>
      </c>
      <c r="L56" s="1"/>
    </row>
    <row r="57" spans="1:12">
      <c r="A57" s="31"/>
      <c r="B57" s="32"/>
      <c r="C57" s="32"/>
      <c r="D57" s="32"/>
      <c r="E57" s="32"/>
      <c r="F57" s="32"/>
      <c r="G57" s="41"/>
      <c r="H57" s="41"/>
      <c r="I57" s="42"/>
      <c r="J57" s="43"/>
      <c r="K57" s="44"/>
      <c r="L57" s="1"/>
    </row>
    <row r="58" spans="1:12">
      <c r="A58" s="31"/>
      <c r="B58" s="32"/>
      <c r="C58" s="32"/>
      <c r="D58" s="32"/>
      <c r="E58" s="32"/>
      <c r="F58" s="32"/>
      <c r="G58" s="91" t="s">
        <v>69</v>
      </c>
      <c r="H58" s="91"/>
      <c r="I58" s="45">
        <f>SUM(I4:I56)</f>
        <v>89872.2</v>
      </c>
      <c r="J58" s="32"/>
      <c r="K58" s="1"/>
      <c r="L58" s="1"/>
    </row>
    <row r="59" spans="1:12">
      <c r="G59" s="32"/>
      <c r="H59" s="32"/>
      <c r="I59" s="32"/>
    </row>
    <row r="60" spans="1:12">
      <c r="G60" s="92" t="s">
        <v>70</v>
      </c>
      <c r="H60" s="92"/>
      <c r="I60" s="35">
        <v>4.8899999999999997</v>
      </c>
    </row>
    <row r="61" spans="1:12">
      <c r="G61" s="33"/>
      <c r="H61" s="33"/>
      <c r="I61" s="32"/>
    </row>
    <row r="62" spans="1:12">
      <c r="G62" s="92" t="s">
        <v>2</v>
      </c>
      <c r="H62" s="92"/>
      <c r="I62" s="35">
        <f>42/50</f>
        <v>0.84</v>
      </c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596" footer="0.51180555555555596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3" workbookViewId="0">
      <selection activeCell="K4" sqref="K4"/>
    </sheetView>
  </sheetViews>
  <sheetFormatPr defaultColWidth="9" defaultRowHeight="15"/>
  <cols>
    <col min="1" max="1" width="9.42578125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630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7">
        <v>43160</v>
      </c>
      <c r="B4" s="8" t="s">
        <v>531</v>
      </c>
      <c r="C4" s="8" t="s">
        <v>19</v>
      </c>
      <c r="D4" s="8">
        <v>2500</v>
      </c>
      <c r="E4" s="8">
        <v>410</v>
      </c>
      <c r="F4" s="8">
        <v>14</v>
      </c>
      <c r="G4" s="8">
        <v>11.5</v>
      </c>
      <c r="H4" s="8">
        <v>12.4</v>
      </c>
      <c r="I4" s="30">
        <f t="shared" ref="I4:I17" si="0">(H4-F4)*D4</f>
        <v>-3999.9999999999991</v>
      </c>
      <c r="J4" s="26">
        <f t="shared" ref="J4:J54" si="1">D4*F4</f>
        <v>35000</v>
      </c>
      <c r="K4" s="27">
        <f t="shared" ref="K4:K24" si="2">(I4/J4)</f>
        <v>-0.11428571428571425</v>
      </c>
      <c r="L4" s="1"/>
    </row>
    <row r="5" spans="1:12">
      <c r="A5" s="7">
        <v>43164</v>
      </c>
      <c r="B5" s="8" t="s">
        <v>565</v>
      </c>
      <c r="C5" s="8" t="s">
        <v>19</v>
      </c>
      <c r="D5" s="8">
        <v>1200</v>
      </c>
      <c r="E5" s="8">
        <v>820</v>
      </c>
      <c r="F5" s="8">
        <v>33</v>
      </c>
      <c r="G5" s="8">
        <v>30.7</v>
      </c>
      <c r="H5" s="8">
        <v>30.7</v>
      </c>
      <c r="I5" s="30">
        <f t="shared" si="0"/>
        <v>-2760.0000000000009</v>
      </c>
      <c r="J5" s="26">
        <f t="shared" si="1"/>
        <v>39600</v>
      </c>
      <c r="K5" s="27">
        <f t="shared" si="2"/>
        <v>-6.9696969696969716E-2</v>
      </c>
      <c r="L5" s="1"/>
    </row>
    <row r="6" spans="1:12">
      <c r="A6" s="7">
        <v>43164</v>
      </c>
      <c r="B6" s="8" t="s">
        <v>554</v>
      </c>
      <c r="C6" s="8" t="s">
        <v>19</v>
      </c>
      <c r="D6" s="8">
        <v>3000</v>
      </c>
      <c r="E6" s="8">
        <v>350</v>
      </c>
      <c r="F6" s="8">
        <v>12</v>
      </c>
      <c r="G6" s="8">
        <v>10.8</v>
      </c>
      <c r="H6" s="8">
        <v>10.8</v>
      </c>
      <c r="I6" s="30">
        <f t="shared" si="0"/>
        <v>-3599.9999999999977</v>
      </c>
      <c r="J6" s="26">
        <f t="shared" si="1"/>
        <v>36000</v>
      </c>
      <c r="K6" s="27">
        <f t="shared" si="2"/>
        <v>-9.9999999999999936E-2</v>
      </c>
      <c r="L6" s="1"/>
    </row>
    <row r="7" spans="1:12">
      <c r="A7" s="4">
        <v>43164</v>
      </c>
      <c r="B7" s="5" t="s">
        <v>575</v>
      </c>
      <c r="C7" s="5" t="s">
        <v>19</v>
      </c>
      <c r="D7" s="5">
        <v>1500</v>
      </c>
      <c r="E7" s="46">
        <v>360</v>
      </c>
      <c r="F7" s="5">
        <v>13.3</v>
      </c>
      <c r="G7" s="5">
        <v>11.8</v>
      </c>
      <c r="H7" s="5">
        <v>13.3</v>
      </c>
      <c r="I7" s="29">
        <f t="shared" si="0"/>
        <v>0</v>
      </c>
      <c r="J7" s="26">
        <f t="shared" si="1"/>
        <v>19950</v>
      </c>
      <c r="K7" s="27">
        <f t="shared" si="2"/>
        <v>0</v>
      </c>
      <c r="L7" s="1"/>
    </row>
    <row r="8" spans="1:12">
      <c r="A8" s="4">
        <v>43164</v>
      </c>
      <c r="B8" s="5" t="s">
        <v>305</v>
      </c>
      <c r="C8" s="5" t="s">
        <v>19</v>
      </c>
      <c r="D8" s="5">
        <v>250</v>
      </c>
      <c r="E8" s="5">
        <v>3100</v>
      </c>
      <c r="F8" s="5">
        <v>62</v>
      </c>
      <c r="G8" s="5">
        <v>50</v>
      </c>
      <c r="H8" s="5">
        <v>62</v>
      </c>
      <c r="I8" s="29">
        <f t="shared" si="0"/>
        <v>0</v>
      </c>
      <c r="J8" s="26">
        <f t="shared" si="1"/>
        <v>15500</v>
      </c>
      <c r="K8" s="27">
        <f t="shared" si="2"/>
        <v>0</v>
      </c>
      <c r="L8" s="1"/>
    </row>
    <row r="9" spans="1:12">
      <c r="A9" s="4">
        <v>43164</v>
      </c>
      <c r="B9" s="5" t="s">
        <v>486</v>
      </c>
      <c r="C9" s="5" t="s">
        <v>19</v>
      </c>
      <c r="D9" s="5">
        <v>1200</v>
      </c>
      <c r="E9" s="5">
        <v>620</v>
      </c>
      <c r="F9" s="5">
        <v>20</v>
      </c>
      <c r="G9" s="5">
        <v>17.5</v>
      </c>
      <c r="H9" s="5">
        <v>22.5</v>
      </c>
      <c r="I9" s="29">
        <f t="shared" si="0"/>
        <v>3000</v>
      </c>
      <c r="J9" s="26">
        <f t="shared" si="1"/>
        <v>24000</v>
      </c>
      <c r="K9" s="27">
        <f t="shared" si="2"/>
        <v>0.125</v>
      </c>
      <c r="L9" s="1"/>
    </row>
    <row r="10" spans="1:12">
      <c r="A10" s="4">
        <v>43165</v>
      </c>
      <c r="B10" s="5" t="s">
        <v>228</v>
      </c>
      <c r="C10" s="5" t="s">
        <v>19</v>
      </c>
      <c r="D10" s="5">
        <v>1300</v>
      </c>
      <c r="E10" s="5">
        <v>560</v>
      </c>
      <c r="F10" s="5">
        <v>14</v>
      </c>
      <c r="G10" s="5">
        <v>11.8</v>
      </c>
      <c r="H10" s="5">
        <v>14</v>
      </c>
      <c r="I10" s="29">
        <f t="shared" si="0"/>
        <v>0</v>
      </c>
      <c r="J10" s="26">
        <f t="shared" si="1"/>
        <v>18200</v>
      </c>
      <c r="K10" s="27">
        <f t="shared" si="2"/>
        <v>0</v>
      </c>
      <c r="L10" s="1"/>
    </row>
    <row r="11" spans="1:12">
      <c r="A11" s="7">
        <v>43165</v>
      </c>
      <c r="B11" s="8" t="s">
        <v>168</v>
      </c>
      <c r="C11" s="8" t="s">
        <v>19</v>
      </c>
      <c r="D11" s="8">
        <v>1000</v>
      </c>
      <c r="E11" s="8">
        <v>940</v>
      </c>
      <c r="F11" s="8">
        <v>35</v>
      </c>
      <c r="G11" s="8">
        <v>32</v>
      </c>
      <c r="H11" s="8">
        <v>32</v>
      </c>
      <c r="I11" s="30">
        <f t="shared" si="0"/>
        <v>-3000</v>
      </c>
      <c r="J11" s="26">
        <f t="shared" si="1"/>
        <v>35000</v>
      </c>
      <c r="K11" s="27">
        <f t="shared" si="2"/>
        <v>-8.5714285714285715E-2</v>
      </c>
      <c r="L11" s="1"/>
    </row>
    <row r="12" spans="1:12">
      <c r="A12" s="4">
        <v>43165</v>
      </c>
      <c r="B12" s="5" t="s">
        <v>513</v>
      </c>
      <c r="C12" s="5" t="s">
        <v>19</v>
      </c>
      <c r="D12" s="5">
        <v>600</v>
      </c>
      <c r="E12" s="5">
        <v>780</v>
      </c>
      <c r="F12" s="5">
        <v>19</v>
      </c>
      <c r="G12" s="5">
        <v>14.5</v>
      </c>
      <c r="H12" s="5">
        <v>22</v>
      </c>
      <c r="I12" s="29">
        <f t="shared" si="0"/>
        <v>1800</v>
      </c>
      <c r="J12" s="26">
        <f t="shared" si="1"/>
        <v>11400</v>
      </c>
      <c r="K12" s="27">
        <f t="shared" si="2"/>
        <v>0.15789473684210525</v>
      </c>
      <c r="L12" s="1"/>
    </row>
    <row r="13" spans="1:12">
      <c r="A13" s="4">
        <v>43165</v>
      </c>
      <c r="B13" s="5" t="s">
        <v>611</v>
      </c>
      <c r="C13" s="5" t="s">
        <v>19</v>
      </c>
      <c r="D13" s="5">
        <v>1600</v>
      </c>
      <c r="E13" s="5">
        <v>280</v>
      </c>
      <c r="F13" s="5">
        <v>15</v>
      </c>
      <c r="G13" s="5">
        <v>13.2</v>
      </c>
      <c r="H13" s="5">
        <v>15</v>
      </c>
      <c r="I13" s="29">
        <f t="shared" si="0"/>
        <v>0</v>
      </c>
      <c r="J13" s="26">
        <f t="shared" si="1"/>
        <v>24000</v>
      </c>
      <c r="K13" s="27">
        <f t="shared" si="2"/>
        <v>0</v>
      </c>
      <c r="L13" s="1"/>
    </row>
    <row r="14" spans="1:12">
      <c r="A14" s="4">
        <v>43165</v>
      </c>
      <c r="B14" s="5" t="s">
        <v>295</v>
      </c>
      <c r="C14" s="5" t="s">
        <v>19</v>
      </c>
      <c r="D14" s="5">
        <v>1800</v>
      </c>
      <c r="E14" s="5">
        <v>640</v>
      </c>
      <c r="F14" s="5">
        <v>23.5</v>
      </c>
      <c r="G14" s="5">
        <v>21.8</v>
      </c>
      <c r="H14" s="5">
        <v>24.7</v>
      </c>
      <c r="I14" s="29">
        <f t="shared" si="0"/>
        <v>2159.9999999999986</v>
      </c>
      <c r="J14" s="26">
        <f t="shared" si="1"/>
        <v>42300</v>
      </c>
      <c r="K14" s="27">
        <f t="shared" si="2"/>
        <v>5.1063829787234012E-2</v>
      </c>
      <c r="L14" s="1"/>
    </row>
    <row r="15" spans="1:12">
      <c r="A15" s="7">
        <v>43166</v>
      </c>
      <c r="B15" s="8" t="s">
        <v>631</v>
      </c>
      <c r="C15" s="8" t="s">
        <v>19</v>
      </c>
      <c r="D15" s="8">
        <v>500</v>
      </c>
      <c r="E15" s="8">
        <v>1840</v>
      </c>
      <c r="F15" s="8">
        <v>31</v>
      </c>
      <c r="G15" s="8">
        <v>29</v>
      </c>
      <c r="H15" s="8">
        <v>29</v>
      </c>
      <c r="I15" s="30">
        <f t="shared" si="0"/>
        <v>-1000</v>
      </c>
      <c r="J15" s="26">
        <f t="shared" si="1"/>
        <v>15500</v>
      </c>
      <c r="K15" s="27">
        <f t="shared" si="2"/>
        <v>-6.4516129032258063E-2</v>
      </c>
      <c r="L15" s="1"/>
    </row>
    <row r="16" spans="1:12">
      <c r="A16" s="4">
        <v>43166</v>
      </c>
      <c r="B16" s="5" t="s">
        <v>479</v>
      </c>
      <c r="C16" s="5" t="s">
        <v>19</v>
      </c>
      <c r="D16" s="5">
        <v>1700</v>
      </c>
      <c r="E16" s="5">
        <v>420</v>
      </c>
      <c r="F16" s="5">
        <v>17</v>
      </c>
      <c r="G16" s="5">
        <v>15</v>
      </c>
      <c r="H16" s="5">
        <v>23.5</v>
      </c>
      <c r="I16" s="29">
        <f t="shared" si="0"/>
        <v>11050</v>
      </c>
      <c r="J16" s="26">
        <f t="shared" si="1"/>
        <v>28900</v>
      </c>
      <c r="K16" s="27">
        <f t="shared" si="2"/>
        <v>0.38235294117647056</v>
      </c>
      <c r="L16" s="1"/>
    </row>
    <row r="17" spans="1:12">
      <c r="A17" s="7">
        <v>43167</v>
      </c>
      <c r="B17" s="8" t="s">
        <v>604</v>
      </c>
      <c r="C17" s="8" t="s">
        <v>19</v>
      </c>
      <c r="D17" s="8">
        <v>2750</v>
      </c>
      <c r="E17" s="8">
        <v>290</v>
      </c>
      <c r="F17" s="8">
        <v>11</v>
      </c>
      <c r="G17" s="8">
        <v>9.6999999999999993</v>
      </c>
      <c r="H17" s="8">
        <v>9.6999999999999993</v>
      </c>
      <c r="I17" s="30">
        <f t="shared" si="0"/>
        <v>-3575.0000000000018</v>
      </c>
      <c r="J17" s="26">
        <f t="shared" si="1"/>
        <v>30250</v>
      </c>
      <c r="K17" s="27">
        <f t="shared" si="2"/>
        <v>-0.11818181818181824</v>
      </c>
      <c r="L17" s="1"/>
    </row>
    <row r="18" spans="1:12">
      <c r="A18" s="4">
        <v>43167</v>
      </c>
      <c r="B18" s="5" t="s">
        <v>529</v>
      </c>
      <c r="C18" s="5" t="s">
        <v>19</v>
      </c>
      <c r="D18" s="5">
        <v>1600</v>
      </c>
      <c r="E18" s="5">
        <v>320</v>
      </c>
      <c r="F18" s="5">
        <v>8.8000000000000007</v>
      </c>
      <c r="G18" s="5">
        <v>7.2</v>
      </c>
      <c r="H18" s="5">
        <v>8.8000000000000007</v>
      </c>
      <c r="I18" s="29">
        <f t="shared" ref="I18:I54" si="3">(H18-F18)*D18</f>
        <v>0</v>
      </c>
      <c r="J18" s="26">
        <f t="shared" si="1"/>
        <v>14080.000000000002</v>
      </c>
      <c r="K18" s="27">
        <f t="shared" si="2"/>
        <v>0</v>
      </c>
      <c r="L18" s="1"/>
    </row>
    <row r="19" spans="1:12">
      <c r="A19" s="7">
        <v>43168</v>
      </c>
      <c r="B19" s="8" t="s">
        <v>81</v>
      </c>
      <c r="C19" s="8" t="s">
        <v>19</v>
      </c>
      <c r="D19" s="8">
        <v>1500</v>
      </c>
      <c r="E19" s="8">
        <v>820</v>
      </c>
      <c r="F19" s="8">
        <v>26.5</v>
      </c>
      <c r="G19" s="8">
        <v>24.4</v>
      </c>
      <c r="H19" s="8">
        <v>25.9</v>
      </c>
      <c r="I19" s="30">
        <f t="shared" si="3"/>
        <v>-900.00000000000216</v>
      </c>
      <c r="J19" s="26">
        <f t="shared" si="1"/>
        <v>39750</v>
      </c>
      <c r="K19" s="27">
        <f t="shared" si="2"/>
        <v>-2.2641509433962318E-2</v>
      </c>
      <c r="L19" s="1"/>
    </row>
    <row r="20" spans="1:12">
      <c r="A20" s="4">
        <v>43168</v>
      </c>
      <c r="B20" s="5" t="s">
        <v>442</v>
      </c>
      <c r="C20" s="5" t="s">
        <v>19</v>
      </c>
      <c r="D20" s="5">
        <v>1100</v>
      </c>
      <c r="E20" s="5">
        <v>510</v>
      </c>
      <c r="F20" s="5">
        <v>12</v>
      </c>
      <c r="G20" s="5">
        <v>9.4</v>
      </c>
      <c r="H20" s="5">
        <v>13</v>
      </c>
      <c r="I20" s="29">
        <f t="shared" si="3"/>
        <v>1100</v>
      </c>
      <c r="J20" s="26">
        <f t="shared" si="1"/>
        <v>13200</v>
      </c>
      <c r="K20" s="27">
        <f t="shared" si="2"/>
        <v>8.3333333333333329E-2</v>
      </c>
      <c r="L20" s="1"/>
    </row>
    <row r="21" spans="1:12">
      <c r="A21" s="4">
        <v>43168</v>
      </c>
      <c r="B21" s="5" t="s">
        <v>602</v>
      </c>
      <c r="C21" s="5" t="s">
        <v>19</v>
      </c>
      <c r="D21" s="5">
        <v>2750</v>
      </c>
      <c r="E21" s="5">
        <v>300</v>
      </c>
      <c r="F21" s="5">
        <v>10.5</v>
      </c>
      <c r="G21" s="5">
        <v>9.4</v>
      </c>
      <c r="H21" s="5">
        <v>11.5</v>
      </c>
      <c r="I21" s="29">
        <f t="shared" si="3"/>
        <v>2750</v>
      </c>
      <c r="J21" s="26">
        <f t="shared" si="1"/>
        <v>28875</v>
      </c>
      <c r="K21" s="27">
        <f t="shared" si="2"/>
        <v>9.5238095238095233E-2</v>
      </c>
      <c r="L21" s="1"/>
    </row>
    <row r="22" spans="1:12">
      <c r="A22" s="7">
        <v>43171</v>
      </c>
      <c r="B22" s="8" t="s">
        <v>575</v>
      </c>
      <c r="C22" s="8" t="s">
        <v>19</v>
      </c>
      <c r="D22" s="8">
        <v>1500</v>
      </c>
      <c r="E22" s="8">
        <v>340</v>
      </c>
      <c r="F22" s="8">
        <v>9</v>
      </c>
      <c r="G22" s="8">
        <v>6.8</v>
      </c>
      <c r="H22" s="8">
        <v>6.8</v>
      </c>
      <c r="I22" s="30">
        <f t="shared" si="3"/>
        <v>-3300.0000000000005</v>
      </c>
      <c r="J22" s="26">
        <f t="shared" si="1"/>
        <v>13500</v>
      </c>
      <c r="K22" s="27">
        <f t="shared" si="2"/>
        <v>-0.24444444444444449</v>
      </c>
      <c r="L22" s="1"/>
    </row>
    <row r="23" spans="1:12">
      <c r="A23" s="4">
        <v>43171</v>
      </c>
      <c r="B23" s="5" t="s">
        <v>462</v>
      </c>
      <c r="C23" s="5" t="s">
        <v>19</v>
      </c>
      <c r="D23" s="5">
        <v>700</v>
      </c>
      <c r="E23" s="5">
        <v>960</v>
      </c>
      <c r="F23" s="5">
        <v>26</v>
      </c>
      <c r="G23" s="5">
        <v>22</v>
      </c>
      <c r="H23" s="5">
        <v>28.8</v>
      </c>
      <c r="I23" s="29">
        <f t="shared" si="3"/>
        <v>1960.0000000000005</v>
      </c>
      <c r="J23" s="26">
        <f t="shared" si="1"/>
        <v>18200</v>
      </c>
      <c r="K23" s="27">
        <f t="shared" si="2"/>
        <v>0.10769230769230771</v>
      </c>
      <c r="L23" s="1"/>
    </row>
    <row r="24" spans="1:12">
      <c r="A24" s="4">
        <v>43171</v>
      </c>
      <c r="B24" s="5" t="s">
        <v>38</v>
      </c>
      <c r="C24" s="5" t="s">
        <v>19</v>
      </c>
      <c r="D24" s="5">
        <v>1800</v>
      </c>
      <c r="E24" s="5">
        <v>440</v>
      </c>
      <c r="F24" s="5">
        <v>12</v>
      </c>
      <c r="G24" s="5">
        <v>10.4</v>
      </c>
      <c r="H24" s="5">
        <v>13.2</v>
      </c>
      <c r="I24" s="29">
        <f t="shared" si="3"/>
        <v>2159.9999999999986</v>
      </c>
      <c r="J24" s="26">
        <f t="shared" si="1"/>
        <v>21600</v>
      </c>
      <c r="K24" s="27">
        <f t="shared" si="2"/>
        <v>9.9999999999999936E-2</v>
      </c>
      <c r="L24" s="1"/>
    </row>
    <row r="25" spans="1:12">
      <c r="A25" s="7">
        <v>43171</v>
      </c>
      <c r="B25" s="8" t="s">
        <v>140</v>
      </c>
      <c r="C25" s="8" t="s">
        <v>19</v>
      </c>
      <c r="D25" s="8">
        <v>1500</v>
      </c>
      <c r="E25" s="8">
        <v>920</v>
      </c>
      <c r="F25" s="8">
        <v>25</v>
      </c>
      <c r="G25" s="8">
        <v>23</v>
      </c>
      <c r="H25" s="8">
        <v>24</v>
      </c>
      <c r="I25" s="30">
        <f t="shared" si="3"/>
        <v>-1500</v>
      </c>
      <c r="J25" s="26">
        <f t="shared" si="1"/>
        <v>37500</v>
      </c>
      <c r="K25" s="27">
        <f t="shared" ref="K25:K54" si="4">(I25/J25)</f>
        <v>-0.04</v>
      </c>
      <c r="L25" s="1"/>
    </row>
    <row r="26" spans="1:12">
      <c r="A26" s="7">
        <v>43172</v>
      </c>
      <c r="B26" s="8" t="s">
        <v>159</v>
      </c>
      <c r="C26" s="8" t="s">
        <v>19</v>
      </c>
      <c r="D26" s="8">
        <v>600</v>
      </c>
      <c r="E26" s="8">
        <v>1200</v>
      </c>
      <c r="F26" s="8">
        <v>17.5</v>
      </c>
      <c r="G26" s="8">
        <v>13</v>
      </c>
      <c r="H26" s="8">
        <v>16.399999999999999</v>
      </c>
      <c r="I26" s="30">
        <f t="shared" si="3"/>
        <v>-660.00000000000091</v>
      </c>
      <c r="J26" s="26">
        <f t="shared" si="1"/>
        <v>10500</v>
      </c>
      <c r="K26" s="27">
        <f t="shared" si="4"/>
        <v>-6.2857142857142945E-2</v>
      </c>
      <c r="L26" s="1"/>
    </row>
    <row r="27" spans="1:12">
      <c r="A27" s="4">
        <v>43172</v>
      </c>
      <c r="B27" s="5" t="s">
        <v>574</v>
      </c>
      <c r="C27" s="5" t="s">
        <v>19</v>
      </c>
      <c r="D27" s="5">
        <v>600</v>
      </c>
      <c r="E27" s="5">
        <v>780</v>
      </c>
      <c r="F27" s="5">
        <v>18</v>
      </c>
      <c r="G27" s="5">
        <v>14.2</v>
      </c>
      <c r="H27" s="5">
        <v>21</v>
      </c>
      <c r="I27" s="29">
        <f t="shared" si="3"/>
        <v>1800</v>
      </c>
      <c r="J27" s="26">
        <f t="shared" si="1"/>
        <v>10800</v>
      </c>
      <c r="K27" s="27">
        <f t="shared" si="4"/>
        <v>0.16666666666666666</v>
      </c>
      <c r="L27" s="1"/>
    </row>
    <row r="28" spans="1:12">
      <c r="A28" s="4">
        <v>43172</v>
      </c>
      <c r="B28" s="5" t="s">
        <v>228</v>
      </c>
      <c r="C28" s="5" t="s">
        <v>19</v>
      </c>
      <c r="D28" s="5">
        <v>1300</v>
      </c>
      <c r="E28" s="5">
        <v>580</v>
      </c>
      <c r="F28" s="5">
        <v>10</v>
      </c>
      <c r="G28" s="5">
        <v>8</v>
      </c>
      <c r="H28" s="5">
        <v>10</v>
      </c>
      <c r="I28" s="29">
        <f t="shared" si="3"/>
        <v>0</v>
      </c>
      <c r="J28" s="26">
        <f t="shared" si="1"/>
        <v>13000</v>
      </c>
      <c r="K28" s="27">
        <f t="shared" si="4"/>
        <v>0</v>
      </c>
      <c r="L28" s="1"/>
    </row>
    <row r="29" spans="1:12">
      <c r="A29" s="4">
        <v>43172</v>
      </c>
      <c r="B29" s="5" t="s">
        <v>632</v>
      </c>
      <c r="C29" s="5" t="s">
        <v>19</v>
      </c>
      <c r="D29" s="5">
        <v>1500</v>
      </c>
      <c r="E29" s="5">
        <v>400</v>
      </c>
      <c r="F29" s="5">
        <v>9</v>
      </c>
      <c r="G29" s="5">
        <v>7</v>
      </c>
      <c r="H29" s="5">
        <v>10.3</v>
      </c>
      <c r="I29" s="29">
        <f t="shared" si="3"/>
        <v>1950.0000000000011</v>
      </c>
      <c r="J29" s="26">
        <f t="shared" si="1"/>
        <v>13500</v>
      </c>
      <c r="K29" s="27">
        <f t="shared" si="4"/>
        <v>0.14444444444444454</v>
      </c>
      <c r="L29" s="1"/>
    </row>
    <row r="30" spans="1:12">
      <c r="A30" s="7">
        <v>43173</v>
      </c>
      <c r="B30" s="8" t="s">
        <v>549</v>
      </c>
      <c r="C30" s="8" t="s">
        <v>19</v>
      </c>
      <c r="D30" s="8">
        <v>2000</v>
      </c>
      <c r="E30" s="8">
        <v>520</v>
      </c>
      <c r="F30" s="8">
        <v>13.5</v>
      </c>
      <c r="G30" s="8">
        <v>12.3</v>
      </c>
      <c r="H30" s="8">
        <v>12.3</v>
      </c>
      <c r="I30" s="30">
        <f t="shared" si="3"/>
        <v>-2399.9999999999986</v>
      </c>
      <c r="J30" s="26">
        <f t="shared" si="1"/>
        <v>27000</v>
      </c>
      <c r="K30" s="27">
        <f t="shared" si="4"/>
        <v>-8.8888888888888837E-2</v>
      </c>
      <c r="L30" s="1"/>
    </row>
    <row r="31" spans="1:12">
      <c r="A31" s="4">
        <v>43173</v>
      </c>
      <c r="B31" s="5" t="s">
        <v>486</v>
      </c>
      <c r="C31" s="5" t="s">
        <v>19</v>
      </c>
      <c r="D31" s="5">
        <v>1200</v>
      </c>
      <c r="E31" s="5">
        <v>630</v>
      </c>
      <c r="F31" s="5">
        <v>16.5</v>
      </c>
      <c r="G31" s="5">
        <v>13.8</v>
      </c>
      <c r="H31" s="5">
        <v>16.5</v>
      </c>
      <c r="I31" s="29">
        <f t="shared" si="3"/>
        <v>0</v>
      </c>
      <c r="J31" s="26">
        <f t="shared" si="1"/>
        <v>19800</v>
      </c>
      <c r="K31" s="27">
        <f t="shared" si="4"/>
        <v>0</v>
      </c>
      <c r="L31" s="1"/>
    </row>
    <row r="32" spans="1:12">
      <c r="A32" s="7">
        <v>43174</v>
      </c>
      <c r="B32" s="8" t="s">
        <v>520</v>
      </c>
      <c r="C32" s="8" t="s">
        <v>19</v>
      </c>
      <c r="D32" s="8">
        <v>1300</v>
      </c>
      <c r="E32" s="8">
        <v>460</v>
      </c>
      <c r="F32" s="8">
        <v>15</v>
      </c>
      <c r="G32" s="8">
        <v>12.9</v>
      </c>
      <c r="H32" s="8">
        <v>12.9</v>
      </c>
      <c r="I32" s="30">
        <f t="shared" si="3"/>
        <v>-2729.9999999999995</v>
      </c>
      <c r="J32" s="26">
        <f t="shared" si="1"/>
        <v>19500</v>
      </c>
      <c r="K32" s="27">
        <f t="shared" si="4"/>
        <v>-0.13999999999999999</v>
      </c>
      <c r="L32" s="1"/>
    </row>
    <row r="33" spans="1:12">
      <c r="A33" s="4">
        <v>43174</v>
      </c>
      <c r="B33" s="5" t="s">
        <v>88</v>
      </c>
      <c r="C33" s="5" t="s">
        <v>19</v>
      </c>
      <c r="D33" s="5">
        <v>1450</v>
      </c>
      <c r="E33" s="5">
        <v>600</v>
      </c>
      <c r="F33" s="5">
        <v>35</v>
      </c>
      <c r="G33" s="5">
        <v>30.5</v>
      </c>
      <c r="H33" s="5">
        <v>37.799999999999997</v>
      </c>
      <c r="I33" s="29">
        <f t="shared" si="3"/>
        <v>4059.9999999999959</v>
      </c>
      <c r="J33" s="26">
        <f t="shared" si="1"/>
        <v>50750</v>
      </c>
      <c r="K33" s="27">
        <f t="shared" si="4"/>
        <v>7.9999999999999918E-2</v>
      </c>
      <c r="L33" s="1"/>
    </row>
    <row r="34" spans="1:12">
      <c r="A34" s="4">
        <v>43175</v>
      </c>
      <c r="B34" s="5" t="s">
        <v>72</v>
      </c>
      <c r="C34" s="5" t="s">
        <v>19</v>
      </c>
      <c r="D34" s="5">
        <v>1000</v>
      </c>
      <c r="E34" s="5">
        <v>740</v>
      </c>
      <c r="F34" s="5">
        <v>15</v>
      </c>
      <c r="G34" s="5">
        <v>12</v>
      </c>
      <c r="H34" s="5">
        <v>18.5</v>
      </c>
      <c r="I34" s="29">
        <f t="shared" si="3"/>
        <v>3500</v>
      </c>
      <c r="J34" s="26">
        <f t="shared" si="1"/>
        <v>15000</v>
      </c>
      <c r="K34" s="27">
        <f t="shared" si="4"/>
        <v>0.23333333333333334</v>
      </c>
      <c r="L34" s="1"/>
    </row>
    <row r="35" spans="1:12">
      <c r="A35" s="4">
        <v>43175</v>
      </c>
      <c r="B35" s="5" t="s">
        <v>516</v>
      </c>
      <c r="C35" s="5" t="s">
        <v>19</v>
      </c>
      <c r="D35" s="5">
        <v>1750</v>
      </c>
      <c r="E35" s="5">
        <v>320</v>
      </c>
      <c r="F35" s="5">
        <v>6</v>
      </c>
      <c r="G35" s="5">
        <v>4.5</v>
      </c>
      <c r="H35" s="5">
        <v>6</v>
      </c>
      <c r="I35" s="29">
        <f t="shared" si="3"/>
        <v>0</v>
      </c>
      <c r="J35" s="26">
        <f t="shared" si="1"/>
        <v>10500</v>
      </c>
      <c r="K35" s="27">
        <f t="shared" si="4"/>
        <v>0</v>
      </c>
      <c r="L35" s="1"/>
    </row>
    <row r="36" spans="1:12">
      <c r="A36" s="7">
        <v>43175</v>
      </c>
      <c r="B36" s="8" t="s">
        <v>590</v>
      </c>
      <c r="C36" s="8" t="s">
        <v>19</v>
      </c>
      <c r="D36" s="8">
        <v>1000</v>
      </c>
      <c r="E36" s="8">
        <v>920</v>
      </c>
      <c r="F36" s="8">
        <v>14</v>
      </c>
      <c r="G36" s="8">
        <v>11</v>
      </c>
      <c r="H36" s="8">
        <v>13</v>
      </c>
      <c r="I36" s="30">
        <f t="shared" si="3"/>
        <v>-1000</v>
      </c>
      <c r="J36" s="26">
        <f t="shared" si="1"/>
        <v>14000</v>
      </c>
      <c r="K36" s="27">
        <f t="shared" si="4"/>
        <v>-7.1428571428571425E-2</v>
      </c>
      <c r="L36" s="1"/>
    </row>
    <row r="37" spans="1:12">
      <c r="A37" s="4">
        <v>43179</v>
      </c>
      <c r="B37" s="5" t="s">
        <v>555</v>
      </c>
      <c r="C37" s="5" t="s">
        <v>19</v>
      </c>
      <c r="D37" s="5">
        <v>2000</v>
      </c>
      <c r="E37" s="5">
        <v>390</v>
      </c>
      <c r="F37" s="5">
        <v>8</v>
      </c>
      <c r="G37" s="5">
        <v>6.5</v>
      </c>
      <c r="H37" s="5">
        <v>8</v>
      </c>
      <c r="I37" s="29">
        <f t="shared" si="3"/>
        <v>0</v>
      </c>
      <c r="J37" s="26">
        <f t="shared" si="1"/>
        <v>16000</v>
      </c>
      <c r="K37" s="27">
        <f t="shared" si="4"/>
        <v>0</v>
      </c>
      <c r="L37" s="1"/>
    </row>
    <row r="38" spans="1:12">
      <c r="A38" s="7">
        <v>43179</v>
      </c>
      <c r="B38" s="8" t="s">
        <v>81</v>
      </c>
      <c r="C38" s="8" t="s">
        <v>19</v>
      </c>
      <c r="D38" s="8">
        <v>1500</v>
      </c>
      <c r="E38" s="8">
        <v>880</v>
      </c>
      <c r="F38" s="8">
        <v>15.5</v>
      </c>
      <c r="G38" s="8">
        <v>13.7</v>
      </c>
      <c r="H38" s="8">
        <v>13.7</v>
      </c>
      <c r="I38" s="30">
        <f t="shared" si="3"/>
        <v>-2700.0000000000009</v>
      </c>
      <c r="J38" s="26">
        <f t="shared" si="1"/>
        <v>23250</v>
      </c>
      <c r="K38" s="27">
        <f t="shared" si="4"/>
        <v>-0.11612903225806455</v>
      </c>
      <c r="L38" s="1"/>
    </row>
    <row r="39" spans="1:12">
      <c r="A39" s="7">
        <v>43179</v>
      </c>
      <c r="B39" s="8" t="s">
        <v>479</v>
      </c>
      <c r="C39" s="8" t="s">
        <v>19</v>
      </c>
      <c r="D39" s="8">
        <v>1700</v>
      </c>
      <c r="E39" s="8">
        <v>400</v>
      </c>
      <c r="F39" s="8">
        <v>11.2</v>
      </c>
      <c r="G39" s="8">
        <v>10</v>
      </c>
      <c r="H39" s="8">
        <v>10</v>
      </c>
      <c r="I39" s="30">
        <f t="shared" si="3"/>
        <v>-2039.9999999999989</v>
      </c>
      <c r="J39" s="26">
        <f t="shared" si="1"/>
        <v>19040</v>
      </c>
      <c r="K39" s="27">
        <f t="shared" si="4"/>
        <v>-0.10714285714285708</v>
      </c>
      <c r="L39" s="1"/>
    </row>
    <row r="40" spans="1:12">
      <c r="A40" s="4">
        <v>43179</v>
      </c>
      <c r="B40" s="5" t="s">
        <v>605</v>
      </c>
      <c r="C40" s="5" t="s">
        <v>19</v>
      </c>
      <c r="D40" s="5">
        <v>1800</v>
      </c>
      <c r="E40" s="5">
        <v>430</v>
      </c>
      <c r="F40" s="5">
        <v>10</v>
      </c>
      <c r="G40" s="5">
        <v>8.4</v>
      </c>
      <c r="H40" s="5">
        <v>11</v>
      </c>
      <c r="I40" s="29">
        <f t="shared" si="3"/>
        <v>1800</v>
      </c>
      <c r="J40" s="26">
        <f t="shared" si="1"/>
        <v>18000</v>
      </c>
      <c r="K40" s="27">
        <f t="shared" si="4"/>
        <v>0.1</v>
      </c>
      <c r="L40" s="1"/>
    </row>
    <row r="41" spans="1:12">
      <c r="A41" s="7">
        <v>43180</v>
      </c>
      <c r="B41" s="8" t="s">
        <v>509</v>
      </c>
      <c r="C41" s="8" t="s">
        <v>19</v>
      </c>
      <c r="D41" s="8">
        <v>800</v>
      </c>
      <c r="E41" s="8">
        <v>1060</v>
      </c>
      <c r="F41" s="8">
        <v>14</v>
      </c>
      <c r="G41" s="8">
        <v>11</v>
      </c>
      <c r="H41" s="8">
        <v>11</v>
      </c>
      <c r="I41" s="30">
        <f t="shared" si="3"/>
        <v>-2400</v>
      </c>
      <c r="J41" s="26">
        <f t="shared" si="1"/>
        <v>11200</v>
      </c>
      <c r="K41" s="27">
        <f t="shared" si="4"/>
        <v>-0.21428571428571427</v>
      </c>
      <c r="L41" s="1"/>
    </row>
    <row r="42" spans="1:12">
      <c r="A42" s="4">
        <v>43180</v>
      </c>
      <c r="B42" s="5" t="s">
        <v>633</v>
      </c>
      <c r="C42" s="5" t="s">
        <v>19</v>
      </c>
      <c r="D42" s="5">
        <v>1000</v>
      </c>
      <c r="E42" s="5">
        <v>1080</v>
      </c>
      <c r="F42" s="5">
        <v>14</v>
      </c>
      <c r="G42" s="5">
        <v>11.2</v>
      </c>
      <c r="H42" s="5">
        <v>14</v>
      </c>
      <c r="I42" s="29">
        <f t="shared" si="3"/>
        <v>0</v>
      </c>
      <c r="J42" s="26">
        <f t="shared" si="1"/>
        <v>14000</v>
      </c>
      <c r="K42" s="27">
        <f t="shared" si="4"/>
        <v>0</v>
      </c>
      <c r="L42" s="1"/>
    </row>
    <row r="43" spans="1:12">
      <c r="A43" s="7">
        <v>43181</v>
      </c>
      <c r="B43" s="8" t="s">
        <v>479</v>
      </c>
      <c r="C43" s="8" t="s">
        <v>19</v>
      </c>
      <c r="D43" s="8">
        <v>1700</v>
      </c>
      <c r="E43" s="8">
        <v>420</v>
      </c>
      <c r="F43" s="8">
        <v>10</v>
      </c>
      <c r="G43" s="8">
        <v>8.4</v>
      </c>
      <c r="H43" s="8">
        <v>9.4</v>
      </c>
      <c r="I43" s="30">
        <f t="shared" si="3"/>
        <v>-1019.9999999999994</v>
      </c>
      <c r="J43" s="26">
        <f t="shared" si="1"/>
        <v>17000</v>
      </c>
      <c r="K43" s="27">
        <f t="shared" si="4"/>
        <v>-5.999999999999997E-2</v>
      </c>
      <c r="L43" s="1"/>
    </row>
    <row r="44" spans="1:12">
      <c r="A44" s="4">
        <v>43182</v>
      </c>
      <c r="B44" s="5" t="s">
        <v>511</v>
      </c>
      <c r="C44" s="5" t="s">
        <v>19</v>
      </c>
      <c r="D44" s="5">
        <v>1200</v>
      </c>
      <c r="E44" s="5">
        <v>500</v>
      </c>
      <c r="F44" s="5">
        <v>8</v>
      </c>
      <c r="G44" s="5">
        <v>5.5</v>
      </c>
      <c r="H44" s="5">
        <v>9</v>
      </c>
      <c r="I44" s="29">
        <f t="shared" si="3"/>
        <v>1200</v>
      </c>
      <c r="J44" s="26">
        <f t="shared" si="1"/>
        <v>9600</v>
      </c>
      <c r="K44" s="27">
        <f t="shared" si="4"/>
        <v>0.125</v>
      </c>
      <c r="L44" s="1"/>
    </row>
    <row r="45" spans="1:12">
      <c r="A45" s="4">
        <v>43182</v>
      </c>
      <c r="B45" s="5" t="s">
        <v>634</v>
      </c>
      <c r="C45" s="5" t="s">
        <v>19</v>
      </c>
      <c r="D45" s="5">
        <v>1500</v>
      </c>
      <c r="E45" s="5">
        <v>320</v>
      </c>
      <c r="F45" s="5">
        <v>6</v>
      </c>
      <c r="G45" s="5">
        <v>4.5</v>
      </c>
      <c r="H45" s="5">
        <v>8</v>
      </c>
      <c r="I45" s="29">
        <f t="shared" si="3"/>
        <v>3000</v>
      </c>
      <c r="J45" s="26">
        <f t="shared" si="1"/>
        <v>9000</v>
      </c>
      <c r="K45" s="27">
        <f t="shared" si="4"/>
        <v>0.33333333333333331</v>
      </c>
      <c r="L45" s="1"/>
    </row>
    <row r="46" spans="1:12">
      <c r="A46" s="4">
        <v>43185</v>
      </c>
      <c r="B46" s="5" t="s">
        <v>464</v>
      </c>
      <c r="C46" s="5" t="s">
        <v>19</v>
      </c>
      <c r="D46" s="5">
        <v>1100</v>
      </c>
      <c r="E46" s="5">
        <v>530</v>
      </c>
      <c r="F46" s="5">
        <v>6</v>
      </c>
      <c r="G46" s="5">
        <v>3.5</v>
      </c>
      <c r="H46" s="5">
        <v>6</v>
      </c>
      <c r="I46" s="29">
        <f t="shared" si="3"/>
        <v>0</v>
      </c>
      <c r="J46" s="26">
        <f t="shared" si="1"/>
        <v>6600</v>
      </c>
      <c r="K46" s="27">
        <f t="shared" si="4"/>
        <v>0</v>
      </c>
      <c r="L46" s="1"/>
    </row>
    <row r="47" spans="1:12">
      <c r="A47" s="4">
        <v>43185</v>
      </c>
      <c r="B47" s="5" t="s">
        <v>635</v>
      </c>
      <c r="C47" s="5" t="s">
        <v>19</v>
      </c>
      <c r="D47" s="5">
        <v>1600</v>
      </c>
      <c r="E47" s="5">
        <v>390</v>
      </c>
      <c r="F47" s="5">
        <v>6</v>
      </c>
      <c r="G47" s="5">
        <v>4.5</v>
      </c>
      <c r="H47" s="5">
        <v>7</v>
      </c>
      <c r="I47" s="29">
        <f t="shared" si="3"/>
        <v>1600</v>
      </c>
      <c r="J47" s="26">
        <f t="shared" si="1"/>
        <v>9600</v>
      </c>
      <c r="K47" s="27">
        <f t="shared" si="4"/>
        <v>0.16666666666666666</v>
      </c>
      <c r="L47" s="1"/>
    </row>
    <row r="48" spans="1:12">
      <c r="A48" s="4">
        <v>43185</v>
      </c>
      <c r="B48" s="5" t="s">
        <v>634</v>
      </c>
      <c r="C48" s="5" t="s">
        <v>19</v>
      </c>
      <c r="D48" s="5">
        <v>1500</v>
      </c>
      <c r="E48" s="5">
        <v>320</v>
      </c>
      <c r="F48" s="5">
        <v>6</v>
      </c>
      <c r="G48" s="5">
        <v>4.4000000000000004</v>
      </c>
      <c r="H48" s="5">
        <v>7</v>
      </c>
      <c r="I48" s="29">
        <f t="shared" si="3"/>
        <v>1500</v>
      </c>
      <c r="J48" s="26">
        <f t="shared" si="1"/>
        <v>9000</v>
      </c>
      <c r="K48" s="27">
        <f t="shared" si="4"/>
        <v>0.16666666666666666</v>
      </c>
      <c r="L48" s="1"/>
    </row>
    <row r="49" spans="1:12">
      <c r="A49" s="4">
        <v>43185</v>
      </c>
      <c r="B49" s="5" t="s">
        <v>636</v>
      </c>
      <c r="C49" s="5" t="s">
        <v>19</v>
      </c>
      <c r="D49" s="5">
        <v>1700</v>
      </c>
      <c r="E49" s="5">
        <v>350</v>
      </c>
      <c r="F49" s="5">
        <v>3</v>
      </c>
      <c r="G49" s="5">
        <v>1.4</v>
      </c>
      <c r="H49" s="5">
        <v>3</v>
      </c>
      <c r="I49" s="29">
        <f t="shared" si="3"/>
        <v>0</v>
      </c>
      <c r="J49" s="26">
        <f t="shared" si="1"/>
        <v>5100</v>
      </c>
      <c r="K49" s="27">
        <f t="shared" si="4"/>
        <v>0</v>
      </c>
      <c r="L49" s="1"/>
    </row>
    <row r="50" spans="1:12">
      <c r="A50" s="4">
        <v>43186</v>
      </c>
      <c r="B50" s="5" t="s">
        <v>228</v>
      </c>
      <c r="C50" s="5" t="s">
        <v>19</v>
      </c>
      <c r="D50" s="5">
        <v>1300</v>
      </c>
      <c r="E50" s="5">
        <v>590</v>
      </c>
      <c r="F50" s="5">
        <v>6</v>
      </c>
      <c r="G50" s="5">
        <v>4</v>
      </c>
      <c r="H50" s="5">
        <v>6</v>
      </c>
      <c r="I50" s="29">
        <f t="shared" si="3"/>
        <v>0</v>
      </c>
      <c r="J50" s="26">
        <f t="shared" si="1"/>
        <v>7800</v>
      </c>
      <c r="K50" s="27">
        <f t="shared" si="4"/>
        <v>0</v>
      </c>
      <c r="L50" s="1"/>
    </row>
    <row r="51" spans="1:12">
      <c r="A51" s="4">
        <v>43186</v>
      </c>
      <c r="B51" s="5" t="s">
        <v>479</v>
      </c>
      <c r="C51" s="5" t="s">
        <v>19</v>
      </c>
      <c r="D51" s="5">
        <v>1700</v>
      </c>
      <c r="E51" s="5">
        <v>420</v>
      </c>
      <c r="F51" s="5">
        <v>7.2</v>
      </c>
      <c r="G51" s="5">
        <v>5</v>
      </c>
      <c r="H51" s="5">
        <v>11</v>
      </c>
      <c r="I51" s="29">
        <f t="shared" si="3"/>
        <v>6460</v>
      </c>
      <c r="J51" s="26">
        <f t="shared" si="1"/>
        <v>12240</v>
      </c>
      <c r="K51" s="27">
        <f t="shared" si="4"/>
        <v>0.52777777777777779</v>
      </c>
      <c r="L51" s="1"/>
    </row>
    <row r="52" spans="1:12">
      <c r="A52" s="4">
        <v>43186</v>
      </c>
      <c r="B52" s="5" t="s">
        <v>566</v>
      </c>
      <c r="C52" s="5" t="s">
        <v>19</v>
      </c>
      <c r="D52" s="5">
        <v>1575</v>
      </c>
      <c r="E52" s="5">
        <v>340</v>
      </c>
      <c r="F52" s="5">
        <v>6</v>
      </c>
      <c r="G52" s="5">
        <v>4</v>
      </c>
      <c r="H52" s="5">
        <v>7</v>
      </c>
      <c r="I52" s="29">
        <f t="shared" si="3"/>
        <v>1575</v>
      </c>
      <c r="J52" s="26">
        <f t="shared" si="1"/>
        <v>9450</v>
      </c>
      <c r="K52" s="27">
        <f t="shared" si="4"/>
        <v>0.16666666666666666</v>
      </c>
      <c r="L52" s="1"/>
    </row>
    <row r="53" spans="1:12">
      <c r="A53" s="4">
        <v>43187</v>
      </c>
      <c r="B53" s="5" t="s">
        <v>628</v>
      </c>
      <c r="C53" s="5" t="s">
        <v>19</v>
      </c>
      <c r="D53" s="5">
        <v>1500</v>
      </c>
      <c r="E53" s="5">
        <v>320</v>
      </c>
      <c r="F53" s="5">
        <v>4</v>
      </c>
      <c r="G53" s="5">
        <v>2.8</v>
      </c>
      <c r="H53" s="5">
        <v>4</v>
      </c>
      <c r="I53" s="29">
        <f t="shared" si="3"/>
        <v>0</v>
      </c>
      <c r="J53" s="26">
        <f t="shared" si="1"/>
        <v>6000</v>
      </c>
      <c r="K53" s="27">
        <f t="shared" si="4"/>
        <v>0</v>
      </c>
      <c r="L53" s="1"/>
    </row>
    <row r="54" spans="1:12">
      <c r="A54" s="4">
        <v>43187</v>
      </c>
      <c r="B54" s="5" t="s">
        <v>120</v>
      </c>
      <c r="C54" s="5" t="s">
        <v>19</v>
      </c>
      <c r="D54" s="5">
        <v>1500</v>
      </c>
      <c r="E54" s="5">
        <v>410</v>
      </c>
      <c r="F54" s="5">
        <v>2.5</v>
      </c>
      <c r="G54" s="5">
        <v>1</v>
      </c>
      <c r="H54" s="5">
        <v>3.5</v>
      </c>
      <c r="I54" s="29">
        <f t="shared" si="3"/>
        <v>1500</v>
      </c>
      <c r="J54" s="26">
        <f t="shared" si="1"/>
        <v>3750</v>
      </c>
      <c r="K54" s="27">
        <f t="shared" si="4"/>
        <v>0.4</v>
      </c>
      <c r="L54" s="1"/>
    </row>
    <row r="55" spans="1:12">
      <c r="A55" s="4"/>
      <c r="B55" s="5"/>
      <c r="C55" s="5"/>
      <c r="D55" s="5"/>
      <c r="E55" s="5"/>
      <c r="F55" s="5"/>
      <c r="G55" s="5"/>
      <c r="H55" s="5"/>
      <c r="I55" s="29"/>
      <c r="J55" s="26"/>
      <c r="K55" s="27"/>
      <c r="L55" s="1"/>
    </row>
    <row r="56" spans="1:12">
      <c r="A56" s="4"/>
      <c r="B56" s="5"/>
      <c r="C56" s="5"/>
      <c r="D56" s="5"/>
      <c r="E56" s="5"/>
      <c r="F56" s="5"/>
      <c r="G56" s="5"/>
      <c r="H56" s="5"/>
      <c r="I56" s="29"/>
      <c r="J56" s="26"/>
      <c r="K56" s="27">
        <f>SUM(K4:K55)</f>
        <v>1.9929177219744099</v>
      </c>
      <c r="L56" s="1"/>
    </row>
    <row r="57" spans="1:12">
      <c r="A57" s="31"/>
      <c r="B57" s="32"/>
      <c r="C57" s="32"/>
      <c r="D57" s="32"/>
      <c r="E57" s="32"/>
      <c r="F57" s="32"/>
      <c r="G57" s="41"/>
      <c r="H57" s="41"/>
      <c r="I57" s="42"/>
      <c r="J57" s="43"/>
      <c r="K57" s="44"/>
      <c r="L57" s="1"/>
    </row>
    <row r="58" spans="1:12">
      <c r="A58" s="31"/>
      <c r="B58" s="32"/>
      <c r="C58" s="32"/>
      <c r="D58" s="32"/>
      <c r="E58" s="32"/>
      <c r="F58" s="32"/>
      <c r="G58" s="91" t="s">
        <v>69</v>
      </c>
      <c r="H58" s="91"/>
      <c r="I58" s="45">
        <f>SUM(I4:I56)</f>
        <v>17339.999999999993</v>
      </c>
      <c r="J58" s="32"/>
      <c r="K58" s="1"/>
      <c r="L58" s="1"/>
    </row>
    <row r="59" spans="1:12">
      <c r="G59" s="32"/>
      <c r="H59" s="32"/>
      <c r="I59" s="32"/>
    </row>
    <row r="60" spans="1:12">
      <c r="G60" s="92" t="s">
        <v>70</v>
      </c>
      <c r="H60" s="92"/>
      <c r="I60" s="35">
        <v>1.99</v>
      </c>
    </row>
    <row r="61" spans="1:12">
      <c r="G61" s="33"/>
      <c r="H61" s="33"/>
      <c r="I61" s="32"/>
    </row>
    <row r="62" spans="1:12">
      <c r="G62" s="92" t="s">
        <v>2</v>
      </c>
      <c r="H62" s="92"/>
      <c r="I62" s="35">
        <f>34/51</f>
        <v>0.66666666666666663</v>
      </c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596" footer="0.51180555555555596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6" workbookViewId="0">
      <selection activeCell="K54" sqref="K54"/>
    </sheetView>
  </sheetViews>
  <sheetFormatPr defaultColWidth="9" defaultRowHeight="15"/>
  <cols>
    <col min="1" max="1" width="9.42578125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637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43132</v>
      </c>
      <c r="B4" s="5" t="s">
        <v>72</v>
      </c>
      <c r="C4" s="5" t="s">
        <v>19</v>
      </c>
      <c r="D4" s="5">
        <v>1000</v>
      </c>
      <c r="E4" s="5">
        <v>780</v>
      </c>
      <c r="F4" s="5">
        <v>23.4</v>
      </c>
      <c r="G4" s="5">
        <v>18.899999999999999</v>
      </c>
      <c r="H4" s="5">
        <v>23.4</v>
      </c>
      <c r="I4" s="29">
        <f t="shared" ref="I4:I54" si="0">(H4-F4)*D4</f>
        <v>0</v>
      </c>
      <c r="J4" s="26">
        <f t="shared" ref="J4:J54" si="1">D4*F4</f>
        <v>23400</v>
      </c>
      <c r="K4" s="27">
        <f t="shared" ref="K4:K54" si="2">(I4/J4)</f>
        <v>0</v>
      </c>
      <c r="L4" s="1"/>
    </row>
    <row r="5" spans="1:12">
      <c r="A5" s="4">
        <v>43132</v>
      </c>
      <c r="B5" s="5" t="s">
        <v>463</v>
      </c>
      <c r="C5" s="5" t="s">
        <v>19</v>
      </c>
      <c r="D5" s="5">
        <v>750</v>
      </c>
      <c r="E5" s="5">
        <v>1460</v>
      </c>
      <c r="F5" s="5">
        <v>40</v>
      </c>
      <c r="G5" s="5">
        <v>34.4</v>
      </c>
      <c r="H5" s="5">
        <v>41.5</v>
      </c>
      <c r="I5" s="29">
        <f t="shared" si="0"/>
        <v>1125</v>
      </c>
      <c r="J5" s="26">
        <f t="shared" si="1"/>
        <v>30000</v>
      </c>
      <c r="K5" s="27">
        <f t="shared" si="2"/>
        <v>3.7499999999999999E-2</v>
      </c>
      <c r="L5" s="1"/>
    </row>
    <row r="6" spans="1:12">
      <c r="A6" s="4">
        <v>43133</v>
      </c>
      <c r="B6" s="5" t="s">
        <v>557</v>
      </c>
      <c r="C6" s="5" t="s">
        <v>19</v>
      </c>
      <c r="D6" s="5">
        <v>250</v>
      </c>
      <c r="E6" s="5">
        <v>2200</v>
      </c>
      <c r="F6" s="5">
        <v>80</v>
      </c>
      <c r="G6" s="5">
        <v>58.7</v>
      </c>
      <c r="H6" s="5">
        <v>91.5</v>
      </c>
      <c r="I6" s="29">
        <f t="shared" si="0"/>
        <v>2875</v>
      </c>
      <c r="J6" s="26">
        <f t="shared" si="1"/>
        <v>20000</v>
      </c>
      <c r="K6" s="27">
        <f t="shared" si="2"/>
        <v>0.14374999999999999</v>
      </c>
      <c r="L6" s="1"/>
    </row>
    <row r="7" spans="1:12">
      <c r="A7" s="7">
        <v>43136</v>
      </c>
      <c r="B7" s="8" t="s">
        <v>305</v>
      </c>
      <c r="C7" s="8" t="s">
        <v>19</v>
      </c>
      <c r="D7" s="8">
        <v>250</v>
      </c>
      <c r="E7" s="47">
        <v>3200</v>
      </c>
      <c r="F7" s="8">
        <v>85</v>
      </c>
      <c r="G7" s="8">
        <v>69.7</v>
      </c>
      <c r="H7" s="8">
        <v>75</v>
      </c>
      <c r="I7" s="30">
        <f t="shared" si="0"/>
        <v>-2500</v>
      </c>
      <c r="J7" s="26">
        <f t="shared" si="1"/>
        <v>21250</v>
      </c>
      <c r="K7" s="27">
        <f t="shared" si="2"/>
        <v>-0.11764705882352941</v>
      </c>
      <c r="L7" s="1"/>
    </row>
    <row r="8" spans="1:12">
      <c r="A8" s="4">
        <v>43136</v>
      </c>
      <c r="B8" s="5" t="s">
        <v>521</v>
      </c>
      <c r="C8" s="5" t="s">
        <v>19</v>
      </c>
      <c r="D8" s="5">
        <v>1500</v>
      </c>
      <c r="E8" s="5">
        <v>500</v>
      </c>
      <c r="F8" s="5">
        <v>30</v>
      </c>
      <c r="G8" s="5">
        <v>26.9</v>
      </c>
      <c r="H8" s="5">
        <v>36</v>
      </c>
      <c r="I8" s="29">
        <f t="shared" si="0"/>
        <v>9000</v>
      </c>
      <c r="J8" s="26">
        <f t="shared" si="1"/>
        <v>45000</v>
      </c>
      <c r="K8" s="27">
        <f t="shared" si="2"/>
        <v>0.2</v>
      </c>
      <c r="L8" s="1"/>
    </row>
    <row r="9" spans="1:12">
      <c r="A9" s="4">
        <v>43137</v>
      </c>
      <c r="B9" s="5" t="s">
        <v>638</v>
      </c>
      <c r="C9" s="5" t="s">
        <v>19</v>
      </c>
      <c r="D9" s="5">
        <v>1750</v>
      </c>
      <c r="E9" s="5">
        <v>330</v>
      </c>
      <c r="F9" s="5">
        <v>13.5</v>
      </c>
      <c r="G9" s="5">
        <v>10.7</v>
      </c>
      <c r="H9" s="5">
        <v>17</v>
      </c>
      <c r="I9" s="29">
        <f t="shared" si="0"/>
        <v>6125</v>
      </c>
      <c r="J9" s="26">
        <f t="shared" si="1"/>
        <v>23625</v>
      </c>
      <c r="K9" s="27">
        <f t="shared" si="2"/>
        <v>0.25925925925925924</v>
      </c>
      <c r="L9" s="1"/>
    </row>
    <row r="10" spans="1:12">
      <c r="A10" s="4">
        <v>76009</v>
      </c>
      <c r="B10" s="5" t="s">
        <v>639</v>
      </c>
      <c r="C10" s="5" t="s">
        <v>19</v>
      </c>
      <c r="D10" s="5">
        <v>1200</v>
      </c>
      <c r="E10" s="5">
        <v>620</v>
      </c>
      <c r="F10" s="5">
        <v>16</v>
      </c>
      <c r="G10" s="5">
        <v>12.7</v>
      </c>
      <c r="H10" s="5">
        <v>16</v>
      </c>
      <c r="I10" s="29">
        <f t="shared" si="0"/>
        <v>0</v>
      </c>
      <c r="J10" s="26">
        <f t="shared" si="1"/>
        <v>19200</v>
      </c>
      <c r="K10" s="27">
        <f t="shared" si="2"/>
        <v>0</v>
      </c>
      <c r="L10" s="1"/>
    </row>
    <row r="11" spans="1:12">
      <c r="A11" s="4">
        <v>43138</v>
      </c>
      <c r="B11" s="5" t="s">
        <v>566</v>
      </c>
      <c r="C11" s="5" t="s">
        <v>19</v>
      </c>
      <c r="D11" s="5">
        <v>1575</v>
      </c>
      <c r="E11" s="5">
        <v>390</v>
      </c>
      <c r="F11" s="5">
        <v>13.5</v>
      </c>
      <c r="G11" s="5">
        <v>10.199999999999999</v>
      </c>
      <c r="H11" s="5">
        <v>13.5</v>
      </c>
      <c r="I11" s="29">
        <f t="shared" si="0"/>
        <v>0</v>
      </c>
      <c r="J11" s="26">
        <f t="shared" si="1"/>
        <v>21262.5</v>
      </c>
      <c r="K11" s="27">
        <f t="shared" si="2"/>
        <v>0</v>
      </c>
      <c r="L11" s="1"/>
    </row>
    <row r="12" spans="1:12">
      <c r="A12" s="4">
        <v>43138</v>
      </c>
      <c r="B12" s="5" t="s">
        <v>566</v>
      </c>
      <c r="C12" s="5" t="s">
        <v>19</v>
      </c>
      <c r="D12" s="5">
        <v>1575</v>
      </c>
      <c r="E12" s="5">
        <v>390</v>
      </c>
      <c r="F12" s="5">
        <v>14</v>
      </c>
      <c r="G12" s="5">
        <v>11.4</v>
      </c>
      <c r="H12" s="5">
        <v>14</v>
      </c>
      <c r="I12" s="29">
        <f t="shared" si="0"/>
        <v>0</v>
      </c>
      <c r="J12" s="26">
        <f t="shared" si="1"/>
        <v>22050</v>
      </c>
      <c r="K12" s="27">
        <f t="shared" si="2"/>
        <v>0</v>
      </c>
      <c r="L12" s="1"/>
    </row>
    <row r="13" spans="1:12">
      <c r="A13" s="4">
        <v>43139</v>
      </c>
      <c r="B13" s="5" t="s">
        <v>566</v>
      </c>
      <c r="C13" s="5" t="s">
        <v>19</v>
      </c>
      <c r="D13" s="5">
        <v>1575</v>
      </c>
      <c r="E13" s="5">
        <v>400</v>
      </c>
      <c r="F13" s="5">
        <v>12.5</v>
      </c>
      <c r="G13" s="5">
        <v>9.9</v>
      </c>
      <c r="H13" s="5">
        <v>12.5</v>
      </c>
      <c r="I13" s="29">
        <f t="shared" si="0"/>
        <v>0</v>
      </c>
      <c r="J13" s="26">
        <f t="shared" si="1"/>
        <v>19687.5</v>
      </c>
      <c r="K13" s="27">
        <f t="shared" si="2"/>
        <v>0</v>
      </c>
      <c r="L13" s="1"/>
    </row>
    <row r="14" spans="1:12">
      <c r="A14" s="4">
        <v>43139</v>
      </c>
      <c r="B14" s="5" t="s">
        <v>295</v>
      </c>
      <c r="C14" s="5" t="s">
        <v>19</v>
      </c>
      <c r="D14" s="5">
        <v>1800</v>
      </c>
      <c r="E14" s="5">
        <v>600</v>
      </c>
      <c r="F14" s="5">
        <v>24.5</v>
      </c>
      <c r="G14" s="5">
        <v>21.9</v>
      </c>
      <c r="H14" s="5">
        <v>25.45</v>
      </c>
      <c r="I14" s="29">
        <f t="shared" si="0"/>
        <v>1709.9999999999986</v>
      </c>
      <c r="J14" s="26">
        <f t="shared" si="1"/>
        <v>44100</v>
      </c>
      <c r="K14" s="27">
        <f t="shared" si="2"/>
        <v>3.8775510204081605E-2</v>
      </c>
      <c r="L14" s="1"/>
    </row>
    <row r="15" spans="1:12">
      <c r="A15" s="4">
        <v>43139</v>
      </c>
      <c r="B15" s="5" t="s">
        <v>639</v>
      </c>
      <c r="C15" s="5" t="s">
        <v>19</v>
      </c>
      <c r="D15" s="5">
        <v>1200</v>
      </c>
      <c r="E15" s="5">
        <v>610</v>
      </c>
      <c r="F15" s="5">
        <v>22</v>
      </c>
      <c r="G15" s="5">
        <v>18.899999999999999</v>
      </c>
      <c r="H15" s="5">
        <v>23.3</v>
      </c>
      <c r="I15" s="29">
        <f t="shared" si="0"/>
        <v>1560.0000000000009</v>
      </c>
      <c r="J15" s="26">
        <f t="shared" si="1"/>
        <v>26400</v>
      </c>
      <c r="K15" s="27">
        <f t="shared" si="2"/>
        <v>5.9090909090909124E-2</v>
      </c>
      <c r="L15" s="1"/>
    </row>
    <row r="16" spans="1:12">
      <c r="A16" s="7">
        <v>43140</v>
      </c>
      <c r="B16" s="8" t="s">
        <v>640</v>
      </c>
      <c r="C16" s="8" t="s">
        <v>19</v>
      </c>
      <c r="D16" s="8">
        <v>1061</v>
      </c>
      <c r="E16" s="8">
        <v>680</v>
      </c>
      <c r="F16" s="8">
        <v>25.25</v>
      </c>
      <c r="G16" s="8">
        <v>20.7</v>
      </c>
      <c r="H16" s="8">
        <v>23</v>
      </c>
      <c r="I16" s="30">
        <f t="shared" si="0"/>
        <v>-2387.25</v>
      </c>
      <c r="J16" s="26">
        <f t="shared" si="1"/>
        <v>26790.25</v>
      </c>
      <c r="K16" s="27">
        <f t="shared" si="2"/>
        <v>-8.9108910891089105E-2</v>
      </c>
      <c r="L16" s="1"/>
    </row>
    <row r="17" spans="1:12">
      <c r="A17" s="4">
        <v>43140</v>
      </c>
      <c r="B17" s="5" t="s">
        <v>295</v>
      </c>
      <c r="C17" s="5" t="s">
        <v>19</v>
      </c>
      <c r="D17" s="5">
        <v>1800</v>
      </c>
      <c r="E17" s="5">
        <v>600</v>
      </c>
      <c r="F17" s="5">
        <v>25.4</v>
      </c>
      <c r="G17" s="5">
        <v>22</v>
      </c>
      <c r="H17" s="5">
        <v>28</v>
      </c>
      <c r="I17" s="29">
        <f t="shared" si="0"/>
        <v>4680.0000000000027</v>
      </c>
      <c r="J17" s="26">
        <f t="shared" si="1"/>
        <v>45720</v>
      </c>
      <c r="K17" s="27">
        <f t="shared" si="2"/>
        <v>0.1023622047244095</v>
      </c>
      <c r="L17" s="1"/>
    </row>
    <row r="18" spans="1:12">
      <c r="A18" s="4">
        <v>43141</v>
      </c>
      <c r="B18" s="5" t="s">
        <v>625</v>
      </c>
      <c r="C18" s="5" t="s">
        <v>19</v>
      </c>
      <c r="D18" s="5">
        <v>350</v>
      </c>
      <c r="E18" s="5">
        <v>1600</v>
      </c>
      <c r="F18" s="5">
        <v>52.15</v>
      </c>
      <c r="G18" s="5">
        <v>40.700000000000003</v>
      </c>
      <c r="H18" s="5">
        <v>61.95</v>
      </c>
      <c r="I18" s="29">
        <f t="shared" si="0"/>
        <v>3430.0000000000014</v>
      </c>
      <c r="J18" s="26">
        <f t="shared" si="1"/>
        <v>18252.5</v>
      </c>
      <c r="K18" s="27">
        <f t="shared" si="2"/>
        <v>0.18791946308724838</v>
      </c>
      <c r="L18" s="1"/>
    </row>
    <row r="19" spans="1:12">
      <c r="A19" s="4">
        <v>43141</v>
      </c>
      <c r="B19" s="5" t="s">
        <v>625</v>
      </c>
      <c r="C19" s="5" t="s">
        <v>19</v>
      </c>
      <c r="D19" s="5">
        <v>350</v>
      </c>
      <c r="E19" s="5">
        <v>1600</v>
      </c>
      <c r="F19" s="5">
        <v>62</v>
      </c>
      <c r="G19" s="5">
        <v>49.7</v>
      </c>
      <c r="H19" s="5">
        <v>66.5</v>
      </c>
      <c r="I19" s="29">
        <f t="shared" si="0"/>
        <v>1575</v>
      </c>
      <c r="J19" s="26">
        <f t="shared" si="1"/>
        <v>21700</v>
      </c>
      <c r="K19" s="27">
        <f t="shared" si="2"/>
        <v>7.2580645161290328E-2</v>
      </c>
      <c r="L19" s="1"/>
    </row>
    <row r="20" spans="1:12">
      <c r="A20" s="7">
        <v>43145</v>
      </c>
      <c r="B20" s="8" t="s">
        <v>81</v>
      </c>
      <c r="C20" s="8" t="s">
        <v>19</v>
      </c>
      <c r="D20" s="8">
        <v>1500</v>
      </c>
      <c r="E20" s="8">
        <v>820</v>
      </c>
      <c r="F20" s="8">
        <v>18.5</v>
      </c>
      <c r="G20" s="8">
        <v>16</v>
      </c>
      <c r="H20" s="8">
        <v>16</v>
      </c>
      <c r="I20" s="30">
        <f t="shared" si="0"/>
        <v>-3750</v>
      </c>
      <c r="J20" s="26">
        <f t="shared" si="1"/>
        <v>27750</v>
      </c>
      <c r="K20" s="27">
        <f t="shared" si="2"/>
        <v>-0.13513513513513514</v>
      </c>
      <c r="L20" s="1"/>
    </row>
    <row r="21" spans="1:12">
      <c r="A21" s="4">
        <v>43145</v>
      </c>
      <c r="B21" s="5" t="s">
        <v>531</v>
      </c>
      <c r="C21" s="5" t="s">
        <v>19</v>
      </c>
      <c r="D21" s="5">
        <v>2500</v>
      </c>
      <c r="E21" s="5">
        <v>410</v>
      </c>
      <c r="F21" s="5">
        <v>9.5</v>
      </c>
      <c r="G21" s="5">
        <v>7.5</v>
      </c>
      <c r="H21" s="5">
        <v>11.5</v>
      </c>
      <c r="I21" s="29">
        <f t="shared" si="0"/>
        <v>5000</v>
      </c>
      <c r="J21" s="26">
        <f t="shared" si="1"/>
        <v>23750</v>
      </c>
      <c r="K21" s="27">
        <f t="shared" si="2"/>
        <v>0.21052631578947367</v>
      </c>
      <c r="L21" s="1"/>
    </row>
    <row r="22" spans="1:12">
      <c r="A22" s="4">
        <v>43145</v>
      </c>
      <c r="B22" s="5" t="s">
        <v>634</v>
      </c>
      <c r="C22" s="5" t="s">
        <v>19</v>
      </c>
      <c r="D22" s="5">
        <v>1500</v>
      </c>
      <c r="E22" s="5">
        <v>380</v>
      </c>
      <c r="F22" s="5">
        <v>18</v>
      </c>
      <c r="G22" s="5">
        <v>16.5</v>
      </c>
      <c r="H22" s="5">
        <v>19</v>
      </c>
      <c r="I22" s="29">
        <f t="shared" si="0"/>
        <v>1500</v>
      </c>
      <c r="J22" s="26">
        <f t="shared" si="1"/>
        <v>27000</v>
      </c>
      <c r="K22" s="27">
        <f t="shared" si="2"/>
        <v>5.5555555555555552E-2</v>
      </c>
      <c r="L22" s="1"/>
    </row>
    <row r="23" spans="1:12">
      <c r="A23" s="7">
        <v>43146</v>
      </c>
      <c r="B23" s="8" t="s">
        <v>641</v>
      </c>
      <c r="C23" s="8" t="s">
        <v>19</v>
      </c>
      <c r="D23" s="8">
        <v>3500</v>
      </c>
      <c r="E23" s="8">
        <v>180</v>
      </c>
      <c r="F23" s="8">
        <v>2.5</v>
      </c>
      <c r="G23" s="8">
        <v>1.3</v>
      </c>
      <c r="H23" s="8">
        <v>1.3</v>
      </c>
      <c r="I23" s="30">
        <f t="shared" si="0"/>
        <v>-4200</v>
      </c>
      <c r="J23" s="26">
        <f t="shared" si="1"/>
        <v>8750</v>
      </c>
      <c r="K23" s="27">
        <f t="shared" si="2"/>
        <v>-0.48</v>
      </c>
      <c r="L23" s="1"/>
    </row>
    <row r="24" spans="1:12">
      <c r="A24" s="4">
        <v>43146</v>
      </c>
      <c r="B24" s="5" t="s">
        <v>629</v>
      </c>
      <c r="C24" s="5" t="s">
        <v>19</v>
      </c>
      <c r="D24" s="5">
        <v>1000</v>
      </c>
      <c r="E24" s="5">
        <v>610</v>
      </c>
      <c r="F24" s="5">
        <v>12.5</v>
      </c>
      <c r="G24" s="5">
        <v>9.5</v>
      </c>
      <c r="H24" s="5">
        <v>14.5</v>
      </c>
      <c r="I24" s="29">
        <f t="shared" si="0"/>
        <v>2000</v>
      </c>
      <c r="J24" s="26">
        <f t="shared" si="1"/>
        <v>12500</v>
      </c>
      <c r="K24" s="27">
        <f t="shared" si="2"/>
        <v>0.16</v>
      </c>
      <c r="L24" s="1"/>
    </row>
    <row r="25" spans="1:12">
      <c r="A25" s="4">
        <v>43146</v>
      </c>
      <c r="B25" s="5" t="s">
        <v>642</v>
      </c>
      <c r="C25" s="5" t="s">
        <v>19</v>
      </c>
      <c r="D25" s="5">
        <v>2750</v>
      </c>
      <c r="E25" s="5">
        <v>330</v>
      </c>
      <c r="F25" s="5">
        <v>5.3</v>
      </c>
      <c r="G25" s="5">
        <v>4</v>
      </c>
      <c r="H25" s="5">
        <v>6.1</v>
      </c>
      <c r="I25" s="29">
        <f t="shared" si="0"/>
        <v>2199.9999999999995</v>
      </c>
      <c r="J25" s="26">
        <f t="shared" si="1"/>
        <v>14575</v>
      </c>
      <c r="K25" s="27">
        <f t="shared" si="2"/>
        <v>0.15094339622641506</v>
      </c>
      <c r="L25" s="1"/>
    </row>
    <row r="26" spans="1:12">
      <c r="A26" s="4">
        <v>43146</v>
      </c>
      <c r="B26" s="5" t="s">
        <v>585</v>
      </c>
      <c r="C26" s="5" t="s">
        <v>19</v>
      </c>
      <c r="D26" s="5">
        <v>3500</v>
      </c>
      <c r="E26" s="5">
        <v>250</v>
      </c>
      <c r="F26" s="5">
        <v>4.5</v>
      </c>
      <c r="G26" s="5">
        <v>3.5</v>
      </c>
      <c r="H26" s="5">
        <v>4.5</v>
      </c>
      <c r="I26" s="29">
        <f t="shared" si="0"/>
        <v>0</v>
      </c>
      <c r="J26" s="26">
        <f t="shared" si="1"/>
        <v>15750</v>
      </c>
      <c r="K26" s="27">
        <f t="shared" si="2"/>
        <v>0</v>
      </c>
      <c r="L26" s="1"/>
    </row>
    <row r="27" spans="1:12">
      <c r="A27" s="4">
        <v>43147</v>
      </c>
      <c r="B27" s="5" t="s">
        <v>103</v>
      </c>
      <c r="C27" s="5" t="s">
        <v>19</v>
      </c>
      <c r="D27" s="5">
        <v>1000</v>
      </c>
      <c r="E27" s="5">
        <v>940</v>
      </c>
      <c r="F27" s="5">
        <v>22</v>
      </c>
      <c r="G27" s="5">
        <v>19.5</v>
      </c>
      <c r="H27" s="5">
        <v>30</v>
      </c>
      <c r="I27" s="29">
        <f t="shared" si="0"/>
        <v>8000</v>
      </c>
      <c r="J27" s="26">
        <f t="shared" si="1"/>
        <v>22000</v>
      </c>
      <c r="K27" s="27">
        <f t="shared" si="2"/>
        <v>0.36363636363636365</v>
      </c>
      <c r="L27" s="1"/>
    </row>
    <row r="28" spans="1:12">
      <c r="A28" s="4">
        <v>43147</v>
      </c>
      <c r="B28" s="5" t="s">
        <v>583</v>
      </c>
      <c r="C28" s="5" t="s">
        <v>19</v>
      </c>
      <c r="D28" s="5">
        <v>3000</v>
      </c>
      <c r="E28" s="5">
        <v>275</v>
      </c>
      <c r="F28" s="5">
        <v>5</v>
      </c>
      <c r="G28" s="5">
        <v>3.8</v>
      </c>
      <c r="H28" s="5">
        <v>5</v>
      </c>
      <c r="I28" s="29">
        <f t="shared" si="0"/>
        <v>0</v>
      </c>
      <c r="J28" s="26">
        <f t="shared" si="1"/>
        <v>15000</v>
      </c>
      <c r="K28" s="27">
        <f t="shared" si="2"/>
        <v>0</v>
      </c>
      <c r="L28" s="1"/>
    </row>
    <row r="29" spans="1:12">
      <c r="A29" s="4">
        <v>43147</v>
      </c>
      <c r="B29" s="5" t="s">
        <v>479</v>
      </c>
      <c r="C29" s="5" t="s">
        <v>19</v>
      </c>
      <c r="D29" s="5">
        <v>1700</v>
      </c>
      <c r="E29" s="5">
        <v>420</v>
      </c>
      <c r="F29" s="5">
        <v>6</v>
      </c>
      <c r="G29" s="5">
        <v>4.2</v>
      </c>
      <c r="H29" s="5">
        <v>7.3</v>
      </c>
      <c r="I29" s="29">
        <f t="shared" si="0"/>
        <v>2209.9999999999995</v>
      </c>
      <c r="J29" s="26">
        <f t="shared" si="1"/>
        <v>10200</v>
      </c>
      <c r="K29" s="27">
        <f t="shared" si="2"/>
        <v>0.21666666666666662</v>
      </c>
      <c r="L29" s="1"/>
    </row>
    <row r="30" spans="1:12">
      <c r="A30" s="4">
        <v>43150</v>
      </c>
      <c r="B30" s="5" t="s">
        <v>620</v>
      </c>
      <c r="C30" s="5" t="s">
        <v>19</v>
      </c>
      <c r="D30" s="5">
        <v>2000</v>
      </c>
      <c r="E30" s="5">
        <v>380</v>
      </c>
      <c r="F30" s="5">
        <v>5</v>
      </c>
      <c r="G30" s="5">
        <v>3.7</v>
      </c>
      <c r="H30" s="5">
        <v>6</v>
      </c>
      <c r="I30" s="29">
        <f t="shared" si="0"/>
        <v>2000</v>
      </c>
      <c r="J30" s="26">
        <f t="shared" si="1"/>
        <v>10000</v>
      </c>
      <c r="K30" s="27">
        <f t="shared" si="2"/>
        <v>0.2</v>
      </c>
      <c r="L30" s="1"/>
    </row>
    <row r="31" spans="1:12">
      <c r="A31" s="7">
        <v>43150</v>
      </c>
      <c r="B31" s="8" t="s">
        <v>643</v>
      </c>
      <c r="C31" s="8" t="s">
        <v>19</v>
      </c>
      <c r="D31" s="8">
        <v>3500</v>
      </c>
      <c r="E31" s="8">
        <v>160</v>
      </c>
      <c r="F31" s="8">
        <v>4</v>
      </c>
      <c r="G31" s="8">
        <v>3</v>
      </c>
      <c r="H31" s="8">
        <v>3</v>
      </c>
      <c r="I31" s="30">
        <f t="shared" si="0"/>
        <v>-3500</v>
      </c>
      <c r="J31" s="26">
        <f t="shared" si="1"/>
        <v>14000</v>
      </c>
      <c r="K31" s="27">
        <f t="shared" si="2"/>
        <v>-0.25</v>
      </c>
      <c r="L31" s="1"/>
    </row>
    <row r="32" spans="1:12">
      <c r="A32" s="4">
        <v>43150</v>
      </c>
      <c r="B32" s="5" t="s">
        <v>628</v>
      </c>
      <c r="C32" s="5" t="s">
        <v>19</v>
      </c>
      <c r="D32" s="5">
        <v>1500</v>
      </c>
      <c r="E32" s="5">
        <v>360</v>
      </c>
      <c r="F32" s="5">
        <v>12</v>
      </c>
      <c r="G32" s="5">
        <v>10</v>
      </c>
      <c r="H32" s="5">
        <v>18.399999999999999</v>
      </c>
      <c r="I32" s="29">
        <f t="shared" si="0"/>
        <v>9599.9999999999982</v>
      </c>
      <c r="J32" s="26">
        <f t="shared" si="1"/>
        <v>18000</v>
      </c>
      <c r="K32" s="27">
        <f t="shared" si="2"/>
        <v>0.53333333333333321</v>
      </c>
      <c r="L32" s="1"/>
    </row>
    <row r="33" spans="1:12">
      <c r="A33" s="7">
        <v>43151</v>
      </c>
      <c r="B33" s="8" t="s">
        <v>569</v>
      </c>
      <c r="C33" s="8" t="s">
        <v>19</v>
      </c>
      <c r="D33" s="8">
        <v>1061</v>
      </c>
      <c r="E33" s="8">
        <v>660</v>
      </c>
      <c r="F33" s="8">
        <v>9.5</v>
      </c>
      <c r="G33" s="8">
        <v>7.2</v>
      </c>
      <c r="H33" s="8">
        <v>7.2</v>
      </c>
      <c r="I33" s="30">
        <f t="shared" si="0"/>
        <v>-2440.2999999999997</v>
      </c>
      <c r="J33" s="26">
        <f t="shared" si="1"/>
        <v>10079.5</v>
      </c>
      <c r="K33" s="27">
        <f t="shared" si="2"/>
        <v>-0.24210526315789471</v>
      </c>
      <c r="L33" s="1"/>
    </row>
    <row r="34" spans="1:12">
      <c r="A34" s="7">
        <v>43151</v>
      </c>
      <c r="B34" s="8" t="s">
        <v>486</v>
      </c>
      <c r="C34" s="8" t="s">
        <v>19</v>
      </c>
      <c r="D34" s="8">
        <v>1200</v>
      </c>
      <c r="E34" s="8">
        <v>580</v>
      </c>
      <c r="F34" s="8">
        <v>7</v>
      </c>
      <c r="G34" s="8">
        <v>4.9000000000000004</v>
      </c>
      <c r="H34" s="8">
        <v>4.9000000000000004</v>
      </c>
      <c r="I34" s="30">
        <f t="shared" si="0"/>
        <v>-2519.9999999999995</v>
      </c>
      <c r="J34" s="26">
        <f t="shared" si="1"/>
        <v>8400</v>
      </c>
      <c r="K34" s="27">
        <f t="shared" si="2"/>
        <v>-0.29999999999999993</v>
      </c>
      <c r="L34" s="1"/>
    </row>
    <row r="35" spans="1:12">
      <c r="A35" s="4">
        <v>43151</v>
      </c>
      <c r="B35" s="5" t="s">
        <v>159</v>
      </c>
      <c r="C35" s="5" t="s">
        <v>19</v>
      </c>
      <c r="D35" s="5">
        <v>600</v>
      </c>
      <c r="E35" s="5">
        <v>1140</v>
      </c>
      <c r="F35" s="5">
        <v>13</v>
      </c>
      <c r="G35" s="5">
        <v>9.5</v>
      </c>
      <c r="H35" s="5">
        <v>13</v>
      </c>
      <c r="I35" s="29">
        <f t="shared" si="0"/>
        <v>0</v>
      </c>
      <c r="J35" s="26">
        <f t="shared" si="1"/>
        <v>7800</v>
      </c>
      <c r="K35" s="27">
        <f t="shared" si="2"/>
        <v>0</v>
      </c>
      <c r="L35" s="1"/>
    </row>
    <row r="36" spans="1:12">
      <c r="A36" s="4">
        <v>43151</v>
      </c>
      <c r="B36" s="5" t="s">
        <v>644</v>
      </c>
      <c r="C36" s="5" t="s">
        <v>19</v>
      </c>
      <c r="D36" s="5">
        <v>1250</v>
      </c>
      <c r="E36" s="5">
        <v>440</v>
      </c>
      <c r="F36" s="5">
        <v>4</v>
      </c>
      <c r="G36" s="5">
        <v>2</v>
      </c>
      <c r="H36" s="5">
        <v>4</v>
      </c>
      <c r="I36" s="48">
        <f t="shared" si="0"/>
        <v>0</v>
      </c>
      <c r="J36" s="26">
        <f t="shared" si="1"/>
        <v>5000</v>
      </c>
      <c r="K36" s="27">
        <f t="shared" si="2"/>
        <v>0</v>
      </c>
      <c r="L36" s="1"/>
    </row>
    <row r="37" spans="1:12">
      <c r="A37" s="4">
        <v>43151</v>
      </c>
      <c r="B37" s="5" t="s">
        <v>607</v>
      </c>
      <c r="C37" s="5" t="s">
        <v>19</v>
      </c>
      <c r="D37" s="5">
        <v>1500</v>
      </c>
      <c r="E37" s="5">
        <v>370</v>
      </c>
      <c r="F37" s="5">
        <v>10</v>
      </c>
      <c r="G37" s="5">
        <v>8.4</v>
      </c>
      <c r="H37" s="5">
        <v>11.3</v>
      </c>
      <c r="I37" s="29">
        <f t="shared" si="0"/>
        <v>1950.0000000000011</v>
      </c>
      <c r="J37" s="26">
        <f t="shared" si="1"/>
        <v>15000</v>
      </c>
      <c r="K37" s="27">
        <f t="shared" si="2"/>
        <v>0.13000000000000009</v>
      </c>
      <c r="L37" s="1"/>
    </row>
    <row r="38" spans="1:12">
      <c r="A38" s="4">
        <v>43151</v>
      </c>
      <c r="B38" s="5" t="s">
        <v>505</v>
      </c>
      <c r="C38" s="5" t="s">
        <v>19</v>
      </c>
      <c r="D38" s="5">
        <v>1750</v>
      </c>
      <c r="E38" s="5">
        <v>330</v>
      </c>
      <c r="F38" s="5">
        <v>4</v>
      </c>
      <c r="G38" s="5">
        <v>2.2000000000000002</v>
      </c>
      <c r="H38" s="5">
        <v>5</v>
      </c>
      <c r="I38" s="29">
        <f t="shared" si="0"/>
        <v>1750</v>
      </c>
      <c r="J38" s="26">
        <f t="shared" si="1"/>
        <v>7000</v>
      </c>
      <c r="K38" s="27">
        <f t="shared" si="2"/>
        <v>0.25</v>
      </c>
      <c r="L38" s="1"/>
    </row>
    <row r="39" spans="1:12">
      <c r="A39" s="7">
        <v>43152</v>
      </c>
      <c r="B39" s="8" t="s">
        <v>168</v>
      </c>
      <c r="C39" s="8" t="s">
        <v>19</v>
      </c>
      <c r="D39" s="8">
        <v>1000</v>
      </c>
      <c r="E39" s="8">
        <v>920</v>
      </c>
      <c r="F39" s="8">
        <v>16</v>
      </c>
      <c r="G39" s="8">
        <v>13.8</v>
      </c>
      <c r="H39" s="8">
        <v>13.8</v>
      </c>
      <c r="I39" s="30">
        <f t="shared" si="0"/>
        <v>-2199.9999999999991</v>
      </c>
      <c r="J39" s="26">
        <f t="shared" si="1"/>
        <v>16000</v>
      </c>
      <c r="K39" s="27">
        <f t="shared" si="2"/>
        <v>-0.13749999999999996</v>
      </c>
      <c r="L39" s="1"/>
    </row>
    <row r="40" spans="1:12">
      <c r="A40" s="4">
        <v>43152</v>
      </c>
      <c r="B40" s="5" t="s">
        <v>445</v>
      </c>
      <c r="C40" s="5" t="s">
        <v>19</v>
      </c>
      <c r="D40" s="5">
        <v>1200</v>
      </c>
      <c r="E40" s="5">
        <v>530</v>
      </c>
      <c r="F40" s="5">
        <v>4.5</v>
      </c>
      <c r="G40" s="5">
        <v>2.5</v>
      </c>
      <c r="H40" s="5">
        <v>4.5</v>
      </c>
      <c r="I40" s="29">
        <f t="shared" si="0"/>
        <v>0</v>
      </c>
      <c r="J40" s="26">
        <f t="shared" si="1"/>
        <v>5400</v>
      </c>
      <c r="K40" s="27">
        <f t="shared" si="2"/>
        <v>0</v>
      </c>
      <c r="L40" s="1"/>
    </row>
    <row r="41" spans="1:12">
      <c r="A41" s="4">
        <v>43152</v>
      </c>
      <c r="B41" s="5" t="s">
        <v>628</v>
      </c>
      <c r="C41" s="5" t="s">
        <v>19</v>
      </c>
      <c r="D41" s="5">
        <v>1500</v>
      </c>
      <c r="E41" s="5">
        <v>350</v>
      </c>
      <c r="F41" s="5">
        <v>11.5</v>
      </c>
      <c r="G41" s="5">
        <v>9.9</v>
      </c>
      <c r="H41" s="5">
        <v>12.5</v>
      </c>
      <c r="I41" s="29">
        <f t="shared" si="0"/>
        <v>1500</v>
      </c>
      <c r="J41" s="26">
        <f t="shared" si="1"/>
        <v>17250</v>
      </c>
      <c r="K41" s="27">
        <f t="shared" si="2"/>
        <v>8.6956521739130432E-2</v>
      </c>
      <c r="L41" s="1"/>
    </row>
    <row r="42" spans="1:12">
      <c r="A42" s="7">
        <v>43152</v>
      </c>
      <c r="B42" s="8" t="s">
        <v>645</v>
      </c>
      <c r="C42" s="8" t="s">
        <v>19</v>
      </c>
      <c r="D42" s="8">
        <v>2200</v>
      </c>
      <c r="E42" s="8">
        <v>310</v>
      </c>
      <c r="F42" s="8">
        <v>3</v>
      </c>
      <c r="G42" s="8">
        <v>1.8</v>
      </c>
      <c r="H42" s="8">
        <v>1.8</v>
      </c>
      <c r="I42" s="30">
        <f t="shared" si="0"/>
        <v>-2640</v>
      </c>
      <c r="J42" s="26">
        <f t="shared" si="1"/>
        <v>6600</v>
      </c>
      <c r="K42" s="27">
        <f t="shared" si="2"/>
        <v>-0.4</v>
      </c>
      <c r="L42" s="1"/>
    </row>
    <row r="43" spans="1:12">
      <c r="A43" s="7">
        <v>43153</v>
      </c>
      <c r="B43" s="8" t="s">
        <v>628</v>
      </c>
      <c r="C43" s="8" t="s">
        <v>19</v>
      </c>
      <c r="D43" s="8">
        <v>1500</v>
      </c>
      <c r="E43" s="8">
        <v>340</v>
      </c>
      <c r="F43" s="8">
        <v>10</v>
      </c>
      <c r="G43" s="8">
        <v>8.3000000000000007</v>
      </c>
      <c r="H43" s="8">
        <v>8.3000000000000007</v>
      </c>
      <c r="I43" s="30">
        <f t="shared" si="0"/>
        <v>-2549.9999999999991</v>
      </c>
      <c r="J43" s="26">
        <f t="shared" si="1"/>
        <v>15000</v>
      </c>
      <c r="K43" s="27">
        <f t="shared" si="2"/>
        <v>-0.16999999999999993</v>
      </c>
      <c r="L43" s="1"/>
    </row>
    <row r="44" spans="1:12">
      <c r="A44" s="4">
        <v>43153</v>
      </c>
      <c r="B44" s="5" t="s">
        <v>531</v>
      </c>
      <c r="C44" s="5" t="s">
        <v>19</v>
      </c>
      <c r="D44" s="5">
        <v>2500</v>
      </c>
      <c r="E44" s="5">
        <v>400</v>
      </c>
      <c r="F44" s="5">
        <v>2</v>
      </c>
      <c r="G44" s="5">
        <v>0.8</v>
      </c>
      <c r="H44" s="5">
        <v>4.5</v>
      </c>
      <c r="I44" s="29">
        <f t="shared" si="0"/>
        <v>6250</v>
      </c>
      <c r="J44" s="26">
        <f t="shared" si="1"/>
        <v>5000</v>
      </c>
      <c r="K44" s="27">
        <f t="shared" si="2"/>
        <v>1.25</v>
      </c>
      <c r="L44" s="1"/>
    </row>
    <row r="45" spans="1:12">
      <c r="A45" s="7">
        <v>43153</v>
      </c>
      <c r="B45" s="8" t="s">
        <v>74</v>
      </c>
      <c r="C45" s="8" t="s">
        <v>19</v>
      </c>
      <c r="D45" s="8">
        <v>500</v>
      </c>
      <c r="E45" s="8">
        <v>1600</v>
      </c>
      <c r="F45" s="8">
        <v>9</v>
      </c>
      <c r="G45" s="8">
        <v>4</v>
      </c>
      <c r="H45" s="8">
        <v>7</v>
      </c>
      <c r="I45" s="30">
        <f t="shared" si="0"/>
        <v>-1000</v>
      </c>
      <c r="J45" s="26">
        <f t="shared" si="1"/>
        <v>4500</v>
      </c>
      <c r="K45" s="27">
        <f t="shared" si="2"/>
        <v>-0.22222222222222221</v>
      </c>
      <c r="L45" s="1"/>
    </row>
    <row r="46" spans="1:12">
      <c r="A46" s="4">
        <v>43154</v>
      </c>
      <c r="B46" s="5" t="s">
        <v>520</v>
      </c>
      <c r="C46" s="5" t="s">
        <v>19</v>
      </c>
      <c r="D46" s="5">
        <v>1300</v>
      </c>
      <c r="E46" s="5">
        <v>460</v>
      </c>
      <c r="F46" s="5">
        <v>18</v>
      </c>
      <c r="G46" s="5">
        <v>15.8</v>
      </c>
      <c r="H46" s="5">
        <v>21.3</v>
      </c>
      <c r="I46" s="29">
        <f t="shared" si="0"/>
        <v>4290.0000000000009</v>
      </c>
      <c r="J46" s="26">
        <f t="shared" si="1"/>
        <v>23400</v>
      </c>
      <c r="K46" s="27">
        <f t="shared" si="2"/>
        <v>0.18333333333333338</v>
      </c>
      <c r="L46" s="1"/>
    </row>
    <row r="47" spans="1:12">
      <c r="A47" s="4">
        <v>43154</v>
      </c>
      <c r="B47" s="5" t="s">
        <v>555</v>
      </c>
      <c r="C47" s="5" t="s">
        <v>19</v>
      </c>
      <c r="D47" s="5">
        <v>2000</v>
      </c>
      <c r="E47" s="5">
        <v>410</v>
      </c>
      <c r="F47" s="5">
        <v>14</v>
      </c>
      <c r="G47" s="5">
        <v>12.7</v>
      </c>
      <c r="H47" s="5">
        <v>15</v>
      </c>
      <c r="I47" s="29">
        <f t="shared" si="0"/>
        <v>2000</v>
      </c>
      <c r="J47" s="26">
        <f t="shared" si="1"/>
        <v>28000</v>
      </c>
      <c r="K47" s="27">
        <f t="shared" si="2"/>
        <v>7.1428571428571425E-2</v>
      </c>
      <c r="L47" s="1"/>
    </row>
    <row r="48" spans="1:12">
      <c r="A48" s="4">
        <v>43157</v>
      </c>
      <c r="B48" s="5" t="s">
        <v>228</v>
      </c>
      <c r="C48" s="5" t="s">
        <v>19</v>
      </c>
      <c r="D48" s="5">
        <v>1300</v>
      </c>
      <c r="E48" s="5">
        <v>580</v>
      </c>
      <c r="F48" s="5">
        <v>14.5</v>
      </c>
      <c r="G48" s="5">
        <v>12</v>
      </c>
      <c r="H48" s="5">
        <v>18.5</v>
      </c>
      <c r="I48" s="29">
        <f t="shared" si="0"/>
        <v>5200</v>
      </c>
      <c r="J48" s="26">
        <f t="shared" si="1"/>
        <v>18850</v>
      </c>
      <c r="K48" s="27">
        <f t="shared" si="2"/>
        <v>0.27586206896551724</v>
      </c>
      <c r="L48" s="1"/>
    </row>
    <row r="49" spans="1:12">
      <c r="A49" s="7">
        <v>43157</v>
      </c>
      <c r="B49" s="8" t="s">
        <v>531</v>
      </c>
      <c r="C49" s="8" t="s">
        <v>19</v>
      </c>
      <c r="D49" s="8">
        <v>2500</v>
      </c>
      <c r="E49" s="8">
        <v>420</v>
      </c>
      <c r="F49" s="8">
        <v>12</v>
      </c>
      <c r="G49" s="8">
        <v>10.5</v>
      </c>
      <c r="H49" s="8">
        <v>10.5</v>
      </c>
      <c r="I49" s="30">
        <f t="shared" si="0"/>
        <v>-3750</v>
      </c>
      <c r="J49" s="26">
        <f t="shared" si="1"/>
        <v>30000</v>
      </c>
      <c r="K49" s="27">
        <f t="shared" si="2"/>
        <v>-0.125</v>
      </c>
      <c r="L49" s="1"/>
    </row>
    <row r="50" spans="1:12">
      <c r="A50" s="4">
        <v>43157</v>
      </c>
      <c r="B50" s="5" t="s">
        <v>629</v>
      </c>
      <c r="C50" s="5" t="s">
        <v>19</v>
      </c>
      <c r="D50" s="5">
        <v>1000</v>
      </c>
      <c r="E50" s="5">
        <v>620</v>
      </c>
      <c r="F50" s="5">
        <v>18.5</v>
      </c>
      <c r="G50" s="5">
        <v>15.8</v>
      </c>
      <c r="H50" s="5">
        <v>19.5</v>
      </c>
      <c r="I50" s="29">
        <f t="shared" si="0"/>
        <v>1000</v>
      </c>
      <c r="J50" s="26">
        <f t="shared" si="1"/>
        <v>18500</v>
      </c>
      <c r="K50" s="27">
        <f t="shared" si="2"/>
        <v>5.4054054054054057E-2</v>
      </c>
      <c r="L50" s="1"/>
    </row>
    <row r="51" spans="1:12">
      <c r="A51" s="4">
        <v>43158</v>
      </c>
      <c r="B51" s="5" t="s">
        <v>327</v>
      </c>
      <c r="C51" s="5" t="s">
        <v>19</v>
      </c>
      <c r="D51" s="5">
        <v>1100</v>
      </c>
      <c r="E51" s="5">
        <v>740</v>
      </c>
      <c r="F51" s="5">
        <v>20</v>
      </c>
      <c r="G51" s="5">
        <v>17.2</v>
      </c>
      <c r="H51" s="5">
        <v>21.8</v>
      </c>
      <c r="I51" s="29">
        <f t="shared" si="0"/>
        <v>1980.0000000000007</v>
      </c>
      <c r="J51" s="26">
        <f t="shared" si="1"/>
        <v>22000</v>
      </c>
      <c r="K51" s="27">
        <f t="shared" si="2"/>
        <v>9.0000000000000024E-2</v>
      </c>
      <c r="L51" s="1"/>
    </row>
    <row r="52" spans="1:12">
      <c r="A52" s="4">
        <v>43158</v>
      </c>
      <c r="B52" s="5" t="s">
        <v>559</v>
      </c>
      <c r="C52" s="5" t="s">
        <v>19</v>
      </c>
      <c r="D52" s="5">
        <v>2000</v>
      </c>
      <c r="E52" s="5">
        <v>470</v>
      </c>
      <c r="F52" s="5">
        <v>13</v>
      </c>
      <c r="G52" s="5">
        <v>11.2</v>
      </c>
      <c r="H52" s="5">
        <v>14</v>
      </c>
      <c r="I52" s="29">
        <f t="shared" si="0"/>
        <v>2000</v>
      </c>
      <c r="J52" s="26">
        <f t="shared" si="1"/>
        <v>26000</v>
      </c>
      <c r="K52" s="27">
        <f t="shared" si="2"/>
        <v>7.6923076923076927E-2</v>
      </c>
      <c r="L52" s="1"/>
    </row>
    <row r="53" spans="1:12">
      <c r="A53" s="4">
        <v>43159</v>
      </c>
      <c r="B53" s="5" t="s">
        <v>295</v>
      </c>
      <c r="C53" s="5" t="s">
        <v>19</v>
      </c>
      <c r="D53" s="5">
        <v>1800</v>
      </c>
      <c r="E53" s="5">
        <v>640</v>
      </c>
      <c r="F53" s="5">
        <v>23</v>
      </c>
      <c r="G53" s="5">
        <v>20.8</v>
      </c>
      <c r="H53" s="5">
        <v>24.3</v>
      </c>
      <c r="I53" s="29">
        <f t="shared" si="0"/>
        <v>2340.0000000000014</v>
      </c>
      <c r="J53" s="26">
        <f t="shared" si="1"/>
        <v>41400</v>
      </c>
      <c r="K53" s="27">
        <f t="shared" si="2"/>
        <v>5.6521739130434817E-2</v>
      </c>
      <c r="L53" s="1"/>
    </row>
    <row r="54" spans="1:12">
      <c r="A54" s="4">
        <v>43159</v>
      </c>
      <c r="B54" s="5" t="s">
        <v>520</v>
      </c>
      <c r="C54" s="5" t="s">
        <v>19</v>
      </c>
      <c r="D54" s="5">
        <v>1300</v>
      </c>
      <c r="E54" s="5">
        <v>460</v>
      </c>
      <c r="F54" s="5">
        <v>20</v>
      </c>
      <c r="G54" s="5">
        <v>17.899999999999999</v>
      </c>
      <c r="H54" s="5">
        <v>21.5</v>
      </c>
      <c r="I54" s="29">
        <f t="shared" si="0"/>
        <v>1950</v>
      </c>
      <c r="J54" s="26">
        <f t="shared" si="1"/>
        <v>26000</v>
      </c>
      <c r="K54" s="27">
        <f t="shared" si="2"/>
        <v>7.4999999999999997E-2</v>
      </c>
      <c r="L54" s="1"/>
    </row>
    <row r="55" spans="1:12">
      <c r="A55" s="4"/>
      <c r="B55" s="5"/>
      <c r="C55" s="5"/>
      <c r="D55" s="5"/>
      <c r="E55" s="5"/>
      <c r="F55" s="5"/>
      <c r="G55" s="5"/>
      <c r="H55" s="5"/>
      <c r="I55" s="29"/>
      <c r="J55" s="26"/>
      <c r="K55" s="27"/>
      <c r="L55" s="1"/>
    </row>
    <row r="56" spans="1:12">
      <c r="A56" s="4"/>
      <c r="B56" s="5"/>
      <c r="C56" s="5"/>
      <c r="D56" s="5"/>
      <c r="E56" s="5"/>
      <c r="F56" s="5"/>
      <c r="G56" s="5"/>
      <c r="H56" s="5"/>
      <c r="I56" s="29"/>
      <c r="J56" s="26"/>
      <c r="K56" s="27">
        <f>SUM(K4:K55)</f>
        <v>2.9232603980792544</v>
      </c>
      <c r="L56" s="1"/>
    </row>
    <row r="57" spans="1:12">
      <c r="A57" s="31"/>
      <c r="B57" s="32"/>
      <c r="C57" s="32"/>
      <c r="D57" s="32"/>
      <c r="E57" s="32"/>
      <c r="F57" s="32"/>
      <c r="G57" s="41"/>
      <c r="H57" s="41"/>
      <c r="I57" s="42"/>
      <c r="J57" s="43"/>
      <c r="K57" s="44"/>
      <c r="L57" s="1"/>
    </row>
    <row r="58" spans="1:12">
      <c r="A58" s="31"/>
      <c r="B58" s="32"/>
      <c r="C58" s="32"/>
      <c r="D58" s="32"/>
      <c r="E58" s="32"/>
      <c r="F58" s="32"/>
      <c r="G58" s="91" t="s">
        <v>69</v>
      </c>
      <c r="H58" s="91"/>
      <c r="I58" s="45">
        <f>SUM(I4:I56)</f>
        <v>63362.45</v>
      </c>
      <c r="J58" s="32"/>
      <c r="K58" s="1"/>
      <c r="L58" s="1"/>
    </row>
    <row r="59" spans="1:12">
      <c r="G59" s="32"/>
      <c r="H59" s="32"/>
      <c r="I59" s="32"/>
    </row>
    <row r="60" spans="1:12">
      <c r="G60" s="92" t="s">
        <v>70</v>
      </c>
      <c r="H60" s="92"/>
      <c r="I60" s="35">
        <v>2.92</v>
      </c>
    </row>
    <row r="61" spans="1:12">
      <c r="G61" s="33"/>
      <c r="H61" s="33"/>
      <c r="I61" s="32"/>
    </row>
    <row r="62" spans="1:12">
      <c r="G62" s="92" t="s">
        <v>2</v>
      </c>
      <c r="H62" s="92"/>
      <c r="I62" s="35">
        <f>39/51</f>
        <v>0.76470588235294112</v>
      </c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596" footer="0.51180555555555596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66"/>
  <sheetViews>
    <sheetView topLeftCell="A40" workbookViewId="0">
      <selection activeCell="K4" sqref="K4"/>
    </sheetView>
  </sheetViews>
  <sheetFormatPr defaultColWidth="9" defaultRowHeight="15"/>
  <cols>
    <col min="1" max="1" width="9.42578125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646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43101</v>
      </c>
      <c r="B4" s="5" t="s">
        <v>647</v>
      </c>
      <c r="C4" s="5" t="s">
        <v>19</v>
      </c>
      <c r="D4" s="5">
        <v>8500</v>
      </c>
      <c r="E4" s="5">
        <v>90</v>
      </c>
      <c r="F4" s="5">
        <v>5.3</v>
      </c>
      <c r="G4" s="5">
        <v>4.4000000000000004</v>
      </c>
      <c r="H4" s="5">
        <v>5.75</v>
      </c>
      <c r="I4" s="29">
        <f t="shared" ref="I4:I44" si="0">(H4-F4)*D4</f>
        <v>3825.0000000000014</v>
      </c>
      <c r="J4" s="26">
        <f t="shared" ref="J4:J44" si="1">D4*F4</f>
        <v>45050</v>
      </c>
      <c r="K4" s="27">
        <f t="shared" ref="K4:K44" si="2">(I4/J4)</f>
        <v>8.4905660377358527E-2</v>
      </c>
      <c r="L4" s="1"/>
    </row>
    <row r="5" spans="1:12">
      <c r="A5" s="4">
        <v>43101</v>
      </c>
      <c r="B5" s="5" t="s">
        <v>520</v>
      </c>
      <c r="C5" s="5" t="s">
        <v>19</v>
      </c>
      <c r="D5" s="5">
        <v>1300</v>
      </c>
      <c r="E5" s="5">
        <v>560</v>
      </c>
      <c r="F5" s="5">
        <v>32</v>
      </c>
      <c r="G5" s="5">
        <v>28.7</v>
      </c>
      <c r="H5" s="5">
        <v>34.1</v>
      </c>
      <c r="I5" s="29">
        <f t="shared" si="0"/>
        <v>2730.0000000000018</v>
      </c>
      <c r="J5" s="26">
        <f t="shared" si="1"/>
        <v>41600</v>
      </c>
      <c r="K5" s="27">
        <f t="shared" si="2"/>
        <v>6.5625000000000044E-2</v>
      </c>
      <c r="L5" s="1"/>
    </row>
    <row r="6" spans="1:12">
      <c r="A6" s="4">
        <v>43132</v>
      </c>
      <c r="B6" s="5" t="s">
        <v>538</v>
      </c>
      <c r="C6" s="5" t="s">
        <v>19</v>
      </c>
      <c r="D6" s="5">
        <v>1200</v>
      </c>
      <c r="E6" s="5">
        <v>840</v>
      </c>
      <c r="F6" s="5">
        <v>38</v>
      </c>
      <c r="G6" s="5">
        <v>34.4</v>
      </c>
      <c r="H6" s="5">
        <v>40.700000000000003</v>
      </c>
      <c r="I6" s="29">
        <f t="shared" si="0"/>
        <v>3240.0000000000036</v>
      </c>
      <c r="J6" s="26">
        <f t="shared" si="1"/>
        <v>45600</v>
      </c>
      <c r="K6" s="27">
        <f t="shared" si="2"/>
        <v>7.1052631578947451E-2</v>
      </c>
      <c r="L6" s="1"/>
    </row>
    <row r="7" spans="1:12">
      <c r="A7" s="4">
        <v>43132</v>
      </c>
      <c r="B7" s="5" t="s">
        <v>648</v>
      </c>
      <c r="C7" s="5" t="s">
        <v>19</v>
      </c>
      <c r="D7" s="5">
        <v>1000</v>
      </c>
      <c r="E7" s="46">
        <v>720</v>
      </c>
      <c r="F7" s="5">
        <v>20.5</v>
      </c>
      <c r="G7" s="5">
        <v>16.399999999999999</v>
      </c>
      <c r="H7" s="5">
        <v>20.5</v>
      </c>
      <c r="I7" s="29">
        <f t="shared" si="0"/>
        <v>0</v>
      </c>
      <c r="J7" s="26">
        <f t="shared" si="1"/>
        <v>20500</v>
      </c>
      <c r="K7" s="27">
        <f t="shared" si="2"/>
        <v>0</v>
      </c>
      <c r="L7" s="1"/>
    </row>
    <row r="8" spans="1:12">
      <c r="A8" s="4">
        <v>43160</v>
      </c>
      <c r="B8" s="5" t="s">
        <v>649</v>
      </c>
      <c r="C8" s="5" t="s">
        <v>19</v>
      </c>
      <c r="D8" s="5">
        <v>4000</v>
      </c>
      <c r="E8" s="5">
        <v>170</v>
      </c>
      <c r="F8" s="5">
        <v>10</v>
      </c>
      <c r="G8" s="5">
        <v>8.4</v>
      </c>
      <c r="H8" s="5">
        <v>13.25</v>
      </c>
      <c r="I8" s="29">
        <f t="shared" si="0"/>
        <v>13000</v>
      </c>
      <c r="J8" s="26">
        <f t="shared" si="1"/>
        <v>40000</v>
      </c>
      <c r="K8" s="27">
        <f t="shared" si="2"/>
        <v>0.32500000000000001</v>
      </c>
      <c r="L8" s="1"/>
    </row>
    <row r="9" spans="1:12">
      <c r="A9" s="4">
        <v>43191</v>
      </c>
      <c r="B9" s="5" t="s">
        <v>640</v>
      </c>
      <c r="C9" s="5" t="s">
        <v>19</v>
      </c>
      <c r="D9" s="5">
        <v>1000</v>
      </c>
      <c r="E9" s="5">
        <v>730</v>
      </c>
      <c r="F9" s="5">
        <v>26</v>
      </c>
      <c r="G9" s="5">
        <v>21.7</v>
      </c>
      <c r="H9" s="5">
        <v>30</v>
      </c>
      <c r="I9" s="29">
        <f t="shared" si="0"/>
        <v>4000</v>
      </c>
      <c r="J9" s="26">
        <f t="shared" si="1"/>
        <v>26000</v>
      </c>
      <c r="K9" s="27">
        <f t="shared" si="2"/>
        <v>0.15384615384615385</v>
      </c>
      <c r="L9" s="1"/>
    </row>
    <row r="10" spans="1:12">
      <c r="A10" s="4">
        <v>43221</v>
      </c>
      <c r="B10" s="5" t="s">
        <v>650</v>
      </c>
      <c r="C10" s="5" t="s">
        <v>19</v>
      </c>
      <c r="D10" s="5">
        <v>1750</v>
      </c>
      <c r="E10" s="5">
        <v>330</v>
      </c>
      <c r="F10" s="5">
        <v>13</v>
      </c>
      <c r="G10" s="5">
        <v>11.7</v>
      </c>
      <c r="H10" s="5">
        <v>17.55</v>
      </c>
      <c r="I10" s="29">
        <f t="shared" si="0"/>
        <v>7962.5000000000009</v>
      </c>
      <c r="J10" s="26">
        <f t="shared" si="1"/>
        <v>22750</v>
      </c>
      <c r="K10" s="27">
        <f t="shared" si="2"/>
        <v>0.35000000000000003</v>
      </c>
      <c r="L10" s="1"/>
    </row>
    <row r="11" spans="1:12">
      <c r="A11" s="4">
        <v>43313</v>
      </c>
      <c r="B11" s="5" t="s">
        <v>651</v>
      </c>
      <c r="C11" s="5" t="s">
        <v>19</v>
      </c>
      <c r="D11" s="5">
        <v>1200</v>
      </c>
      <c r="E11" s="5">
        <v>860</v>
      </c>
      <c r="F11" s="5">
        <v>42</v>
      </c>
      <c r="G11" s="5">
        <v>37.9</v>
      </c>
      <c r="H11" s="5">
        <v>42</v>
      </c>
      <c r="I11" s="29">
        <f t="shared" si="0"/>
        <v>0</v>
      </c>
      <c r="J11" s="26">
        <f t="shared" si="1"/>
        <v>50400</v>
      </c>
      <c r="K11" s="27">
        <f t="shared" si="2"/>
        <v>0</v>
      </c>
      <c r="L11" s="1"/>
    </row>
    <row r="12" spans="1:12">
      <c r="A12" s="4">
        <v>43344</v>
      </c>
      <c r="B12" s="5" t="s">
        <v>555</v>
      </c>
      <c r="C12" s="5" t="s">
        <v>19</v>
      </c>
      <c r="D12" s="5">
        <v>2000</v>
      </c>
      <c r="E12" s="5">
        <v>460</v>
      </c>
      <c r="F12" s="5">
        <v>20</v>
      </c>
      <c r="G12" s="5">
        <v>17.399999999999999</v>
      </c>
      <c r="H12" s="5">
        <v>20</v>
      </c>
      <c r="I12" s="29">
        <f t="shared" si="0"/>
        <v>0</v>
      </c>
      <c r="J12" s="26">
        <f t="shared" si="1"/>
        <v>40000</v>
      </c>
      <c r="K12" s="27">
        <f t="shared" si="2"/>
        <v>0</v>
      </c>
      <c r="L12" s="1"/>
    </row>
    <row r="13" spans="1:12">
      <c r="A13" s="4">
        <v>43374</v>
      </c>
      <c r="B13" s="5" t="s">
        <v>315</v>
      </c>
      <c r="C13" s="5" t="s">
        <v>19</v>
      </c>
      <c r="D13" s="5">
        <v>1000</v>
      </c>
      <c r="E13" s="5">
        <v>940</v>
      </c>
      <c r="F13" s="5">
        <v>28</v>
      </c>
      <c r="G13" s="5">
        <v>23.7</v>
      </c>
      <c r="H13" s="5">
        <v>28</v>
      </c>
      <c r="I13" s="29">
        <f t="shared" si="0"/>
        <v>0</v>
      </c>
      <c r="J13" s="26">
        <f t="shared" si="1"/>
        <v>28000</v>
      </c>
      <c r="K13" s="27">
        <f t="shared" si="2"/>
        <v>0</v>
      </c>
      <c r="L13" s="1"/>
    </row>
    <row r="14" spans="1:12">
      <c r="A14" s="4">
        <v>43374</v>
      </c>
      <c r="B14" s="5" t="s">
        <v>639</v>
      </c>
      <c r="C14" s="5" t="s">
        <v>19</v>
      </c>
      <c r="D14" s="5">
        <v>1200</v>
      </c>
      <c r="E14" s="5">
        <v>540</v>
      </c>
      <c r="F14" s="5">
        <v>12</v>
      </c>
      <c r="G14" s="5">
        <v>7.9</v>
      </c>
      <c r="H14" s="5">
        <v>14.1</v>
      </c>
      <c r="I14" s="29">
        <f t="shared" si="0"/>
        <v>2519.9999999999995</v>
      </c>
      <c r="J14" s="26">
        <f t="shared" si="1"/>
        <v>14400</v>
      </c>
      <c r="K14" s="27">
        <f t="shared" si="2"/>
        <v>0.17499999999999996</v>
      </c>
      <c r="L14" s="1"/>
    </row>
    <row r="15" spans="1:12">
      <c r="A15" s="4">
        <v>43374</v>
      </c>
      <c r="B15" s="5" t="s">
        <v>506</v>
      </c>
      <c r="C15" s="5" t="s">
        <v>19</v>
      </c>
      <c r="D15" s="5">
        <v>1500</v>
      </c>
      <c r="E15" s="5">
        <v>620</v>
      </c>
      <c r="F15" s="5">
        <v>22.6</v>
      </c>
      <c r="G15" s="5">
        <v>18.7</v>
      </c>
      <c r="H15" s="5">
        <v>24.6</v>
      </c>
      <c r="I15" s="29">
        <f t="shared" si="0"/>
        <v>3000</v>
      </c>
      <c r="J15" s="26">
        <f t="shared" si="1"/>
        <v>33900</v>
      </c>
      <c r="K15" s="27">
        <f t="shared" si="2"/>
        <v>8.8495575221238937E-2</v>
      </c>
      <c r="L15" s="1"/>
    </row>
    <row r="16" spans="1:12">
      <c r="A16" s="4">
        <v>43405</v>
      </c>
      <c r="B16" s="5" t="s">
        <v>625</v>
      </c>
      <c r="C16" s="5" t="s">
        <v>19</v>
      </c>
      <c r="D16" s="5">
        <v>350</v>
      </c>
      <c r="E16" s="5">
        <v>2000</v>
      </c>
      <c r="F16" s="5">
        <v>51</v>
      </c>
      <c r="G16" s="5">
        <v>37.700000000000003</v>
      </c>
      <c r="H16" s="5">
        <v>51</v>
      </c>
      <c r="I16" s="29">
        <f t="shared" si="0"/>
        <v>0</v>
      </c>
      <c r="J16" s="26">
        <f t="shared" si="1"/>
        <v>17850</v>
      </c>
      <c r="K16" s="27">
        <f t="shared" si="2"/>
        <v>0</v>
      </c>
      <c r="L16" s="1"/>
    </row>
    <row r="17" spans="1:12">
      <c r="A17" s="4">
        <v>43405</v>
      </c>
      <c r="B17" s="5" t="s">
        <v>652</v>
      </c>
      <c r="C17" s="5" t="s">
        <v>19</v>
      </c>
      <c r="D17" s="5">
        <v>1500</v>
      </c>
      <c r="E17" s="5">
        <v>780</v>
      </c>
      <c r="F17" s="5">
        <v>21.3</v>
      </c>
      <c r="G17" s="5">
        <v>17.899999999999999</v>
      </c>
      <c r="H17" s="5">
        <v>23.35</v>
      </c>
      <c r="I17" s="29">
        <f t="shared" si="0"/>
        <v>3075.0000000000009</v>
      </c>
      <c r="J17" s="26">
        <f t="shared" si="1"/>
        <v>31950</v>
      </c>
      <c r="K17" s="27">
        <f t="shared" si="2"/>
        <v>9.624413145539909E-2</v>
      </c>
      <c r="L17" s="1"/>
    </row>
    <row r="18" spans="1:12">
      <c r="A18" s="4">
        <v>43405</v>
      </c>
      <c r="B18" s="5" t="s">
        <v>653</v>
      </c>
      <c r="C18" s="5" t="s">
        <v>19</v>
      </c>
      <c r="D18" s="5">
        <v>4000</v>
      </c>
      <c r="E18" s="5">
        <v>200</v>
      </c>
      <c r="F18" s="5">
        <v>10.4</v>
      </c>
      <c r="G18" s="5">
        <v>8.9</v>
      </c>
      <c r="H18" s="5">
        <v>11</v>
      </c>
      <c r="I18" s="29">
        <f t="shared" si="0"/>
        <v>2399.9999999999986</v>
      </c>
      <c r="J18" s="26">
        <f t="shared" si="1"/>
        <v>41600</v>
      </c>
      <c r="K18" s="27">
        <f t="shared" si="2"/>
        <v>5.7692307692307661E-2</v>
      </c>
      <c r="L18" s="1"/>
    </row>
    <row r="19" spans="1:12">
      <c r="A19" s="4">
        <v>43435</v>
      </c>
      <c r="B19" s="5" t="s">
        <v>654</v>
      </c>
      <c r="C19" s="5" t="s">
        <v>19</v>
      </c>
      <c r="D19" s="5">
        <v>4500</v>
      </c>
      <c r="E19" s="5">
        <v>320</v>
      </c>
      <c r="F19" s="5">
        <v>8.4</v>
      </c>
      <c r="G19" s="5">
        <v>6.9</v>
      </c>
      <c r="H19" s="5">
        <v>8.4</v>
      </c>
      <c r="I19" s="29">
        <f t="shared" si="0"/>
        <v>0</v>
      </c>
      <c r="J19" s="26">
        <f t="shared" si="1"/>
        <v>37800</v>
      </c>
      <c r="K19" s="27">
        <f t="shared" si="2"/>
        <v>0</v>
      </c>
      <c r="L19" s="1"/>
    </row>
    <row r="20" spans="1:12">
      <c r="A20" s="4">
        <v>43435</v>
      </c>
      <c r="B20" s="5" t="s">
        <v>625</v>
      </c>
      <c r="C20" s="5" t="s">
        <v>19</v>
      </c>
      <c r="D20" s="5">
        <v>350</v>
      </c>
      <c r="E20" s="5">
        <v>2000</v>
      </c>
      <c r="F20" s="5">
        <v>55</v>
      </c>
      <c r="G20" s="5">
        <v>44.7</v>
      </c>
      <c r="H20" s="5">
        <v>55</v>
      </c>
      <c r="I20" s="29">
        <f t="shared" si="0"/>
        <v>0</v>
      </c>
      <c r="J20" s="26">
        <f t="shared" si="1"/>
        <v>19250</v>
      </c>
      <c r="K20" s="27">
        <f t="shared" si="2"/>
        <v>0</v>
      </c>
      <c r="L20" s="1"/>
    </row>
    <row r="21" spans="1:12">
      <c r="A21" s="4">
        <v>43435</v>
      </c>
      <c r="B21" s="5" t="s">
        <v>655</v>
      </c>
      <c r="C21" s="5" t="s">
        <v>19</v>
      </c>
      <c r="D21" s="5">
        <v>3000</v>
      </c>
      <c r="E21" s="5">
        <v>285</v>
      </c>
      <c r="F21" s="5">
        <v>9.5</v>
      </c>
      <c r="G21" s="5">
        <v>7.9</v>
      </c>
      <c r="H21" s="5">
        <v>10.5</v>
      </c>
      <c r="I21" s="29">
        <f t="shared" si="0"/>
        <v>3000</v>
      </c>
      <c r="J21" s="26">
        <f t="shared" si="1"/>
        <v>28500</v>
      </c>
      <c r="K21" s="27">
        <f t="shared" si="2"/>
        <v>0.10526315789473684</v>
      </c>
      <c r="L21" s="1"/>
    </row>
    <row r="22" spans="1:12">
      <c r="A22" s="4">
        <v>43435</v>
      </c>
      <c r="B22" s="5" t="s">
        <v>315</v>
      </c>
      <c r="C22" s="5" t="s">
        <v>19</v>
      </c>
      <c r="D22" s="5">
        <v>1000</v>
      </c>
      <c r="E22" s="5">
        <v>940</v>
      </c>
      <c r="F22" s="5">
        <v>29</v>
      </c>
      <c r="G22" s="5">
        <v>25.4</v>
      </c>
      <c r="H22" s="5">
        <v>30.5</v>
      </c>
      <c r="I22" s="29">
        <f t="shared" si="0"/>
        <v>1500</v>
      </c>
      <c r="J22" s="26">
        <f t="shared" si="1"/>
        <v>29000</v>
      </c>
      <c r="K22" s="27">
        <f t="shared" si="2"/>
        <v>5.1724137931034482E-2</v>
      </c>
      <c r="L22" s="1"/>
    </row>
    <row r="23" spans="1:12">
      <c r="A23" s="4" t="s">
        <v>656</v>
      </c>
      <c r="B23" s="5" t="s">
        <v>315</v>
      </c>
      <c r="C23" s="5" t="s">
        <v>19</v>
      </c>
      <c r="D23" s="5">
        <v>1000</v>
      </c>
      <c r="E23" s="5">
        <v>940</v>
      </c>
      <c r="F23" s="5">
        <v>31</v>
      </c>
      <c r="G23" s="5">
        <v>26.7</v>
      </c>
      <c r="H23" s="5">
        <v>31</v>
      </c>
      <c r="I23" s="29">
        <f t="shared" si="0"/>
        <v>0</v>
      </c>
      <c r="J23" s="26">
        <f t="shared" si="1"/>
        <v>31000</v>
      </c>
      <c r="K23" s="27">
        <f t="shared" si="2"/>
        <v>0</v>
      </c>
      <c r="L23" s="1"/>
    </row>
    <row r="24" spans="1:12">
      <c r="A24" s="4" t="s">
        <v>656</v>
      </c>
      <c r="B24" s="5" t="s">
        <v>657</v>
      </c>
      <c r="C24" s="5" t="s">
        <v>19</v>
      </c>
      <c r="D24" s="5">
        <v>2750</v>
      </c>
      <c r="E24" s="5">
        <v>325</v>
      </c>
      <c r="F24" s="5">
        <v>8</v>
      </c>
      <c r="G24" s="5">
        <v>6.4</v>
      </c>
      <c r="H24" s="5">
        <v>8</v>
      </c>
      <c r="I24" s="29">
        <f t="shared" si="0"/>
        <v>0</v>
      </c>
      <c r="J24" s="26">
        <f t="shared" si="1"/>
        <v>22000</v>
      </c>
      <c r="K24" s="27">
        <f t="shared" si="2"/>
        <v>0</v>
      </c>
      <c r="L24" s="1"/>
    </row>
    <row r="25" spans="1:12">
      <c r="A25" s="7" t="s">
        <v>656</v>
      </c>
      <c r="B25" s="8" t="s">
        <v>657</v>
      </c>
      <c r="C25" s="8" t="s">
        <v>19</v>
      </c>
      <c r="D25" s="8">
        <v>2750</v>
      </c>
      <c r="E25" s="8">
        <v>325</v>
      </c>
      <c r="F25" s="8">
        <v>8.5</v>
      </c>
      <c r="G25" s="8">
        <v>6.9</v>
      </c>
      <c r="H25" s="8">
        <v>8</v>
      </c>
      <c r="I25" s="30">
        <f t="shared" si="0"/>
        <v>-1375</v>
      </c>
      <c r="J25" s="26">
        <f t="shared" si="1"/>
        <v>23375</v>
      </c>
      <c r="K25" s="27">
        <f t="shared" si="2"/>
        <v>-5.8823529411764705E-2</v>
      </c>
      <c r="L25" s="1"/>
    </row>
    <row r="26" spans="1:12">
      <c r="A26" s="4" t="s">
        <v>656</v>
      </c>
      <c r="B26" s="5" t="s">
        <v>658</v>
      </c>
      <c r="C26" s="5" t="s">
        <v>19</v>
      </c>
      <c r="D26" s="5">
        <v>500</v>
      </c>
      <c r="E26" s="5">
        <v>1880</v>
      </c>
      <c r="F26" s="5">
        <v>27.05</v>
      </c>
      <c r="G26" s="5">
        <v>19.7</v>
      </c>
      <c r="H26" s="5">
        <v>33.299999999999997</v>
      </c>
      <c r="I26" s="29">
        <f t="shared" si="0"/>
        <v>3124.9999999999982</v>
      </c>
      <c r="J26" s="26">
        <f t="shared" si="1"/>
        <v>13525</v>
      </c>
      <c r="K26" s="27">
        <f t="shared" si="2"/>
        <v>0.23105360443622908</v>
      </c>
      <c r="L26" s="1"/>
    </row>
    <row r="27" spans="1:12">
      <c r="A27" s="4" t="s">
        <v>659</v>
      </c>
      <c r="B27" s="5" t="s">
        <v>228</v>
      </c>
      <c r="C27" s="5" t="s">
        <v>19</v>
      </c>
      <c r="D27" s="5">
        <v>1300</v>
      </c>
      <c r="E27" s="5">
        <v>600</v>
      </c>
      <c r="F27" s="5">
        <v>25.5</v>
      </c>
      <c r="G27" s="5">
        <v>21.7</v>
      </c>
      <c r="H27" s="5">
        <v>27.5</v>
      </c>
      <c r="I27" s="29">
        <f t="shared" si="0"/>
        <v>2600</v>
      </c>
      <c r="J27" s="26">
        <f t="shared" si="1"/>
        <v>33150</v>
      </c>
      <c r="K27" s="27">
        <f t="shared" si="2"/>
        <v>7.8431372549019607E-2</v>
      </c>
      <c r="L27" s="1"/>
    </row>
    <row r="28" spans="1:12">
      <c r="A28" s="4" t="s">
        <v>660</v>
      </c>
      <c r="B28" s="5" t="s">
        <v>661</v>
      </c>
      <c r="C28" s="5" t="s">
        <v>19</v>
      </c>
      <c r="D28" s="5">
        <v>2750</v>
      </c>
      <c r="E28" s="5">
        <v>340</v>
      </c>
      <c r="F28" s="5">
        <v>7.5</v>
      </c>
      <c r="G28" s="5">
        <v>5.9</v>
      </c>
      <c r="H28" s="5">
        <v>7.5</v>
      </c>
      <c r="I28" s="29">
        <f t="shared" si="0"/>
        <v>0</v>
      </c>
      <c r="J28" s="26">
        <f t="shared" si="1"/>
        <v>20625</v>
      </c>
      <c r="K28" s="27">
        <f t="shared" si="2"/>
        <v>0</v>
      </c>
      <c r="L28" s="1"/>
    </row>
    <row r="29" spans="1:12">
      <c r="A29" s="4" t="s">
        <v>660</v>
      </c>
      <c r="B29" s="5" t="s">
        <v>662</v>
      </c>
      <c r="C29" s="5" t="s">
        <v>19</v>
      </c>
      <c r="D29" s="5">
        <v>2500</v>
      </c>
      <c r="E29" s="5">
        <v>430</v>
      </c>
      <c r="F29" s="5">
        <v>13.1</v>
      </c>
      <c r="G29" s="5">
        <v>11.7</v>
      </c>
      <c r="H29" s="5">
        <v>14.1</v>
      </c>
      <c r="I29" s="29">
        <f t="shared" si="0"/>
        <v>2500</v>
      </c>
      <c r="J29" s="26">
        <f t="shared" si="1"/>
        <v>32750</v>
      </c>
      <c r="K29" s="27">
        <f t="shared" si="2"/>
        <v>7.6335877862595422E-2</v>
      </c>
      <c r="L29" s="1"/>
    </row>
    <row r="30" spans="1:12">
      <c r="A30" s="4" t="s">
        <v>663</v>
      </c>
      <c r="B30" s="5" t="s">
        <v>456</v>
      </c>
      <c r="C30" s="5" t="s">
        <v>19</v>
      </c>
      <c r="D30" s="5">
        <v>500</v>
      </c>
      <c r="E30" s="5">
        <v>1880</v>
      </c>
      <c r="F30" s="5">
        <v>25</v>
      </c>
      <c r="G30" s="5">
        <v>20.399999999999999</v>
      </c>
      <c r="H30" s="5">
        <v>37</v>
      </c>
      <c r="I30" s="29">
        <f t="shared" si="0"/>
        <v>6000</v>
      </c>
      <c r="J30" s="26">
        <f t="shared" si="1"/>
        <v>12500</v>
      </c>
      <c r="K30" s="27">
        <f t="shared" si="2"/>
        <v>0.48</v>
      </c>
      <c r="L30" s="1"/>
    </row>
    <row r="31" spans="1:12">
      <c r="A31" s="4" t="s">
        <v>664</v>
      </c>
      <c r="B31" s="5" t="s">
        <v>665</v>
      </c>
      <c r="C31" s="5" t="s">
        <v>19</v>
      </c>
      <c r="D31" s="5">
        <v>1400</v>
      </c>
      <c r="E31" s="5">
        <v>560</v>
      </c>
      <c r="F31" s="5">
        <v>25</v>
      </c>
      <c r="G31" s="5">
        <v>20.399999999999999</v>
      </c>
      <c r="H31" s="5">
        <v>35</v>
      </c>
      <c r="I31" s="29">
        <f t="shared" si="0"/>
        <v>14000</v>
      </c>
      <c r="J31" s="26">
        <f t="shared" si="1"/>
        <v>35000</v>
      </c>
      <c r="K31" s="27">
        <f t="shared" si="2"/>
        <v>0.4</v>
      </c>
      <c r="L31" s="1"/>
    </row>
    <row r="32" spans="1:12">
      <c r="A32" s="4" t="s">
        <v>666</v>
      </c>
      <c r="B32" s="5" t="s">
        <v>315</v>
      </c>
      <c r="C32" s="5" t="s">
        <v>19</v>
      </c>
      <c r="D32" s="5">
        <v>1000</v>
      </c>
      <c r="E32" s="5">
        <v>940</v>
      </c>
      <c r="F32" s="5">
        <v>19</v>
      </c>
      <c r="G32" s="5">
        <v>11.4</v>
      </c>
      <c r="H32" s="5">
        <v>21.8</v>
      </c>
      <c r="I32" s="29">
        <f t="shared" si="0"/>
        <v>2800.0000000000009</v>
      </c>
      <c r="J32" s="26">
        <f t="shared" si="1"/>
        <v>19000</v>
      </c>
      <c r="K32" s="27">
        <f t="shared" si="2"/>
        <v>0.14736842105263162</v>
      </c>
      <c r="L32" s="1"/>
    </row>
    <row r="33" spans="1:12">
      <c r="A33" s="4" t="s">
        <v>666</v>
      </c>
      <c r="B33" s="5" t="s">
        <v>315</v>
      </c>
      <c r="C33" s="5" t="s">
        <v>19</v>
      </c>
      <c r="D33" s="5">
        <v>1000</v>
      </c>
      <c r="E33" s="5">
        <v>940</v>
      </c>
      <c r="F33" s="5">
        <v>23</v>
      </c>
      <c r="G33" s="5">
        <v>19.399999999999999</v>
      </c>
      <c r="H33" s="5">
        <v>32.450000000000003</v>
      </c>
      <c r="I33" s="29">
        <f t="shared" si="0"/>
        <v>9450.0000000000036</v>
      </c>
      <c r="J33" s="26">
        <f t="shared" si="1"/>
        <v>23000</v>
      </c>
      <c r="K33" s="27">
        <f t="shared" si="2"/>
        <v>0.41086956521739149</v>
      </c>
      <c r="L33" s="1"/>
    </row>
    <row r="34" spans="1:12">
      <c r="A34" s="4" t="s">
        <v>667</v>
      </c>
      <c r="B34" s="5" t="s">
        <v>456</v>
      </c>
      <c r="C34" s="5" t="s">
        <v>19</v>
      </c>
      <c r="D34" s="5">
        <v>500</v>
      </c>
      <c r="E34" s="5">
        <v>1880</v>
      </c>
      <c r="F34" s="5">
        <v>22</v>
      </c>
      <c r="G34" s="5">
        <v>15.4</v>
      </c>
      <c r="H34" s="5">
        <v>25</v>
      </c>
      <c r="I34" s="29">
        <f t="shared" si="0"/>
        <v>1500</v>
      </c>
      <c r="J34" s="26">
        <f t="shared" si="1"/>
        <v>11000</v>
      </c>
      <c r="K34" s="27">
        <f t="shared" si="2"/>
        <v>0.13636363636363635</v>
      </c>
      <c r="L34" s="1"/>
    </row>
    <row r="35" spans="1:12">
      <c r="A35" s="4" t="s">
        <v>667</v>
      </c>
      <c r="B35" s="5" t="s">
        <v>208</v>
      </c>
      <c r="C35" s="5" t="s">
        <v>19</v>
      </c>
      <c r="D35" s="5">
        <v>500</v>
      </c>
      <c r="E35" s="5">
        <v>2250</v>
      </c>
      <c r="F35" s="5">
        <v>35</v>
      </c>
      <c r="G35" s="5">
        <v>26.7</v>
      </c>
      <c r="H35" s="5">
        <v>47</v>
      </c>
      <c r="I35" s="29">
        <f t="shared" si="0"/>
        <v>6000</v>
      </c>
      <c r="J35" s="26">
        <f t="shared" si="1"/>
        <v>17500</v>
      </c>
      <c r="K35" s="27">
        <f t="shared" si="2"/>
        <v>0.34285714285714286</v>
      </c>
      <c r="L35" s="1"/>
    </row>
    <row r="36" spans="1:12">
      <c r="A36" s="4" t="s">
        <v>667</v>
      </c>
      <c r="B36" s="5" t="s">
        <v>208</v>
      </c>
      <c r="C36" s="5" t="s">
        <v>19</v>
      </c>
      <c r="D36" s="5">
        <v>500</v>
      </c>
      <c r="E36" s="5">
        <v>2250</v>
      </c>
      <c r="F36" s="5">
        <v>39</v>
      </c>
      <c r="G36" s="5">
        <v>31.4</v>
      </c>
      <c r="H36" s="5">
        <v>39</v>
      </c>
      <c r="I36" s="29">
        <f t="shared" si="0"/>
        <v>0</v>
      </c>
      <c r="J36" s="26">
        <f t="shared" si="1"/>
        <v>19500</v>
      </c>
      <c r="K36" s="27">
        <f t="shared" si="2"/>
        <v>0</v>
      </c>
      <c r="L36" s="1"/>
    </row>
    <row r="37" spans="1:12">
      <c r="A37" s="4" t="s">
        <v>668</v>
      </c>
      <c r="B37" s="5" t="s">
        <v>174</v>
      </c>
      <c r="C37" s="5" t="s">
        <v>19</v>
      </c>
      <c r="D37" s="5">
        <v>3000</v>
      </c>
      <c r="E37" s="5">
        <v>310</v>
      </c>
      <c r="F37" s="5">
        <v>12.5</v>
      </c>
      <c r="G37" s="5">
        <v>10.9</v>
      </c>
      <c r="H37" s="5">
        <v>12.5</v>
      </c>
      <c r="I37" s="29">
        <f t="shared" si="0"/>
        <v>0</v>
      </c>
      <c r="J37" s="26">
        <f t="shared" si="1"/>
        <v>37500</v>
      </c>
      <c r="K37" s="27">
        <f t="shared" si="2"/>
        <v>0</v>
      </c>
      <c r="L37" s="1"/>
    </row>
    <row r="38" spans="1:12">
      <c r="A38" s="4" t="s">
        <v>668</v>
      </c>
      <c r="B38" s="5" t="s">
        <v>669</v>
      </c>
      <c r="C38" s="5" t="s">
        <v>19</v>
      </c>
      <c r="D38" s="5">
        <v>700</v>
      </c>
      <c r="E38" s="5">
        <v>1000</v>
      </c>
      <c r="F38" s="5">
        <v>22</v>
      </c>
      <c r="G38" s="5">
        <v>16.7</v>
      </c>
      <c r="H38" s="5">
        <v>36.200000000000003</v>
      </c>
      <c r="I38" s="29">
        <f t="shared" si="0"/>
        <v>9940.0000000000018</v>
      </c>
      <c r="J38" s="26">
        <f t="shared" si="1"/>
        <v>15400</v>
      </c>
      <c r="K38" s="27">
        <f t="shared" si="2"/>
        <v>0.64545454545454561</v>
      </c>
      <c r="L38" s="1"/>
    </row>
    <row r="39" spans="1:12">
      <c r="A39" s="7" t="s">
        <v>670</v>
      </c>
      <c r="B39" s="8" t="s">
        <v>81</v>
      </c>
      <c r="C39" s="8" t="s">
        <v>19</v>
      </c>
      <c r="D39" s="8">
        <v>1500</v>
      </c>
      <c r="E39" s="8">
        <v>900</v>
      </c>
      <c r="F39" s="8">
        <v>10</v>
      </c>
      <c r="G39" s="8">
        <v>6.7</v>
      </c>
      <c r="H39" s="8">
        <v>9</v>
      </c>
      <c r="I39" s="30">
        <f t="shared" si="0"/>
        <v>-1500</v>
      </c>
      <c r="J39" s="26">
        <f t="shared" si="1"/>
        <v>15000</v>
      </c>
      <c r="K39" s="27">
        <f t="shared" si="2"/>
        <v>-0.1</v>
      </c>
      <c r="L39" s="1"/>
    </row>
    <row r="40" spans="1:12">
      <c r="A40" s="4" t="s">
        <v>670</v>
      </c>
      <c r="B40" s="5" t="s">
        <v>546</v>
      </c>
      <c r="C40" s="5" t="s">
        <v>19</v>
      </c>
      <c r="D40" s="5">
        <v>250</v>
      </c>
      <c r="E40" s="5">
        <v>3500</v>
      </c>
      <c r="F40" s="5">
        <v>80</v>
      </c>
      <c r="G40" s="5">
        <v>67.400000000000006</v>
      </c>
      <c r="H40" s="5">
        <v>91.15</v>
      </c>
      <c r="I40" s="29">
        <f t="shared" si="0"/>
        <v>2787.5000000000014</v>
      </c>
      <c r="J40" s="26">
        <f t="shared" si="1"/>
        <v>20000</v>
      </c>
      <c r="K40" s="27">
        <f t="shared" si="2"/>
        <v>0.13937500000000005</v>
      </c>
      <c r="L40" s="1"/>
    </row>
    <row r="41" spans="1:12">
      <c r="A41" s="4" t="s">
        <v>671</v>
      </c>
      <c r="B41" s="5" t="s">
        <v>200</v>
      </c>
      <c r="C41" s="5" t="s">
        <v>19</v>
      </c>
      <c r="D41" s="5">
        <v>750</v>
      </c>
      <c r="E41" s="5">
        <v>1420</v>
      </c>
      <c r="F41" s="5">
        <v>57</v>
      </c>
      <c r="G41" s="5">
        <v>51.7</v>
      </c>
      <c r="H41" s="5">
        <v>57</v>
      </c>
      <c r="I41" s="29">
        <f t="shared" si="0"/>
        <v>0</v>
      </c>
      <c r="J41" s="26">
        <f t="shared" si="1"/>
        <v>42750</v>
      </c>
      <c r="K41" s="27">
        <f t="shared" si="2"/>
        <v>0</v>
      </c>
      <c r="L41" s="1"/>
    </row>
    <row r="42" spans="1:12">
      <c r="A42" s="7" t="s">
        <v>672</v>
      </c>
      <c r="B42" s="8" t="s">
        <v>673</v>
      </c>
      <c r="C42" s="8" t="s">
        <v>19</v>
      </c>
      <c r="D42" s="8">
        <v>500</v>
      </c>
      <c r="E42" s="8">
        <v>2200</v>
      </c>
      <c r="F42" s="8">
        <v>96</v>
      </c>
      <c r="G42" s="8">
        <v>86.4</v>
      </c>
      <c r="H42" s="8">
        <v>86.4</v>
      </c>
      <c r="I42" s="30">
        <f t="shared" si="0"/>
        <v>-4799.9999999999973</v>
      </c>
      <c r="J42" s="26">
        <f t="shared" si="1"/>
        <v>48000</v>
      </c>
      <c r="K42" s="27">
        <f t="shared" si="2"/>
        <v>-9.999999999999995E-2</v>
      </c>
      <c r="L42" s="1"/>
    </row>
    <row r="43" spans="1:12">
      <c r="A43" s="4" t="s">
        <v>674</v>
      </c>
      <c r="B43" s="5" t="s">
        <v>658</v>
      </c>
      <c r="C43" s="5" t="s">
        <v>19</v>
      </c>
      <c r="D43" s="5">
        <v>500</v>
      </c>
      <c r="E43" s="5">
        <v>2000</v>
      </c>
      <c r="F43" s="5">
        <v>41</v>
      </c>
      <c r="G43" s="5">
        <v>32.9</v>
      </c>
      <c r="H43" s="5">
        <v>41</v>
      </c>
      <c r="I43" s="29">
        <f t="shared" si="0"/>
        <v>0</v>
      </c>
      <c r="J43" s="26">
        <f t="shared" si="1"/>
        <v>20500</v>
      </c>
      <c r="K43" s="27">
        <f t="shared" si="2"/>
        <v>0</v>
      </c>
      <c r="L43" s="1"/>
    </row>
    <row r="44" spans="1:12">
      <c r="A44" s="4" t="s">
        <v>674</v>
      </c>
      <c r="B44" s="5" t="s">
        <v>653</v>
      </c>
      <c r="C44" s="5" t="s">
        <v>19</v>
      </c>
      <c r="D44" s="5">
        <v>4000</v>
      </c>
      <c r="E44" s="5">
        <v>210</v>
      </c>
      <c r="F44" s="5">
        <v>17</v>
      </c>
      <c r="G44" s="5">
        <v>15.4</v>
      </c>
      <c r="H44" s="5">
        <v>18</v>
      </c>
      <c r="I44" s="29">
        <f t="shared" si="0"/>
        <v>4000</v>
      </c>
      <c r="J44" s="26">
        <f t="shared" si="1"/>
        <v>68000</v>
      </c>
      <c r="K44" s="27">
        <f t="shared" si="2"/>
        <v>5.8823529411764705E-2</v>
      </c>
      <c r="L44" s="1"/>
    </row>
    <row r="45" spans="1:12">
      <c r="A45" s="4"/>
      <c r="B45" s="5"/>
      <c r="C45" s="5"/>
      <c r="D45" s="5"/>
      <c r="E45" s="5"/>
      <c r="F45" s="5"/>
      <c r="G45" s="5"/>
      <c r="H45" s="5"/>
      <c r="I45" s="29"/>
      <c r="J45" s="26"/>
      <c r="K45" s="27"/>
      <c r="L45" s="1"/>
    </row>
    <row r="46" spans="1:12">
      <c r="A46" s="4"/>
      <c r="B46" s="5"/>
      <c r="C46" s="5"/>
      <c r="D46" s="5"/>
      <c r="E46" s="5"/>
      <c r="F46" s="5"/>
      <c r="G46" s="5"/>
      <c r="H46" s="5"/>
      <c r="I46" s="29"/>
      <c r="J46" s="26"/>
      <c r="K46" s="27">
        <f>SUM(K4:K45)</f>
        <v>4.5129579217903695</v>
      </c>
      <c r="L46" s="1"/>
    </row>
    <row r="47" spans="1:12">
      <c r="A47" s="31"/>
      <c r="B47" s="32"/>
      <c r="C47" s="32"/>
      <c r="D47" s="32"/>
      <c r="E47" s="32"/>
      <c r="F47" s="32"/>
      <c r="G47" s="41"/>
      <c r="H47" s="41"/>
      <c r="I47" s="42"/>
      <c r="J47" s="43"/>
      <c r="K47" s="44"/>
      <c r="L47" s="1"/>
    </row>
    <row r="48" spans="1:12">
      <c r="A48" s="31"/>
      <c r="B48" s="32"/>
      <c r="C48" s="32"/>
      <c r="D48" s="32"/>
      <c r="E48" s="32"/>
      <c r="F48" s="32"/>
      <c r="G48" s="91" t="s">
        <v>69</v>
      </c>
      <c r="H48" s="91"/>
      <c r="I48" s="45">
        <f>SUM(I4:I46)</f>
        <v>107280</v>
      </c>
      <c r="J48" s="32"/>
      <c r="K48" s="1"/>
      <c r="L48" s="1"/>
    </row>
    <row r="49" spans="7:9">
      <c r="G49" s="32"/>
      <c r="H49" s="32"/>
      <c r="I49" s="32"/>
    </row>
    <row r="50" spans="7:9">
      <c r="G50" s="92" t="s">
        <v>70</v>
      </c>
      <c r="H50" s="92"/>
      <c r="I50" s="35">
        <v>4.51</v>
      </c>
    </row>
    <row r="51" spans="7:9">
      <c r="G51" s="33"/>
      <c r="H51" s="33"/>
      <c r="I51" s="32"/>
    </row>
    <row r="52" spans="7:9">
      <c r="G52" s="92" t="s">
        <v>2</v>
      </c>
      <c r="H52" s="92"/>
      <c r="I52" s="35">
        <f>38/41</f>
        <v>0.92682926829268297</v>
      </c>
    </row>
    <row r="1048566" spans="10:10">
      <c r="J1048566" s="26"/>
    </row>
  </sheetData>
  <mergeCells count="5">
    <mergeCell ref="A1:J1"/>
    <mergeCell ref="A2:J2"/>
    <mergeCell ref="G48:H48"/>
    <mergeCell ref="G50:H50"/>
    <mergeCell ref="G52:H52"/>
  </mergeCells>
  <pageMargins left="0.75" right="0.75" top="1" bottom="1" header="0.51180555555555596" footer="0.51180555555555596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6" workbookViewId="0">
      <selection activeCell="B69" sqref="B69"/>
    </sheetView>
  </sheetViews>
  <sheetFormatPr defaultColWidth="9" defaultRowHeight="15"/>
  <cols>
    <col min="1" max="1" width="9.42578125"/>
    <col min="2" max="2" width="16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675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42747</v>
      </c>
      <c r="B4" s="5" t="s">
        <v>555</v>
      </c>
      <c r="C4" s="5" t="s">
        <v>19</v>
      </c>
      <c r="D4" s="5">
        <v>2000</v>
      </c>
      <c r="E4" s="5">
        <v>450</v>
      </c>
      <c r="F4" s="5">
        <v>13.1</v>
      </c>
      <c r="G4" s="5">
        <v>11.6</v>
      </c>
      <c r="H4" s="5">
        <v>13.1</v>
      </c>
      <c r="I4" s="29">
        <f t="shared" ref="I4:I8" si="0">(H4-F4)*D4</f>
        <v>0</v>
      </c>
      <c r="J4" s="26">
        <f t="shared" ref="J4:J55" si="1">D4*F4</f>
        <v>26200</v>
      </c>
      <c r="K4" s="27">
        <f t="shared" ref="K4:K55" si="2">(I4/J4)</f>
        <v>0</v>
      </c>
      <c r="L4" s="1"/>
    </row>
    <row r="5" spans="1:12">
      <c r="A5" s="4">
        <v>42747</v>
      </c>
      <c r="B5" s="5" t="s">
        <v>509</v>
      </c>
      <c r="C5" s="5" t="s">
        <v>19</v>
      </c>
      <c r="D5" s="5">
        <v>800</v>
      </c>
      <c r="E5" s="5">
        <v>1000</v>
      </c>
      <c r="F5" s="5">
        <v>29</v>
      </c>
      <c r="G5" s="5">
        <v>25.25</v>
      </c>
      <c r="H5" s="5">
        <v>29</v>
      </c>
      <c r="I5" s="29">
        <f t="shared" si="0"/>
        <v>0</v>
      </c>
      <c r="J5" s="26">
        <f t="shared" si="1"/>
        <v>23200</v>
      </c>
      <c r="K5" s="27">
        <f t="shared" si="2"/>
        <v>0</v>
      </c>
      <c r="L5" s="1"/>
    </row>
    <row r="6" spans="1:12">
      <c r="A6" s="4">
        <v>42837</v>
      </c>
      <c r="B6" s="5" t="s">
        <v>159</v>
      </c>
      <c r="C6" s="5" t="s">
        <v>19</v>
      </c>
      <c r="D6" s="5">
        <v>500</v>
      </c>
      <c r="E6" s="5">
        <v>960</v>
      </c>
      <c r="F6" s="5">
        <v>42.5</v>
      </c>
      <c r="G6" s="5">
        <v>36.5</v>
      </c>
      <c r="H6" s="5">
        <v>47.85</v>
      </c>
      <c r="I6" s="29">
        <f t="shared" si="0"/>
        <v>2675.0000000000009</v>
      </c>
      <c r="J6" s="26">
        <f t="shared" si="1"/>
        <v>21250</v>
      </c>
      <c r="K6" s="27">
        <f t="shared" si="2"/>
        <v>0.1258823529411765</v>
      </c>
      <c r="L6" s="1"/>
    </row>
    <row r="7" spans="1:12">
      <c r="A7" s="4">
        <v>42837</v>
      </c>
      <c r="B7" s="5" t="s">
        <v>92</v>
      </c>
      <c r="C7" s="5" t="s">
        <v>19</v>
      </c>
      <c r="D7" s="5">
        <v>250</v>
      </c>
      <c r="E7" s="5">
        <v>3300</v>
      </c>
      <c r="F7" s="5">
        <v>121</v>
      </c>
      <c r="G7" s="5">
        <v>109</v>
      </c>
      <c r="H7" s="5">
        <v>121</v>
      </c>
      <c r="I7" s="29">
        <f t="shared" si="0"/>
        <v>0</v>
      </c>
      <c r="J7" s="26">
        <f t="shared" si="1"/>
        <v>30250</v>
      </c>
      <c r="K7" s="27">
        <f t="shared" si="2"/>
        <v>0</v>
      </c>
      <c r="L7" s="1"/>
    </row>
    <row r="8" spans="1:12">
      <c r="A8" s="4">
        <v>42867</v>
      </c>
      <c r="B8" s="5" t="s">
        <v>28</v>
      </c>
      <c r="C8" s="5" t="s">
        <v>19</v>
      </c>
      <c r="D8" s="5">
        <v>1100</v>
      </c>
      <c r="E8" s="5">
        <v>640</v>
      </c>
      <c r="F8" s="5">
        <v>19</v>
      </c>
      <c r="G8" s="5">
        <v>16.3</v>
      </c>
      <c r="H8" s="5">
        <v>20.399999999999999</v>
      </c>
      <c r="I8" s="29">
        <f t="shared" si="0"/>
        <v>1539.9999999999984</v>
      </c>
      <c r="J8" s="26">
        <f t="shared" si="1"/>
        <v>20900</v>
      </c>
      <c r="K8" s="27">
        <f t="shared" si="2"/>
        <v>7.3684210526315713E-2</v>
      </c>
      <c r="L8" s="1"/>
    </row>
    <row r="9" spans="1:12">
      <c r="A9" s="4">
        <v>42867</v>
      </c>
      <c r="B9" s="5" t="s">
        <v>539</v>
      </c>
      <c r="C9" s="5" t="s">
        <v>19</v>
      </c>
      <c r="D9" s="5">
        <v>1200</v>
      </c>
      <c r="E9" s="5">
        <v>700</v>
      </c>
      <c r="F9" s="5">
        <v>19.399999999999999</v>
      </c>
      <c r="G9" s="5">
        <v>16.899999999999999</v>
      </c>
      <c r="H9" s="5">
        <v>19.399999999999999</v>
      </c>
      <c r="I9" s="29">
        <f t="shared" ref="I9:I55" si="3">(H9-F9)*D9</f>
        <v>0</v>
      </c>
      <c r="J9" s="26">
        <f t="shared" si="1"/>
        <v>23280</v>
      </c>
      <c r="K9" s="27">
        <f t="shared" si="2"/>
        <v>0</v>
      </c>
      <c r="L9" s="1"/>
    </row>
    <row r="10" spans="1:12">
      <c r="A10" s="4">
        <v>42867</v>
      </c>
      <c r="B10" s="5" t="s">
        <v>676</v>
      </c>
      <c r="C10" s="5" t="s">
        <v>19</v>
      </c>
      <c r="D10" s="5">
        <v>750</v>
      </c>
      <c r="E10" s="5">
        <v>420</v>
      </c>
      <c r="F10" s="5">
        <v>21.8</v>
      </c>
      <c r="G10" s="5">
        <v>17.8</v>
      </c>
      <c r="H10" s="5">
        <v>21.8</v>
      </c>
      <c r="I10" s="29">
        <f t="shared" si="3"/>
        <v>0</v>
      </c>
      <c r="J10" s="26">
        <f t="shared" si="1"/>
        <v>16350</v>
      </c>
      <c r="K10" s="27">
        <f t="shared" si="2"/>
        <v>0</v>
      </c>
      <c r="L10" s="1"/>
    </row>
    <row r="11" spans="1:12">
      <c r="A11" s="4">
        <v>42867</v>
      </c>
      <c r="B11" s="5" t="s">
        <v>92</v>
      </c>
      <c r="C11" s="5" t="s">
        <v>19</v>
      </c>
      <c r="D11" s="5">
        <v>250</v>
      </c>
      <c r="E11" s="5">
        <v>3400</v>
      </c>
      <c r="F11" s="5">
        <v>87.2</v>
      </c>
      <c r="G11" s="5">
        <v>75.2</v>
      </c>
      <c r="H11" s="5">
        <v>108</v>
      </c>
      <c r="I11" s="29">
        <f t="shared" si="3"/>
        <v>5199.9999999999991</v>
      </c>
      <c r="J11" s="26">
        <f t="shared" si="1"/>
        <v>21800</v>
      </c>
      <c r="K11" s="27">
        <f t="shared" si="2"/>
        <v>0.23853211009174308</v>
      </c>
      <c r="L11" s="1"/>
    </row>
    <row r="12" spans="1:12">
      <c r="A12" s="4">
        <v>42898</v>
      </c>
      <c r="B12" s="5" t="s">
        <v>92</v>
      </c>
      <c r="C12" s="5" t="s">
        <v>19</v>
      </c>
      <c r="D12" s="5">
        <v>250</v>
      </c>
      <c r="E12" s="5">
        <v>3500</v>
      </c>
      <c r="F12" s="5">
        <v>74.5</v>
      </c>
      <c r="G12" s="5">
        <v>62.5</v>
      </c>
      <c r="H12" s="5">
        <v>80.5</v>
      </c>
      <c r="I12" s="29">
        <f t="shared" si="3"/>
        <v>1500</v>
      </c>
      <c r="J12" s="26">
        <f t="shared" si="1"/>
        <v>18625</v>
      </c>
      <c r="K12" s="27">
        <f t="shared" si="2"/>
        <v>8.0536912751677847E-2</v>
      </c>
      <c r="L12" s="1"/>
    </row>
    <row r="13" spans="1:12">
      <c r="A13" s="4">
        <v>42898</v>
      </c>
      <c r="B13" s="5" t="s">
        <v>268</v>
      </c>
      <c r="C13" s="5" t="s">
        <v>19</v>
      </c>
      <c r="D13" s="5">
        <v>1500</v>
      </c>
      <c r="E13" s="5">
        <v>780</v>
      </c>
      <c r="F13" s="5">
        <v>18.5</v>
      </c>
      <c r="G13" s="5">
        <v>16.5</v>
      </c>
      <c r="H13" s="5">
        <v>18.5</v>
      </c>
      <c r="I13" s="29">
        <f t="shared" si="3"/>
        <v>0</v>
      </c>
      <c r="J13" s="26">
        <f t="shared" si="1"/>
        <v>27750</v>
      </c>
      <c r="K13" s="27">
        <f t="shared" si="2"/>
        <v>0</v>
      </c>
      <c r="L13" s="1"/>
    </row>
    <row r="14" spans="1:12">
      <c r="A14" s="4">
        <v>42928</v>
      </c>
      <c r="B14" s="5" t="s">
        <v>295</v>
      </c>
      <c r="C14" s="5" t="s">
        <v>19</v>
      </c>
      <c r="D14" s="5">
        <v>1800</v>
      </c>
      <c r="E14" s="5">
        <v>520</v>
      </c>
      <c r="F14" s="5">
        <v>19</v>
      </c>
      <c r="G14" s="5">
        <v>17.399999999999999</v>
      </c>
      <c r="H14" s="5">
        <v>19</v>
      </c>
      <c r="I14" s="29">
        <f t="shared" si="3"/>
        <v>0</v>
      </c>
      <c r="J14" s="26">
        <f t="shared" si="1"/>
        <v>34200</v>
      </c>
      <c r="K14" s="27">
        <f t="shared" si="2"/>
        <v>0</v>
      </c>
      <c r="L14" s="1"/>
    </row>
    <row r="15" spans="1:12">
      <c r="A15" s="4">
        <v>42928</v>
      </c>
      <c r="B15" s="5" t="s">
        <v>569</v>
      </c>
      <c r="C15" s="5" t="s">
        <v>19</v>
      </c>
      <c r="D15" s="5">
        <v>1000</v>
      </c>
      <c r="E15" s="5">
        <v>670</v>
      </c>
      <c r="F15" s="5">
        <v>24</v>
      </c>
      <c r="G15" s="5">
        <v>21</v>
      </c>
      <c r="H15" s="5">
        <v>29</v>
      </c>
      <c r="I15" s="29">
        <f t="shared" si="3"/>
        <v>5000</v>
      </c>
      <c r="J15" s="26">
        <f t="shared" si="1"/>
        <v>24000</v>
      </c>
      <c r="K15" s="27">
        <f t="shared" si="2"/>
        <v>0.20833333333333334</v>
      </c>
      <c r="L15" s="1"/>
    </row>
    <row r="16" spans="1:12">
      <c r="A16" s="4">
        <v>42928</v>
      </c>
      <c r="B16" s="5" t="s">
        <v>462</v>
      </c>
      <c r="C16" s="5" t="s">
        <v>19</v>
      </c>
      <c r="D16" s="5">
        <v>700</v>
      </c>
      <c r="E16" s="5">
        <v>860</v>
      </c>
      <c r="F16" s="5">
        <v>18.5</v>
      </c>
      <c r="G16" s="5">
        <v>14.3</v>
      </c>
      <c r="H16" s="5">
        <v>19.3</v>
      </c>
      <c r="I16" s="29">
        <f t="shared" si="3"/>
        <v>560.00000000000045</v>
      </c>
      <c r="J16" s="26">
        <f t="shared" si="1"/>
        <v>12950</v>
      </c>
      <c r="K16" s="27">
        <f t="shared" si="2"/>
        <v>4.324324324324328E-2</v>
      </c>
      <c r="L16" s="1"/>
    </row>
    <row r="17" spans="1:12">
      <c r="A17" s="4">
        <v>42959</v>
      </c>
      <c r="B17" s="5" t="s">
        <v>578</v>
      </c>
      <c r="C17" s="5" t="s">
        <v>19</v>
      </c>
      <c r="D17" s="5">
        <v>1500</v>
      </c>
      <c r="E17" s="5">
        <v>400</v>
      </c>
      <c r="F17" s="5">
        <v>17.7</v>
      </c>
      <c r="G17" s="5">
        <v>15.7</v>
      </c>
      <c r="H17" s="5">
        <v>21.4</v>
      </c>
      <c r="I17" s="29">
        <f t="shared" si="3"/>
        <v>5549.9999999999991</v>
      </c>
      <c r="J17" s="26">
        <f t="shared" si="1"/>
        <v>26550</v>
      </c>
      <c r="K17" s="27">
        <f t="shared" si="2"/>
        <v>0.20903954802259883</v>
      </c>
      <c r="L17" s="1"/>
    </row>
    <row r="18" spans="1:12">
      <c r="A18" s="4">
        <v>42959</v>
      </c>
      <c r="B18" s="5" t="s">
        <v>677</v>
      </c>
      <c r="C18" s="5" t="s">
        <v>19</v>
      </c>
      <c r="D18" s="5">
        <v>550</v>
      </c>
      <c r="E18" s="5">
        <v>1300</v>
      </c>
      <c r="F18" s="5">
        <v>38</v>
      </c>
      <c r="G18" s="5">
        <v>32.6</v>
      </c>
      <c r="H18" s="5">
        <v>48</v>
      </c>
      <c r="I18" s="29">
        <f t="shared" si="3"/>
        <v>5500</v>
      </c>
      <c r="J18" s="26">
        <f t="shared" si="1"/>
        <v>20900</v>
      </c>
      <c r="K18" s="27">
        <f t="shared" si="2"/>
        <v>0.26315789473684209</v>
      </c>
      <c r="L18" s="1"/>
    </row>
    <row r="19" spans="1:12">
      <c r="A19" s="4">
        <v>42959</v>
      </c>
      <c r="B19" s="5" t="s">
        <v>92</v>
      </c>
      <c r="C19" s="5" t="s">
        <v>19</v>
      </c>
      <c r="D19" s="5">
        <v>250</v>
      </c>
      <c r="E19" s="5">
        <v>3500</v>
      </c>
      <c r="F19" s="5">
        <v>75</v>
      </c>
      <c r="G19" s="5">
        <v>63</v>
      </c>
      <c r="H19" s="5">
        <v>100</v>
      </c>
      <c r="I19" s="29">
        <f t="shared" si="3"/>
        <v>6250</v>
      </c>
      <c r="J19" s="26">
        <f t="shared" si="1"/>
        <v>18750</v>
      </c>
      <c r="K19" s="27">
        <f t="shared" si="2"/>
        <v>0.33333333333333331</v>
      </c>
      <c r="L19" s="1"/>
    </row>
    <row r="20" spans="1:12">
      <c r="A20" s="4">
        <v>43051</v>
      </c>
      <c r="B20" s="5" t="s">
        <v>58</v>
      </c>
      <c r="C20" s="5" t="s">
        <v>19</v>
      </c>
      <c r="D20" s="5">
        <v>800</v>
      </c>
      <c r="E20" s="5">
        <v>680</v>
      </c>
      <c r="F20" s="5">
        <v>21.4</v>
      </c>
      <c r="G20" s="5">
        <v>17.649999999999999</v>
      </c>
      <c r="H20" s="5">
        <v>28.2</v>
      </c>
      <c r="I20" s="29">
        <f t="shared" si="3"/>
        <v>5440.0000000000009</v>
      </c>
      <c r="J20" s="26">
        <f t="shared" si="1"/>
        <v>17120</v>
      </c>
      <c r="K20" s="27">
        <f t="shared" si="2"/>
        <v>0.31775700934579443</v>
      </c>
      <c r="L20" s="1"/>
    </row>
    <row r="21" spans="1:12">
      <c r="A21" s="4">
        <v>43051</v>
      </c>
      <c r="B21" s="5" t="s">
        <v>633</v>
      </c>
      <c r="C21" s="5" t="s">
        <v>19</v>
      </c>
      <c r="D21" s="5">
        <v>1000</v>
      </c>
      <c r="E21" s="5">
        <v>1020</v>
      </c>
      <c r="F21" s="5">
        <v>20.9</v>
      </c>
      <c r="G21" s="5">
        <v>17.899999999999999</v>
      </c>
      <c r="H21" s="5">
        <v>20.9</v>
      </c>
      <c r="I21" s="29">
        <f t="shared" si="3"/>
        <v>0</v>
      </c>
      <c r="J21" s="26">
        <f t="shared" si="1"/>
        <v>20900</v>
      </c>
      <c r="K21" s="27">
        <f t="shared" si="2"/>
        <v>0</v>
      </c>
      <c r="L21" s="1"/>
    </row>
    <row r="22" spans="1:12">
      <c r="A22" s="4">
        <v>43051</v>
      </c>
      <c r="B22" s="5" t="s">
        <v>456</v>
      </c>
      <c r="C22" s="5" t="s">
        <v>19</v>
      </c>
      <c r="D22" s="5">
        <v>500</v>
      </c>
      <c r="E22" s="5">
        <v>1680</v>
      </c>
      <c r="F22" s="5">
        <v>36.200000000000003</v>
      </c>
      <c r="G22" s="5">
        <v>30.2</v>
      </c>
      <c r="H22" s="5">
        <v>42.2</v>
      </c>
      <c r="I22" s="29">
        <f t="shared" si="3"/>
        <v>3000</v>
      </c>
      <c r="J22" s="26">
        <f t="shared" si="1"/>
        <v>18100</v>
      </c>
      <c r="K22" s="27">
        <f t="shared" si="2"/>
        <v>0.16574585635359115</v>
      </c>
      <c r="L22" s="1"/>
    </row>
    <row r="23" spans="1:12">
      <c r="A23" s="4">
        <v>43051</v>
      </c>
      <c r="B23" s="5" t="s">
        <v>678</v>
      </c>
      <c r="C23" s="5" t="s">
        <v>19</v>
      </c>
      <c r="D23" s="5">
        <v>200</v>
      </c>
      <c r="E23" s="5">
        <v>4200</v>
      </c>
      <c r="F23" s="5">
        <v>108</v>
      </c>
      <c r="G23" s="5">
        <v>93</v>
      </c>
      <c r="H23" s="5">
        <v>120.95</v>
      </c>
      <c r="I23" s="29">
        <f t="shared" si="3"/>
        <v>2590.0000000000005</v>
      </c>
      <c r="J23" s="26">
        <f t="shared" si="1"/>
        <v>21600</v>
      </c>
      <c r="K23" s="27">
        <f t="shared" si="2"/>
        <v>0.11990740740740743</v>
      </c>
      <c r="L23" s="1"/>
    </row>
    <row r="24" spans="1:12">
      <c r="A24" s="4">
        <v>43081</v>
      </c>
      <c r="B24" s="5" t="s">
        <v>559</v>
      </c>
      <c r="C24" s="5" t="s">
        <v>19</v>
      </c>
      <c r="D24" s="5">
        <v>2000</v>
      </c>
      <c r="E24" s="5">
        <v>490</v>
      </c>
      <c r="F24" s="5">
        <v>14.5</v>
      </c>
      <c r="G24" s="5">
        <v>13</v>
      </c>
      <c r="H24" s="5">
        <v>14.5</v>
      </c>
      <c r="I24" s="29">
        <f t="shared" si="3"/>
        <v>0</v>
      </c>
      <c r="J24" s="26">
        <f t="shared" si="1"/>
        <v>29000</v>
      </c>
      <c r="K24" s="27">
        <f t="shared" si="2"/>
        <v>0</v>
      </c>
      <c r="L24" s="1"/>
    </row>
    <row r="25" spans="1:12">
      <c r="A25" s="4">
        <v>43081</v>
      </c>
      <c r="B25" s="5" t="s">
        <v>58</v>
      </c>
      <c r="C25" s="5" t="s">
        <v>19</v>
      </c>
      <c r="D25" s="5">
        <v>800</v>
      </c>
      <c r="E25" s="5">
        <v>700</v>
      </c>
      <c r="F25" s="5">
        <v>20.8</v>
      </c>
      <c r="G25" s="5">
        <v>17.05</v>
      </c>
      <c r="H25" s="5">
        <v>20.8</v>
      </c>
      <c r="I25" s="29">
        <f t="shared" si="3"/>
        <v>0</v>
      </c>
      <c r="J25" s="26">
        <f t="shared" si="1"/>
        <v>16640</v>
      </c>
      <c r="K25" s="27">
        <f t="shared" si="2"/>
        <v>0</v>
      </c>
      <c r="L25" s="1"/>
    </row>
    <row r="26" spans="1:12">
      <c r="A26" s="4">
        <v>43081</v>
      </c>
      <c r="B26" s="5" t="s">
        <v>559</v>
      </c>
      <c r="C26" s="5" t="s">
        <v>19</v>
      </c>
      <c r="D26" s="5">
        <v>2000</v>
      </c>
      <c r="E26" s="5">
        <v>490</v>
      </c>
      <c r="F26" s="5">
        <v>15</v>
      </c>
      <c r="G26" s="5">
        <v>13.5</v>
      </c>
      <c r="H26" s="5">
        <v>15</v>
      </c>
      <c r="I26" s="29">
        <f t="shared" si="3"/>
        <v>0</v>
      </c>
      <c r="J26" s="26">
        <f t="shared" si="1"/>
        <v>30000</v>
      </c>
      <c r="K26" s="27">
        <f t="shared" si="2"/>
        <v>0</v>
      </c>
      <c r="L26" s="1"/>
    </row>
    <row r="27" spans="1:12">
      <c r="A27" s="4" t="s">
        <v>679</v>
      </c>
      <c r="B27" s="5" t="s">
        <v>92</v>
      </c>
      <c r="C27" s="5" t="s">
        <v>19</v>
      </c>
      <c r="D27" s="5">
        <v>250</v>
      </c>
      <c r="E27" s="5">
        <v>3500</v>
      </c>
      <c r="F27" s="5">
        <v>61</v>
      </c>
      <c r="G27" s="5">
        <v>49</v>
      </c>
      <c r="H27" s="5">
        <v>61</v>
      </c>
      <c r="I27" s="29">
        <f t="shared" si="3"/>
        <v>0</v>
      </c>
      <c r="J27" s="26">
        <f t="shared" si="1"/>
        <v>15250</v>
      </c>
      <c r="K27" s="27">
        <f t="shared" si="2"/>
        <v>0</v>
      </c>
      <c r="L27" s="1"/>
    </row>
    <row r="28" spans="1:12">
      <c r="A28" s="7" t="s">
        <v>679</v>
      </c>
      <c r="B28" s="8" t="s">
        <v>680</v>
      </c>
      <c r="C28" s="8" t="s">
        <v>19</v>
      </c>
      <c r="D28" s="8">
        <v>1250</v>
      </c>
      <c r="E28" s="8">
        <v>450</v>
      </c>
      <c r="F28" s="8">
        <v>12.9</v>
      </c>
      <c r="G28" s="8">
        <v>10.5</v>
      </c>
      <c r="H28" s="8">
        <v>10.5</v>
      </c>
      <c r="I28" s="30">
        <f t="shared" si="3"/>
        <v>-3000.0000000000005</v>
      </c>
      <c r="J28" s="26">
        <f t="shared" si="1"/>
        <v>16125</v>
      </c>
      <c r="K28" s="27">
        <f t="shared" si="2"/>
        <v>-0.186046511627907</v>
      </c>
      <c r="L28" s="1"/>
    </row>
    <row r="29" spans="1:12">
      <c r="A29" s="7" t="s">
        <v>679</v>
      </c>
      <c r="B29" s="8" t="s">
        <v>681</v>
      </c>
      <c r="C29" s="8" t="s">
        <v>19</v>
      </c>
      <c r="D29" s="8">
        <v>200</v>
      </c>
      <c r="E29" s="8">
        <v>2250</v>
      </c>
      <c r="F29" s="8">
        <v>91.3</v>
      </c>
      <c r="G29" s="8">
        <v>76.3</v>
      </c>
      <c r="H29" s="8">
        <v>76.3</v>
      </c>
      <c r="I29" s="30">
        <f t="shared" si="3"/>
        <v>-3000</v>
      </c>
      <c r="J29" s="26">
        <f t="shared" si="1"/>
        <v>18260</v>
      </c>
      <c r="K29" s="27">
        <f t="shared" si="2"/>
        <v>-0.16429353778751368</v>
      </c>
      <c r="L29" s="1"/>
    </row>
    <row r="30" spans="1:12">
      <c r="A30" s="4" t="s">
        <v>679</v>
      </c>
      <c r="B30" s="5" t="s">
        <v>58</v>
      </c>
      <c r="C30" s="5" t="s">
        <v>19</v>
      </c>
      <c r="D30" s="5">
        <v>800</v>
      </c>
      <c r="E30" s="5">
        <v>680</v>
      </c>
      <c r="F30" s="5">
        <v>24.1</v>
      </c>
      <c r="G30" s="5">
        <v>20.350000000000001</v>
      </c>
      <c r="H30" s="5">
        <v>24.1</v>
      </c>
      <c r="I30" s="29">
        <f t="shared" si="3"/>
        <v>0</v>
      </c>
      <c r="J30" s="26">
        <f t="shared" si="1"/>
        <v>19280</v>
      </c>
      <c r="K30" s="27">
        <f t="shared" si="2"/>
        <v>0</v>
      </c>
      <c r="L30" s="1"/>
    </row>
    <row r="31" spans="1:12">
      <c r="A31" s="4" t="s">
        <v>682</v>
      </c>
      <c r="B31" s="5" t="s">
        <v>683</v>
      </c>
      <c r="C31" s="5" t="s">
        <v>19</v>
      </c>
      <c r="D31" s="5">
        <v>500</v>
      </c>
      <c r="E31" s="5">
        <v>1700</v>
      </c>
      <c r="F31" s="5">
        <v>28.3</v>
      </c>
      <c r="G31" s="5">
        <v>20</v>
      </c>
      <c r="H31" s="5">
        <v>31.3</v>
      </c>
      <c r="I31" s="29">
        <f t="shared" si="3"/>
        <v>1500</v>
      </c>
      <c r="J31" s="26">
        <f t="shared" si="1"/>
        <v>14150</v>
      </c>
      <c r="K31" s="27">
        <f t="shared" si="2"/>
        <v>0.10600706713780919</v>
      </c>
      <c r="L31" s="1"/>
    </row>
    <row r="32" spans="1:12">
      <c r="A32" s="4" t="s">
        <v>682</v>
      </c>
      <c r="B32" s="5" t="s">
        <v>684</v>
      </c>
      <c r="C32" s="5" t="s">
        <v>19</v>
      </c>
      <c r="D32" s="5">
        <v>500</v>
      </c>
      <c r="E32" s="5">
        <v>1420</v>
      </c>
      <c r="F32" s="5">
        <v>32.5</v>
      </c>
      <c r="G32" s="5">
        <v>26.5</v>
      </c>
      <c r="H32" s="5">
        <v>32.5</v>
      </c>
      <c r="I32" s="29">
        <f t="shared" si="3"/>
        <v>0</v>
      </c>
      <c r="J32" s="26">
        <f t="shared" si="1"/>
        <v>16250</v>
      </c>
      <c r="K32" s="27">
        <f t="shared" si="2"/>
        <v>0</v>
      </c>
      <c r="L32" s="1"/>
    </row>
    <row r="33" spans="1:12">
      <c r="A33" s="7" t="s">
        <v>682</v>
      </c>
      <c r="B33" s="8" t="s">
        <v>683</v>
      </c>
      <c r="C33" s="8" t="s">
        <v>19</v>
      </c>
      <c r="D33" s="8">
        <v>500</v>
      </c>
      <c r="E33" s="8">
        <v>1700</v>
      </c>
      <c r="F33" s="8">
        <v>32</v>
      </c>
      <c r="G33" s="8">
        <v>26</v>
      </c>
      <c r="H33" s="8">
        <v>26</v>
      </c>
      <c r="I33" s="30">
        <f t="shared" si="3"/>
        <v>-3000</v>
      </c>
      <c r="J33" s="26">
        <f t="shared" si="1"/>
        <v>16000</v>
      </c>
      <c r="K33" s="27">
        <f t="shared" si="2"/>
        <v>-0.1875</v>
      </c>
      <c r="L33" s="1"/>
    </row>
    <row r="34" spans="1:12">
      <c r="A34" s="4" t="s">
        <v>685</v>
      </c>
      <c r="B34" s="5" t="s">
        <v>633</v>
      </c>
      <c r="C34" s="5" t="s">
        <v>19</v>
      </c>
      <c r="D34" s="5">
        <v>1000</v>
      </c>
      <c r="E34" s="5">
        <v>1000</v>
      </c>
      <c r="F34" s="5">
        <v>22</v>
      </c>
      <c r="G34" s="5">
        <v>19</v>
      </c>
      <c r="H34" s="5">
        <v>25</v>
      </c>
      <c r="I34" s="29">
        <f t="shared" si="3"/>
        <v>3000</v>
      </c>
      <c r="J34" s="26">
        <f t="shared" si="1"/>
        <v>22000</v>
      </c>
      <c r="K34" s="27">
        <f t="shared" si="2"/>
        <v>0.13636363636363635</v>
      </c>
      <c r="L34" s="1"/>
    </row>
    <row r="35" spans="1:12">
      <c r="A35" s="4" t="s">
        <v>685</v>
      </c>
      <c r="B35" s="5" t="s">
        <v>686</v>
      </c>
      <c r="C35" s="5" t="s">
        <v>19</v>
      </c>
      <c r="D35" s="5">
        <v>200</v>
      </c>
      <c r="E35" s="5">
        <v>3500</v>
      </c>
      <c r="F35" s="5">
        <v>61.7</v>
      </c>
      <c r="G35" s="5">
        <v>46.7</v>
      </c>
      <c r="H35" s="5">
        <v>76.5</v>
      </c>
      <c r="I35" s="29">
        <f t="shared" si="3"/>
        <v>2959.9999999999995</v>
      </c>
      <c r="J35" s="26">
        <f t="shared" si="1"/>
        <v>12340</v>
      </c>
      <c r="K35" s="27">
        <f t="shared" si="2"/>
        <v>0.23987034035656399</v>
      </c>
      <c r="L35" s="1"/>
    </row>
    <row r="36" spans="1:12">
      <c r="A36" s="4" t="s">
        <v>687</v>
      </c>
      <c r="B36" s="5" t="s">
        <v>686</v>
      </c>
      <c r="C36" s="5" t="s">
        <v>19</v>
      </c>
      <c r="D36" s="5">
        <v>200</v>
      </c>
      <c r="E36" s="5">
        <v>3500</v>
      </c>
      <c r="F36" s="5">
        <v>84</v>
      </c>
      <c r="G36" s="5">
        <v>69</v>
      </c>
      <c r="H36" s="5">
        <v>112.8</v>
      </c>
      <c r="I36" s="29">
        <f t="shared" si="3"/>
        <v>5759.9999999999991</v>
      </c>
      <c r="J36" s="26">
        <f t="shared" si="1"/>
        <v>16800</v>
      </c>
      <c r="K36" s="27">
        <f t="shared" si="2"/>
        <v>0.3428571428571428</v>
      </c>
      <c r="L36" s="1"/>
    </row>
    <row r="37" spans="1:12">
      <c r="A37" s="4" t="s">
        <v>687</v>
      </c>
      <c r="B37" s="5" t="s">
        <v>688</v>
      </c>
      <c r="C37" s="5" t="s">
        <v>19</v>
      </c>
      <c r="D37" s="5">
        <v>250</v>
      </c>
      <c r="E37" s="5">
        <v>3400</v>
      </c>
      <c r="F37" s="5">
        <v>89</v>
      </c>
      <c r="G37" s="5">
        <v>77</v>
      </c>
      <c r="H37" s="5">
        <v>113.65</v>
      </c>
      <c r="I37" s="29">
        <f t="shared" si="3"/>
        <v>6162.5000000000018</v>
      </c>
      <c r="J37" s="26">
        <f t="shared" si="1"/>
        <v>22250</v>
      </c>
      <c r="K37" s="27">
        <f t="shared" si="2"/>
        <v>0.27696629213483154</v>
      </c>
      <c r="L37" s="1"/>
    </row>
    <row r="38" spans="1:12">
      <c r="A38" s="4" t="s">
        <v>689</v>
      </c>
      <c r="B38" s="5" t="s">
        <v>686</v>
      </c>
      <c r="C38" s="5" t="s">
        <v>19</v>
      </c>
      <c r="D38" s="5">
        <v>200</v>
      </c>
      <c r="E38" s="5">
        <v>3700</v>
      </c>
      <c r="F38" s="5">
        <v>78</v>
      </c>
      <c r="G38" s="5">
        <v>63</v>
      </c>
      <c r="H38" s="5">
        <v>85</v>
      </c>
      <c r="I38" s="29">
        <f t="shared" si="3"/>
        <v>1400</v>
      </c>
      <c r="J38" s="26">
        <f t="shared" si="1"/>
        <v>15600</v>
      </c>
      <c r="K38" s="27">
        <f t="shared" si="2"/>
        <v>8.9743589743589744E-2</v>
      </c>
      <c r="L38" s="1"/>
    </row>
    <row r="39" spans="1:12">
      <c r="A39" s="4" t="s">
        <v>689</v>
      </c>
      <c r="B39" s="5" t="s">
        <v>559</v>
      </c>
      <c r="C39" s="5" t="s">
        <v>19</v>
      </c>
      <c r="D39" s="5">
        <v>2000</v>
      </c>
      <c r="E39" s="5">
        <v>500</v>
      </c>
      <c r="F39" s="5">
        <v>13.6</v>
      </c>
      <c r="G39" s="5">
        <v>10.6</v>
      </c>
      <c r="H39" s="5">
        <v>13.6</v>
      </c>
      <c r="I39" s="29">
        <f t="shared" si="3"/>
        <v>0</v>
      </c>
      <c r="J39" s="26">
        <f t="shared" si="1"/>
        <v>27200</v>
      </c>
      <c r="K39" s="27">
        <f t="shared" si="2"/>
        <v>0</v>
      </c>
      <c r="L39" s="1"/>
    </row>
    <row r="40" spans="1:12">
      <c r="A40" s="4" t="s">
        <v>689</v>
      </c>
      <c r="B40" s="5" t="s">
        <v>103</v>
      </c>
      <c r="C40" s="5" t="s">
        <v>19</v>
      </c>
      <c r="D40" s="5">
        <v>1000</v>
      </c>
      <c r="E40" s="5">
        <v>920</v>
      </c>
      <c r="F40" s="5">
        <v>18.2</v>
      </c>
      <c r="G40" s="5">
        <v>15.2</v>
      </c>
      <c r="H40" s="5">
        <v>19.7</v>
      </c>
      <c r="I40" s="29">
        <f t="shared" si="3"/>
        <v>1500</v>
      </c>
      <c r="J40" s="26">
        <f t="shared" si="1"/>
        <v>18200</v>
      </c>
      <c r="K40" s="27">
        <f t="shared" si="2"/>
        <v>8.2417582417582416E-2</v>
      </c>
      <c r="L40" s="1"/>
    </row>
    <row r="41" spans="1:12">
      <c r="A41" s="4" t="s">
        <v>690</v>
      </c>
      <c r="B41" s="5" t="s">
        <v>92</v>
      </c>
      <c r="C41" s="5" t="s">
        <v>19</v>
      </c>
      <c r="D41" s="5">
        <v>250</v>
      </c>
      <c r="E41" s="5">
        <v>3500</v>
      </c>
      <c r="F41" s="5">
        <v>78.05</v>
      </c>
      <c r="G41" s="5">
        <v>64.400000000000006</v>
      </c>
      <c r="H41" s="5">
        <v>83.95</v>
      </c>
      <c r="I41" s="29">
        <f t="shared" si="3"/>
        <v>1475.0000000000014</v>
      </c>
      <c r="J41" s="26">
        <f t="shared" si="1"/>
        <v>19512.5</v>
      </c>
      <c r="K41" s="27">
        <f t="shared" si="2"/>
        <v>7.5592568866111542E-2</v>
      </c>
      <c r="L41" s="1"/>
    </row>
    <row r="42" spans="1:12">
      <c r="A42" s="4" t="s">
        <v>690</v>
      </c>
      <c r="B42" s="5" t="s">
        <v>640</v>
      </c>
      <c r="C42" s="5" t="s">
        <v>19</v>
      </c>
      <c r="D42" s="5">
        <v>1000</v>
      </c>
      <c r="E42" s="5">
        <v>700</v>
      </c>
      <c r="F42" s="5">
        <v>16</v>
      </c>
      <c r="G42" s="5">
        <v>12.4</v>
      </c>
      <c r="H42" s="5">
        <v>20</v>
      </c>
      <c r="I42" s="29">
        <f t="shared" si="3"/>
        <v>4000</v>
      </c>
      <c r="J42" s="26">
        <f t="shared" si="1"/>
        <v>16000</v>
      </c>
      <c r="K42" s="27">
        <f t="shared" si="2"/>
        <v>0.25</v>
      </c>
      <c r="L42" s="1"/>
    </row>
    <row r="43" spans="1:12">
      <c r="A43" s="4" t="s">
        <v>690</v>
      </c>
      <c r="B43" s="5" t="s">
        <v>200</v>
      </c>
      <c r="C43" s="5" t="s">
        <v>19</v>
      </c>
      <c r="D43" s="5">
        <v>750</v>
      </c>
      <c r="E43" s="5">
        <v>1240</v>
      </c>
      <c r="F43" s="5">
        <v>22</v>
      </c>
      <c r="G43" s="5">
        <v>16.899999999999999</v>
      </c>
      <c r="H43" s="5">
        <v>22</v>
      </c>
      <c r="I43" s="29">
        <f t="shared" si="3"/>
        <v>0</v>
      </c>
      <c r="J43" s="26">
        <f t="shared" si="1"/>
        <v>16500</v>
      </c>
      <c r="K43" s="27">
        <f t="shared" si="2"/>
        <v>0</v>
      </c>
      <c r="L43" s="1"/>
    </row>
    <row r="44" spans="1:12">
      <c r="A44" s="4" t="s">
        <v>690</v>
      </c>
      <c r="B44" s="5" t="s">
        <v>691</v>
      </c>
      <c r="C44" s="5" t="s">
        <v>19</v>
      </c>
      <c r="D44" s="5">
        <v>200</v>
      </c>
      <c r="E44" s="5">
        <v>3750</v>
      </c>
      <c r="F44" s="5">
        <v>76</v>
      </c>
      <c r="G44" s="5">
        <v>58.7</v>
      </c>
      <c r="H44" s="5">
        <v>82</v>
      </c>
      <c r="I44" s="29">
        <f t="shared" si="3"/>
        <v>1200</v>
      </c>
      <c r="J44" s="26">
        <f t="shared" si="1"/>
        <v>15200</v>
      </c>
      <c r="K44" s="27">
        <f t="shared" si="2"/>
        <v>7.8947368421052627E-2</v>
      </c>
      <c r="L44" s="1"/>
    </row>
    <row r="45" spans="1:12">
      <c r="A45" s="4" t="s">
        <v>692</v>
      </c>
      <c r="B45" s="5" t="s">
        <v>625</v>
      </c>
      <c r="C45" s="5" t="s">
        <v>19</v>
      </c>
      <c r="D45" s="5">
        <v>350</v>
      </c>
      <c r="E45" s="5">
        <v>1950</v>
      </c>
      <c r="F45" s="5">
        <v>56</v>
      </c>
      <c r="G45" s="5">
        <v>41.4</v>
      </c>
      <c r="H45" s="5">
        <v>56</v>
      </c>
      <c r="I45" s="29">
        <f t="shared" si="3"/>
        <v>0</v>
      </c>
      <c r="J45" s="26">
        <f t="shared" si="1"/>
        <v>19600</v>
      </c>
      <c r="K45" s="27">
        <f t="shared" si="2"/>
        <v>0</v>
      </c>
      <c r="L45" s="1"/>
    </row>
    <row r="46" spans="1:12">
      <c r="A46" s="4" t="s">
        <v>692</v>
      </c>
      <c r="B46" s="5" t="s">
        <v>38</v>
      </c>
      <c r="C46" s="5" t="s">
        <v>19</v>
      </c>
      <c r="D46" s="5">
        <v>1800</v>
      </c>
      <c r="E46" s="5">
        <v>530</v>
      </c>
      <c r="F46" s="5">
        <v>10</v>
      </c>
      <c r="G46" s="5">
        <v>7.7</v>
      </c>
      <c r="H46" s="5">
        <v>10</v>
      </c>
      <c r="I46" s="29">
        <f t="shared" si="3"/>
        <v>0</v>
      </c>
      <c r="J46" s="26">
        <f t="shared" si="1"/>
        <v>18000</v>
      </c>
      <c r="K46" s="27">
        <f t="shared" si="2"/>
        <v>0</v>
      </c>
      <c r="L46" s="1"/>
    </row>
    <row r="47" spans="1:12">
      <c r="A47" s="7" t="s">
        <v>692</v>
      </c>
      <c r="B47" s="8" t="s">
        <v>693</v>
      </c>
      <c r="C47" s="8" t="s">
        <v>19</v>
      </c>
      <c r="D47" s="8">
        <v>500</v>
      </c>
      <c r="E47" s="8">
        <v>1020</v>
      </c>
      <c r="F47" s="8">
        <v>27</v>
      </c>
      <c r="G47" s="8">
        <v>18.899999999999999</v>
      </c>
      <c r="H47" s="8">
        <v>23</v>
      </c>
      <c r="I47" s="30">
        <f t="shared" si="3"/>
        <v>-2000</v>
      </c>
      <c r="J47" s="26">
        <f t="shared" si="1"/>
        <v>13500</v>
      </c>
      <c r="K47" s="27">
        <f t="shared" si="2"/>
        <v>-0.14814814814814814</v>
      </c>
      <c r="L47" s="1"/>
    </row>
    <row r="48" spans="1:12">
      <c r="A48" s="4" t="s">
        <v>694</v>
      </c>
      <c r="B48" s="5" t="s">
        <v>651</v>
      </c>
      <c r="C48" s="5" t="s">
        <v>19</v>
      </c>
      <c r="D48" s="5">
        <v>1200</v>
      </c>
      <c r="E48" s="5">
        <v>780</v>
      </c>
      <c r="F48" s="5">
        <v>18</v>
      </c>
      <c r="G48" s="5">
        <v>14.7</v>
      </c>
      <c r="H48" s="5">
        <v>23.8</v>
      </c>
      <c r="I48" s="29">
        <f t="shared" si="3"/>
        <v>6960.0000000000009</v>
      </c>
      <c r="J48" s="26">
        <f t="shared" si="1"/>
        <v>21600</v>
      </c>
      <c r="K48" s="27">
        <f t="shared" si="2"/>
        <v>0.32222222222222224</v>
      </c>
      <c r="L48" s="1"/>
    </row>
    <row r="49" spans="1:12">
      <c r="A49" s="4" t="s">
        <v>695</v>
      </c>
      <c r="B49" s="5" t="s">
        <v>640</v>
      </c>
      <c r="C49" s="5" t="s">
        <v>19</v>
      </c>
      <c r="D49" s="5">
        <v>1000</v>
      </c>
      <c r="E49" s="5">
        <v>720</v>
      </c>
      <c r="F49" s="5">
        <v>10.5</v>
      </c>
      <c r="G49" s="5">
        <v>6.7</v>
      </c>
      <c r="H49" s="5">
        <v>10.5</v>
      </c>
      <c r="I49" s="29">
        <f t="shared" si="3"/>
        <v>0</v>
      </c>
      <c r="J49" s="26">
        <f t="shared" si="1"/>
        <v>10500</v>
      </c>
      <c r="K49" s="27">
        <f t="shared" si="2"/>
        <v>0</v>
      </c>
      <c r="L49" s="1"/>
    </row>
    <row r="50" spans="1:12">
      <c r="A50" s="4" t="s">
        <v>695</v>
      </c>
      <c r="B50" s="5" t="s">
        <v>557</v>
      </c>
      <c r="C50" s="5" t="s">
        <v>19</v>
      </c>
      <c r="D50" s="5">
        <v>200</v>
      </c>
      <c r="E50" s="5">
        <v>2400</v>
      </c>
      <c r="F50" s="5">
        <v>30</v>
      </c>
      <c r="G50" s="5">
        <v>12.7</v>
      </c>
      <c r="H50" s="5">
        <v>37.5</v>
      </c>
      <c r="I50" s="29">
        <f t="shared" si="3"/>
        <v>1500</v>
      </c>
      <c r="J50" s="26">
        <f t="shared" si="1"/>
        <v>6000</v>
      </c>
      <c r="K50" s="27">
        <f t="shared" si="2"/>
        <v>0.25</v>
      </c>
      <c r="L50" s="1"/>
    </row>
    <row r="51" spans="1:12">
      <c r="A51" s="4" t="s">
        <v>696</v>
      </c>
      <c r="B51" s="5" t="s">
        <v>640</v>
      </c>
      <c r="C51" s="5" t="s">
        <v>19</v>
      </c>
      <c r="D51" s="5">
        <v>1000</v>
      </c>
      <c r="E51" s="5">
        <v>730</v>
      </c>
      <c r="F51" s="5">
        <v>25</v>
      </c>
      <c r="G51" s="5">
        <v>21.9</v>
      </c>
      <c r="H51" s="5">
        <v>25</v>
      </c>
      <c r="I51" s="29">
        <f t="shared" si="3"/>
        <v>0</v>
      </c>
      <c r="J51" s="26">
        <f t="shared" si="1"/>
        <v>25000</v>
      </c>
      <c r="K51" s="27">
        <f t="shared" si="2"/>
        <v>0</v>
      </c>
      <c r="L51" s="1"/>
    </row>
    <row r="52" spans="1:12">
      <c r="A52" s="4" t="s">
        <v>696</v>
      </c>
      <c r="B52" s="5" t="s">
        <v>640</v>
      </c>
      <c r="C52" s="5" t="s">
        <v>19</v>
      </c>
      <c r="D52" s="5">
        <v>1000</v>
      </c>
      <c r="E52" s="5">
        <v>730</v>
      </c>
      <c r="F52" s="5">
        <v>26</v>
      </c>
      <c r="G52" s="5">
        <v>21.7</v>
      </c>
      <c r="H52" s="5">
        <v>26</v>
      </c>
      <c r="I52" s="29">
        <f t="shared" si="3"/>
        <v>0</v>
      </c>
      <c r="J52" s="26">
        <f t="shared" si="1"/>
        <v>26000</v>
      </c>
      <c r="K52" s="27">
        <f t="shared" si="2"/>
        <v>0</v>
      </c>
      <c r="L52" s="1"/>
    </row>
    <row r="53" spans="1:12">
      <c r="A53" s="4" t="s">
        <v>696</v>
      </c>
      <c r="B53" s="5" t="s">
        <v>639</v>
      </c>
      <c r="C53" s="5" t="s">
        <v>19</v>
      </c>
      <c r="D53" s="5">
        <v>1100</v>
      </c>
      <c r="E53" s="5">
        <v>500</v>
      </c>
      <c r="F53" s="5">
        <v>6.5</v>
      </c>
      <c r="G53" s="5">
        <v>2.7</v>
      </c>
      <c r="H53" s="5">
        <v>6.5</v>
      </c>
      <c r="I53" s="29">
        <f t="shared" si="3"/>
        <v>0</v>
      </c>
      <c r="J53" s="26">
        <f t="shared" si="1"/>
        <v>7150</v>
      </c>
      <c r="K53" s="27">
        <f t="shared" si="2"/>
        <v>0</v>
      </c>
      <c r="L53" s="1"/>
    </row>
    <row r="54" spans="1:12">
      <c r="A54" s="4" t="s">
        <v>696</v>
      </c>
      <c r="B54" s="5" t="s">
        <v>325</v>
      </c>
      <c r="C54" s="5" t="s">
        <v>19</v>
      </c>
      <c r="D54" s="5">
        <v>1200</v>
      </c>
      <c r="E54" s="5">
        <v>740</v>
      </c>
      <c r="F54" s="5">
        <v>16</v>
      </c>
      <c r="G54" s="5">
        <v>11.9</v>
      </c>
      <c r="H54" s="5">
        <v>18.7</v>
      </c>
      <c r="I54" s="29">
        <f t="shared" si="3"/>
        <v>3239.9999999999991</v>
      </c>
      <c r="J54" s="26">
        <f t="shared" si="1"/>
        <v>19200</v>
      </c>
      <c r="K54" s="27">
        <f t="shared" si="2"/>
        <v>0.16874999999999996</v>
      </c>
      <c r="L54" s="1"/>
    </row>
    <row r="55" spans="1:12">
      <c r="A55" s="4" t="s">
        <v>697</v>
      </c>
      <c r="B55" s="5" t="s">
        <v>698</v>
      </c>
      <c r="C55" s="5" t="s">
        <v>19</v>
      </c>
      <c r="D55" s="5">
        <v>9000</v>
      </c>
      <c r="E55" s="5">
        <v>62.5</v>
      </c>
      <c r="F55" s="5">
        <v>6</v>
      </c>
      <c r="G55" s="5">
        <v>4.7</v>
      </c>
      <c r="H55" s="5">
        <v>6.6</v>
      </c>
      <c r="I55" s="29">
        <f t="shared" si="3"/>
        <v>5399.9999999999964</v>
      </c>
      <c r="J55" s="26">
        <f t="shared" si="1"/>
        <v>54000</v>
      </c>
      <c r="K55" s="27">
        <f t="shared" si="2"/>
        <v>9.9999999999999936E-2</v>
      </c>
      <c r="L55" s="1"/>
    </row>
    <row r="56" spans="1:12">
      <c r="A56" s="4"/>
      <c r="B56" s="5"/>
      <c r="C56" s="5"/>
      <c r="D56" s="5"/>
      <c r="E56" s="5"/>
      <c r="F56" s="5"/>
      <c r="G56" s="5"/>
      <c r="H56" s="5"/>
      <c r="I56" s="29"/>
      <c r="J56" s="26"/>
      <c r="K56" s="27">
        <f>SUM(K4:K55)</f>
        <v>4.0129028250440308</v>
      </c>
      <c r="L56" s="1"/>
    </row>
    <row r="57" spans="1:12">
      <c r="A57" s="31"/>
      <c r="B57" s="32"/>
      <c r="C57" s="32"/>
      <c r="D57" s="32"/>
      <c r="E57" s="32"/>
      <c r="F57" s="32"/>
      <c r="G57" s="41"/>
      <c r="H57" s="41"/>
      <c r="I57" s="42"/>
      <c r="J57" s="43"/>
      <c r="K57" s="44"/>
      <c r="L57" s="1"/>
    </row>
    <row r="58" spans="1:12">
      <c r="A58" s="31"/>
      <c r="B58" s="32"/>
      <c r="C58" s="32"/>
      <c r="D58" s="32"/>
      <c r="E58" s="32"/>
      <c r="F58" s="32"/>
      <c r="G58" s="91" t="s">
        <v>69</v>
      </c>
      <c r="H58" s="91"/>
      <c r="I58" s="45">
        <f>SUM(I4:I56)</f>
        <v>79862.5</v>
      </c>
      <c r="J58" s="32"/>
      <c r="K58" s="1"/>
      <c r="L58" s="1"/>
    </row>
    <row r="59" spans="1:12">
      <c r="G59" s="32"/>
      <c r="H59" s="32"/>
      <c r="I59" s="32"/>
    </row>
    <row r="60" spans="1:12">
      <c r="G60" s="92" t="s">
        <v>70</v>
      </c>
      <c r="H60" s="92"/>
      <c r="I60" s="35">
        <v>4.01</v>
      </c>
    </row>
    <row r="61" spans="1:12">
      <c r="G61" s="33"/>
      <c r="H61" s="33"/>
      <c r="I61" s="32"/>
    </row>
    <row r="62" spans="1:12">
      <c r="G62" s="92" t="s">
        <v>2</v>
      </c>
      <c r="H62" s="92"/>
      <c r="I62" s="35">
        <f>48/52</f>
        <v>0.92307692307692313</v>
      </c>
    </row>
  </sheetData>
  <mergeCells count="5">
    <mergeCell ref="A1:J1"/>
    <mergeCell ref="A2:J2"/>
    <mergeCell ref="G58:H58"/>
    <mergeCell ref="G60:H60"/>
    <mergeCell ref="G62:H62"/>
  </mergeCells>
  <pageMargins left="0.75" right="0.75" top="1" bottom="1" header="0.51180555555555596" footer="0.51180555555555596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46"/>
  <sheetViews>
    <sheetView topLeftCell="A28" workbookViewId="0">
      <selection activeCell="E43" sqref="E43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8" max="8" width="10.42578125" customWidth="1"/>
    <col min="9" max="9" width="11" customWidth="1"/>
    <col min="10" max="10" width="12.5703125" customWidth="1"/>
    <col min="11" max="11" width="19.140625" customWidth="1"/>
    <col min="12" max="12" width="18.85546875" customWidth="1"/>
  </cols>
  <sheetData>
    <row r="1" spans="1:13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</row>
    <row r="2" spans="1:13">
      <c r="A2" s="89" t="s">
        <v>71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</row>
    <row r="3" spans="1:13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23" t="s">
        <v>15</v>
      </c>
      <c r="K3" s="24" t="s">
        <v>16</v>
      </c>
      <c r="L3" s="24" t="s">
        <v>17</v>
      </c>
      <c r="M3" s="1"/>
    </row>
    <row r="4" spans="1:13">
      <c r="A4" s="64">
        <v>43832</v>
      </c>
      <c r="B4" s="11" t="s">
        <v>72</v>
      </c>
      <c r="C4" s="5" t="s">
        <v>19</v>
      </c>
      <c r="D4" s="5">
        <v>1000</v>
      </c>
      <c r="E4" s="5">
        <v>560</v>
      </c>
      <c r="F4" s="5">
        <v>27</v>
      </c>
      <c r="G4" s="5" t="s">
        <v>73</v>
      </c>
      <c r="H4" s="5">
        <v>25.7</v>
      </c>
      <c r="I4" s="5">
        <v>27</v>
      </c>
      <c r="J4" s="29">
        <f t="shared" ref="J4:J37" si="0">(I4-F4)*D4</f>
        <v>0</v>
      </c>
      <c r="K4" s="26">
        <f t="shared" ref="K4:K37" si="1">D4*F4</f>
        <v>27000</v>
      </c>
      <c r="L4" s="27">
        <f t="shared" ref="L4:L37" si="2">(J4/K4)</f>
        <v>0</v>
      </c>
      <c r="M4" s="1"/>
    </row>
    <row r="5" spans="1:13">
      <c r="A5" s="65">
        <v>43832</v>
      </c>
      <c r="B5" s="66" t="s">
        <v>74</v>
      </c>
      <c r="C5" s="8" t="s">
        <v>19</v>
      </c>
      <c r="D5" s="8">
        <v>250</v>
      </c>
      <c r="E5" s="8">
        <v>4400</v>
      </c>
      <c r="F5" s="8">
        <v>179</v>
      </c>
      <c r="G5" s="8" t="s">
        <v>75</v>
      </c>
      <c r="H5" s="8">
        <v>172.4</v>
      </c>
      <c r="I5" s="8">
        <v>172.4</v>
      </c>
      <c r="J5" s="30">
        <f t="shared" si="0"/>
        <v>-1649.9999999999986</v>
      </c>
      <c r="K5" s="72">
        <f t="shared" si="1"/>
        <v>44750</v>
      </c>
      <c r="L5" s="73">
        <f t="shared" si="2"/>
        <v>-3.6871508379888236E-2</v>
      </c>
      <c r="M5" s="1"/>
    </row>
    <row r="6" spans="1:13">
      <c r="A6" s="64">
        <v>43832</v>
      </c>
      <c r="B6" s="11" t="s">
        <v>76</v>
      </c>
      <c r="C6" s="5" t="s">
        <v>19</v>
      </c>
      <c r="D6" s="5">
        <v>1100</v>
      </c>
      <c r="E6" s="5">
        <v>800</v>
      </c>
      <c r="F6" s="5">
        <v>42</v>
      </c>
      <c r="G6" s="5" t="s">
        <v>77</v>
      </c>
      <c r="H6" s="5">
        <v>40.700000000000003</v>
      </c>
      <c r="I6" s="5">
        <v>43</v>
      </c>
      <c r="J6" s="29">
        <f t="shared" si="0"/>
        <v>1100</v>
      </c>
      <c r="K6" s="26">
        <f t="shared" si="1"/>
        <v>46200</v>
      </c>
      <c r="L6" s="27">
        <f t="shared" si="2"/>
        <v>2.3809523809523808E-2</v>
      </c>
      <c r="M6" s="1"/>
    </row>
    <row r="7" spans="1:13">
      <c r="A7" s="64">
        <v>43832</v>
      </c>
      <c r="B7" s="11" t="s">
        <v>46</v>
      </c>
      <c r="C7" s="5" t="s">
        <v>19</v>
      </c>
      <c r="D7" s="5">
        <v>500</v>
      </c>
      <c r="E7" s="5">
        <v>1420</v>
      </c>
      <c r="F7" s="5">
        <v>52</v>
      </c>
      <c r="G7" s="5" t="s">
        <v>78</v>
      </c>
      <c r="H7" s="5">
        <v>48.7</v>
      </c>
      <c r="I7" s="5">
        <v>54.4</v>
      </c>
      <c r="J7" s="29">
        <f t="shared" si="0"/>
        <v>1199.9999999999993</v>
      </c>
      <c r="K7" s="26">
        <f t="shared" si="1"/>
        <v>26000</v>
      </c>
      <c r="L7" s="27">
        <f t="shared" si="2"/>
        <v>4.6153846153846129E-2</v>
      </c>
      <c r="M7" s="1"/>
    </row>
    <row r="8" spans="1:13">
      <c r="A8" s="64">
        <v>43892</v>
      </c>
      <c r="B8" s="11" t="s">
        <v>79</v>
      </c>
      <c r="C8" s="5" t="s">
        <v>19</v>
      </c>
      <c r="D8" s="5">
        <v>1400</v>
      </c>
      <c r="E8" s="5">
        <v>540</v>
      </c>
      <c r="F8" s="5">
        <v>32</v>
      </c>
      <c r="G8" s="5" t="s">
        <v>80</v>
      </c>
      <c r="H8" s="5">
        <v>30.9</v>
      </c>
      <c r="I8" s="5">
        <v>36</v>
      </c>
      <c r="J8" s="29">
        <f t="shared" si="0"/>
        <v>5600</v>
      </c>
      <c r="K8" s="26">
        <f t="shared" si="1"/>
        <v>44800</v>
      </c>
      <c r="L8" s="27">
        <f t="shared" si="2"/>
        <v>0.125</v>
      </c>
      <c r="M8" s="1"/>
    </row>
    <row r="9" spans="1:13">
      <c r="A9" s="64">
        <v>43923</v>
      </c>
      <c r="B9" s="11" t="s">
        <v>81</v>
      </c>
      <c r="C9" s="5" t="s">
        <v>19</v>
      </c>
      <c r="D9" s="5">
        <v>750</v>
      </c>
      <c r="E9" s="5">
        <v>1200</v>
      </c>
      <c r="F9" s="5">
        <v>44</v>
      </c>
      <c r="G9" s="5" t="s">
        <v>82</v>
      </c>
      <c r="H9" s="5">
        <v>41.7</v>
      </c>
      <c r="I9" s="5">
        <v>44</v>
      </c>
      <c r="J9" s="29">
        <f t="shared" si="0"/>
        <v>0</v>
      </c>
      <c r="K9" s="26">
        <f t="shared" si="1"/>
        <v>33000</v>
      </c>
      <c r="L9" s="27">
        <f t="shared" si="2"/>
        <v>0</v>
      </c>
      <c r="M9" s="1"/>
    </row>
    <row r="10" spans="1:13">
      <c r="A10" s="64">
        <v>43923</v>
      </c>
      <c r="B10" s="11" t="s">
        <v>83</v>
      </c>
      <c r="C10" s="5" t="s">
        <v>19</v>
      </c>
      <c r="D10" s="5">
        <v>500</v>
      </c>
      <c r="E10" s="5">
        <v>1950</v>
      </c>
      <c r="F10" s="5">
        <v>63</v>
      </c>
      <c r="G10" s="5" t="s">
        <v>84</v>
      </c>
      <c r="H10" s="5">
        <v>58.9</v>
      </c>
      <c r="I10" s="5">
        <v>68</v>
      </c>
      <c r="J10" s="29">
        <f t="shared" si="0"/>
        <v>2500</v>
      </c>
      <c r="K10" s="26">
        <f t="shared" si="1"/>
        <v>31500</v>
      </c>
      <c r="L10" s="27">
        <f t="shared" si="2"/>
        <v>7.9365079365079361E-2</v>
      </c>
      <c r="M10" s="1"/>
    </row>
    <row r="11" spans="1:13">
      <c r="A11" s="65">
        <v>43953</v>
      </c>
      <c r="B11" s="66" t="s">
        <v>32</v>
      </c>
      <c r="C11" s="8" t="s">
        <v>19</v>
      </c>
      <c r="D11" s="8">
        <v>1700</v>
      </c>
      <c r="E11" s="8">
        <v>240</v>
      </c>
      <c r="F11" s="8">
        <v>21</v>
      </c>
      <c r="G11" s="8" t="s">
        <v>85</v>
      </c>
      <c r="H11" s="8">
        <v>19.7</v>
      </c>
      <c r="I11" s="8">
        <v>19.7</v>
      </c>
      <c r="J11" s="30">
        <f t="shared" si="0"/>
        <v>-2210.0000000000014</v>
      </c>
      <c r="K11" s="26">
        <f t="shared" si="1"/>
        <v>35700</v>
      </c>
      <c r="L11" s="27">
        <f t="shared" si="2"/>
        <v>-6.1904761904761942E-2</v>
      </c>
      <c r="M11" s="1"/>
    </row>
    <row r="12" spans="1:13">
      <c r="A12" s="65">
        <v>43953</v>
      </c>
      <c r="B12" s="66" t="s">
        <v>86</v>
      </c>
      <c r="C12" s="8" t="s">
        <v>19</v>
      </c>
      <c r="D12" s="8">
        <v>1851</v>
      </c>
      <c r="E12" s="8">
        <v>520</v>
      </c>
      <c r="F12" s="8">
        <v>19</v>
      </c>
      <c r="G12" s="8" t="s">
        <v>87</v>
      </c>
      <c r="H12" s="8">
        <v>17.899999999999999</v>
      </c>
      <c r="I12" s="8">
        <v>17.899999999999999</v>
      </c>
      <c r="J12" s="30">
        <f t="shared" si="0"/>
        <v>-2036.1000000000026</v>
      </c>
      <c r="K12" s="26">
        <f t="shared" si="1"/>
        <v>35169</v>
      </c>
      <c r="L12" s="27">
        <f t="shared" si="2"/>
        <v>-5.7894736842105339E-2</v>
      </c>
      <c r="M12" s="1"/>
    </row>
    <row r="13" spans="1:13">
      <c r="A13" s="64">
        <v>43953</v>
      </c>
      <c r="B13" s="11" t="s">
        <v>32</v>
      </c>
      <c r="C13" s="5" t="s">
        <v>19</v>
      </c>
      <c r="D13" s="5">
        <v>1700</v>
      </c>
      <c r="E13" s="5">
        <v>240</v>
      </c>
      <c r="F13" s="5">
        <v>21.1</v>
      </c>
      <c r="G13" s="5" t="s">
        <v>85</v>
      </c>
      <c r="H13" s="5">
        <v>20</v>
      </c>
      <c r="I13" s="5">
        <v>22</v>
      </c>
      <c r="J13" s="29">
        <f t="shared" si="0"/>
        <v>1529.9999999999975</v>
      </c>
      <c r="K13" s="26">
        <f t="shared" si="1"/>
        <v>35870</v>
      </c>
      <c r="L13" s="27">
        <f t="shared" si="2"/>
        <v>4.2654028436018884E-2</v>
      </c>
      <c r="M13" s="1"/>
    </row>
    <row r="14" spans="1:13">
      <c r="A14" s="64">
        <v>43984</v>
      </c>
      <c r="B14" s="11" t="s">
        <v>88</v>
      </c>
      <c r="C14" s="5" t="s">
        <v>19</v>
      </c>
      <c r="D14" s="5">
        <v>600</v>
      </c>
      <c r="E14" s="5">
        <v>1200</v>
      </c>
      <c r="F14" s="5">
        <v>44</v>
      </c>
      <c r="G14" s="5" t="s">
        <v>89</v>
      </c>
      <c r="H14" s="5">
        <v>41.7</v>
      </c>
      <c r="I14" s="5">
        <v>53.8</v>
      </c>
      <c r="J14" s="29">
        <f t="shared" si="0"/>
        <v>5879.9999999999982</v>
      </c>
      <c r="K14" s="26">
        <f t="shared" si="1"/>
        <v>26400</v>
      </c>
      <c r="L14" s="27">
        <f t="shared" si="2"/>
        <v>0.22272727272727266</v>
      </c>
      <c r="M14" s="1"/>
    </row>
    <row r="15" spans="1:13">
      <c r="A15" s="64">
        <v>43984</v>
      </c>
      <c r="B15" s="11" t="s">
        <v>90</v>
      </c>
      <c r="C15" s="5" t="s">
        <v>19</v>
      </c>
      <c r="D15" s="5">
        <v>300</v>
      </c>
      <c r="E15" s="5">
        <v>2160</v>
      </c>
      <c r="F15" s="5">
        <v>61</v>
      </c>
      <c r="G15" s="5" t="s">
        <v>91</v>
      </c>
      <c r="H15" s="5">
        <v>55.9</v>
      </c>
      <c r="I15" s="5">
        <v>67</v>
      </c>
      <c r="J15" s="29">
        <f t="shared" si="0"/>
        <v>1800</v>
      </c>
      <c r="K15" s="26">
        <f t="shared" si="1"/>
        <v>18300</v>
      </c>
      <c r="L15" s="27">
        <f t="shared" si="2"/>
        <v>9.8360655737704916E-2</v>
      </c>
      <c r="M15" s="1"/>
    </row>
    <row r="16" spans="1:13">
      <c r="A16" s="64">
        <v>44014</v>
      </c>
      <c r="B16" s="11" t="s">
        <v>92</v>
      </c>
      <c r="C16" s="5" t="s">
        <v>19</v>
      </c>
      <c r="D16" s="5">
        <v>1250</v>
      </c>
      <c r="E16" s="5">
        <v>660</v>
      </c>
      <c r="F16" s="5">
        <v>35</v>
      </c>
      <c r="G16" s="5" t="s">
        <v>93</v>
      </c>
      <c r="H16" s="5">
        <v>33.700000000000003</v>
      </c>
      <c r="I16" s="5">
        <v>37.9</v>
      </c>
      <c r="J16" s="29">
        <f t="shared" si="0"/>
        <v>3624.9999999999982</v>
      </c>
      <c r="K16" s="26">
        <f t="shared" si="1"/>
        <v>43750</v>
      </c>
      <c r="L16" s="27">
        <f t="shared" si="2"/>
        <v>8.285714285714281E-2</v>
      </c>
      <c r="M16" s="1"/>
    </row>
    <row r="17" spans="1:13">
      <c r="A17" s="65">
        <v>44106</v>
      </c>
      <c r="B17" s="61" t="s">
        <v>94</v>
      </c>
      <c r="C17" s="8" t="s">
        <v>19</v>
      </c>
      <c r="D17" s="8">
        <v>1250</v>
      </c>
      <c r="E17" s="8">
        <v>510</v>
      </c>
      <c r="F17" s="8">
        <v>9.6</v>
      </c>
      <c r="G17" s="8" t="s">
        <v>95</v>
      </c>
      <c r="H17" s="8">
        <v>8.5500000000000007</v>
      </c>
      <c r="I17" s="8">
        <v>9.1</v>
      </c>
      <c r="J17" s="30">
        <f t="shared" si="0"/>
        <v>-625</v>
      </c>
      <c r="K17" s="26">
        <f t="shared" si="1"/>
        <v>12000</v>
      </c>
      <c r="L17" s="27">
        <f t="shared" si="2"/>
        <v>-5.2083333333333336E-2</v>
      </c>
      <c r="M17" s="1"/>
    </row>
    <row r="18" spans="1:13">
      <c r="A18" s="64">
        <v>44167</v>
      </c>
      <c r="B18" s="11" t="s">
        <v>96</v>
      </c>
      <c r="C18" s="5" t="s">
        <v>19</v>
      </c>
      <c r="D18" s="5">
        <v>600</v>
      </c>
      <c r="E18" s="5">
        <v>1880</v>
      </c>
      <c r="F18" s="5">
        <v>40</v>
      </c>
      <c r="G18" s="5" t="s">
        <v>97</v>
      </c>
      <c r="H18" s="5">
        <v>37.4</v>
      </c>
      <c r="I18" s="5">
        <v>46.6</v>
      </c>
      <c r="J18" s="29">
        <f t="shared" si="0"/>
        <v>3960.0000000000009</v>
      </c>
      <c r="K18" s="26">
        <f t="shared" si="1"/>
        <v>24000</v>
      </c>
      <c r="L18" s="27">
        <f t="shared" si="2"/>
        <v>0.16500000000000004</v>
      </c>
      <c r="M18" s="1"/>
    </row>
    <row r="19" spans="1:13">
      <c r="A19" s="64" t="s">
        <v>98</v>
      </c>
      <c r="B19" s="11" t="s">
        <v>81</v>
      </c>
      <c r="C19" s="5" t="s">
        <v>19</v>
      </c>
      <c r="D19" s="5">
        <v>750</v>
      </c>
      <c r="E19" s="5">
        <v>1280</v>
      </c>
      <c r="F19" s="5">
        <v>36</v>
      </c>
      <c r="G19" s="5" t="s">
        <v>99</v>
      </c>
      <c r="H19" s="5">
        <v>33.9</v>
      </c>
      <c r="I19" s="5">
        <v>37.6</v>
      </c>
      <c r="J19" s="29">
        <f t="shared" si="0"/>
        <v>1200.0000000000011</v>
      </c>
      <c r="K19" s="26">
        <f t="shared" si="1"/>
        <v>27000</v>
      </c>
      <c r="L19" s="27">
        <f t="shared" si="2"/>
        <v>4.4444444444444488E-2</v>
      </c>
      <c r="M19" s="1"/>
    </row>
    <row r="20" spans="1:13">
      <c r="A20" s="64" t="s">
        <v>98</v>
      </c>
      <c r="B20" s="11" t="s">
        <v>74</v>
      </c>
      <c r="C20" s="5" t="s">
        <v>19</v>
      </c>
      <c r="D20" s="5">
        <v>250</v>
      </c>
      <c r="E20" s="5">
        <v>4700</v>
      </c>
      <c r="F20" s="5">
        <v>137</v>
      </c>
      <c r="G20" s="5" t="s">
        <v>100</v>
      </c>
      <c r="H20" s="5">
        <v>130.4</v>
      </c>
      <c r="I20" s="5">
        <v>145</v>
      </c>
      <c r="J20" s="29">
        <f t="shared" si="0"/>
        <v>2000</v>
      </c>
      <c r="K20" s="26">
        <f t="shared" si="1"/>
        <v>34250</v>
      </c>
      <c r="L20" s="27">
        <f t="shared" si="2"/>
        <v>5.8394160583941604E-2</v>
      </c>
      <c r="M20" s="1"/>
    </row>
    <row r="21" spans="1:13">
      <c r="A21" s="65" t="s">
        <v>101</v>
      </c>
      <c r="B21" s="66" t="s">
        <v>34</v>
      </c>
      <c r="C21" s="8" t="s">
        <v>19</v>
      </c>
      <c r="D21" s="8">
        <v>400</v>
      </c>
      <c r="E21" s="8">
        <v>1180</v>
      </c>
      <c r="F21" s="8">
        <v>38</v>
      </c>
      <c r="G21" s="8" t="s">
        <v>102</v>
      </c>
      <c r="H21" s="8">
        <v>34.4</v>
      </c>
      <c r="I21" s="8">
        <v>34.4</v>
      </c>
      <c r="J21" s="30">
        <f t="shared" si="0"/>
        <v>-1440.0000000000005</v>
      </c>
      <c r="K21" s="26">
        <f t="shared" si="1"/>
        <v>15200</v>
      </c>
      <c r="L21" s="27">
        <f t="shared" si="2"/>
        <v>-9.4736842105263189E-2</v>
      </c>
      <c r="M21" s="1"/>
    </row>
    <row r="22" spans="1:13">
      <c r="A22" s="65" t="s">
        <v>101</v>
      </c>
      <c r="B22" s="66" t="s">
        <v>103</v>
      </c>
      <c r="C22" s="8" t="s">
        <v>19</v>
      </c>
      <c r="D22" s="8">
        <v>1200</v>
      </c>
      <c r="E22" s="8">
        <v>470</v>
      </c>
      <c r="F22" s="8">
        <v>20</v>
      </c>
      <c r="G22" s="8" t="s">
        <v>104</v>
      </c>
      <c r="H22" s="8">
        <v>18.7</v>
      </c>
      <c r="I22" s="8">
        <v>18.7</v>
      </c>
      <c r="J22" s="30">
        <f t="shared" si="0"/>
        <v>-1560.0000000000009</v>
      </c>
      <c r="K22" s="26">
        <f t="shared" si="1"/>
        <v>24000</v>
      </c>
      <c r="L22" s="27">
        <f t="shared" si="2"/>
        <v>-6.5000000000000044E-2</v>
      </c>
      <c r="M22" s="1"/>
    </row>
    <row r="23" spans="1:13">
      <c r="A23" s="64" t="s">
        <v>101</v>
      </c>
      <c r="B23" s="11" t="s">
        <v>105</v>
      </c>
      <c r="C23" s="5" t="s">
        <v>19</v>
      </c>
      <c r="D23" s="5">
        <v>1200</v>
      </c>
      <c r="E23" s="5">
        <v>310</v>
      </c>
      <c r="F23" s="5">
        <v>17</v>
      </c>
      <c r="G23" s="5" t="s">
        <v>106</v>
      </c>
      <c r="H23" s="5">
        <v>15.7</v>
      </c>
      <c r="I23" s="5">
        <v>17</v>
      </c>
      <c r="J23" s="29">
        <f t="shared" si="0"/>
        <v>0</v>
      </c>
      <c r="K23" s="26">
        <f t="shared" si="1"/>
        <v>20400</v>
      </c>
      <c r="L23" s="27">
        <f t="shared" si="2"/>
        <v>0</v>
      </c>
      <c r="M23" s="1"/>
    </row>
    <row r="24" spans="1:13">
      <c r="A24" s="65" t="s">
        <v>107</v>
      </c>
      <c r="B24" s="66" t="s">
        <v>108</v>
      </c>
      <c r="C24" s="8" t="s">
        <v>19</v>
      </c>
      <c r="D24" s="8">
        <v>1300</v>
      </c>
      <c r="E24" s="8">
        <v>360</v>
      </c>
      <c r="F24" s="8">
        <v>14.5</v>
      </c>
      <c r="G24" s="8" t="s">
        <v>109</v>
      </c>
      <c r="H24" s="8">
        <v>13.2</v>
      </c>
      <c r="I24" s="8">
        <v>13.2</v>
      </c>
      <c r="J24" s="30">
        <f t="shared" si="0"/>
        <v>-1690.0000000000009</v>
      </c>
      <c r="K24" s="26">
        <f t="shared" si="1"/>
        <v>18850</v>
      </c>
      <c r="L24" s="27">
        <f t="shared" si="2"/>
        <v>-8.9655172413793158E-2</v>
      </c>
      <c r="M24" s="1"/>
    </row>
    <row r="25" spans="1:13">
      <c r="A25" s="64" t="s">
        <v>107</v>
      </c>
      <c r="B25" s="11" t="s">
        <v>108</v>
      </c>
      <c r="C25" s="5" t="s">
        <v>19</v>
      </c>
      <c r="D25" s="5">
        <v>1300</v>
      </c>
      <c r="E25" s="5">
        <v>370</v>
      </c>
      <c r="F25" s="5">
        <v>23</v>
      </c>
      <c r="G25" s="5" t="s">
        <v>110</v>
      </c>
      <c r="H25" s="5">
        <v>21.9</v>
      </c>
      <c r="I25" s="5">
        <v>23</v>
      </c>
      <c r="J25" s="29">
        <f t="shared" si="0"/>
        <v>0</v>
      </c>
      <c r="K25" s="26">
        <f t="shared" si="1"/>
        <v>29900</v>
      </c>
      <c r="L25" s="27">
        <f t="shared" si="2"/>
        <v>0</v>
      </c>
      <c r="M25" s="1"/>
    </row>
    <row r="26" spans="1:13">
      <c r="A26" s="64" t="s">
        <v>107</v>
      </c>
      <c r="B26" s="11" t="s">
        <v>103</v>
      </c>
      <c r="C26" s="5" t="s">
        <v>19</v>
      </c>
      <c r="D26" s="5">
        <v>1200</v>
      </c>
      <c r="E26" s="5">
        <v>470</v>
      </c>
      <c r="F26" s="5">
        <v>19.399999999999999</v>
      </c>
      <c r="G26" s="5" t="s">
        <v>111</v>
      </c>
      <c r="H26" s="5">
        <v>18</v>
      </c>
      <c r="I26" s="5">
        <v>19.399999999999999</v>
      </c>
      <c r="J26" s="29">
        <f t="shared" si="0"/>
        <v>0</v>
      </c>
      <c r="K26" s="26">
        <f t="shared" si="1"/>
        <v>23280</v>
      </c>
      <c r="L26" s="27">
        <f t="shared" si="2"/>
        <v>0</v>
      </c>
      <c r="M26" s="1"/>
    </row>
    <row r="27" spans="1:13">
      <c r="A27" s="64" t="s">
        <v>112</v>
      </c>
      <c r="B27" s="11" t="s">
        <v>88</v>
      </c>
      <c r="C27" s="5" t="s">
        <v>19</v>
      </c>
      <c r="D27" s="5">
        <v>600</v>
      </c>
      <c r="E27" s="5">
        <v>1280</v>
      </c>
      <c r="F27" s="5">
        <v>29</v>
      </c>
      <c r="G27" s="5" t="s">
        <v>113</v>
      </c>
      <c r="H27" s="5">
        <v>26.4</v>
      </c>
      <c r="I27" s="5">
        <v>29</v>
      </c>
      <c r="J27" s="29">
        <f t="shared" si="0"/>
        <v>0</v>
      </c>
      <c r="K27" s="26">
        <f t="shared" si="1"/>
        <v>17400</v>
      </c>
      <c r="L27" s="27">
        <f t="shared" si="2"/>
        <v>0</v>
      </c>
      <c r="M27" s="1"/>
    </row>
    <row r="28" spans="1:13">
      <c r="A28" s="65" t="s">
        <v>112</v>
      </c>
      <c r="B28" s="66" t="s">
        <v>114</v>
      </c>
      <c r="C28" s="8" t="s">
        <v>19</v>
      </c>
      <c r="D28" s="8">
        <v>1250</v>
      </c>
      <c r="E28" s="8">
        <v>720</v>
      </c>
      <c r="F28" s="8">
        <v>21.5</v>
      </c>
      <c r="G28" s="8" t="s">
        <v>115</v>
      </c>
      <c r="H28" s="8">
        <v>20.399999999999999</v>
      </c>
      <c r="I28" s="8">
        <v>20.399999999999999</v>
      </c>
      <c r="J28" s="30">
        <f t="shared" si="0"/>
        <v>-1375.0000000000018</v>
      </c>
      <c r="K28" s="26">
        <f t="shared" si="1"/>
        <v>26875</v>
      </c>
      <c r="L28" s="27">
        <f t="shared" si="2"/>
        <v>-5.1162790697674487E-2</v>
      </c>
      <c r="M28" s="1"/>
    </row>
    <row r="29" spans="1:13">
      <c r="A29" s="64" t="s">
        <v>112</v>
      </c>
      <c r="B29" s="11" t="s">
        <v>52</v>
      </c>
      <c r="C29" s="5" t="s">
        <v>19</v>
      </c>
      <c r="D29" s="5">
        <v>1100</v>
      </c>
      <c r="E29" s="5">
        <v>900</v>
      </c>
      <c r="F29" s="5">
        <v>24</v>
      </c>
      <c r="G29" s="5" t="s">
        <v>116</v>
      </c>
      <c r="H29" s="5">
        <v>22.7</v>
      </c>
      <c r="I29" s="5">
        <v>26.4</v>
      </c>
      <c r="J29" s="29">
        <f t="shared" si="0"/>
        <v>2639.9999999999986</v>
      </c>
      <c r="K29" s="26">
        <f t="shared" si="1"/>
        <v>26400</v>
      </c>
      <c r="L29" s="27">
        <f t="shared" si="2"/>
        <v>9.999999999999995E-2</v>
      </c>
      <c r="M29" s="1"/>
    </row>
    <row r="30" spans="1:13">
      <c r="A30" s="64" t="s">
        <v>117</v>
      </c>
      <c r="B30" s="11" t="s">
        <v>118</v>
      </c>
      <c r="C30" s="5" t="s">
        <v>19</v>
      </c>
      <c r="D30" s="5">
        <v>800</v>
      </c>
      <c r="E30" s="5">
        <v>1280</v>
      </c>
      <c r="F30" s="5">
        <v>29</v>
      </c>
      <c r="G30" s="5" t="s">
        <v>119</v>
      </c>
      <c r="H30" s="5">
        <v>27.4</v>
      </c>
      <c r="I30" s="5">
        <v>31.5</v>
      </c>
      <c r="J30" s="29">
        <f t="shared" si="0"/>
        <v>2000</v>
      </c>
      <c r="K30" s="26">
        <f t="shared" si="1"/>
        <v>23200</v>
      </c>
      <c r="L30" s="27">
        <f t="shared" si="2"/>
        <v>8.6206896551724144E-2</v>
      </c>
      <c r="M30" s="1"/>
    </row>
    <row r="31" spans="1:13">
      <c r="A31" s="64" t="s">
        <v>117</v>
      </c>
      <c r="B31" s="11" t="s">
        <v>120</v>
      </c>
      <c r="C31" s="5" t="s">
        <v>19</v>
      </c>
      <c r="D31" s="5">
        <v>1500</v>
      </c>
      <c r="E31" s="5">
        <v>880</v>
      </c>
      <c r="F31" s="5">
        <v>25</v>
      </c>
      <c r="G31" s="5" t="s">
        <v>121</v>
      </c>
      <c r="H31" s="5">
        <v>23.7</v>
      </c>
      <c r="I31" s="5">
        <v>28</v>
      </c>
      <c r="J31" s="29">
        <f t="shared" si="0"/>
        <v>4500</v>
      </c>
      <c r="K31" s="26">
        <f t="shared" si="1"/>
        <v>37500</v>
      </c>
      <c r="L31" s="27">
        <f t="shared" si="2"/>
        <v>0.12</v>
      </c>
      <c r="M31" s="1"/>
    </row>
    <row r="32" spans="1:13">
      <c r="A32" s="64" t="s">
        <v>122</v>
      </c>
      <c r="B32" s="11" t="s">
        <v>44</v>
      </c>
      <c r="C32" s="5" t="s">
        <v>19</v>
      </c>
      <c r="D32" s="5">
        <v>1000</v>
      </c>
      <c r="E32" s="5">
        <v>540</v>
      </c>
      <c r="F32" s="5">
        <v>45</v>
      </c>
      <c r="G32" s="5" t="s">
        <v>123</v>
      </c>
      <c r="H32" s="5">
        <v>43.4</v>
      </c>
      <c r="I32" s="5">
        <v>49.7</v>
      </c>
      <c r="J32" s="29">
        <f t="shared" si="0"/>
        <v>4700.0000000000027</v>
      </c>
      <c r="K32" s="26">
        <f t="shared" si="1"/>
        <v>45000</v>
      </c>
      <c r="L32" s="27">
        <f t="shared" si="2"/>
        <v>0.10444444444444451</v>
      </c>
      <c r="M32" s="1"/>
    </row>
    <row r="33" spans="1:13">
      <c r="A33" s="64" t="s">
        <v>122</v>
      </c>
      <c r="B33" s="11" t="s">
        <v>120</v>
      </c>
      <c r="C33" s="5" t="s">
        <v>19</v>
      </c>
      <c r="D33" s="5">
        <v>1500</v>
      </c>
      <c r="E33" s="5">
        <v>920</v>
      </c>
      <c r="F33" s="5">
        <v>32</v>
      </c>
      <c r="G33" s="5" t="s">
        <v>124</v>
      </c>
      <c r="H33" s="5">
        <v>30.7</v>
      </c>
      <c r="I33" s="5">
        <v>33</v>
      </c>
      <c r="J33" s="29">
        <f t="shared" si="0"/>
        <v>1500</v>
      </c>
      <c r="K33" s="26">
        <f t="shared" si="1"/>
        <v>48000</v>
      </c>
      <c r="L33" s="27">
        <f t="shared" si="2"/>
        <v>3.125E-2</v>
      </c>
      <c r="M33" s="1"/>
    </row>
    <row r="34" spans="1:13">
      <c r="A34" s="64" t="s">
        <v>125</v>
      </c>
      <c r="B34" s="11" t="s">
        <v>44</v>
      </c>
      <c r="C34" s="5" t="s">
        <v>19</v>
      </c>
      <c r="D34" s="5">
        <v>1000</v>
      </c>
      <c r="E34" s="5">
        <v>510</v>
      </c>
      <c r="F34" s="5">
        <v>9</v>
      </c>
      <c r="G34" s="5" t="s">
        <v>126</v>
      </c>
      <c r="H34" s="5">
        <v>7.4</v>
      </c>
      <c r="I34" s="5">
        <v>11.4</v>
      </c>
      <c r="J34" s="29">
        <f t="shared" si="0"/>
        <v>2400.0000000000005</v>
      </c>
      <c r="K34" s="26">
        <f t="shared" si="1"/>
        <v>9000</v>
      </c>
      <c r="L34" s="27">
        <f t="shared" si="2"/>
        <v>0.26666666666666672</v>
      </c>
      <c r="M34" s="1"/>
    </row>
    <row r="35" spans="1:13">
      <c r="A35" s="64" t="s">
        <v>127</v>
      </c>
      <c r="B35" s="11" t="s">
        <v>128</v>
      </c>
      <c r="C35" s="5" t="s">
        <v>19</v>
      </c>
      <c r="D35" s="5">
        <v>1000</v>
      </c>
      <c r="E35" s="5">
        <v>500</v>
      </c>
      <c r="F35" s="5">
        <v>23</v>
      </c>
      <c r="G35" s="5" t="s">
        <v>129</v>
      </c>
      <c r="H35" s="5">
        <v>21.4</v>
      </c>
      <c r="I35" s="5">
        <v>25.6</v>
      </c>
      <c r="J35" s="29">
        <f t="shared" si="0"/>
        <v>2600.0000000000014</v>
      </c>
      <c r="K35" s="26">
        <f t="shared" si="1"/>
        <v>23000</v>
      </c>
      <c r="L35" s="27">
        <f t="shared" si="2"/>
        <v>0.11304347826086962</v>
      </c>
      <c r="M35" s="1"/>
    </row>
    <row r="36" spans="1:13">
      <c r="A36" s="64" t="s">
        <v>127</v>
      </c>
      <c r="B36" s="11" t="s">
        <v>28</v>
      </c>
      <c r="C36" s="5" t="s">
        <v>19</v>
      </c>
      <c r="D36" s="5">
        <v>1100</v>
      </c>
      <c r="E36" s="5">
        <v>820</v>
      </c>
      <c r="F36" s="5">
        <v>37</v>
      </c>
      <c r="G36" s="5" t="s">
        <v>130</v>
      </c>
      <c r="H36" s="5">
        <v>35.4</v>
      </c>
      <c r="I36" s="5">
        <v>40.6</v>
      </c>
      <c r="J36" s="29">
        <f t="shared" si="0"/>
        <v>3960.0000000000014</v>
      </c>
      <c r="K36" s="26">
        <f t="shared" si="1"/>
        <v>40700</v>
      </c>
      <c r="L36" s="27">
        <f t="shared" si="2"/>
        <v>9.729729729729733E-2</v>
      </c>
      <c r="M36" s="1"/>
    </row>
    <row r="37" spans="1:13">
      <c r="A37" s="64" t="s">
        <v>131</v>
      </c>
      <c r="B37" s="11" t="s">
        <v>96</v>
      </c>
      <c r="C37" s="5" t="s">
        <v>19</v>
      </c>
      <c r="D37" s="5">
        <v>600</v>
      </c>
      <c r="E37" s="5">
        <v>1800</v>
      </c>
      <c r="F37" s="5">
        <v>57</v>
      </c>
      <c r="G37" s="5" t="s">
        <v>132</v>
      </c>
      <c r="H37" s="5">
        <v>54.4</v>
      </c>
      <c r="I37" s="5">
        <v>66.5</v>
      </c>
      <c r="J37" s="29">
        <f t="shared" si="0"/>
        <v>5700</v>
      </c>
      <c r="K37" s="26">
        <f t="shared" si="1"/>
        <v>34200</v>
      </c>
      <c r="L37" s="27">
        <f t="shared" si="2"/>
        <v>0.16666666666666666</v>
      </c>
      <c r="M37" s="1"/>
    </row>
    <row r="38" spans="1:13">
      <c r="A38" s="64"/>
      <c r="B38" s="11"/>
      <c r="C38" s="5"/>
      <c r="D38" s="5"/>
      <c r="E38" s="5"/>
      <c r="F38" s="5"/>
      <c r="G38" s="5"/>
      <c r="H38" s="5"/>
      <c r="I38" s="5"/>
      <c r="J38" s="29"/>
      <c r="K38" s="26"/>
      <c r="L38" s="27"/>
      <c r="M38" s="1"/>
    </row>
    <row r="39" spans="1:13">
      <c r="A39" s="64"/>
      <c r="B39" s="5"/>
      <c r="C39" s="5"/>
      <c r="D39" s="5"/>
      <c r="E39" s="5"/>
      <c r="F39" s="5"/>
      <c r="G39" s="5"/>
      <c r="H39" s="5"/>
      <c r="I39" s="5"/>
      <c r="J39" s="29"/>
      <c r="K39" s="26"/>
      <c r="L39" s="27">
        <f>SUM(L4:L38)</f>
        <v>1.5650324583258242</v>
      </c>
    </row>
    <row r="40" spans="1:13">
      <c r="A40" s="67"/>
      <c r="B40" s="32"/>
      <c r="C40" s="32"/>
      <c r="D40" s="32"/>
      <c r="E40" s="32"/>
      <c r="F40" s="32"/>
      <c r="G40" s="32"/>
      <c r="H40" s="41"/>
      <c r="I40" s="41"/>
      <c r="J40" s="42"/>
      <c r="K40" s="43"/>
      <c r="L40" s="44"/>
    </row>
    <row r="41" spans="1:13">
      <c r="A41" s="67"/>
      <c r="B41" s="32"/>
      <c r="C41" s="32"/>
      <c r="D41" s="32"/>
      <c r="E41" s="32"/>
      <c r="F41" s="32"/>
      <c r="G41" s="32"/>
      <c r="H41" s="91" t="s">
        <v>69</v>
      </c>
      <c r="I41" s="91"/>
      <c r="J41" s="45">
        <f>SUM(J4:J39)</f>
        <v>47808.899999999994</v>
      </c>
      <c r="K41" s="32"/>
      <c r="L41" s="1"/>
    </row>
    <row r="42" spans="1:13">
      <c r="H42" s="32"/>
      <c r="I42" s="32"/>
      <c r="J42" s="32"/>
    </row>
    <row r="43" spans="1:13">
      <c r="H43" s="92" t="s">
        <v>70</v>
      </c>
      <c r="I43" s="92"/>
      <c r="J43" s="60">
        <v>1.57</v>
      </c>
    </row>
    <row r="44" spans="1:13">
      <c r="H44" s="33"/>
      <c r="I44" s="33"/>
      <c r="J44" s="32"/>
    </row>
    <row r="45" spans="1:13">
      <c r="H45" s="92" t="s">
        <v>2</v>
      </c>
      <c r="I45" s="92"/>
      <c r="J45" s="35">
        <f>26/34</f>
        <v>0.76470588235294112</v>
      </c>
    </row>
    <row r="1048545" spans="13:13">
      <c r="M1048545" s="50"/>
    </row>
    <row r="1048546" spans="13:13">
      <c r="M1048546" s="50"/>
    </row>
  </sheetData>
  <mergeCells count="5">
    <mergeCell ref="A1:L1"/>
    <mergeCell ref="A2:L2"/>
    <mergeCell ref="H41:I41"/>
    <mergeCell ref="H43:I43"/>
    <mergeCell ref="H45:I45"/>
  </mergeCells>
  <pageMargins left="0.75" right="0.75" top="1" bottom="1" header="0.51180555555555596" footer="0.51180555555555596"/>
  <pageSetup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61" workbookViewId="0">
      <selection activeCell="F81" sqref="F81"/>
    </sheetView>
  </sheetViews>
  <sheetFormatPr defaultColWidth="9" defaultRowHeight="15"/>
  <cols>
    <col min="1" max="1" width="9.42578125"/>
    <col min="2" max="2" width="16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699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42746</v>
      </c>
      <c r="B4" s="5" t="s">
        <v>315</v>
      </c>
      <c r="C4" s="5" t="s">
        <v>19</v>
      </c>
      <c r="D4" s="5">
        <v>1000</v>
      </c>
      <c r="E4" s="5">
        <v>950</v>
      </c>
      <c r="F4" s="5">
        <v>28</v>
      </c>
      <c r="G4" s="5">
        <v>25</v>
      </c>
      <c r="H4" s="5">
        <v>28</v>
      </c>
      <c r="I4" s="29">
        <f t="shared" ref="I4:I66" si="0">(H4-F4)*D4</f>
        <v>0</v>
      </c>
      <c r="J4" s="26">
        <f t="shared" ref="J4:J66" si="1">D4*F4</f>
        <v>28000</v>
      </c>
      <c r="K4" s="27">
        <f t="shared" ref="K4:K66" si="2">(I4/J4)</f>
        <v>0</v>
      </c>
      <c r="L4" s="1"/>
    </row>
    <row r="5" spans="1:12">
      <c r="A5" s="4">
        <v>42746</v>
      </c>
      <c r="B5" s="5" t="s">
        <v>569</v>
      </c>
      <c r="C5" s="5" t="s">
        <v>19</v>
      </c>
      <c r="D5" s="5">
        <v>1000</v>
      </c>
      <c r="E5" s="5">
        <v>710</v>
      </c>
      <c r="F5" s="5">
        <v>25.5</v>
      </c>
      <c r="G5" s="5">
        <v>22.5</v>
      </c>
      <c r="H5" s="5">
        <v>27</v>
      </c>
      <c r="I5" s="29">
        <f t="shared" si="0"/>
        <v>1500</v>
      </c>
      <c r="J5" s="26">
        <f t="shared" si="1"/>
        <v>25500</v>
      </c>
      <c r="K5" s="27">
        <f t="shared" si="2"/>
        <v>5.8823529411764705E-2</v>
      </c>
      <c r="L5" s="1"/>
    </row>
    <row r="6" spans="1:12">
      <c r="A6" s="4">
        <v>42746</v>
      </c>
      <c r="B6" s="5" t="s">
        <v>541</v>
      </c>
      <c r="C6" s="5" t="s">
        <v>19</v>
      </c>
      <c r="D6" s="5">
        <v>800</v>
      </c>
      <c r="E6" s="5">
        <v>980</v>
      </c>
      <c r="F6" s="5">
        <v>24.7</v>
      </c>
      <c r="G6" s="5">
        <v>20.95</v>
      </c>
      <c r="H6" s="5">
        <v>26.7</v>
      </c>
      <c r="I6" s="29">
        <f t="shared" si="0"/>
        <v>1600</v>
      </c>
      <c r="J6" s="26">
        <f t="shared" si="1"/>
        <v>19760</v>
      </c>
      <c r="K6" s="27">
        <f t="shared" si="2"/>
        <v>8.0971659919028341E-2</v>
      </c>
      <c r="L6" s="1"/>
    </row>
    <row r="7" spans="1:12">
      <c r="A7" s="4">
        <v>42777</v>
      </c>
      <c r="B7" s="5" t="s">
        <v>58</v>
      </c>
      <c r="C7" s="5" t="s">
        <v>19</v>
      </c>
      <c r="D7" s="5">
        <v>800</v>
      </c>
      <c r="E7" s="5">
        <v>800</v>
      </c>
      <c r="F7" s="5">
        <v>25</v>
      </c>
      <c r="G7" s="5">
        <v>21.25</v>
      </c>
      <c r="H7" s="5">
        <v>38</v>
      </c>
      <c r="I7" s="29">
        <f t="shared" si="0"/>
        <v>10400</v>
      </c>
      <c r="J7" s="26">
        <f t="shared" si="1"/>
        <v>20000</v>
      </c>
      <c r="K7" s="27">
        <f t="shared" si="2"/>
        <v>0.52</v>
      </c>
      <c r="L7" s="1"/>
    </row>
    <row r="8" spans="1:12">
      <c r="A8" s="4">
        <v>42777</v>
      </c>
      <c r="B8" s="5" t="s">
        <v>521</v>
      </c>
      <c r="C8" s="5" t="s">
        <v>19</v>
      </c>
      <c r="D8" s="5">
        <v>1500</v>
      </c>
      <c r="E8" s="5">
        <v>660</v>
      </c>
      <c r="F8" s="5">
        <v>23.5</v>
      </c>
      <c r="G8" s="5">
        <v>21.5</v>
      </c>
      <c r="H8" s="5">
        <v>25.5</v>
      </c>
      <c r="I8" s="29">
        <f t="shared" si="0"/>
        <v>3000</v>
      </c>
      <c r="J8" s="26">
        <f t="shared" si="1"/>
        <v>35250</v>
      </c>
      <c r="K8" s="27">
        <f t="shared" si="2"/>
        <v>8.5106382978723402E-2</v>
      </c>
      <c r="L8" s="1"/>
    </row>
    <row r="9" spans="1:12">
      <c r="A9" s="7">
        <v>42805</v>
      </c>
      <c r="B9" s="8" t="s">
        <v>445</v>
      </c>
      <c r="C9" s="8" t="s">
        <v>19</v>
      </c>
      <c r="D9" s="8">
        <v>1200</v>
      </c>
      <c r="E9" s="8">
        <v>540</v>
      </c>
      <c r="F9" s="8">
        <v>21.1</v>
      </c>
      <c r="G9" s="8">
        <v>18.600000000000001</v>
      </c>
      <c r="H9" s="8">
        <v>18.600000000000001</v>
      </c>
      <c r="I9" s="30">
        <f t="shared" si="0"/>
        <v>-3000</v>
      </c>
      <c r="J9" s="26">
        <f t="shared" si="1"/>
        <v>25320</v>
      </c>
      <c r="K9" s="27">
        <f t="shared" si="2"/>
        <v>-0.11848341232227488</v>
      </c>
      <c r="L9" s="1"/>
    </row>
    <row r="10" spans="1:12">
      <c r="A10" s="4">
        <v>42805</v>
      </c>
      <c r="B10" s="5" t="s">
        <v>168</v>
      </c>
      <c r="C10" s="5" t="s">
        <v>19</v>
      </c>
      <c r="D10" s="5">
        <v>1000</v>
      </c>
      <c r="E10" s="5">
        <v>920</v>
      </c>
      <c r="F10" s="5">
        <v>23.75</v>
      </c>
      <c r="G10" s="5">
        <v>20.75</v>
      </c>
      <c r="H10" s="5">
        <v>26.75</v>
      </c>
      <c r="I10" s="29">
        <f t="shared" si="0"/>
        <v>3000</v>
      </c>
      <c r="J10" s="26">
        <f t="shared" si="1"/>
        <v>23750</v>
      </c>
      <c r="K10" s="27">
        <f t="shared" si="2"/>
        <v>0.12631578947368421</v>
      </c>
      <c r="L10" s="1"/>
    </row>
    <row r="11" spans="1:12">
      <c r="A11" s="4">
        <v>42805</v>
      </c>
      <c r="B11" s="5" t="s">
        <v>555</v>
      </c>
      <c r="C11" s="5" t="s">
        <v>19</v>
      </c>
      <c r="D11" s="5">
        <v>2000</v>
      </c>
      <c r="E11" s="5">
        <v>440</v>
      </c>
      <c r="F11" s="5">
        <v>16.600000000000001</v>
      </c>
      <c r="G11" s="5">
        <v>15.1</v>
      </c>
      <c r="H11" s="5">
        <v>19.600000000000001</v>
      </c>
      <c r="I11" s="29">
        <f t="shared" si="0"/>
        <v>6000</v>
      </c>
      <c r="J11" s="26">
        <f t="shared" si="1"/>
        <v>33200</v>
      </c>
      <c r="K11" s="27">
        <f t="shared" si="2"/>
        <v>0.18072289156626506</v>
      </c>
      <c r="L11" s="1"/>
    </row>
    <row r="12" spans="1:12">
      <c r="A12" s="4">
        <v>42897</v>
      </c>
      <c r="B12" s="5" t="s">
        <v>58</v>
      </c>
      <c r="C12" s="5" t="s">
        <v>19</v>
      </c>
      <c r="D12" s="5">
        <v>800</v>
      </c>
      <c r="E12" s="5">
        <v>840</v>
      </c>
      <c r="F12" s="5">
        <v>24.1</v>
      </c>
      <c r="G12" s="5">
        <v>20.350000000000001</v>
      </c>
      <c r="H12" s="5">
        <v>24.1</v>
      </c>
      <c r="I12" s="29">
        <f t="shared" si="0"/>
        <v>0</v>
      </c>
      <c r="J12" s="26">
        <f t="shared" si="1"/>
        <v>19280</v>
      </c>
      <c r="K12" s="27">
        <f t="shared" si="2"/>
        <v>0</v>
      </c>
      <c r="L12" s="1"/>
    </row>
    <row r="13" spans="1:12">
      <c r="A13" s="4">
        <v>42897</v>
      </c>
      <c r="B13" s="5" t="s">
        <v>168</v>
      </c>
      <c r="C13" s="5" t="s">
        <v>19</v>
      </c>
      <c r="D13" s="5">
        <v>1000</v>
      </c>
      <c r="E13" s="5">
        <v>920</v>
      </c>
      <c r="F13" s="5">
        <v>24.65</v>
      </c>
      <c r="G13" s="5">
        <v>21.65</v>
      </c>
      <c r="H13" s="5">
        <v>24.65</v>
      </c>
      <c r="I13" s="29">
        <f t="shared" si="0"/>
        <v>0</v>
      </c>
      <c r="J13" s="26">
        <f t="shared" si="1"/>
        <v>24650</v>
      </c>
      <c r="K13" s="27">
        <f t="shared" si="2"/>
        <v>0</v>
      </c>
      <c r="L13" s="1"/>
    </row>
    <row r="14" spans="1:12">
      <c r="A14" s="4">
        <v>42897</v>
      </c>
      <c r="B14" s="5" t="s">
        <v>586</v>
      </c>
      <c r="C14" s="5" t="s">
        <v>19</v>
      </c>
      <c r="D14" s="5">
        <v>1575</v>
      </c>
      <c r="E14" s="5">
        <v>420</v>
      </c>
      <c r="F14" s="5">
        <v>12.5</v>
      </c>
      <c r="G14" s="5">
        <v>10.6</v>
      </c>
      <c r="H14" s="5">
        <v>13.5</v>
      </c>
      <c r="I14" s="29">
        <f t="shared" si="0"/>
        <v>1575</v>
      </c>
      <c r="J14" s="26">
        <f t="shared" si="1"/>
        <v>19687.5</v>
      </c>
      <c r="K14" s="27">
        <f t="shared" si="2"/>
        <v>0.08</v>
      </c>
      <c r="L14" s="1"/>
    </row>
    <row r="15" spans="1:12">
      <c r="A15" s="4">
        <v>42897</v>
      </c>
      <c r="B15" s="5" t="s">
        <v>92</v>
      </c>
      <c r="C15" s="5" t="s">
        <v>19</v>
      </c>
      <c r="D15" s="5">
        <v>250</v>
      </c>
      <c r="E15" s="5">
        <v>3200</v>
      </c>
      <c r="F15" s="5">
        <v>100.7</v>
      </c>
      <c r="G15" s="5">
        <v>88.7</v>
      </c>
      <c r="H15" s="5">
        <v>100.7</v>
      </c>
      <c r="I15" s="29">
        <f t="shared" si="0"/>
        <v>0</v>
      </c>
      <c r="J15" s="26">
        <f t="shared" si="1"/>
        <v>25175</v>
      </c>
      <c r="K15" s="27">
        <f t="shared" si="2"/>
        <v>0</v>
      </c>
      <c r="L15" s="1"/>
    </row>
    <row r="16" spans="1:12">
      <c r="A16" s="4">
        <v>42927</v>
      </c>
      <c r="B16" s="5" t="s">
        <v>168</v>
      </c>
      <c r="C16" s="5" t="s">
        <v>19</v>
      </c>
      <c r="D16" s="5">
        <v>1000</v>
      </c>
      <c r="E16" s="5">
        <v>960</v>
      </c>
      <c r="F16" s="5">
        <v>23.5</v>
      </c>
      <c r="G16" s="5">
        <v>20.5</v>
      </c>
      <c r="H16" s="5">
        <v>23.5</v>
      </c>
      <c r="I16" s="29">
        <f t="shared" si="0"/>
        <v>0</v>
      </c>
      <c r="J16" s="26">
        <f t="shared" si="1"/>
        <v>23500</v>
      </c>
      <c r="K16" s="27">
        <f t="shared" si="2"/>
        <v>0</v>
      </c>
      <c r="L16" s="1"/>
    </row>
    <row r="17" spans="1:12">
      <c r="A17" s="4">
        <v>42927</v>
      </c>
      <c r="B17" s="5" t="s">
        <v>578</v>
      </c>
      <c r="C17" s="5" t="s">
        <v>19</v>
      </c>
      <c r="D17" s="5">
        <v>1500</v>
      </c>
      <c r="E17" s="5">
        <v>470</v>
      </c>
      <c r="F17" s="5">
        <v>17.8</v>
      </c>
      <c r="G17" s="5">
        <v>15.8</v>
      </c>
      <c r="H17" s="5">
        <v>18.8</v>
      </c>
      <c r="I17" s="29">
        <f t="shared" si="0"/>
        <v>1500</v>
      </c>
      <c r="J17" s="26">
        <f t="shared" si="1"/>
        <v>26700</v>
      </c>
      <c r="K17" s="27">
        <f t="shared" si="2"/>
        <v>5.6179775280898875E-2</v>
      </c>
      <c r="L17" s="1"/>
    </row>
    <row r="18" spans="1:12">
      <c r="A18" s="7">
        <v>42927</v>
      </c>
      <c r="B18" s="8" t="s">
        <v>555</v>
      </c>
      <c r="C18" s="8" t="s">
        <v>19</v>
      </c>
      <c r="D18" s="8">
        <v>2000</v>
      </c>
      <c r="E18" s="8">
        <v>480</v>
      </c>
      <c r="F18" s="8">
        <v>16</v>
      </c>
      <c r="G18" s="8">
        <v>14.5</v>
      </c>
      <c r="H18" s="8">
        <v>14.5</v>
      </c>
      <c r="I18" s="30">
        <f t="shared" si="0"/>
        <v>-3000</v>
      </c>
      <c r="J18" s="26">
        <f t="shared" si="1"/>
        <v>32000</v>
      </c>
      <c r="K18" s="27">
        <f t="shared" si="2"/>
        <v>-9.375E-2</v>
      </c>
      <c r="L18" s="1"/>
    </row>
    <row r="19" spans="1:12">
      <c r="A19" s="4">
        <v>42927</v>
      </c>
      <c r="B19" s="5" t="s">
        <v>159</v>
      </c>
      <c r="C19" s="5" t="s">
        <v>19</v>
      </c>
      <c r="D19" s="5">
        <v>500</v>
      </c>
      <c r="E19" s="5">
        <v>920</v>
      </c>
      <c r="F19" s="5">
        <v>37.4</v>
      </c>
      <c r="G19" s="5">
        <v>31.4</v>
      </c>
      <c r="H19" s="5">
        <v>40.4</v>
      </c>
      <c r="I19" s="29">
        <f t="shared" si="0"/>
        <v>1500</v>
      </c>
      <c r="J19" s="26">
        <f t="shared" si="1"/>
        <v>18700</v>
      </c>
      <c r="K19" s="27">
        <f t="shared" si="2"/>
        <v>8.0213903743315509E-2</v>
      </c>
      <c r="L19" s="1"/>
    </row>
    <row r="20" spans="1:12">
      <c r="A20" s="7">
        <v>42958</v>
      </c>
      <c r="B20" s="8" t="s">
        <v>557</v>
      </c>
      <c r="C20" s="8" t="s">
        <v>19</v>
      </c>
      <c r="D20" s="8">
        <v>200</v>
      </c>
      <c r="E20" s="8">
        <v>2400</v>
      </c>
      <c r="F20" s="8">
        <v>98</v>
      </c>
      <c r="G20" s="8">
        <v>83</v>
      </c>
      <c r="H20" s="8">
        <v>83</v>
      </c>
      <c r="I20" s="30">
        <f t="shared" si="0"/>
        <v>-3000</v>
      </c>
      <c r="J20" s="26">
        <f t="shared" si="1"/>
        <v>19600</v>
      </c>
      <c r="K20" s="27">
        <f t="shared" si="2"/>
        <v>-0.15306122448979592</v>
      </c>
      <c r="L20" s="1"/>
    </row>
    <row r="21" spans="1:12">
      <c r="A21" s="4">
        <v>42958</v>
      </c>
      <c r="B21" s="5" t="s">
        <v>541</v>
      </c>
      <c r="C21" s="5" t="s">
        <v>19</v>
      </c>
      <c r="D21" s="5">
        <v>800</v>
      </c>
      <c r="E21" s="5">
        <v>1100</v>
      </c>
      <c r="F21" s="5">
        <v>21</v>
      </c>
      <c r="G21" s="5">
        <v>17.25</v>
      </c>
      <c r="H21" s="5">
        <v>21</v>
      </c>
      <c r="I21" s="29">
        <f t="shared" si="0"/>
        <v>0</v>
      </c>
      <c r="J21" s="26">
        <f t="shared" si="1"/>
        <v>16800</v>
      </c>
      <c r="K21" s="27">
        <f t="shared" si="2"/>
        <v>0</v>
      </c>
      <c r="L21" s="1"/>
    </row>
    <row r="22" spans="1:12">
      <c r="A22" s="4">
        <v>42958</v>
      </c>
      <c r="B22" s="5" t="s">
        <v>575</v>
      </c>
      <c r="C22" s="5" t="s">
        <v>19</v>
      </c>
      <c r="D22" s="5">
        <v>1500</v>
      </c>
      <c r="E22" s="5">
        <v>450</v>
      </c>
      <c r="F22" s="5">
        <v>22</v>
      </c>
      <c r="G22" s="5">
        <v>20</v>
      </c>
      <c r="H22" s="5">
        <v>22</v>
      </c>
      <c r="I22" s="29">
        <f t="shared" si="0"/>
        <v>0</v>
      </c>
      <c r="J22" s="26">
        <f t="shared" si="1"/>
        <v>33000</v>
      </c>
      <c r="K22" s="27">
        <f t="shared" si="2"/>
        <v>0</v>
      </c>
      <c r="L22" s="1"/>
    </row>
    <row r="23" spans="1:12">
      <c r="A23" s="4">
        <v>42989</v>
      </c>
      <c r="B23" s="5" t="s">
        <v>315</v>
      </c>
      <c r="C23" s="5" t="s">
        <v>19</v>
      </c>
      <c r="D23" s="5">
        <v>1000</v>
      </c>
      <c r="E23" s="5">
        <v>900</v>
      </c>
      <c r="F23" s="5">
        <v>26.8</v>
      </c>
      <c r="G23" s="5">
        <v>23.8</v>
      </c>
      <c r="H23" s="5">
        <v>29.8</v>
      </c>
      <c r="I23" s="29">
        <f t="shared" si="0"/>
        <v>3000</v>
      </c>
      <c r="J23" s="26">
        <f t="shared" si="1"/>
        <v>26800</v>
      </c>
      <c r="K23" s="27">
        <f t="shared" si="2"/>
        <v>0.11194029850746269</v>
      </c>
      <c r="L23" s="1"/>
    </row>
    <row r="24" spans="1:12">
      <c r="A24" s="7">
        <v>42989</v>
      </c>
      <c r="B24" s="8" t="s">
        <v>508</v>
      </c>
      <c r="C24" s="8" t="s">
        <v>19</v>
      </c>
      <c r="D24" s="8">
        <v>1750</v>
      </c>
      <c r="E24" s="8">
        <v>330</v>
      </c>
      <c r="F24" s="8">
        <v>15.2</v>
      </c>
      <c r="G24" s="8">
        <v>13.5</v>
      </c>
      <c r="H24" s="8">
        <v>13.5</v>
      </c>
      <c r="I24" s="30">
        <f t="shared" si="0"/>
        <v>-2974.9999999999986</v>
      </c>
      <c r="J24" s="26">
        <f t="shared" si="1"/>
        <v>26600</v>
      </c>
      <c r="K24" s="27">
        <f t="shared" si="2"/>
        <v>-0.11184210526315784</v>
      </c>
      <c r="L24" s="1"/>
    </row>
    <row r="25" spans="1:12">
      <c r="A25" s="4">
        <v>42989</v>
      </c>
      <c r="B25" s="5" t="s">
        <v>595</v>
      </c>
      <c r="C25" s="5" t="s">
        <v>19</v>
      </c>
      <c r="D25" s="5">
        <v>800</v>
      </c>
      <c r="E25" s="5">
        <v>980</v>
      </c>
      <c r="F25" s="5">
        <v>24.5</v>
      </c>
      <c r="G25" s="5">
        <v>20.75</v>
      </c>
      <c r="H25" s="5">
        <v>25.85</v>
      </c>
      <c r="I25" s="29">
        <f t="shared" si="0"/>
        <v>1080.0000000000011</v>
      </c>
      <c r="J25" s="26">
        <f t="shared" si="1"/>
        <v>19600</v>
      </c>
      <c r="K25" s="27">
        <f t="shared" si="2"/>
        <v>5.5102040816326588E-2</v>
      </c>
      <c r="L25" s="1"/>
    </row>
    <row r="26" spans="1:12">
      <c r="A26" s="4">
        <v>43019</v>
      </c>
      <c r="B26" s="5" t="s">
        <v>556</v>
      </c>
      <c r="C26" s="5" t="s">
        <v>19</v>
      </c>
      <c r="D26" s="5">
        <v>750</v>
      </c>
      <c r="E26" s="5">
        <v>480</v>
      </c>
      <c r="F26" s="5">
        <v>21.5</v>
      </c>
      <c r="G26" s="5">
        <v>18.5</v>
      </c>
      <c r="H26" s="5">
        <v>24</v>
      </c>
      <c r="I26" s="29">
        <f t="shared" si="0"/>
        <v>1875</v>
      </c>
      <c r="J26" s="26">
        <f t="shared" si="1"/>
        <v>16125</v>
      </c>
      <c r="K26" s="27">
        <f t="shared" si="2"/>
        <v>0.11627906976744186</v>
      </c>
      <c r="L26" s="1"/>
    </row>
    <row r="27" spans="1:12">
      <c r="A27" s="4">
        <v>43019</v>
      </c>
      <c r="B27" s="5" t="s">
        <v>44</v>
      </c>
      <c r="C27" s="5" t="s">
        <v>19</v>
      </c>
      <c r="D27" s="5">
        <v>800</v>
      </c>
      <c r="E27" s="5">
        <v>760</v>
      </c>
      <c r="F27" s="5">
        <v>22</v>
      </c>
      <c r="G27" s="5">
        <v>18.25</v>
      </c>
      <c r="H27" s="5">
        <v>31.8</v>
      </c>
      <c r="I27" s="29">
        <f t="shared" si="0"/>
        <v>7840.0000000000009</v>
      </c>
      <c r="J27" s="26">
        <f t="shared" si="1"/>
        <v>17600</v>
      </c>
      <c r="K27" s="27">
        <f t="shared" si="2"/>
        <v>0.44545454545454549</v>
      </c>
      <c r="L27" s="1"/>
    </row>
    <row r="28" spans="1:12">
      <c r="A28" s="4">
        <v>43019</v>
      </c>
      <c r="B28" s="5" t="s">
        <v>575</v>
      </c>
      <c r="C28" s="5" t="s">
        <v>19</v>
      </c>
      <c r="D28" s="5">
        <v>1500</v>
      </c>
      <c r="E28" s="5">
        <v>440</v>
      </c>
      <c r="F28" s="5">
        <v>20</v>
      </c>
      <c r="G28" s="5">
        <v>18</v>
      </c>
      <c r="H28" s="5">
        <v>21</v>
      </c>
      <c r="I28" s="29">
        <f t="shared" si="0"/>
        <v>1500</v>
      </c>
      <c r="J28" s="26">
        <f t="shared" si="1"/>
        <v>30000</v>
      </c>
      <c r="K28" s="27">
        <f t="shared" si="2"/>
        <v>0.05</v>
      </c>
      <c r="L28" s="1"/>
    </row>
    <row r="29" spans="1:12">
      <c r="A29" s="4">
        <v>43019</v>
      </c>
      <c r="B29" s="5" t="s">
        <v>700</v>
      </c>
      <c r="C29" s="5" t="s">
        <v>19</v>
      </c>
      <c r="D29" s="5">
        <v>1200</v>
      </c>
      <c r="E29" s="5">
        <v>540</v>
      </c>
      <c r="F29" s="5">
        <v>26.6</v>
      </c>
      <c r="G29" s="5">
        <v>24.1</v>
      </c>
      <c r="H29" s="5">
        <v>26.6</v>
      </c>
      <c r="I29" s="29">
        <f t="shared" si="0"/>
        <v>0</v>
      </c>
      <c r="J29" s="26">
        <f t="shared" si="1"/>
        <v>31920</v>
      </c>
      <c r="K29" s="27">
        <f t="shared" si="2"/>
        <v>0</v>
      </c>
      <c r="L29" s="1"/>
    </row>
    <row r="30" spans="1:12">
      <c r="A30" s="4" t="s">
        <v>701</v>
      </c>
      <c r="B30" s="5" t="s">
        <v>556</v>
      </c>
      <c r="C30" s="5" t="s">
        <v>19</v>
      </c>
      <c r="D30" s="5">
        <v>750</v>
      </c>
      <c r="E30" s="5">
        <v>480</v>
      </c>
      <c r="F30" s="5">
        <v>22.4</v>
      </c>
      <c r="G30" s="5">
        <v>18.399999999999999</v>
      </c>
      <c r="H30" s="5">
        <v>33.299999999999997</v>
      </c>
      <c r="I30" s="29">
        <f t="shared" si="0"/>
        <v>8174.9999999999991</v>
      </c>
      <c r="J30" s="26">
        <f t="shared" si="1"/>
        <v>16800</v>
      </c>
      <c r="K30" s="27">
        <f t="shared" si="2"/>
        <v>0.48660714285714279</v>
      </c>
      <c r="L30" s="1"/>
    </row>
    <row r="31" spans="1:12">
      <c r="A31" s="4" t="s">
        <v>702</v>
      </c>
      <c r="B31" s="5" t="s">
        <v>315</v>
      </c>
      <c r="C31" s="5" t="s">
        <v>19</v>
      </c>
      <c r="D31" s="5">
        <v>1000</v>
      </c>
      <c r="E31" s="5">
        <v>880</v>
      </c>
      <c r="F31" s="5">
        <v>25.5</v>
      </c>
      <c r="G31" s="5" t="s">
        <v>703</v>
      </c>
      <c r="H31" s="5">
        <v>25.5</v>
      </c>
      <c r="I31" s="29">
        <f t="shared" si="0"/>
        <v>0</v>
      </c>
      <c r="J31" s="26">
        <f t="shared" si="1"/>
        <v>25500</v>
      </c>
      <c r="K31" s="27">
        <f t="shared" si="2"/>
        <v>0</v>
      </c>
      <c r="L31" s="1"/>
    </row>
    <row r="32" spans="1:12">
      <c r="A32" s="7" t="s">
        <v>702</v>
      </c>
      <c r="B32" s="8" t="s">
        <v>103</v>
      </c>
      <c r="C32" s="8" t="s">
        <v>19</v>
      </c>
      <c r="D32" s="8">
        <v>1000</v>
      </c>
      <c r="E32" s="8">
        <v>840</v>
      </c>
      <c r="F32" s="8">
        <v>24.5</v>
      </c>
      <c r="G32" s="8">
        <v>21.5</v>
      </c>
      <c r="H32" s="8">
        <v>21.5</v>
      </c>
      <c r="I32" s="30">
        <f t="shared" si="0"/>
        <v>-3000</v>
      </c>
      <c r="J32" s="26">
        <f t="shared" si="1"/>
        <v>24500</v>
      </c>
      <c r="K32" s="27">
        <f t="shared" si="2"/>
        <v>-0.12244897959183673</v>
      </c>
      <c r="L32" s="1"/>
    </row>
    <row r="33" spans="1:12">
      <c r="A33" s="7" t="s">
        <v>704</v>
      </c>
      <c r="B33" s="8" t="s">
        <v>481</v>
      </c>
      <c r="C33" s="8" t="s">
        <v>19</v>
      </c>
      <c r="D33" s="8">
        <v>1000</v>
      </c>
      <c r="E33" s="8">
        <v>680</v>
      </c>
      <c r="F33" s="8">
        <v>18.7</v>
      </c>
      <c r="G33" s="8">
        <v>15.7</v>
      </c>
      <c r="H33" s="8">
        <v>15.7</v>
      </c>
      <c r="I33" s="30">
        <f t="shared" si="0"/>
        <v>-3000</v>
      </c>
      <c r="J33" s="26">
        <f t="shared" si="1"/>
        <v>18700</v>
      </c>
      <c r="K33" s="27">
        <f t="shared" si="2"/>
        <v>-0.16042780748663102</v>
      </c>
      <c r="L33" s="1"/>
    </row>
    <row r="34" spans="1:12">
      <c r="A34" s="4" t="s">
        <v>704</v>
      </c>
      <c r="B34" s="5" t="s">
        <v>105</v>
      </c>
      <c r="C34" s="5" t="s">
        <v>19</v>
      </c>
      <c r="D34" s="5">
        <v>400</v>
      </c>
      <c r="E34" s="5">
        <v>1160</v>
      </c>
      <c r="F34" s="5">
        <v>29</v>
      </c>
      <c r="G34" s="5">
        <v>21.5</v>
      </c>
      <c r="H34" s="5">
        <v>29</v>
      </c>
      <c r="I34" s="29">
        <f t="shared" si="0"/>
        <v>0</v>
      </c>
      <c r="J34" s="26">
        <f t="shared" si="1"/>
        <v>11600</v>
      </c>
      <c r="K34" s="27">
        <f t="shared" si="2"/>
        <v>0</v>
      </c>
      <c r="L34" s="1"/>
    </row>
    <row r="35" spans="1:12">
      <c r="A35" s="4" t="s">
        <v>705</v>
      </c>
      <c r="B35" s="5" t="s">
        <v>315</v>
      </c>
      <c r="C35" s="5" t="s">
        <v>19</v>
      </c>
      <c r="D35" s="5">
        <v>1000</v>
      </c>
      <c r="E35" s="5">
        <v>890</v>
      </c>
      <c r="F35" s="5">
        <v>24</v>
      </c>
      <c r="G35" s="5">
        <v>21</v>
      </c>
      <c r="H35" s="5">
        <v>25.5</v>
      </c>
      <c r="I35" s="29">
        <f t="shared" si="0"/>
        <v>1500</v>
      </c>
      <c r="J35" s="26">
        <f t="shared" si="1"/>
        <v>24000</v>
      </c>
      <c r="K35" s="27">
        <f t="shared" si="2"/>
        <v>6.25E-2</v>
      </c>
      <c r="L35" s="1"/>
    </row>
    <row r="36" spans="1:12">
      <c r="A36" s="7" t="s">
        <v>705</v>
      </c>
      <c r="B36" s="8" t="s">
        <v>200</v>
      </c>
      <c r="C36" s="8" t="s">
        <v>19</v>
      </c>
      <c r="D36" s="8">
        <v>750</v>
      </c>
      <c r="E36" s="8">
        <v>1220</v>
      </c>
      <c r="F36" s="8">
        <v>25.2</v>
      </c>
      <c r="G36" s="8">
        <v>21.2</v>
      </c>
      <c r="H36" s="8">
        <v>21.2</v>
      </c>
      <c r="I36" s="30">
        <f t="shared" si="0"/>
        <v>-3000</v>
      </c>
      <c r="J36" s="26">
        <f t="shared" si="1"/>
        <v>18900</v>
      </c>
      <c r="K36" s="27">
        <f t="shared" si="2"/>
        <v>-0.15873015873015872</v>
      </c>
      <c r="L36" s="1"/>
    </row>
    <row r="37" spans="1:12">
      <c r="A37" s="4" t="s">
        <v>705</v>
      </c>
      <c r="B37" s="5" t="s">
        <v>541</v>
      </c>
      <c r="C37" s="5" t="s">
        <v>19</v>
      </c>
      <c r="D37" s="5">
        <v>800</v>
      </c>
      <c r="E37" s="5">
        <v>1040</v>
      </c>
      <c r="F37" s="5">
        <v>31</v>
      </c>
      <c r="G37" s="5">
        <v>27.25</v>
      </c>
      <c r="H37" s="5">
        <v>32.85</v>
      </c>
      <c r="I37" s="29">
        <f t="shared" si="0"/>
        <v>1480.0000000000011</v>
      </c>
      <c r="J37" s="26">
        <f t="shared" si="1"/>
        <v>24800</v>
      </c>
      <c r="K37" s="27">
        <f t="shared" si="2"/>
        <v>5.9677419354838758E-2</v>
      </c>
      <c r="L37" s="1"/>
    </row>
    <row r="38" spans="1:12">
      <c r="A38" s="4" t="s">
        <v>705</v>
      </c>
      <c r="B38" s="5" t="s">
        <v>555</v>
      </c>
      <c r="C38" s="5" t="s">
        <v>19</v>
      </c>
      <c r="D38" s="5">
        <v>2000</v>
      </c>
      <c r="E38" s="5">
        <v>420</v>
      </c>
      <c r="F38" s="5">
        <v>12.8</v>
      </c>
      <c r="G38" s="5">
        <v>11.3</v>
      </c>
      <c r="H38" s="5">
        <v>12.8</v>
      </c>
      <c r="I38" s="29">
        <f t="shared" si="0"/>
        <v>0</v>
      </c>
      <c r="J38" s="26">
        <f t="shared" si="1"/>
        <v>25600</v>
      </c>
      <c r="K38" s="27">
        <f t="shared" si="2"/>
        <v>0</v>
      </c>
      <c r="L38" s="1"/>
    </row>
    <row r="39" spans="1:12">
      <c r="A39" s="4" t="s">
        <v>706</v>
      </c>
      <c r="B39" s="5" t="s">
        <v>569</v>
      </c>
      <c r="C39" s="5" t="s">
        <v>19</v>
      </c>
      <c r="D39" s="5">
        <v>1000</v>
      </c>
      <c r="E39" s="5">
        <v>700</v>
      </c>
      <c r="F39" s="5">
        <v>18.2</v>
      </c>
      <c r="G39" s="5">
        <v>15.2</v>
      </c>
      <c r="H39" s="5">
        <v>21.2</v>
      </c>
      <c r="I39" s="29">
        <f t="shared" si="0"/>
        <v>3000</v>
      </c>
      <c r="J39" s="26">
        <f t="shared" si="1"/>
        <v>18200</v>
      </c>
      <c r="K39" s="27">
        <f t="shared" si="2"/>
        <v>0.16483516483516483</v>
      </c>
      <c r="L39" s="1"/>
    </row>
    <row r="40" spans="1:12">
      <c r="A40" s="4" t="s">
        <v>706</v>
      </c>
      <c r="B40" s="5" t="s">
        <v>464</v>
      </c>
      <c r="C40" s="5" t="s">
        <v>19</v>
      </c>
      <c r="D40" s="5">
        <v>1100</v>
      </c>
      <c r="E40" s="5">
        <v>600</v>
      </c>
      <c r="F40" s="5">
        <v>16.850000000000001</v>
      </c>
      <c r="G40" s="5">
        <v>14.25</v>
      </c>
      <c r="H40" s="5">
        <v>18.149999999999999</v>
      </c>
      <c r="I40" s="29">
        <f t="shared" si="0"/>
        <v>1429.9999999999968</v>
      </c>
      <c r="J40" s="26">
        <f t="shared" si="1"/>
        <v>18535</v>
      </c>
      <c r="K40" s="27">
        <f t="shared" si="2"/>
        <v>7.7151335311572533E-2</v>
      </c>
      <c r="L40" s="1"/>
    </row>
    <row r="41" spans="1:12">
      <c r="A41" s="4" t="s">
        <v>707</v>
      </c>
      <c r="B41" s="5" t="s">
        <v>481</v>
      </c>
      <c r="C41" s="5" t="s">
        <v>19</v>
      </c>
      <c r="D41" s="5">
        <v>1000</v>
      </c>
      <c r="E41" s="5">
        <v>710</v>
      </c>
      <c r="F41" s="5">
        <v>23</v>
      </c>
      <c r="G41" s="5">
        <v>19.399999999999999</v>
      </c>
      <c r="H41" s="5">
        <v>24.75</v>
      </c>
      <c r="I41" s="29">
        <f t="shared" si="0"/>
        <v>1750</v>
      </c>
      <c r="J41" s="26">
        <f t="shared" si="1"/>
        <v>23000</v>
      </c>
      <c r="K41" s="27">
        <f t="shared" si="2"/>
        <v>7.6086956521739135E-2</v>
      </c>
      <c r="L41" s="1"/>
    </row>
    <row r="42" spans="1:12">
      <c r="A42" s="4" t="s">
        <v>707</v>
      </c>
      <c r="B42" s="5" t="s">
        <v>507</v>
      </c>
      <c r="C42" s="5" t="s">
        <v>19</v>
      </c>
      <c r="D42" s="5">
        <v>1300</v>
      </c>
      <c r="E42" s="5">
        <v>440</v>
      </c>
      <c r="F42" s="5">
        <v>21.5</v>
      </c>
      <c r="G42" s="5">
        <v>19.2</v>
      </c>
      <c r="H42" s="5">
        <v>21.5</v>
      </c>
      <c r="I42" s="29">
        <f t="shared" si="0"/>
        <v>0</v>
      </c>
      <c r="J42" s="26">
        <f t="shared" si="1"/>
        <v>27950</v>
      </c>
      <c r="K42" s="27">
        <f t="shared" si="2"/>
        <v>0</v>
      </c>
      <c r="L42" s="1"/>
    </row>
    <row r="43" spans="1:12">
      <c r="A43" s="4" t="s">
        <v>707</v>
      </c>
      <c r="B43" s="5" t="s">
        <v>629</v>
      </c>
      <c r="C43" s="5" t="s">
        <v>19</v>
      </c>
      <c r="D43" s="5">
        <v>1000</v>
      </c>
      <c r="E43" s="5">
        <v>610</v>
      </c>
      <c r="F43" s="5">
        <v>23</v>
      </c>
      <c r="G43" s="5">
        <v>20</v>
      </c>
      <c r="H43" s="5">
        <v>24.5</v>
      </c>
      <c r="I43" s="29">
        <f t="shared" si="0"/>
        <v>1500</v>
      </c>
      <c r="J43" s="26">
        <f t="shared" si="1"/>
        <v>23000</v>
      </c>
      <c r="K43" s="27">
        <f t="shared" si="2"/>
        <v>6.5217391304347824E-2</v>
      </c>
      <c r="L43" s="1"/>
    </row>
    <row r="44" spans="1:12">
      <c r="A44" s="4" t="s">
        <v>708</v>
      </c>
      <c r="B44" s="5" t="s">
        <v>555</v>
      </c>
      <c r="C44" s="5" t="s">
        <v>19</v>
      </c>
      <c r="D44" s="5">
        <v>2000</v>
      </c>
      <c r="E44" s="5">
        <v>420</v>
      </c>
      <c r="F44" s="5">
        <v>17.600000000000001</v>
      </c>
      <c r="G44" s="5">
        <v>16.100000000000001</v>
      </c>
      <c r="H44" s="5">
        <v>17.8</v>
      </c>
      <c r="I44" s="29">
        <f t="shared" si="0"/>
        <v>399.99999999999858</v>
      </c>
      <c r="J44" s="26">
        <f t="shared" si="1"/>
        <v>35200</v>
      </c>
      <c r="K44" s="27">
        <f t="shared" si="2"/>
        <v>1.1363636363636324E-2</v>
      </c>
      <c r="L44" s="1"/>
    </row>
    <row r="45" spans="1:12">
      <c r="A45" s="4" t="s">
        <v>708</v>
      </c>
      <c r="B45" s="5" t="s">
        <v>81</v>
      </c>
      <c r="C45" s="5" t="s">
        <v>19</v>
      </c>
      <c r="D45" s="5">
        <v>1500</v>
      </c>
      <c r="E45" s="5">
        <v>810</v>
      </c>
      <c r="F45" s="5">
        <v>18.3</v>
      </c>
      <c r="G45" s="5">
        <v>16.3</v>
      </c>
      <c r="H45" s="5">
        <v>18.3</v>
      </c>
      <c r="I45" s="29">
        <f t="shared" si="0"/>
        <v>0</v>
      </c>
      <c r="J45" s="26">
        <f t="shared" si="1"/>
        <v>27450</v>
      </c>
      <c r="K45" s="27">
        <f t="shared" si="2"/>
        <v>0</v>
      </c>
      <c r="L45" s="1"/>
    </row>
    <row r="46" spans="1:12">
      <c r="A46" s="4" t="s">
        <v>708</v>
      </c>
      <c r="B46" s="5" t="s">
        <v>447</v>
      </c>
      <c r="C46" s="5" t="s">
        <v>19</v>
      </c>
      <c r="D46" s="5">
        <v>800</v>
      </c>
      <c r="E46" s="5">
        <v>520</v>
      </c>
      <c r="F46" s="5">
        <v>16.5</v>
      </c>
      <c r="G46" s="5">
        <v>12.75</v>
      </c>
      <c r="H46" s="5">
        <v>18.3</v>
      </c>
      <c r="I46" s="29">
        <f t="shared" si="0"/>
        <v>1440.0000000000005</v>
      </c>
      <c r="J46" s="26">
        <f t="shared" si="1"/>
        <v>13200</v>
      </c>
      <c r="K46" s="27">
        <f t="shared" si="2"/>
        <v>0.10909090909090913</v>
      </c>
      <c r="L46" s="1"/>
    </row>
    <row r="47" spans="1:12">
      <c r="A47" s="4" t="s">
        <v>708</v>
      </c>
      <c r="B47" s="5" t="s">
        <v>709</v>
      </c>
      <c r="C47" s="5" t="s">
        <v>19</v>
      </c>
      <c r="D47" s="5">
        <v>200</v>
      </c>
      <c r="E47" s="5">
        <v>2300</v>
      </c>
      <c r="F47" s="5">
        <v>99</v>
      </c>
      <c r="G47" s="5">
        <v>84</v>
      </c>
      <c r="H47" s="5">
        <v>144</v>
      </c>
      <c r="I47" s="29">
        <f t="shared" si="0"/>
        <v>9000</v>
      </c>
      <c r="J47" s="26">
        <f t="shared" si="1"/>
        <v>19800</v>
      </c>
      <c r="K47" s="27">
        <f t="shared" si="2"/>
        <v>0.45454545454545453</v>
      </c>
      <c r="L47" s="1"/>
    </row>
    <row r="48" spans="1:12">
      <c r="A48" s="4" t="s">
        <v>710</v>
      </c>
      <c r="B48" s="5" t="s">
        <v>711</v>
      </c>
      <c r="C48" s="5" t="s">
        <v>19</v>
      </c>
      <c r="D48" s="5">
        <v>1500</v>
      </c>
      <c r="E48" s="5">
        <v>360</v>
      </c>
      <c r="F48" s="5">
        <v>20.100000000000001</v>
      </c>
      <c r="G48" s="5">
        <v>18.100000000000001</v>
      </c>
      <c r="H48" s="5">
        <v>20.100000000000001</v>
      </c>
      <c r="I48" s="29">
        <f t="shared" si="0"/>
        <v>0</v>
      </c>
      <c r="J48" s="26">
        <f t="shared" si="1"/>
        <v>30150.000000000004</v>
      </c>
      <c r="K48" s="27">
        <f t="shared" si="2"/>
        <v>0</v>
      </c>
      <c r="L48" s="1"/>
    </row>
    <row r="49" spans="1:12">
      <c r="A49" s="7" t="s">
        <v>710</v>
      </c>
      <c r="B49" s="8" t="s">
        <v>508</v>
      </c>
      <c r="C49" s="8" t="s">
        <v>19</v>
      </c>
      <c r="D49" s="8">
        <v>1750</v>
      </c>
      <c r="E49" s="8">
        <v>320</v>
      </c>
      <c r="F49" s="8">
        <v>13.3</v>
      </c>
      <c r="G49" s="8">
        <v>11.6</v>
      </c>
      <c r="H49" s="8">
        <v>12.1</v>
      </c>
      <c r="I49" s="30">
        <f t="shared" si="0"/>
        <v>-2100.0000000000018</v>
      </c>
      <c r="J49" s="26">
        <f t="shared" si="1"/>
        <v>23275</v>
      </c>
      <c r="K49" s="27">
        <f t="shared" si="2"/>
        <v>-9.0225563909774514E-2</v>
      </c>
      <c r="L49" s="1"/>
    </row>
    <row r="50" spans="1:12">
      <c r="A50" s="4" t="s">
        <v>710</v>
      </c>
      <c r="B50" s="5" t="s">
        <v>712</v>
      </c>
      <c r="C50" s="5" t="s">
        <v>19</v>
      </c>
      <c r="D50" s="5">
        <v>2400</v>
      </c>
      <c r="E50" s="5">
        <v>255</v>
      </c>
      <c r="F50" s="5">
        <v>5.2</v>
      </c>
      <c r="G50" s="5">
        <v>3.95</v>
      </c>
      <c r="H50" s="5">
        <v>5.2</v>
      </c>
      <c r="I50" s="29">
        <f t="shared" si="0"/>
        <v>0</v>
      </c>
      <c r="J50" s="26">
        <f t="shared" si="1"/>
        <v>12480</v>
      </c>
      <c r="K50" s="27">
        <f t="shared" si="2"/>
        <v>0</v>
      </c>
      <c r="L50" s="1"/>
    </row>
    <row r="51" spans="1:12">
      <c r="A51" s="4" t="s">
        <v>710</v>
      </c>
      <c r="B51" s="5" t="s">
        <v>92</v>
      </c>
      <c r="C51" s="5" t="s">
        <v>19</v>
      </c>
      <c r="D51" s="5">
        <v>250</v>
      </c>
      <c r="E51" s="5">
        <v>3250</v>
      </c>
      <c r="F51" s="5">
        <v>66</v>
      </c>
      <c r="G51" s="5">
        <v>54</v>
      </c>
      <c r="H51" s="5">
        <v>94</v>
      </c>
      <c r="I51" s="29">
        <f t="shared" si="0"/>
        <v>7000</v>
      </c>
      <c r="J51" s="26">
        <f t="shared" si="1"/>
        <v>16500</v>
      </c>
      <c r="K51" s="27">
        <f t="shared" si="2"/>
        <v>0.42424242424242425</v>
      </c>
      <c r="L51" s="1"/>
    </row>
    <row r="52" spans="1:12">
      <c r="A52" s="4" t="s">
        <v>713</v>
      </c>
      <c r="B52" s="5" t="s">
        <v>541</v>
      </c>
      <c r="C52" s="5" t="s">
        <v>19</v>
      </c>
      <c r="D52" s="5">
        <v>800</v>
      </c>
      <c r="E52" s="5">
        <v>1040</v>
      </c>
      <c r="F52" s="5">
        <v>21</v>
      </c>
      <c r="G52" s="5">
        <v>17.25</v>
      </c>
      <c r="H52" s="5">
        <v>22.95</v>
      </c>
      <c r="I52" s="29">
        <f t="shared" si="0"/>
        <v>1559.9999999999995</v>
      </c>
      <c r="J52" s="26">
        <f t="shared" si="1"/>
        <v>16800</v>
      </c>
      <c r="K52" s="27">
        <f t="shared" si="2"/>
        <v>9.2857142857142833E-2</v>
      </c>
      <c r="L52" s="1"/>
    </row>
    <row r="53" spans="1:12">
      <c r="A53" s="4" t="s">
        <v>713</v>
      </c>
      <c r="B53" s="5" t="s">
        <v>447</v>
      </c>
      <c r="C53" s="5" t="s">
        <v>19</v>
      </c>
      <c r="D53" s="5">
        <v>800</v>
      </c>
      <c r="E53" s="5">
        <v>520</v>
      </c>
      <c r="F53" s="5">
        <v>28</v>
      </c>
      <c r="G53" s="5">
        <v>24.25</v>
      </c>
      <c r="H53" s="5">
        <v>28</v>
      </c>
      <c r="I53" s="29">
        <f t="shared" si="0"/>
        <v>0</v>
      </c>
      <c r="J53" s="26">
        <f t="shared" si="1"/>
        <v>22400</v>
      </c>
      <c r="K53" s="27">
        <f t="shared" si="2"/>
        <v>0</v>
      </c>
      <c r="L53" s="1"/>
    </row>
    <row r="54" spans="1:12">
      <c r="A54" s="4" t="s">
        <v>713</v>
      </c>
      <c r="B54" s="5" t="s">
        <v>462</v>
      </c>
      <c r="C54" s="5" t="s">
        <v>19</v>
      </c>
      <c r="D54" s="5">
        <v>700</v>
      </c>
      <c r="E54" s="5">
        <v>840</v>
      </c>
      <c r="F54" s="5">
        <v>19.3</v>
      </c>
      <c r="G54" s="5">
        <v>15</v>
      </c>
      <c r="H54" s="5">
        <v>19.3</v>
      </c>
      <c r="I54" s="29">
        <f t="shared" si="0"/>
        <v>0</v>
      </c>
      <c r="J54" s="26">
        <f t="shared" si="1"/>
        <v>13510</v>
      </c>
      <c r="K54" s="27">
        <f t="shared" si="2"/>
        <v>0</v>
      </c>
      <c r="L54" s="1"/>
    </row>
    <row r="55" spans="1:12">
      <c r="A55" s="4" t="s">
        <v>714</v>
      </c>
      <c r="B55" s="5" t="s">
        <v>159</v>
      </c>
      <c r="C55" s="5" t="s">
        <v>19</v>
      </c>
      <c r="D55" s="5">
        <v>500</v>
      </c>
      <c r="E55" s="5">
        <v>960</v>
      </c>
      <c r="F55" s="5">
        <v>42</v>
      </c>
      <c r="G55" s="5">
        <v>36</v>
      </c>
      <c r="H55" s="5">
        <v>59</v>
      </c>
      <c r="I55" s="29">
        <f t="shared" si="0"/>
        <v>8500</v>
      </c>
      <c r="J55" s="26">
        <f t="shared" si="1"/>
        <v>21000</v>
      </c>
      <c r="K55" s="27">
        <f t="shared" si="2"/>
        <v>0.40476190476190477</v>
      </c>
      <c r="L55" s="1"/>
    </row>
    <row r="56" spans="1:12">
      <c r="A56" s="4" t="s">
        <v>714</v>
      </c>
      <c r="B56" s="5" t="s">
        <v>58</v>
      </c>
      <c r="C56" s="5" t="s">
        <v>19</v>
      </c>
      <c r="D56" s="5">
        <v>800</v>
      </c>
      <c r="E56" s="5">
        <v>700</v>
      </c>
      <c r="F56" s="5">
        <v>17.3</v>
      </c>
      <c r="G56" s="5">
        <v>13.25</v>
      </c>
      <c r="H56" s="5">
        <v>17.3</v>
      </c>
      <c r="I56" s="29">
        <f t="shared" si="0"/>
        <v>0</v>
      </c>
      <c r="J56" s="26">
        <f t="shared" si="1"/>
        <v>13840</v>
      </c>
      <c r="K56" s="27">
        <f t="shared" si="2"/>
        <v>0</v>
      </c>
      <c r="L56" s="1"/>
    </row>
    <row r="57" spans="1:12">
      <c r="A57" s="4" t="s">
        <v>715</v>
      </c>
      <c r="B57" s="5" t="s">
        <v>481</v>
      </c>
      <c r="C57" s="5" t="s">
        <v>19</v>
      </c>
      <c r="D57" s="5">
        <v>1000</v>
      </c>
      <c r="E57" s="5">
        <v>720</v>
      </c>
      <c r="F57" s="5">
        <v>19.100000000000001</v>
      </c>
      <c r="G57" s="5">
        <v>13.1</v>
      </c>
      <c r="H57" s="5">
        <v>20.6</v>
      </c>
      <c r="I57" s="29">
        <f t="shared" si="0"/>
        <v>1500</v>
      </c>
      <c r="J57" s="26">
        <f t="shared" si="1"/>
        <v>19100</v>
      </c>
      <c r="K57" s="27">
        <f t="shared" si="2"/>
        <v>7.8534031413612565E-2</v>
      </c>
      <c r="L57" s="1"/>
    </row>
    <row r="58" spans="1:12">
      <c r="A58" s="7" t="s">
        <v>715</v>
      </c>
      <c r="B58" s="8" t="s">
        <v>607</v>
      </c>
      <c r="C58" s="8" t="s">
        <v>19</v>
      </c>
      <c r="D58" s="8">
        <v>1500</v>
      </c>
      <c r="E58" s="8">
        <v>380</v>
      </c>
      <c r="F58" s="8">
        <v>22</v>
      </c>
      <c r="G58" s="8">
        <v>20</v>
      </c>
      <c r="H58" s="8">
        <v>20</v>
      </c>
      <c r="I58" s="30">
        <f t="shared" si="0"/>
        <v>-3000</v>
      </c>
      <c r="J58" s="26">
        <f t="shared" si="1"/>
        <v>33000</v>
      </c>
      <c r="K58" s="27">
        <f t="shared" si="2"/>
        <v>-9.0909090909090912E-2</v>
      </c>
      <c r="L58" s="1"/>
    </row>
    <row r="59" spans="1:12">
      <c r="A59" s="4" t="s">
        <v>715</v>
      </c>
      <c r="B59" s="5" t="s">
        <v>92</v>
      </c>
      <c r="C59" s="5" t="s">
        <v>19</v>
      </c>
      <c r="D59" s="5">
        <v>250</v>
      </c>
      <c r="E59" s="5">
        <v>3300</v>
      </c>
      <c r="F59" s="5">
        <v>63</v>
      </c>
      <c r="G59" s="5">
        <v>51</v>
      </c>
      <c r="H59" s="5">
        <v>63</v>
      </c>
      <c r="I59" s="29">
        <f t="shared" si="0"/>
        <v>0</v>
      </c>
      <c r="J59" s="26">
        <f t="shared" si="1"/>
        <v>15750</v>
      </c>
      <c r="K59" s="27">
        <f t="shared" si="2"/>
        <v>0</v>
      </c>
      <c r="L59" s="1"/>
    </row>
    <row r="60" spans="1:12">
      <c r="A60" s="4" t="s">
        <v>716</v>
      </c>
      <c r="B60" s="5" t="s">
        <v>717</v>
      </c>
      <c r="C60" s="5" t="s">
        <v>19</v>
      </c>
      <c r="D60" s="5">
        <v>1500</v>
      </c>
      <c r="E60" s="5">
        <v>400</v>
      </c>
      <c r="F60" s="5">
        <v>17.5</v>
      </c>
      <c r="G60" s="5">
        <v>15.5</v>
      </c>
      <c r="H60" s="5">
        <v>17.5</v>
      </c>
      <c r="I60" s="29">
        <f t="shared" si="0"/>
        <v>0</v>
      </c>
      <c r="J60" s="26">
        <f t="shared" si="1"/>
        <v>26250</v>
      </c>
      <c r="K60" s="27">
        <f t="shared" si="2"/>
        <v>0</v>
      </c>
      <c r="L60" s="1"/>
    </row>
    <row r="61" spans="1:12">
      <c r="A61" s="4" t="s">
        <v>716</v>
      </c>
      <c r="B61" s="5" t="s">
        <v>456</v>
      </c>
      <c r="C61" s="5" t="s">
        <v>19</v>
      </c>
      <c r="D61" s="5">
        <v>500</v>
      </c>
      <c r="E61" s="5">
        <v>1700</v>
      </c>
      <c r="F61" s="5">
        <v>28</v>
      </c>
      <c r="G61" s="5">
        <v>22</v>
      </c>
      <c r="H61" s="5">
        <v>34</v>
      </c>
      <c r="I61" s="29">
        <f t="shared" si="0"/>
        <v>3000</v>
      </c>
      <c r="J61" s="26">
        <f t="shared" si="1"/>
        <v>14000</v>
      </c>
      <c r="K61" s="27">
        <f t="shared" si="2"/>
        <v>0.21428571428571427</v>
      </c>
      <c r="L61" s="1"/>
    </row>
    <row r="62" spans="1:12">
      <c r="A62" s="4" t="s">
        <v>716</v>
      </c>
      <c r="B62" s="5" t="s">
        <v>658</v>
      </c>
      <c r="C62" s="5" t="s">
        <v>19</v>
      </c>
      <c r="D62" s="5">
        <v>500</v>
      </c>
      <c r="E62" s="5">
        <v>1840</v>
      </c>
      <c r="F62" s="5">
        <v>32</v>
      </c>
      <c r="G62" s="5">
        <v>26</v>
      </c>
      <c r="H62" s="5">
        <v>32</v>
      </c>
      <c r="I62" s="29">
        <f t="shared" si="0"/>
        <v>0</v>
      </c>
      <c r="J62" s="26">
        <f t="shared" si="1"/>
        <v>16000</v>
      </c>
      <c r="K62" s="27">
        <f t="shared" si="2"/>
        <v>0</v>
      </c>
      <c r="L62" s="1"/>
    </row>
    <row r="63" spans="1:12">
      <c r="A63" s="7" t="s">
        <v>718</v>
      </c>
      <c r="B63" s="8" t="s">
        <v>719</v>
      </c>
      <c r="C63" s="8" t="s">
        <v>19</v>
      </c>
      <c r="D63" s="8">
        <v>200</v>
      </c>
      <c r="E63" s="8">
        <v>2300</v>
      </c>
      <c r="F63" s="8">
        <v>38</v>
      </c>
      <c r="G63" s="8">
        <v>23</v>
      </c>
      <c r="H63" s="8">
        <v>23</v>
      </c>
      <c r="I63" s="30">
        <f t="shared" si="0"/>
        <v>-3000</v>
      </c>
      <c r="J63" s="26">
        <f t="shared" si="1"/>
        <v>7600</v>
      </c>
      <c r="K63" s="27">
        <f t="shared" si="2"/>
        <v>-0.39473684210526316</v>
      </c>
      <c r="L63" s="1"/>
    </row>
    <row r="64" spans="1:12">
      <c r="A64" s="4" t="s">
        <v>718</v>
      </c>
      <c r="B64" s="5" t="s">
        <v>555</v>
      </c>
      <c r="C64" s="5" t="s">
        <v>19</v>
      </c>
      <c r="D64" s="5">
        <v>2000</v>
      </c>
      <c r="E64" s="5">
        <v>440</v>
      </c>
      <c r="F64" s="5">
        <v>14</v>
      </c>
      <c r="G64" s="5">
        <v>12.5</v>
      </c>
      <c r="H64" s="5">
        <v>15</v>
      </c>
      <c r="I64" s="29">
        <f t="shared" si="0"/>
        <v>2000</v>
      </c>
      <c r="J64" s="26">
        <f t="shared" si="1"/>
        <v>28000</v>
      </c>
      <c r="K64" s="27">
        <f t="shared" si="2"/>
        <v>7.1428571428571425E-2</v>
      </c>
      <c r="L64" s="1"/>
    </row>
    <row r="65" spans="1:12">
      <c r="A65" s="4" t="s">
        <v>720</v>
      </c>
      <c r="B65" s="5" t="s">
        <v>628</v>
      </c>
      <c r="C65" s="5" t="s">
        <v>19</v>
      </c>
      <c r="D65" s="5">
        <v>1500</v>
      </c>
      <c r="E65" s="5">
        <v>400</v>
      </c>
      <c r="F65" s="5">
        <v>9</v>
      </c>
      <c r="G65" s="5">
        <v>7</v>
      </c>
      <c r="H65" s="5">
        <v>9</v>
      </c>
      <c r="I65" s="29">
        <f t="shared" si="0"/>
        <v>0</v>
      </c>
      <c r="J65" s="26">
        <f t="shared" si="1"/>
        <v>13500</v>
      </c>
      <c r="K65" s="27">
        <f t="shared" si="2"/>
        <v>0</v>
      </c>
      <c r="L65" s="1"/>
    </row>
    <row r="66" spans="1:12">
      <c r="A66" s="4" t="s">
        <v>720</v>
      </c>
      <c r="B66" s="5" t="s">
        <v>108</v>
      </c>
      <c r="C66" s="5" t="s">
        <v>19</v>
      </c>
      <c r="D66" s="5">
        <v>1100</v>
      </c>
      <c r="E66" s="5">
        <v>600</v>
      </c>
      <c r="F66" s="5">
        <v>8.1999999999999993</v>
      </c>
      <c r="G66" s="5">
        <v>5.6</v>
      </c>
      <c r="H66" s="5">
        <v>8.1999999999999993</v>
      </c>
      <c r="I66" s="29">
        <f t="shared" si="0"/>
        <v>0</v>
      </c>
      <c r="J66" s="26">
        <f t="shared" si="1"/>
        <v>9020</v>
      </c>
      <c r="K66" s="27">
        <f t="shared" si="2"/>
        <v>0</v>
      </c>
      <c r="L66" s="1"/>
    </row>
    <row r="67" spans="1:12">
      <c r="A67" s="4"/>
      <c r="B67" s="5"/>
      <c r="C67" s="5"/>
      <c r="D67" s="5"/>
      <c r="E67" s="5"/>
      <c r="F67" s="5"/>
      <c r="G67" s="5"/>
      <c r="H67" s="5"/>
      <c r="I67" s="29"/>
      <c r="J67" s="26"/>
      <c r="K67" s="27"/>
      <c r="L67" s="1"/>
    </row>
    <row r="68" spans="1:12">
      <c r="A68" s="4"/>
      <c r="B68" s="5"/>
      <c r="C68" s="5"/>
      <c r="D68" s="5"/>
      <c r="E68" s="5"/>
      <c r="F68" s="5"/>
      <c r="G68" s="5"/>
      <c r="H68" s="5"/>
      <c r="I68" s="29"/>
      <c r="J68" s="26"/>
      <c r="K68" s="27">
        <f>SUM(K4:K67)</f>
        <v>3.4056799012856493</v>
      </c>
      <c r="L68" s="1"/>
    </row>
    <row r="69" spans="1:12">
      <c r="A69" s="31"/>
      <c r="B69" s="32"/>
      <c r="C69" s="32"/>
      <c r="D69" s="32"/>
      <c r="E69" s="32"/>
      <c r="F69" s="32"/>
      <c r="G69" s="41"/>
      <c r="H69" s="41"/>
      <c r="I69" s="42"/>
      <c r="J69" s="43"/>
      <c r="K69" s="44"/>
      <c r="L69" s="1"/>
    </row>
    <row r="70" spans="1:12">
      <c r="A70" s="31"/>
      <c r="B70" s="32"/>
      <c r="C70" s="32"/>
      <c r="D70" s="32"/>
      <c r="E70" s="32"/>
      <c r="F70" s="32"/>
      <c r="G70" s="91" t="s">
        <v>69</v>
      </c>
      <c r="H70" s="91"/>
      <c r="I70" s="45">
        <f>SUM(I4:I68)</f>
        <v>69530</v>
      </c>
      <c r="J70" s="32"/>
      <c r="K70" s="1"/>
      <c r="L70" s="1"/>
    </row>
    <row r="71" spans="1:12">
      <c r="G71" s="32"/>
      <c r="H71" s="32"/>
      <c r="I71" s="32"/>
    </row>
    <row r="72" spans="1:12">
      <c r="G72" s="92" t="s">
        <v>70</v>
      </c>
      <c r="H72" s="92"/>
      <c r="I72" s="35">
        <v>3.41</v>
      </c>
    </row>
    <row r="73" spans="1:12">
      <c r="G73" s="33"/>
      <c r="H73" s="33"/>
      <c r="I73" s="32"/>
    </row>
    <row r="74" spans="1:12">
      <c r="G74" s="92" t="s">
        <v>2</v>
      </c>
      <c r="H74" s="92"/>
      <c r="I74" s="35">
        <f>53/63</f>
        <v>0.84126984126984128</v>
      </c>
    </row>
  </sheetData>
  <mergeCells count="5">
    <mergeCell ref="A1:J1"/>
    <mergeCell ref="A2:J2"/>
    <mergeCell ref="G70:H70"/>
    <mergeCell ref="G72:H72"/>
    <mergeCell ref="G74:H74"/>
  </mergeCells>
  <pageMargins left="0.75" right="0.75" top="1" bottom="1" header="0.51180555555555596" footer="0.51180555555555596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workbookViewId="0">
      <selection activeCell="E47" sqref="E47"/>
    </sheetView>
  </sheetViews>
  <sheetFormatPr defaultColWidth="9" defaultRowHeight="15"/>
  <cols>
    <col min="1" max="1" width="9.42578125"/>
    <col min="2" max="2" width="21.85546875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721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42835</v>
      </c>
      <c r="B4" s="5" t="s">
        <v>315</v>
      </c>
      <c r="C4" s="5" t="s">
        <v>19</v>
      </c>
      <c r="D4" s="5">
        <v>1000</v>
      </c>
      <c r="E4" s="5">
        <v>800</v>
      </c>
      <c r="F4" s="5">
        <v>22</v>
      </c>
      <c r="G4" s="5">
        <v>19</v>
      </c>
      <c r="H4" s="5">
        <v>28</v>
      </c>
      <c r="I4" s="29">
        <f t="shared" ref="I4:I6" si="0">(H4-F4)*D4</f>
        <v>6000</v>
      </c>
      <c r="J4" s="26">
        <f t="shared" ref="J4:J6" si="1">D4*F4</f>
        <v>22000</v>
      </c>
      <c r="K4" s="27">
        <f t="shared" ref="K4:K6" si="2">(I4/J4)</f>
        <v>0.27272727272727271</v>
      </c>
      <c r="L4" s="1"/>
    </row>
    <row r="5" spans="1:12">
      <c r="A5" s="4">
        <v>42835</v>
      </c>
      <c r="B5" s="5" t="s">
        <v>58</v>
      </c>
      <c r="C5" s="5" t="s">
        <v>19</v>
      </c>
      <c r="D5" s="5">
        <v>800</v>
      </c>
      <c r="E5" s="5">
        <v>720</v>
      </c>
      <c r="F5" s="5">
        <v>22.85</v>
      </c>
      <c r="G5" s="5">
        <v>19.100000000000001</v>
      </c>
      <c r="H5" s="5">
        <v>30.45</v>
      </c>
      <c r="I5" s="29">
        <f t="shared" si="0"/>
        <v>6079.9999999999982</v>
      </c>
      <c r="J5" s="26">
        <f t="shared" si="1"/>
        <v>18280</v>
      </c>
      <c r="K5" s="27">
        <f t="shared" si="2"/>
        <v>0.33260393873085331</v>
      </c>
      <c r="L5" s="1"/>
    </row>
    <row r="6" spans="1:12">
      <c r="A6" s="4">
        <v>42835</v>
      </c>
      <c r="B6" s="5" t="s">
        <v>722</v>
      </c>
      <c r="C6" s="5" t="s">
        <v>19</v>
      </c>
      <c r="D6" s="5">
        <v>200</v>
      </c>
      <c r="E6" s="5">
        <v>3900</v>
      </c>
      <c r="F6" s="5">
        <v>63.55</v>
      </c>
      <c r="G6" s="5">
        <v>48.55</v>
      </c>
      <c r="H6" s="5">
        <v>63.55</v>
      </c>
      <c r="I6" s="29">
        <f t="shared" si="0"/>
        <v>0</v>
      </c>
      <c r="J6" s="26">
        <f t="shared" si="1"/>
        <v>12710</v>
      </c>
      <c r="K6" s="27">
        <f t="shared" si="2"/>
        <v>0</v>
      </c>
      <c r="L6" s="1"/>
    </row>
    <row r="7" spans="1:12">
      <c r="A7" s="4">
        <v>42865</v>
      </c>
      <c r="B7" s="5" t="s">
        <v>541</v>
      </c>
      <c r="C7" s="5" t="s">
        <v>19</v>
      </c>
      <c r="D7" s="5">
        <v>800</v>
      </c>
      <c r="E7" s="5">
        <v>940</v>
      </c>
      <c r="F7" s="5">
        <v>21.5</v>
      </c>
      <c r="G7" s="5">
        <v>17.75</v>
      </c>
      <c r="H7" s="5">
        <v>23.5</v>
      </c>
      <c r="I7" s="29">
        <f t="shared" ref="I7:I40" si="3">(H7-F7)*D7</f>
        <v>1600</v>
      </c>
      <c r="J7" s="26">
        <f t="shared" ref="J7:J40" si="4">D7*F7</f>
        <v>17200</v>
      </c>
      <c r="K7" s="27">
        <f t="shared" ref="K7:K40" si="5">(I7/J7)</f>
        <v>9.3023255813953487E-2</v>
      </c>
      <c r="L7" s="1"/>
    </row>
    <row r="8" spans="1:12">
      <c r="A8" s="4">
        <v>42865</v>
      </c>
      <c r="B8" s="5" t="s">
        <v>58</v>
      </c>
      <c r="C8" s="5" t="s">
        <v>19</v>
      </c>
      <c r="D8" s="5">
        <v>800</v>
      </c>
      <c r="E8" s="5">
        <v>740</v>
      </c>
      <c r="F8" s="5">
        <v>25.5</v>
      </c>
      <c r="G8" s="5">
        <v>21.75</v>
      </c>
      <c r="H8" s="5">
        <v>27</v>
      </c>
      <c r="I8" s="29">
        <f t="shared" si="3"/>
        <v>1200</v>
      </c>
      <c r="J8" s="26">
        <f t="shared" si="4"/>
        <v>20400</v>
      </c>
      <c r="K8" s="27">
        <f t="shared" si="5"/>
        <v>5.8823529411764705E-2</v>
      </c>
      <c r="L8" s="1"/>
    </row>
    <row r="9" spans="1:12">
      <c r="A9" s="4">
        <v>42865</v>
      </c>
      <c r="B9" s="5" t="s">
        <v>58</v>
      </c>
      <c r="C9" s="5" t="s">
        <v>19</v>
      </c>
      <c r="D9" s="5">
        <v>800</v>
      </c>
      <c r="E9" s="5">
        <v>740</v>
      </c>
      <c r="F9" s="5">
        <v>26</v>
      </c>
      <c r="G9" s="5">
        <v>22.25</v>
      </c>
      <c r="H9" s="5">
        <v>26</v>
      </c>
      <c r="I9" s="29">
        <f t="shared" si="3"/>
        <v>0</v>
      </c>
      <c r="J9" s="26">
        <f t="shared" si="4"/>
        <v>20800</v>
      </c>
      <c r="K9" s="27">
        <f t="shared" si="5"/>
        <v>0</v>
      </c>
      <c r="L9" s="1"/>
    </row>
    <row r="10" spans="1:12">
      <c r="A10" s="4">
        <v>42865</v>
      </c>
      <c r="B10" s="5" t="s">
        <v>676</v>
      </c>
      <c r="C10" s="5" t="s">
        <v>19</v>
      </c>
      <c r="D10" s="5">
        <v>1500</v>
      </c>
      <c r="E10" s="5">
        <v>600</v>
      </c>
      <c r="F10" s="5">
        <v>13.1</v>
      </c>
      <c r="G10" s="5">
        <v>11.1</v>
      </c>
      <c r="H10" s="5">
        <v>13.1</v>
      </c>
      <c r="I10" s="29">
        <f t="shared" si="3"/>
        <v>0</v>
      </c>
      <c r="J10" s="26">
        <f t="shared" si="4"/>
        <v>19650</v>
      </c>
      <c r="K10" s="27">
        <f t="shared" si="5"/>
        <v>0</v>
      </c>
      <c r="L10" s="1"/>
    </row>
    <row r="11" spans="1:12">
      <c r="A11" s="4">
        <v>42896</v>
      </c>
      <c r="B11" s="5" t="s">
        <v>569</v>
      </c>
      <c r="C11" s="5" t="s">
        <v>19</v>
      </c>
      <c r="D11" s="5">
        <v>2000</v>
      </c>
      <c r="E11" s="5">
        <v>670</v>
      </c>
      <c r="F11" s="5">
        <v>14.9</v>
      </c>
      <c r="G11" s="5">
        <v>13.4</v>
      </c>
      <c r="H11" s="5">
        <v>19.350000000000001</v>
      </c>
      <c r="I11" s="29">
        <f t="shared" si="3"/>
        <v>8900.0000000000018</v>
      </c>
      <c r="J11" s="26">
        <f t="shared" si="4"/>
        <v>29800</v>
      </c>
      <c r="K11" s="27">
        <f t="shared" si="5"/>
        <v>0.29865771812080544</v>
      </c>
      <c r="L11" s="1"/>
    </row>
    <row r="12" spans="1:12">
      <c r="A12" s="4">
        <v>42896</v>
      </c>
      <c r="B12" s="5" t="s">
        <v>516</v>
      </c>
      <c r="C12" s="5" t="s">
        <v>19</v>
      </c>
      <c r="D12" s="5">
        <v>1750</v>
      </c>
      <c r="E12" s="5">
        <v>360</v>
      </c>
      <c r="F12" s="5">
        <v>14.6</v>
      </c>
      <c r="G12" s="5">
        <v>12.9</v>
      </c>
      <c r="H12" s="5">
        <v>15</v>
      </c>
      <c r="I12" s="29">
        <f t="shared" si="3"/>
        <v>700.00000000000057</v>
      </c>
      <c r="J12" s="26">
        <f t="shared" si="4"/>
        <v>25550</v>
      </c>
      <c r="K12" s="27">
        <f t="shared" si="5"/>
        <v>2.7397260273972626E-2</v>
      </c>
      <c r="L12" s="1"/>
    </row>
    <row r="13" spans="1:12">
      <c r="A13" s="7">
        <v>42988</v>
      </c>
      <c r="B13" s="8" t="s">
        <v>46</v>
      </c>
      <c r="C13" s="8" t="s">
        <v>19</v>
      </c>
      <c r="D13" s="8">
        <v>1000</v>
      </c>
      <c r="E13" s="8">
        <v>830</v>
      </c>
      <c r="F13" s="8">
        <v>19.3</v>
      </c>
      <c r="G13" s="8">
        <v>16.3</v>
      </c>
      <c r="H13" s="8">
        <v>17.2</v>
      </c>
      <c r="I13" s="30">
        <f t="shared" si="3"/>
        <v>-2100.0000000000014</v>
      </c>
      <c r="J13" s="26">
        <f t="shared" si="4"/>
        <v>19300</v>
      </c>
      <c r="K13" s="27">
        <f t="shared" si="5"/>
        <v>-0.10880829015544048</v>
      </c>
      <c r="L13" s="1"/>
    </row>
    <row r="14" spans="1:12">
      <c r="A14" s="4">
        <v>42988</v>
      </c>
      <c r="B14" s="5" t="s">
        <v>569</v>
      </c>
      <c r="C14" s="5" t="s">
        <v>19</v>
      </c>
      <c r="D14" s="5">
        <v>2000</v>
      </c>
      <c r="E14" s="5">
        <v>700</v>
      </c>
      <c r="F14" s="5">
        <v>18.5</v>
      </c>
      <c r="G14" s="5">
        <v>17</v>
      </c>
      <c r="H14" s="5">
        <v>18.5</v>
      </c>
      <c r="I14" s="29">
        <f t="shared" si="3"/>
        <v>0</v>
      </c>
      <c r="J14" s="26">
        <f t="shared" si="4"/>
        <v>37000</v>
      </c>
      <c r="K14" s="27">
        <f t="shared" si="5"/>
        <v>0</v>
      </c>
      <c r="L14" s="1"/>
    </row>
    <row r="15" spans="1:12">
      <c r="A15" s="4">
        <v>42988</v>
      </c>
      <c r="B15" s="5" t="s">
        <v>605</v>
      </c>
      <c r="C15" s="5" t="s">
        <v>19</v>
      </c>
      <c r="D15" s="5">
        <v>1800</v>
      </c>
      <c r="E15" s="5">
        <v>490</v>
      </c>
      <c r="F15" s="5">
        <v>16</v>
      </c>
      <c r="G15" s="5">
        <v>14.4</v>
      </c>
      <c r="H15" s="5">
        <v>16.899999999999999</v>
      </c>
      <c r="I15" s="29">
        <f t="shared" si="3"/>
        <v>1619.9999999999975</v>
      </c>
      <c r="J15" s="26">
        <f t="shared" si="4"/>
        <v>28800</v>
      </c>
      <c r="K15" s="27">
        <f t="shared" si="5"/>
        <v>5.6249999999999911E-2</v>
      </c>
      <c r="L15" s="1"/>
    </row>
    <row r="16" spans="1:12">
      <c r="A16" s="7">
        <v>43018</v>
      </c>
      <c r="B16" s="8" t="s">
        <v>58</v>
      </c>
      <c r="C16" s="8" t="s">
        <v>19</v>
      </c>
      <c r="D16" s="8">
        <v>800</v>
      </c>
      <c r="E16" s="8">
        <v>740</v>
      </c>
      <c r="F16" s="8">
        <v>22.55</v>
      </c>
      <c r="G16" s="8">
        <v>18.8</v>
      </c>
      <c r="H16" s="8">
        <v>22</v>
      </c>
      <c r="I16" s="30">
        <f t="shared" si="3"/>
        <v>-440.00000000000057</v>
      </c>
      <c r="J16" s="26">
        <f t="shared" si="4"/>
        <v>18040</v>
      </c>
      <c r="K16" s="27">
        <f t="shared" si="5"/>
        <v>-2.4390243902439056E-2</v>
      </c>
      <c r="L16" s="1"/>
    </row>
    <row r="17" spans="1:12">
      <c r="A17" s="7">
        <v>43018</v>
      </c>
      <c r="B17" s="8" t="s">
        <v>723</v>
      </c>
      <c r="C17" s="8" t="s">
        <v>19</v>
      </c>
      <c r="D17" s="8">
        <v>500</v>
      </c>
      <c r="E17" s="8">
        <v>900</v>
      </c>
      <c r="F17" s="8">
        <v>46</v>
      </c>
      <c r="G17" s="8">
        <v>40</v>
      </c>
      <c r="H17" s="8">
        <v>44</v>
      </c>
      <c r="I17" s="30">
        <f t="shared" si="3"/>
        <v>-1000</v>
      </c>
      <c r="J17" s="26">
        <f t="shared" si="4"/>
        <v>23000</v>
      </c>
      <c r="K17" s="27">
        <f t="shared" si="5"/>
        <v>-4.3478260869565216E-2</v>
      </c>
      <c r="L17" s="1"/>
    </row>
    <row r="18" spans="1:12">
      <c r="A18" s="4">
        <v>43049</v>
      </c>
      <c r="B18" s="5" t="s">
        <v>315</v>
      </c>
      <c r="C18" s="5" t="s">
        <v>19</v>
      </c>
      <c r="D18" s="5">
        <v>1000</v>
      </c>
      <c r="E18" s="5">
        <v>850</v>
      </c>
      <c r="F18" s="5">
        <v>23</v>
      </c>
      <c r="G18" s="5">
        <v>20</v>
      </c>
      <c r="H18" s="5">
        <v>24.5</v>
      </c>
      <c r="I18" s="29">
        <f t="shared" si="3"/>
        <v>1500</v>
      </c>
      <c r="J18" s="26">
        <f t="shared" si="4"/>
        <v>23000</v>
      </c>
      <c r="K18" s="27">
        <f t="shared" si="5"/>
        <v>6.5217391304347824E-2</v>
      </c>
      <c r="L18" s="1"/>
    </row>
    <row r="19" spans="1:12">
      <c r="A19" s="7">
        <v>43049</v>
      </c>
      <c r="B19" s="8" t="s">
        <v>445</v>
      </c>
      <c r="C19" s="8" t="s">
        <v>19</v>
      </c>
      <c r="D19" s="8">
        <v>1200</v>
      </c>
      <c r="E19" s="8">
        <v>510</v>
      </c>
      <c r="F19" s="8">
        <v>22</v>
      </c>
      <c r="G19" s="8">
        <v>19.5</v>
      </c>
      <c r="H19" s="8">
        <v>19.5</v>
      </c>
      <c r="I19" s="30">
        <f t="shared" si="3"/>
        <v>-3000</v>
      </c>
      <c r="J19" s="26">
        <f t="shared" si="4"/>
        <v>26400</v>
      </c>
      <c r="K19" s="27">
        <f t="shared" si="5"/>
        <v>-0.11363636363636363</v>
      </c>
      <c r="L19" s="1"/>
    </row>
    <row r="20" spans="1:12">
      <c r="A20" s="4">
        <v>43079</v>
      </c>
      <c r="B20" s="5" t="s">
        <v>566</v>
      </c>
      <c r="C20" s="5" t="s">
        <v>19</v>
      </c>
      <c r="D20" s="5">
        <v>1575</v>
      </c>
      <c r="E20" s="5">
        <v>450</v>
      </c>
      <c r="F20" s="5">
        <v>17</v>
      </c>
      <c r="G20" s="5">
        <v>14.7</v>
      </c>
      <c r="H20" s="5">
        <v>18</v>
      </c>
      <c r="I20" s="29">
        <f t="shared" si="3"/>
        <v>1575</v>
      </c>
      <c r="J20" s="26">
        <f t="shared" si="4"/>
        <v>26775</v>
      </c>
      <c r="K20" s="27">
        <f t="shared" si="5"/>
        <v>5.8823529411764705E-2</v>
      </c>
      <c r="L20" s="1"/>
    </row>
    <row r="21" spans="1:12">
      <c r="A21" s="4" t="s">
        <v>724</v>
      </c>
      <c r="B21" s="5" t="s">
        <v>569</v>
      </c>
      <c r="C21" s="5" t="s">
        <v>19</v>
      </c>
      <c r="D21" s="5">
        <v>2000</v>
      </c>
      <c r="E21" s="5">
        <v>690</v>
      </c>
      <c r="F21" s="5">
        <v>19.7</v>
      </c>
      <c r="G21" s="5">
        <v>18.2</v>
      </c>
      <c r="H21" s="5">
        <v>20.6</v>
      </c>
      <c r="I21" s="29">
        <f t="shared" si="3"/>
        <v>1800.0000000000043</v>
      </c>
      <c r="J21" s="26">
        <f t="shared" si="4"/>
        <v>39400</v>
      </c>
      <c r="K21" s="27">
        <f t="shared" si="5"/>
        <v>4.5685279187817368E-2</v>
      </c>
      <c r="L21" s="1"/>
    </row>
    <row r="22" spans="1:12">
      <c r="A22" s="4" t="s">
        <v>724</v>
      </c>
      <c r="B22" s="5" t="s">
        <v>305</v>
      </c>
      <c r="C22" s="5" t="s">
        <v>19</v>
      </c>
      <c r="D22" s="5">
        <v>250</v>
      </c>
      <c r="E22" s="5">
        <v>2500</v>
      </c>
      <c r="F22" s="5">
        <v>100</v>
      </c>
      <c r="G22" s="5">
        <v>88</v>
      </c>
      <c r="H22" s="5">
        <v>105.55</v>
      </c>
      <c r="I22" s="29">
        <f t="shared" si="3"/>
        <v>1387.4999999999993</v>
      </c>
      <c r="J22" s="26">
        <f t="shared" si="4"/>
        <v>25000</v>
      </c>
      <c r="K22" s="27">
        <f t="shared" si="5"/>
        <v>5.5499999999999973E-2</v>
      </c>
      <c r="L22" s="1"/>
    </row>
    <row r="23" spans="1:12">
      <c r="A23" s="4" t="s">
        <v>725</v>
      </c>
      <c r="B23" s="5" t="s">
        <v>569</v>
      </c>
      <c r="C23" s="5" t="s">
        <v>19</v>
      </c>
      <c r="D23" s="5">
        <v>2000</v>
      </c>
      <c r="E23" s="5">
        <v>710</v>
      </c>
      <c r="F23" s="5">
        <v>15.5</v>
      </c>
      <c r="G23" s="5">
        <v>14</v>
      </c>
      <c r="H23" s="5">
        <v>17.5</v>
      </c>
      <c r="I23" s="29">
        <f t="shared" si="3"/>
        <v>4000</v>
      </c>
      <c r="J23" s="26">
        <f t="shared" si="4"/>
        <v>31000</v>
      </c>
      <c r="K23" s="27">
        <f t="shared" si="5"/>
        <v>0.12903225806451613</v>
      </c>
      <c r="L23" s="1"/>
    </row>
    <row r="24" spans="1:12">
      <c r="A24" s="4" t="s">
        <v>726</v>
      </c>
      <c r="B24" s="5" t="s">
        <v>453</v>
      </c>
      <c r="C24" s="5" t="s">
        <v>19</v>
      </c>
      <c r="D24" s="5">
        <v>800</v>
      </c>
      <c r="E24" s="5">
        <v>1300</v>
      </c>
      <c r="F24" s="5">
        <v>33</v>
      </c>
      <c r="G24" s="5">
        <v>29.25</v>
      </c>
      <c r="H24" s="5">
        <v>33</v>
      </c>
      <c r="I24" s="29">
        <f t="shared" si="3"/>
        <v>0</v>
      </c>
      <c r="J24" s="26">
        <f t="shared" si="4"/>
        <v>26400</v>
      </c>
      <c r="K24" s="27">
        <f t="shared" si="5"/>
        <v>0</v>
      </c>
      <c r="L24" s="1"/>
    </row>
    <row r="25" spans="1:12">
      <c r="A25" s="4" t="s">
        <v>726</v>
      </c>
      <c r="B25" s="5" t="s">
        <v>520</v>
      </c>
      <c r="C25" s="5" t="s">
        <v>19</v>
      </c>
      <c r="D25" s="5">
        <v>1300</v>
      </c>
      <c r="E25" s="5">
        <v>460</v>
      </c>
      <c r="F25" s="5">
        <v>16.100000000000001</v>
      </c>
      <c r="G25" s="5">
        <v>13.9</v>
      </c>
      <c r="H25" s="5">
        <v>17.100000000000001</v>
      </c>
      <c r="I25" s="29">
        <f t="shared" si="3"/>
        <v>1300</v>
      </c>
      <c r="J25" s="26">
        <f t="shared" si="4"/>
        <v>20930.000000000004</v>
      </c>
      <c r="K25" s="27">
        <f t="shared" si="5"/>
        <v>6.2111801242236017E-2</v>
      </c>
      <c r="L25" s="1"/>
    </row>
    <row r="26" spans="1:12">
      <c r="A26" s="4" t="s">
        <v>727</v>
      </c>
      <c r="B26" s="5" t="s">
        <v>728</v>
      </c>
      <c r="C26" s="5" t="s">
        <v>19</v>
      </c>
      <c r="D26" s="5">
        <v>2000</v>
      </c>
      <c r="E26" s="5">
        <v>710</v>
      </c>
      <c r="F26" s="5">
        <v>10</v>
      </c>
      <c r="G26" s="5">
        <v>7.7</v>
      </c>
      <c r="H26" s="5">
        <v>10</v>
      </c>
      <c r="I26" s="29">
        <f t="shared" si="3"/>
        <v>0</v>
      </c>
      <c r="J26" s="26">
        <f t="shared" si="4"/>
        <v>20000</v>
      </c>
      <c r="K26" s="27">
        <f t="shared" si="5"/>
        <v>0</v>
      </c>
      <c r="L26" s="1"/>
    </row>
    <row r="27" spans="1:12">
      <c r="A27" s="4" t="s">
        <v>729</v>
      </c>
      <c r="B27" s="5" t="s">
        <v>730</v>
      </c>
      <c r="C27" s="5" t="s">
        <v>19</v>
      </c>
      <c r="D27" s="5">
        <v>3000</v>
      </c>
      <c r="E27" s="5">
        <v>270</v>
      </c>
      <c r="F27" s="5">
        <v>2.5</v>
      </c>
      <c r="G27" s="5">
        <v>1.2</v>
      </c>
      <c r="H27" s="5">
        <v>3.85</v>
      </c>
      <c r="I27" s="29">
        <f t="shared" si="3"/>
        <v>4050.0000000000005</v>
      </c>
      <c r="J27" s="26">
        <f t="shared" si="4"/>
        <v>7500</v>
      </c>
      <c r="K27" s="27">
        <f t="shared" si="5"/>
        <v>0.54</v>
      </c>
      <c r="L27" s="1"/>
    </row>
    <row r="28" spans="1:12">
      <c r="A28" s="4" t="s">
        <v>731</v>
      </c>
      <c r="B28" s="5" t="s">
        <v>520</v>
      </c>
      <c r="C28" s="5" t="s">
        <v>19</v>
      </c>
      <c r="D28" s="5">
        <v>1300</v>
      </c>
      <c r="E28" s="5">
        <v>460</v>
      </c>
      <c r="F28" s="5">
        <v>16.7</v>
      </c>
      <c r="G28" s="5">
        <v>14.5</v>
      </c>
      <c r="H28" s="5">
        <v>22.3</v>
      </c>
      <c r="I28" s="29">
        <f t="shared" si="3"/>
        <v>7280.0000000000018</v>
      </c>
      <c r="J28" s="26">
        <f t="shared" si="4"/>
        <v>21710</v>
      </c>
      <c r="K28" s="27">
        <f t="shared" si="5"/>
        <v>0.33532934131736536</v>
      </c>
      <c r="L28" s="1"/>
    </row>
    <row r="29" spans="1:12">
      <c r="A29" s="4" t="s">
        <v>732</v>
      </c>
      <c r="B29" s="5" t="s">
        <v>159</v>
      </c>
      <c r="C29" s="5" t="s">
        <v>19</v>
      </c>
      <c r="D29" s="5">
        <v>500</v>
      </c>
      <c r="E29" s="5">
        <v>900</v>
      </c>
      <c r="F29" s="5">
        <v>32</v>
      </c>
      <c r="G29" s="5">
        <v>26</v>
      </c>
      <c r="H29" s="5">
        <v>35</v>
      </c>
      <c r="I29" s="29">
        <f t="shared" si="3"/>
        <v>1500</v>
      </c>
      <c r="J29" s="26">
        <f t="shared" si="4"/>
        <v>16000</v>
      </c>
      <c r="K29" s="27">
        <f t="shared" si="5"/>
        <v>9.375E-2</v>
      </c>
      <c r="L29" s="1"/>
    </row>
    <row r="30" spans="1:12">
      <c r="A30" s="4" t="s">
        <v>732</v>
      </c>
      <c r="B30" s="5" t="s">
        <v>159</v>
      </c>
      <c r="C30" s="5" t="s">
        <v>19</v>
      </c>
      <c r="D30" s="5">
        <v>500</v>
      </c>
      <c r="E30" s="5">
        <v>900</v>
      </c>
      <c r="F30" s="5">
        <v>33.700000000000003</v>
      </c>
      <c r="G30" s="5">
        <v>27.7</v>
      </c>
      <c r="H30" s="5">
        <v>39.700000000000003</v>
      </c>
      <c r="I30" s="29">
        <f t="shared" si="3"/>
        <v>3000</v>
      </c>
      <c r="J30" s="26">
        <f t="shared" si="4"/>
        <v>16850</v>
      </c>
      <c r="K30" s="27">
        <f t="shared" si="5"/>
        <v>0.17804154302670624</v>
      </c>
      <c r="L30" s="1"/>
    </row>
    <row r="31" spans="1:12">
      <c r="A31" s="4" t="s">
        <v>733</v>
      </c>
      <c r="B31" s="5" t="s">
        <v>159</v>
      </c>
      <c r="C31" s="5" t="s">
        <v>19</v>
      </c>
      <c r="D31" s="5">
        <v>500</v>
      </c>
      <c r="E31" s="5">
        <v>900</v>
      </c>
      <c r="F31" s="5">
        <v>44.65</v>
      </c>
      <c r="G31" s="5">
        <v>38.65</v>
      </c>
      <c r="H31" s="5">
        <v>44.65</v>
      </c>
      <c r="I31" s="29">
        <f t="shared" si="3"/>
        <v>0</v>
      </c>
      <c r="J31" s="26">
        <f t="shared" si="4"/>
        <v>22325</v>
      </c>
      <c r="K31" s="27">
        <f t="shared" si="5"/>
        <v>0</v>
      </c>
      <c r="L31" s="1"/>
    </row>
    <row r="32" spans="1:12">
      <c r="A32" s="4" t="s">
        <v>733</v>
      </c>
      <c r="B32" s="5" t="s">
        <v>569</v>
      </c>
      <c r="C32" s="5" t="s">
        <v>19</v>
      </c>
      <c r="D32" s="5">
        <v>2000</v>
      </c>
      <c r="E32" s="5">
        <v>710</v>
      </c>
      <c r="F32" s="5">
        <v>13</v>
      </c>
      <c r="G32" s="5">
        <v>11.5</v>
      </c>
      <c r="H32" s="5">
        <v>20</v>
      </c>
      <c r="I32" s="29">
        <f t="shared" si="3"/>
        <v>14000</v>
      </c>
      <c r="J32" s="26">
        <f t="shared" si="4"/>
        <v>26000</v>
      </c>
      <c r="K32" s="27">
        <f t="shared" si="5"/>
        <v>0.53846153846153844</v>
      </c>
      <c r="L32" s="1"/>
    </row>
    <row r="33" spans="1:12">
      <c r="A33" s="4" t="s">
        <v>734</v>
      </c>
      <c r="B33" s="5" t="s">
        <v>58</v>
      </c>
      <c r="C33" s="5" t="s">
        <v>19</v>
      </c>
      <c r="D33" s="5">
        <v>800</v>
      </c>
      <c r="E33" s="5">
        <v>780</v>
      </c>
      <c r="F33" s="5">
        <v>25</v>
      </c>
      <c r="G33" s="5">
        <v>21.25</v>
      </c>
      <c r="H33" s="5">
        <v>25</v>
      </c>
      <c r="I33" s="29">
        <f t="shared" si="3"/>
        <v>0</v>
      </c>
      <c r="J33" s="26">
        <f t="shared" si="4"/>
        <v>20000</v>
      </c>
      <c r="K33" s="27">
        <f t="shared" si="5"/>
        <v>0</v>
      </c>
      <c r="L33" s="1"/>
    </row>
    <row r="34" spans="1:12">
      <c r="A34" s="7" t="s">
        <v>734</v>
      </c>
      <c r="B34" s="8" t="s">
        <v>676</v>
      </c>
      <c r="C34" s="8" t="s">
        <v>19</v>
      </c>
      <c r="D34" s="8">
        <v>750</v>
      </c>
      <c r="E34" s="8">
        <v>600</v>
      </c>
      <c r="F34" s="8">
        <v>19.75</v>
      </c>
      <c r="G34" s="8">
        <v>17.75</v>
      </c>
      <c r="H34" s="8">
        <v>17.75</v>
      </c>
      <c r="I34" s="30">
        <f t="shared" si="3"/>
        <v>-1500</v>
      </c>
      <c r="J34" s="26">
        <f t="shared" si="4"/>
        <v>14812.5</v>
      </c>
      <c r="K34" s="27">
        <f t="shared" si="5"/>
        <v>-0.10126582278481013</v>
      </c>
      <c r="L34" s="1"/>
    </row>
    <row r="35" spans="1:12">
      <c r="A35" s="7" t="s">
        <v>734</v>
      </c>
      <c r="B35" s="8" t="s">
        <v>510</v>
      </c>
      <c r="C35" s="8" t="s">
        <v>19</v>
      </c>
      <c r="D35" s="8">
        <v>1000</v>
      </c>
      <c r="E35" s="8">
        <v>630</v>
      </c>
      <c r="F35" s="8">
        <v>24.1</v>
      </c>
      <c r="G35" s="8">
        <v>21.1</v>
      </c>
      <c r="H35" s="8">
        <v>22</v>
      </c>
      <c r="I35" s="30">
        <f t="shared" si="3"/>
        <v>-2100.0000000000014</v>
      </c>
      <c r="J35" s="26">
        <f t="shared" si="4"/>
        <v>24100</v>
      </c>
      <c r="K35" s="27">
        <f t="shared" si="5"/>
        <v>-8.7136929460580964E-2</v>
      </c>
      <c r="L35" s="1"/>
    </row>
    <row r="36" spans="1:12">
      <c r="A36" s="4" t="s">
        <v>735</v>
      </c>
      <c r="B36" s="5" t="s">
        <v>81</v>
      </c>
      <c r="C36" s="5" t="s">
        <v>19</v>
      </c>
      <c r="D36" s="5">
        <v>1500</v>
      </c>
      <c r="E36" s="5">
        <v>600</v>
      </c>
      <c r="F36" s="5">
        <v>26.5</v>
      </c>
      <c r="G36" s="5">
        <v>24.5</v>
      </c>
      <c r="H36" s="5">
        <v>33.5</v>
      </c>
      <c r="I36" s="29">
        <f t="shared" si="3"/>
        <v>10500</v>
      </c>
      <c r="J36" s="26">
        <f t="shared" si="4"/>
        <v>39750</v>
      </c>
      <c r="K36" s="27">
        <f t="shared" si="5"/>
        <v>0.26415094339622641</v>
      </c>
      <c r="L36" s="1"/>
    </row>
    <row r="37" spans="1:12">
      <c r="A37" s="4" t="s">
        <v>735</v>
      </c>
      <c r="B37" s="5" t="s">
        <v>596</v>
      </c>
      <c r="C37" s="5" t="s">
        <v>19</v>
      </c>
      <c r="D37" s="5">
        <v>1200</v>
      </c>
      <c r="E37" s="5">
        <v>700</v>
      </c>
      <c r="F37" s="5">
        <v>22.5</v>
      </c>
      <c r="G37" s="5">
        <v>20</v>
      </c>
      <c r="H37" s="5">
        <v>22.9</v>
      </c>
      <c r="I37" s="29">
        <f t="shared" si="3"/>
        <v>479.99999999999829</v>
      </c>
      <c r="J37" s="26">
        <f t="shared" si="4"/>
        <v>27000</v>
      </c>
      <c r="K37" s="27">
        <f t="shared" si="5"/>
        <v>1.7777777777777715E-2</v>
      </c>
      <c r="L37" s="1"/>
    </row>
    <row r="38" spans="1:12">
      <c r="A38" s="4" t="s">
        <v>736</v>
      </c>
      <c r="B38" s="5" t="s">
        <v>569</v>
      </c>
      <c r="C38" s="5" t="s">
        <v>19</v>
      </c>
      <c r="D38" s="5">
        <v>1000</v>
      </c>
      <c r="E38" s="5">
        <v>730</v>
      </c>
      <c r="F38" s="5">
        <v>23.4</v>
      </c>
      <c r="G38" s="5">
        <v>20.399999999999999</v>
      </c>
      <c r="H38" s="5">
        <v>24.9</v>
      </c>
      <c r="I38" s="29">
        <f t="shared" si="3"/>
        <v>1500</v>
      </c>
      <c r="J38" s="26">
        <f t="shared" si="4"/>
        <v>23400</v>
      </c>
      <c r="K38" s="27">
        <f t="shared" si="5"/>
        <v>6.4102564102564097E-2</v>
      </c>
      <c r="L38" s="1"/>
    </row>
    <row r="39" spans="1:12">
      <c r="A39" s="4" t="s">
        <v>736</v>
      </c>
      <c r="B39" s="5" t="s">
        <v>462</v>
      </c>
      <c r="C39" s="5" t="s">
        <v>19</v>
      </c>
      <c r="D39" s="5">
        <v>700</v>
      </c>
      <c r="E39" s="5">
        <v>840</v>
      </c>
      <c r="F39" s="5">
        <v>27.1</v>
      </c>
      <c r="G39" s="5">
        <v>22.9</v>
      </c>
      <c r="H39" s="5">
        <v>29.3</v>
      </c>
      <c r="I39" s="29">
        <f t="shared" si="3"/>
        <v>1539.9999999999995</v>
      </c>
      <c r="J39" s="26">
        <f t="shared" si="4"/>
        <v>18970</v>
      </c>
      <c r="K39" s="27">
        <f t="shared" si="5"/>
        <v>8.1180811808118064E-2</v>
      </c>
      <c r="L39" s="1"/>
    </row>
    <row r="40" spans="1:12">
      <c r="A40" s="4" t="s">
        <v>736</v>
      </c>
      <c r="B40" s="5" t="s">
        <v>722</v>
      </c>
      <c r="C40" s="5" t="s">
        <v>19</v>
      </c>
      <c r="D40" s="5">
        <v>200</v>
      </c>
      <c r="E40" s="5">
        <v>3900</v>
      </c>
      <c r="F40" s="5">
        <v>103</v>
      </c>
      <c r="G40" s="5">
        <v>88</v>
      </c>
      <c r="H40" s="5">
        <v>103</v>
      </c>
      <c r="I40" s="29">
        <f t="shared" si="3"/>
        <v>0</v>
      </c>
      <c r="J40" s="26">
        <f t="shared" si="4"/>
        <v>20600</v>
      </c>
      <c r="K40" s="27">
        <f t="shared" si="5"/>
        <v>0</v>
      </c>
      <c r="L40" s="1"/>
    </row>
    <row r="41" spans="1:12">
      <c r="A41" s="4"/>
      <c r="B41" s="5"/>
      <c r="C41" s="5"/>
      <c r="D41" s="5"/>
      <c r="E41" s="5"/>
      <c r="F41" s="5"/>
      <c r="G41" s="5"/>
      <c r="H41" s="5"/>
      <c r="I41" s="29"/>
      <c r="J41" s="26"/>
      <c r="K41" s="27"/>
      <c r="L41" s="1"/>
    </row>
    <row r="42" spans="1:12">
      <c r="A42" s="4"/>
      <c r="B42" s="5"/>
      <c r="C42" s="5"/>
      <c r="D42" s="5"/>
      <c r="E42" s="5"/>
      <c r="F42" s="5"/>
      <c r="G42" s="5"/>
      <c r="H42" s="5"/>
      <c r="I42" s="29"/>
      <c r="J42" s="26"/>
      <c r="K42" s="27">
        <f>SUM(K4:K41)</f>
        <v>3.1899318433704003</v>
      </c>
      <c r="L42" s="1"/>
    </row>
    <row r="43" spans="1:12">
      <c r="A43" s="31"/>
      <c r="B43" s="32"/>
      <c r="C43" s="32"/>
      <c r="D43" s="32"/>
      <c r="E43" s="32"/>
      <c r="F43" s="32"/>
      <c r="G43" s="91" t="s">
        <v>69</v>
      </c>
      <c r="H43" s="91"/>
      <c r="I43" s="34">
        <f>SUM(I4:I42)</f>
        <v>71372.5</v>
      </c>
      <c r="J43" s="32"/>
      <c r="K43" s="1"/>
      <c r="L43" s="1"/>
    </row>
    <row r="44" spans="1:12">
      <c r="G44" s="32"/>
      <c r="H44" s="32"/>
      <c r="I44" s="32"/>
    </row>
    <row r="45" spans="1:12">
      <c r="G45" s="92" t="s">
        <v>70</v>
      </c>
      <c r="H45" s="92"/>
      <c r="I45" s="35">
        <v>3.19</v>
      </c>
    </row>
    <row r="46" spans="1:12">
      <c r="G46" s="33"/>
      <c r="H46" s="33"/>
      <c r="I46" s="32"/>
    </row>
    <row r="47" spans="1:12">
      <c r="G47" s="92" t="s">
        <v>2</v>
      </c>
      <c r="H47" s="92"/>
      <c r="I47" s="35">
        <f>31/37</f>
        <v>0.83783783783783783</v>
      </c>
    </row>
  </sheetData>
  <mergeCells count="5">
    <mergeCell ref="A1:J1"/>
    <mergeCell ref="A2:J2"/>
    <mergeCell ref="G43:H43"/>
    <mergeCell ref="G45:H45"/>
    <mergeCell ref="G47:H47"/>
  </mergeCells>
  <pageMargins left="0.75" right="0.75" top="1" bottom="1" header="0.51180555555555596" footer="0.51180555555555596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49" workbookViewId="0">
      <selection activeCell="D60" sqref="D60"/>
    </sheetView>
  </sheetViews>
  <sheetFormatPr defaultColWidth="9" defaultRowHeight="15"/>
  <cols>
    <col min="1" max="1" width="9.42578125"/>
    <col min="2" max="2" width="16" customWidth="1"/>
    <col min="5" max="5" width="12.85546875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737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42744</v>
      </c>
      <c r="B4" s="5" t="s">
        <v>676</v>
      </c>
      <c r="C4" s="5" t="s">
        <v>19</v>
      </c>
      <c r="D4" s="5">
        <v>1500</v>
      </c>
      <c r="E4" s="5">
        <v>840</v>
      </c>
      <c r="F4" s="5">
        <v>15</v>
      </c>
      <c r="G4" s="5">
        <v>13</v>
      </c>
      <c r="H4" s="5">
        <v>21</v>
      </c>
      <c r="I4" s="29">
        <f t="shared" ref="I4:I56" si="0">(H4-F4)*D4</f>
        <v>9000</v>
      </c>
      <c r="J4" s="26">
        <f t="shared" ref="J4:J56" si="1">D4*F4</f>
        <v>22500</v>
      </c>
      <c r="K4" s="27">
        <f t="shared" ref="K4:K20" si="2">(I4/J4)</f>
        <v>0.4</v>
      </c>
      <c r="L4" s="1"/>
    </row>
    <row r="5" spans="1:12">
      <c r="A5" s="4">
        <v>42744</v>
      </c>
      <c r="B5" s="5" t="s">
        <v>557</v>
      </c>
      <c r="C5" s="5" t="s">
        <v>19</v>
      </c>
      <c r="D5" s="5">
        <v>200</v>
      </c>
      <c r="E5" s="5">
        <v>2200</v>
      </c>
      <c r="F5" s="5">
        <v>68</v>
      </c>
      <c r="G5" s="5">
        <v>53</v>
      </c>
      <c r="H5" s="5">
        <v>75.5</v>
      </c>
      <c r="I5" s="29">
        <f t="shared" si="0"/>
        <v>1500</v>
      </c>
      <c r="J5" s="26">
        <f t="shared" si="1"/>
        <v>13600</v>
      </c>
      <c r="K5" s="27">
        <f t="shared" si="2"/>
        <v>0.11029411764705882</v>
      </c>
      <c r="L5" s="1"/>
    </row>
    <row r="6" spans="1:12">
      <c r="A6" s="7">
        <v>42834</v>
      </c>
      <c r="B6" s="8" t="s">
        <v>738</v>
      </c>
      <c r="C6" s="8" t="s">
        <v>19</v>
      </c>
      <c r="D6" s="8">
        <v>250</v>
      </c>
      <c r="E6" s="8">
        <v>2950</v>
      </c>
      <c r="F6" s="8">
        <v>65</v>
      </c>
      <c r="G6" s="8">
        <v>53</v>
      </c>
      <c r="H6" s="8">
        <v>59</v>
      </c>
      <c r="I6" s="30">
        <f t="shared" si="0"/>
        <v>-1500</v>
      </c>
      <c r="J6" s="26">
        <f t="shared" si="1"/>
        <v>16250</v>
      </c>
      <c r="K6" s="27">
        <f t="shared" si="2"/>
        <v>-9.2307692307692313E-2</v>
      </c>
      <c r="L6" s="1"/>
    </row>
    <row r="7" spans="1:12">
      <c r="A7" s="4">
        <v>42834</v>
      </c>
      <c r="B7" s="5" t="s">
        <v>315</v>
      </c>
      <c r="C7" s="5" t="s">
        <v>19</v>
      </c>
      <c r="D7" s="5">
        <v>500</v>
      </c>
      <c r="E7" s="5">
        <v>1640</v>
      </c>
      <c r="F7" s="5">
        <v>30</v>
      </c>
      <c r="G7" s="5">
        <v>26</v>
      </c>
      <c r="H7" s="5">
        <v>33</v>
      </c>
      <c r="I7" s="29">
        <f t="shared" si="0"/>
        <v>1500</v>
      </c>
      <c r="J7" s="26">
        <f t="shared" si="1"/>
        <v>15000</v>
      </c>
      <c r="K7" s="27">
        <f t="shared" si="2"/>
        <v>0.1</v>
      </c>
      <c r="L7" s="1"/>
    </row>
    <row r="8" spans="1:12">
      <c r="A8" s="4">
        <v>42834</v>
      </c>
      <c r="B8" s="5" t="s">
        <v>676</v>
      </c>
      <c r="C8" s="5" t="s">
        <v>19</v>
      </c>
      <c r="D8" s="5">
        <v>1500</v>
      </c>
      <c r="E8" s="5">
        <v>860</v>
      </c>
      <c r="F8" s="5">
        <v>16</v>
      </c>
      <c r="G8" s="5">
        <v>15</v>
      </c>
      <c r="H8" s="5">
        <v>18</v>
      </c>
      <c r="I8" s="29">
        <f t="shared" si="0"/>
        <v>3000</v>
      </c>
      <c r="J8" s="26">
        <f t="shared" si="1"/>
        <v>24000</v>
      </c>
      <c r="K8" s="27">
        <f t="shared" si="2"/>
        <v>0.125</v>
      </c>
      <c r="L8" s="1"/>
    </row>
    <row r="9" spans="1:12">
      <c r="A9" s="7">
        <v>42864</v>
      </c>
      <c r="B9" s="8" t="s">
        <v>168</v>
      </c>
      <c r="C9" s="8" t="s">
        <v>19</v>
      </c>
      <c r="D9" s="8">
        <v>1000</v>
      </c>
      <c r="E9" s="8">
        <v>860</v>
      </c>
      <c r="F9" s="8">
        <v>28.25</v>
      </c>
      <c r="G9" s="8">
        <v>25.25</v>
      </c>
      <c r="H9" s="8">
        <v>25.25</v>
      </c>
      <c r="I9" s="30">
        <f t="shared" si="0"/>
        <v>-3000</v>
      </c>
      <c r="J9" s="26">
        <f t="shared" si="1"/>
        <v>28250</v>
      </c>
      <c r="K9" s="27">
        <f t="shared" si="2"/>
        <v>-0.10619469026548672</v>
      </c>
      <c r="L9" s="1"/>
    </row>
    <row r="10" spans="1:12">
      <c r="A10" s="4">
        <v>42864</v>
      </c>
      <c r="B10" s="5" t="s">
        <v>516</v>
      </c>
      <c r="C10" s="5" t="s">
        <v>19</v>
      </c>
      <c r="D10" s="5">
        <v>350</v>
      </c>
      <c r="E10" s="5">
        <v>1780</v>
      </c>
      <c r="F10" s="5">
        <v>51</v>
      </c>
      <c r="G10" s="5">
        <v>42.7</v>
      </c>
      <c r="H10" s="5">
        <v>51</v>
      </c>
      <c r="I10" s="29">
        <f t="shared" si="0"/>
        <v>0</v>
      </c>
      <c r="J10" s="26">
        <f t="shared" si="1"/>
        <v>17850</v>
      </c>
      <c r="K10" s="27">
        <f t="shared" si="2"/>
        <v>0</v>
      </c>
      <c r="L10" s="1"/>
    </row>
    <row r="11" spans="1:12">
      <c r="A11" s="4">
        <v>42864</v>
      </c>
      <c r="B11" s="5" t="s">
        <v>520</v>
      </c>
      <c r="C11" s="5" t="s">
        <v>19</v>
      </c>
      <c r="D11" s="5">
        <v>1300</v>
      </c>
      <c r="E11" s="5">
        <v>520</v>
      </c>
      <c r="F11" s="5">
        <v>16.399999999999999</v>
      </c>
      <c r="G11" s="5">
        <v>14.2</v>
      </c>
      <c r="H11" s="5">
        <v>16.399999999999999</v>
      </c>
      <c r="I11" s="29">
        <f t="shared" si="0"/>
        <v>0</v>
      </c>
      <c r="J11" s="26">
        <f t="shared" si="1"/>
        <v>21319.999999999996</v>
      </c>
      <c r="K11" s="27">
        <f t="shared" si="2"/>
        <v>0</v>
      </c>
      <c r="L11" s="1"/>
    </row>
    <row r="12" spans="1:12">
      <c r="A12" s="4">
        <v>42895</v>
      </c>
      <c r="B12" s="5" t="s">
        <v>521</v>
      </c>
      <c r="C12" s="5" t="s">
        <v>19</v>
      </c>
      <c r="D12" s="5">
        <v>1500</v>
      </c>
      <c r="E12" s="5">
        <v>560</v>
      </c>
      <c r="F12" s="5">
        <v>18</v>
      </c>
      <c r="G12" s="5">
        <v>16</v>
      </c>
      <c r="H12" s="5">
        <v>20</v>
      </c>
      <c r="I12" s="29">
        <f t="shared" si="0"/>
        <v>3000</v>
      </c>
      <c r="J12" s="26">
        <f t="shared" si="1"/>
        <v>27000</v>
      </c>
      <c r="K12" s="27">
        <f t="shared" si="2"/>
        <v>0.1111111111111111</v>
      </c>
      <c r="L12" s="1"/>
    </row>
    <row r="13" spans="1:12">
      <c r="A13" s="4">
        <v>42895</v>
      </c>
      <c r="B13" s="5" t="s">
        <v>230</v>
      </c>
      <c r="C13" s="5" t="s">
        <v>19</v>
      </c>
      <c r="D13" s="5">
        <v>1200</v>
      </c>
      <c r="E13" s="5">
        <v>410</v>
      </c>
      <c r="F13" s="5">
        <v>16.8</v>
      </c>
      <c r="G13" s="5">
        <v>14.3</v>
      </c>
      <c r="H13" s="5">
        <v>16.8</v>
      </c>
      <c r="I13" s="29">
        <f t="shared" si="0"/>
        <v>0</v>
      </c>
      <c r="J13" s="26">
        <f t="shared" si="1"/>
        <v>20160</v>
      </c>
      <c r="K13" s="27">
        <f t="shared" si="2"/>
        <v>0</v>
      </c>
      <c r="L13" s="1"/>
    </row>
    <row r="14" spans="1:12">
      <c r="A14" s="4">
        <v>42895</v>
      </c>
      <c r="B14" s="5" t="s">
        <v>81</v>
      </c>
      <c r="C14" s="5" t="s">
        <v>19</v>
      </c>
      <c r="D14" s="5">
        <v>1500</v>
      </c>
      <c r="E14" s="5">
        <v>660</v>
      </c>
      <c r="F14" s="5">
        <v>18</v>
      </c>
      <c r="G14" s="5">
        <v>16</v>
      </c>
      <c r="H14" s="5">
        <v>18.95</v>
      </c>
      <c r="I14" s="29">
        <f t="shared" si="0"/>
        <v>1424.9999999999989</v>
      </c>
      <c r="J14" s="26">
        <f t="shared" si="1"/>
        <v>27000</v>
      </c>
      <c r="K14" s="27">
        <f t="shared" si="2"/>
        <v>5.2777777777777736E-2</v>
      </c>
      <c r="L14" s="1"/>
    </row>
    <row r="15" spans="1:12">
      <c r="A15" s="4">
        <v>42925</v>
      </c>
      <c r="B15" s="5" t="s">
        <v>739</v>
      </c>
      <c r="C15" s="5" t="s">
        <v>19</v>
      </c>
      <c r="D15" s="5">
        <v>800</v>
      </c>
      <c r="E15" s="5">
        <v>1360</v>
      </c>
      <c r="F15" s="5">
        <v>21.5</v>
      </c>
      <c r="G15" s="5">
        <v>17.75</v>
      </c>
      <c r="H15" s="5">
        <v>23.5</v>
      </c>
      <c r="I15" s="29">
        <f t="shared" si="0"/>
        <v>1600</v>
      </c>
      <c r="J15" s="26">
        <f t="shared" si="1"/>
        <v>17200</v>
      </c>
      <c r="K15" s="27">
        <f t="shared" si="2"/>
        <v>9.3023255813953487E-2</v>
      </c>
      <c r="L15" s="1"/>
    </row>
    <row r="16" spans="1:12">
      <c r="A16" s="4">
        <v>42925</v>
      </c>
      <c r="B16" s="5" t="s">
        <v>676</v>
      </c>
      <c r="C16" s="5" t="s">
        <v>19</v>
      </c>
      <c r="D16" s="5">
        <v>1500</v>
      </c>
      <c r="E16" s="5">
        <v>800</v>
      </c>
      <c r="F16" s="5">
        <v>15.45</v>
      </c>
      <c r="G16" s="5">
        <v>13.45</v>
      </c>
      <c r="H16" s="5">
        <v>16.45</v>
      </c>
      <c r="I16" s="29">
        <f t="shared" si="0"/>
        <v>1500</v>
      </c>
      <c r="J16" s="26">
        <f t="shared" si="1"/>
        <v>23175</v>
      </c>
      <c r="K16" s="27">
        <f t="shared" si="2"/>
        <v>6.4724919093851127E-2</v>
      </c>
      <c r="L16" s="1"/>
    </row>
    <row r="17" spans="1:12">
      <c r="A17" s="4">
        <v>42925</v>
      </c>
      <c r="B17" s="5" t="s">
        <v>740</v>
      </c>
      <c r="C17" s="5" t="s">
        <v>19</v>
      </c>
      <c r="D17" s="5">
        <v>500</v>
      </c>
      <c r="E17" s="5">
        <v>1960</v>
      </c>
      <c r="F17" s="5">
        <v>36.299999999999997</v>
      </c>
      <c r="G17" s="5">
        <v>30.3</v>
      </c>
      <c r="H17" s="5">
        <v>39.299999999999997</v>
      </c>
      <c r="I17" s="29">
        <f t="shared" si="0"/>
        <v>1500</v>
      </c>
      <c r="J17" s="26">
        <f t="shared" si="1"/>
        <v>18150</v>
      </c>
      <c r="K17" s="27">
        <f t="shared" si="2"/>
        <v>8.2644628099173556E-2</v>
      </c>
      <c r="L17" s="1"/>
    </row>
    <row r="18" spans="1:12">
      <c r="A18" s="4">
        <v>42956</v>
      </c>
      <c r="B18" s="5" t="s">
        <v>58</v>
      </c>
      <c r="C18" s="5" t="s">
        <v>19</v>
      </c>
      <c r="D18" s="5">
        <v>800</v>
      </c>
      <c r="E18" s="5">
        <v>760</v>
      </c>
      <c r="F18" s="5">
        <v>22.3</v>
      </c>
      <c r="G18" s="5">
        <v>18.55</v>
      </c>
      <c r="H18" s="5">
        <v>23</v>
      </c>
      <c r="I18" s="29">
        <f t="shared" si="0"/>
        <v>559.99999999999943</v>
      </c>
      <c r="J18" s="26">
        <f t="shared" si="1"/>
        <v>17840</v>
      </c>
      <c r="K18" s="27">
        <f t="shared" si="2"/>
        <v>3.1390134529147948E-2</v>
      </c>
      <c r="L18" s="1"/>
    </row>
    <row r="19" spans="1:12">
      <c r="A19" s="4">
        <v>42956</v>
      </c>
      <c r="B19" s="5" t="s">
        <v>49</v>
      </c>
      <c r="C19" s="5" t="s">
        <v>19</v>
      </c>
      <c r="D19" s="5">
        <v>500</v>
      </c>
      <c r="E19" s="5">
        <v>1900</v>
      </c>
      <c r="F19" s="5">
        <v>49.1</v>
      </c>
      <c r="G19" s="5">
        <v>43.1</v>
      </c>
      <c r="H19" s="5">
        <v>60</v>
      </c>
      <c r="I19" s="29">
        <f t="shared" si="0"/>
        <v>5449.9999999999991</v>
      </c>
      <c r="J19" s="26">
        <f t="shared" si="1"/>
        <v>24550</v>
      </c>
      <c r="K19" s="27">
        <f t="shared" si="2"/>
        <v>0.22199592668024437</v>
      </c>
      <c r="L19" s="1"/>
    </row>
    <row r="20" spans="1:12">
      <c r="A20" s="4">
        <v>43048</v>
      </c>
      <c r="B20" s="5" t="s">
        <v>74</v>
      </c>
      <c r="C20" s="5" t="s">
        <v>19</v>
      </c>
      <c r="D20" s="5">
        <v>500</v>
      </c>
      <c r="E20" s="5">
        <v>1940</v>
      </c>
      <c r="F20" s="5">
        <v>53.5</v>
      </c>
      <c r="G20" s="5">
        <v>47.5</v>
      </c>
      <c r="H20" s="5">
        <v>53.5</v>
      </c>
      <c r="I20" s="29">
        <f t="shared" si="0"/>
        <v>0</v>
      </c>
      <c r="J20" s="26">
        <f t="shared" si="1"/>
        <v>26750</v>
      </c>
      <c r="K20" s="27">
        <f t="shared" si="2"/>
        <v>0</v>
      </c>
      <c r="L20" s="1"/>
    </row>
    <row r="21" spans="1:12">
      <c r="A21" s="4">
        <v>43048</v>
      </c>
      <c r="B21" s="5" t="s">
        <v>168</v>
      </c>
      <c r="C21" s="5" t="s">
        <v>19</v>
      </c>
      <c r="D21" s="5">
        <v>1000</v>
      </c>
      <c r="E21" s="5">
        <v>840</v>
      </c>
      <c r="F21" s="5">
        <v>23</v>
      </c>
      <c r="G21" s="5">
        <v>20</v>
      </c>
      <c r="H21" s="5">
        <v>26</v>
      </c>
      <c r="I21" s="29">
        <f t="shared" si="0"/>
        <v>3000</v>
      </c>
      <c r="J21" s="26">
        <f t="shared" si="1"/>
        <v>23000</v>
      </c>
      <c r="K21" s="27">
        <f t="shared" ref="K21:K56" si="3">(I21/J21)</f>
        <v>0.13043478260869565</v>
      </c>
      <c r="L21" s="1"/>
    </row>
    <row r="22" spans="1:12">
      <c r="A22" s="7">
        <v>43078</v>
      </c>
      <c r="B22" s="8" t="s">
        <v>741</v>
      </c>
      <c r="C22" s="8" t="s">
        <v>19</v>
      </c>
      <c r="D22" s="8">
        <v>1100</v>
      </c>
      <c r="E22" s="8">
        <v>660</v>
      </c>
      <c r="F22" s="8">
        <v>18.350000000000001</v>
      </c>
      <c r="G22" s="8">
        <v>15.65</v>
      </c>
      <c r="H22" s="8">
        <v>18.149999999999999</v>
      </c>
      <c r="I22" s="30">
        <f t="shared" si="0"/>
        <v>-220.00000000000313</v>
      </c>
      <c r="J22" s="26">
        <f t="shared" si="1"/>
        <v>20185</v>
      </c>
      <c r="K22" s="27">
        <f t="shared" si="3"/>
        <v>-1.0899182561308058E-2</v>
      </c>
      <c r="L22" s="1"/>
    </row>
    <row r="23" spans="1:12">
      <c r="A23" s="7" t="s">
        <v>742</v>
      </c>
      <c r="B23" s="8" t="s">
        <v>74</v>
      </c>
      <c r="C23" s="8" t="s">
        <v>19</v>
      </c>
      <c r="D23" s="8">
        <v>500</v>
      </c>
      <c r="E23" s="8">
        <v>1940</v>
      </c>
      <c r="F23" s="8">
        <v>50</v>
      </c>
      <c r="G23" s="8">
        <v>44</v>
      </c>
      <c r="H23" s="8">
        <v>44</v>
      </c>
      <c r="I23" s="30">
        <f t="shared" si="0"/>
        <v>-3000</v>
      </c>
      <c r="J23" s="26">
        <f t="shared" si="1"/>
        <v>25000</v>
      </c>
      <c r="K23" s="27">
        <f t="shared" si="3"/>
        <v>-0.12</v>
      </c>
      <c r="L23" s="1"/>
    </row>
    <row r="24" spans="1:12">
      <c r="A24" s="4" t="s">
        <v>742</v>
      </c>
      <c r="B24" s="5" t="s">
        <v>743</v>
      </c>
      <c r="C24" s="5" t="s">
        <v>19</v>
      </c>
      <c r="D24" s="5">
        <v>200</v>
      </c>
      <c r="E24" s="5">
        <v>2200</v>
      </c>
      <c r="F24" s="5">
        <v>66</v>
      </c>
      <c r="G24" s="5">
        <v>51</v>
      </c>
      <c r="H24" s="5">
        <v>83.25</v>
      </c>
      <c r="I24" s="29">
        <f t="shared" si="0"/>
        <v>3450</v>
      </c>
      <c r="J24" s="26">
        <f t="shared" si="1"/>
        <v>13200</v>
      </c>
      <c r="K24" s="27">
        <f t="shared" si="3"/>
        <v>0.26136363636363635</v>
      </c>
      <c r="L24" s="1"/>
    </row>
    <row r="25" spans="1:12">
      <c r="A25" s="4" t="s">
        <v>742</v>
      </c>
      <c r="B25" s="5" t="s">
        <v>744</v>
      </c>
      <c r="C25" s="5" t="s">
        <v>19</v>
      </c>
      <c r="D25" s="5">
        <v>1300</v>
      </c>
      <c r="E25" s="5">
        <v>500</v>
      </c>
      <c r="F25" s="5">
        <v>20.5</v>
      </c>
      <c r="G25" s="5">
        <v>18.3</v>
      </c>
      <c r="H25" s="5">
        <v>21.7</v>
      </c>
      <c r="I25" s="29">
        <f t="shared" si="0"/>
        <v>1559.9999999999991</v>
      </c>
      <c r="J25" s="26">
        <f t="shared" si="1"/>
        <v>26650</v>
      </c>
      <c r="K25" s="27">
        <f t="shared" si="3"/>
        <v>5.8536585365853627E-2</v>
      </c>
      <c r="L25" s="1"/>
    </row>
    <row r="26" spans="1:12">
      <c r="A26" s="4" t="s">
        <v>745</v>
      </c>
      <c r="B26" s="5" t="s">
        <v>315</v>
      </c>
      <c r="C26" s="5" t="s">
        <v>19</v>
      </c>
      <c r="D26" s="5">
        <v>1000</v>
      </c>
      <c r="E26" s="5">
        <v>850</v>
      </c>
      <c r="F26" s="5">
        <v>19.5</v>
      </c>
      <c r="G26" s="5">
        <v>16.5</v>
      </c>
      <c r="H26" s="5">
        <v>20.95</v>
      </c>
      <c r="I26" s="29">
        <f t="shared" si="0"/>
        <v>1449.9999999999993</v>
      </c>
      <c r="J26" s="26">
        <f t="shared" si="1"/>
        <v>19500</v>
      </c>
      <c r="K26" s="27">
        <f t="shared" si="3"/>
        <v>7.4358974358974331E-2</v>
      </c>
      <c r="L26" s="1"/>
    </row>
    <row r="27" spans="1:12">
      <c r="A27" s="4" t="s">
        <v>745</v>
      </c>
      <c r="B27" s="5" t="s">
        <v>557</v>
      </c>
      <c r="C27" s="5" t="s">
        <v>19</v>
      </c>
      <c r="D27" s="5">
        <v>200</v>
      </c>
      <c r="E27" s="5">
        <v>2250</v>
      </c>
      <c r="F27" s="5">
        <v>63.5</v>
      </c>
      <c r="G27" s="5">
        <v>48.5</v>
      </c>
      <c r="H27" s="5">
        <v>70.95</v>
      </c>
      <c r="I27" s="29">
        <f t="shared" si="0"/>
        <v>1490.0000000000005</v>
      </c>
      <c r="J27" s="26">
        <f t="shared" si="1"/>
        <v>12700</v>
      </c>
      <c r="K27" s="27">
        <f t="shared" si="3"/>
        <v>0.11732283464566932</v>
      </c>
      <c r="L27" s="1"/>
    </row>
    <row r="28" spans="1:12">
      <c r="A28" s="4" t="s">
        <v>745</v>
      </c>
      <c r="B28" s="5" t="s">
        <v>36</v>
      </c>
      <c r="C28" s="5" t="s">
        <v>19</v>
      </c>
      <c r="D28" s="5">
        <v>500</v>
      </c>
      <c r="E28" s="5">
        <v>1380</v>
      </c>
      <c r="F28" s="5">
        <v>45.4</v>
      </c>
      <c r="G28" s="5">
        <v>39.4</v>
      </c>
      <c r="H28" s="5">
        <v>45.4</v>
      </c>
      <c r="I28" s="29">
        <f t="shared" si="0"/>
        <v>0</v>
      </c>
      <c r="J28" s="26">
        <f t="shared" si="1"/>
        <v>22700</v>
      </c>
      <c r="K28" s="27">
        <f t="shared" si="3"/>
        <v>0</v>
      </c>
      <c r="L28" s="1"/>
    </row>
    <row r="29" spans="1:12">
      <c r="A29" s="4" t="s">
        <v>746</v>
      </c>
      <c r="B29" s="5" t="s">
        <v>168</v>
      </c>
      <c r="C29" s="5" t="s">
        <v>19</v>
      </c>
      <c r="D29" s="5">
        <v>1000</v>
      </c>
      <c r="E29" s="5">
        <v>820</v>
      </c>
      <c r="F29" s="5">
        <v>22.7</v>
      </c>
      <c r="G29" s="5">
        <v>19.7</v>
      </c>
      <c r="H29" s="5">
        <v>24.2</v>
      </c>
      <c r="I29" s="29">
        <f t="shared" si="0"/>
        <v>1500</v>
      </c>
      <c r="J29" s="26">
        <f t="shared" si="1"/>
        <v>22700</v>
      </c>
      <c r="K29" s="27">
        <f t="shared" si="3"/>
        <v>6.6079295154185022E-2</v>
      </c>
      <c r="L29" s="1"/>
    </row>
    <row r="30" spans="1:12">
      <c r="A30" s="4" t="s">
        <v>746</v>
      </c>
      <c r="B30" s="5" t="s">
        <v>481</v>
      </c>
      <c r="C30" s="5" t="s">
        <v>19</v>
      </c>
      <c r="D30" s="5">
        <v>2000</v>
      </c>
      <c r="E30" s="5">
        <v>680</v>
      </c>
      <c r="F30" s="5">
        <v>13.65</v>
      </c>
      <c r="G30" s="5">
        <v>12.15</v>
      </c>
      <c r="H30" s="5">
        <v>13.65</v>
      </c>
      <c r="I30" s="29">
        <f t="shared" si="0"/>
        <v>0</v>
      </c>
      <c r="J30" s="26">
        <f t="shared" si="1"/>
        <v>27300</v>
      </c>
      <c r="K30" s="27">
        <f t="shared" si="3"/>
        <v>0</v>
      </c>
      <c r="L30" s="1"/>
    </row>
    <row r="31" spans="1:12">
      <c r="A31" s="4" t="s">
        <v>746</v>
      </c>
      <c r="B31" s="5" t="s">
        <v>315</v>
      </c>
      <c r="C31" s="5" t="s">
        <v>19</v>
      </c>
      <c r="D31" s="5">
        <v>1000</v>
      </c>
      <c r="E31" s="5">
        <v>850</v>
      </c>
      <c r="F31" s="5">
        <v>18.75</v>
      </c>
      <c r="G31" s="5">
        <v>15.75</v>
      </c>
      <c r="H31" s="5">
        <v>20.25</v>
      </c>
      <c r="I31" s="29">
        <f t="shared" si="0"/>
        <v>1500</v>
      </c>
      <c r="J31" s="26">
        <f t="shared" si="1"/>
        <v>18750</v>
      </c>
      <c r="K31" s="27">
        <f t="shared" si="3"/>
        <v>0.08</v>
      </c>
      <c r="L31" s="1"/>
    </row>
    <row r="32" spans="1:12">
      <c r="A32" s="4" t="s">
        <v>747</v>
      </c>
      <c r="B32" s="5" t="s">
        <v>748</v>
      </c>
      <c r="C32" s="5" t="s">
        <v>19</v>
      </c>
      <c r="D32" s="5">
        <v>1500</v>
      </c>
      <c r="E32" s="5">
        <v>410</v>
      </c>
      <c r="F32" s="5">
        <v>9.1999999999999993</v>
      </c>
      <c r="G32" s="5">
        <v>7.2</v>
      </c>
      <c r="H32" s="5">
        <v>9.1999999999999993</v>
      </c>
      <c r="I32" s="29">
        <f t="shared" si="0"/>
        <v>0</v>
      </c>
      <c r="J32" s="26">
        <f t="shared" si="1"/>
        <v>13799.999999999998</v>
      </c>
      <c r="K32" s="27">
        <f t="shared" si="3"/>
        <v>0</v>
      </c>
      <c r="L32" s="1"/>
    </row>
    <row r="33" spans="1:12">
      <c r="A33" s="7" t="s">
        <v>747</v>
      </c>
      <c r="B33" s="8" t="s">
        <v>738</v>
      </c>
      <c r="C33" s="8" t="s">
        <v>19</v>
      </c>
      <c r="D33" s="8">
        <v>250</v>
      </c>
      <c r="E33" s="8">
        <v>3050</v>
      </c>
      <c r="F33" s="8">
        <v>75</v>
      </c>
      <c r="G33" s="8">
        <v>63</v>
      </c>
      <c r="H33" s="8">
        <v>73</v>
      </c>
      <c r="I33" s="30">
        <f t="shared" si="0"/>
        <v>-500</v>
      </c>
      <c r="J33" s="26">
        <f t="shared" si="1"/>
        <v>18750</v>
      </c>
      <c r="K33" s="27">
        <f t="shared" si="3"/>
        <v>-2.6666666666666668E-2</v>
      </c>
      <c r="L33" s="1"/>
    </row>
    <row r="34" spans="1:12">
      <c r="A34" s="4" t="s">
        <v>749</v>
      </c>
      <c r="B34" s="5" t="s">
        <v>520</v>
      </c>
      <c r="C34" s="5" t="s">
        <v>19</v>
      </c>
      <c r="D34" s="5">
        <v>1300</v>
      </c>
      <c r="E34" s="5">
        <v>500</v>
      </c>
      <c r="F34" s="5">
        <v>17.8</v>
      </c>
      <c r="G34" s="5">
        <v>15.6</v>
      </c>
      <c r="H34" s="5">
        <v>19</v>
      </c>
      <c r="I34" s="29">
        <f t="shared" si="0"/>
        <v>1559.9999999999991</v>
      </c>
      <c r="J34" s="26">
        <f t="shared" si="1"/>
        <v>23140</v>
      </c>
      <c r="K34" s="27">
        <f t="shared" si="3"/>
        <v>6.7415730337078608E-2</v>
      </c>
      <c r="L34" s="1"/>
    </row>
    <row r="35" spans="1:12">
      <c r="A35" s="4" t="s">
        <v>749</v>
      </c>
      <c r="B35" s="5" t="s">
        <v>466</v>
      </c>
      <c r="C35" s="5" t="s">
        <v>19</v>
      </c>
      <c r="D35" s="5">
        <v>500</v>
      </c>
      <c r="E35" s="5">
        <v>1820</v>
      </c>
      <c r="F35" s="5">
        <v>41.3</v>
      </c>
      <c r="G35" s="5">
        <v>45.3</v>
      </c>
      <c r="H35" s="5">
        <v>41.3</v>
      </c>
      <c r="I35" s="29">
        <f t="shared" si="0"/>
        <v>0</v>
      </c>
      <c r="J35" s="26">
        <f t="shared" si="1"/>
        <v>20650</v>
      </c>
      <c r="K35" s="27">
        <f t="shared" si="3"/>
        <v>0</v>
      </c>
      <c r="L35" s="1"/>
    </row>
    <row r="36" spans="1:12">
      <c r="A36" s="4" t="s">
        <v>750</v>
      </c>
      <c r="B36" s="5" t="s">
        <v>541</v>
      </c>
      <c r="C36" s="5" t="s">
        <v>19</v>
      </c>
      <c r="D36" s="5">
        <v>800</v>
      </c>
      <c r="E36" s="5">
        <v>880</v>
      </c>
      <c r="F36" s="5">
        <v>23</v>
      </c>
      <c r="G36" s="5">
        <v>19.25</v>
      </c>
      <c r="H36" s="5">
        <v>32.15</v>
      </c>
      <c r="I36" s="29">
        <f t="shared" si="0"/>
        <v>7319.9999999999991</v>
      </c>
      <c r="J36" s="26">
        <f t="shared" si="1"/>
        <v>18400</v>
      </c>
      <c r="K36" s="27">
        <f t="shared" si="3"/>
        <v>0.39782608695652166</v>
      </c>
      <c r="L36" s="1"/>
    </row>
    <row r="37" spans="1:12">
      <c r="A37" s="4" t="s">
        <v>751</v>
      </c>
      <c r="B37" s="5" t="s">
        <v>575</v>
      </c>
      <c r="C37" s="5" t="s">
        <v>19</v>
      </c>
      <c r="D37" s="5">
        <v>1500</v>
      </c>
      <c r="E37" s="5">
        <v>430</v>
      </c>
      <c r="F37" s="5">
        <v>14.8</v>
      </c>
      <c r="G37" s="5">
        <v>12.8</v>
      </c>
      <c r="H37" s="5">
        <v>16.5</v>
      </c>
      <c r="I37" s="29">
        <f t="shared" si="0"/>
        <v>2549.9999999999991</v>
      </c>
      <c r="J37" s="26">
        <f t="shared" si="1"/>
        <v>22200</v>
      </c>
      <c r="K37" s="27">
        <f t="shared" si="3"/>
        <v>0.11486486486486483</v>
      </c>
      <c r="L37" s="1"/>
    </row>
    <row r="38" spans="1:12">
      <c r="A38" s="4" t="s">
        <v>751</v>
      </c>
      <c r="B38" s="5" t="s">
        <v>752</v>
      </c>
      <c r="C38" s="5" t="s">
        <v>19</v>
      </c>
      <c r="D38" s="5">
        <v>1300</v>
      </c>
      <c r="E38" s="5">
        <v>500</v>
      </c>
      <c r="F38" s="5">
        <v>14.7</v>
      </c>
      <c r="G38" s="5">
        <v>12.5</v>
      </c>
      <c r="H38" s="5">
        <v>15.9</v>
      </c>
      <c r="I38" s="29">
        <f t="shared" si="0"/>
        <v>1560.0000000000014</v>
      </c>
      <c r="J38" s="26">
        <f t="shared" si="1"/>
        <v>19110</v>
      </c>
      <c r="K38" s="27">
        <f t="shared" si="3"/>
        <v>8.1632653061224567E-2</v>
      </c>
      <c r="L38" s="1"/>
    </row>
    <row r="39" spans="1:12">
      <c r="A39" s="4" t="s">
        <v>751</v>
      </c>
      <c r="B39" s="5" t="s">
        <v>753</v>
      </c>
      <c r="C39" s="5" t="s">
        <v>19</v>
      </c>
      <c r="D39" s="5">
        <v>250</v>
      </c>
      <c r="E39" s="5">
        <v>3100</v>
      </c>
      <c r="F39" s="5">
        <v>45.6</v>
      </c>
      <c r="G39" s="5">
        <v>33.6</v>
      </c>
      <c r="H39" s="5">
        <v>48</v>
      </c>
      <c r="I39" s="29">
        <f t="shared" si="0"/>
        <v>599.99999999999966</v>
      </c>
      <c r="J39" s="26">
        <f t="shared" si="1"/>
        <v>11400</v>
      </c>
      <c r="K39" s="27">
        <f t="shared" si="3"/>
        <v>5.263157894736839E-2</v>
      </c>
      <c r="L39" s="1"/>
    </row>
    <row r="40" spans="1:12">
      <c r="A40" s="4" t="s">
        <v>754</v>
      </c>
      <c r="B40" s="5" t="s">
        <v>557</v>
      </c>
      <c r="C40" s="5" t="s">
        <v>19</v>
      </c>
      <c r="D40" s="5">
        <v>200</v>
      </c>
      <c r="E40" s="5">
        <v>2350</v>
      </c>
      <c r="F40" s="5">
        <v>89.8</v>
      </c>
      <c r="G40" s="5">
        <v>74.8</v>
      </c>
      <c r="H40" s="5">
        <v>95</v>
      </c>
      <c r="I40" s="29">
        <f t="shared" si="0"/>
        <v>1040.0000000000005</v>
      </c>
      <c r="J40" s="26">
        <f t="shared" si="1"/>
        <v>17960</v>
      </c>
      <c r="K40" s="27">
        <f t="shared" si="3"/>
        <v>5.790645879732742E-2</v>
      </c>
      <c r="L40" s="1"/>
    </row>
    <row r="41" spans="1:12">
      <c r="A41" s="4" t="s">
        <v>754</v>
      </c>
      <c r="B41" s="5" t="s">
        <v>541</v>
      </c>
      <c r="C41" s="5" t="s">
        <v>19</v>
      </c>
      <c r="D41" s="5">
        <v>800</v>
      </c>
      <c r="E41" s="5">
        <v>980</v>
      </c>
      <c r="F41" s="5">
        <v>23.4</v>
      </c>
      <c r="G41" s="5">
        <v>19.649999999999999</v>
      </c>
      <c r="H41" s="5">
        <v>33.4</v>
      </c>
      <c r="I41" s="29">
        <f t="shared" si="0"/>
        <v>8000</v>
      </c>
      <c r="J41" s="26">
        <f t="shared" si="1"/>
        <v>18720</v>
      </c>
      <c r="K41" s="27">
        <f t="shared" si="3"/>
        <v>0.42735042735042733</v>
      </c>
      <c r="L41" s="1"/>
    </row>
    <row r="42" spans="1:12">
      <c r="A42" s="7" t="s">
        <v>755</v>
      </c>
      <c r="B42" s="8" t="s">
        <v>518</v>
      </c>
      <c r="C42" s="8" t="s">
        <v>19</v>
      </c>
      <c r="D42" s="8">
        <v>200</v>
      </c>
      <c r="E42" s="8">
        <v>2500</v>
      </c>
      <c r="F42" s="8">
        <v>82.8</v>
      </c>
      <c r="G42" s="8">
        <v>67.8</v>
      </c>
      <c r="H42" s="8">
        <v>67.8</v>
      </c>
      <c r="I42" s="30">
        <f t="shared" si="0"/>
        <v>-3000</v>
      </c>
      <c r="J42" s="26">
        <f t="shared" si="1"/>
        <v>16560</v>
      </c>
      <c r="K42" s="27">
        <f t="shared" si="3"/>
        <v>-0.18115942028985507</v>
      </c>
      <c r="L42" s="1"/>
    </row>
    <row r="43" spans="1:12">
      <c r="A43" s="4" t="s">
        <v>755</v>
      </c>
      <c r="B43" s="5" t="s">
        <v>556</v>
      </c>
      <c r="C43" s="5" t="s">
        <v>19</v>
      </c>
      <c r="D43" s="5">
        <v>1500</v>
      </c>
      <c r="E43" s="5">
        <v>720</v>
      </c>
      <c r="F43" s="5">
        <v>28.1</v>
      </c>
      <c r="G43" s="5">
        <v>26</v>
      </c>
      <c r="H43" s="5">
        <v>35.1</v>
      </c>
      <c r="I43" s="29">
        <f t="shared" si="0"/>
        <v>10500</v>
      </c>
      <c r="J43" s="26">
        <f t="shared" si="1"/>
        <v>42150</v>
      </c>
      <c r="K43" s="27">
        <f t="shared" si="3"/>
        <v>0.24911032028469751</v>
      </c>
      <c r="L43" s="1"/>
    </row>
    <row r="44" spans="1:12">
      <c r="A44" s="4" t="s">
        <v>756</v>
      </c>
      <c r="B44" s="5" t="s">
        <v>556</v>
      </c>
      <c r="C44" s="5" t="s">
        <v>19</v>
      </c>
      <c r="D44" s="5">
        <v>1500</v>
      </c>
      <c r="E44" s="5">
        <v>660</v>
      </c>
      <c r="F44" s="5">
        <v>23.1</v>
      </c>
      <c r="G44" s="5">
        <v>21.1</v>
      </c>
      <c r="H44" s="5">
        <v>25.1</v>
      </c>
      <c r="I44" s="29">
        <f t="shared" si="0"/>
        <v>3000</v>
      </c>
      <c r="J44" s="26">
        <f t="shared" si="1"/>
        <v>34650</v>
      </c>
      <c r="K44" s="27">
        <f t="shared" si="3"/>
        <v>8.6580086580086577E-2</v>
      </c>
      <c r="L44" s="1"/>
    </row>
    <row r="45" spans="1:12">
      <c r="A45" s="4" t="s">
        <v>756</v>
      </c>
      <c r="B45" s="5" t="s">
        <v>556</v>
      </c>
      <c r="C45" s="5" t="s">
        <v>19</v>
      </c>
      <c r="D45" s="5">
        <v>1500</v>
      </c>
      <c r="E45" s="5">
        <v>640</v>
      </c>
      <c r="F45" s="5">
        <v>24.1</v>
      </c>
      <c r="G45" s="5">
        <v>22.1</v>
      </c>
      <c r="H45" s="5">
        <v>29.5</v>
      </c>
      <c r="I45" s="29">
        <f t="shared" si="0"/>
        <v>8099.9999999999982</v>
      </c>
      <c r="J45" s="26">
        <f t="shared" si="1"/>
        <v>36150</v>
      </c>
      <c r="K45" s="27">
        <f t="shared" si="3"/>
        <v>0.22406639004149373</v>
      </c>
      <c r="L45" s="1"/>
    </row>
    <row r="46" spans="1:12">
      <c r="A46" s="4" t="s">
        <v>757</v>
      </c>
      <c r="B46" s="5" t="s">
        <v>578</v>
      </c>
      <c r="C46" s="5" t="s">
        <v>19</v>
      </c>
      <c r="D46" s="5">
        <v>1500</v>
      </c>
      <c r="E46" s="5">
        <v>400</v>
      </c>
      <c r="F46" s="5">
        <v>13.5</v>
      </c>
      <c r="G46" s="5">
        <v>11.5</v>
      </c>
      <c r="H46" s="5">
        <v>14.5</v>
      </c>
      <c r="I46" s="29">
        <f t="shared" si="0"/>
        <v>1500</v>
      </c>
      <c r="J46" s="26">
        <f t="shared" si="1"/>
        <v>20250</v>
      </c>
      <c r="K46" s="27">
        <f t="shared" si="3"/>
        <v>7.407407407407407E-2</v>
      </c>
      <c r="L46" s="1"/>
    </row>
    <row r="47" spans="1:12">
      <c r="A47" s="4" t="s">
        <v>757</v>
      </c>
      <c r="B47" s="5" t="s">
        <v>541</v>
      </c>
      <c r="C47" s="5" t="s">
        <v>19</v>
      </c>
      <c r="D47" s="5">
        <v>800</v>
      </c>
      <c r="E47" s="5">
        <v>960</v>
      </c>
      <c r="F47" s="5">
        <v>22.65</v>
      </c>
      <c r="G47" s="5">
        <v>16.899999999999999</v>
      </c>
      <c r="H47" s="5">
        <v>26.65</v>
      </c>
      <c r="I47" s="29">
        <f t="shared" si="0"/>
        <v>3200</v>
      </c>
      <c r="J47" s="26">
        <f t="shared" si="1"/>
        <v>18120</v>
      </c>
      <c r="K47" s="27">
        <f t="shared" si="3"/>
        <v>0.17660044150110377</v>
      </c>
      <c r="L47" s="1"/>
    </row>
    <row r="48" spans="1:12">
      <c r="A48" s="4" t="s">
        <v>757</v>
      </c>
      <c r="B48" s="5" t="s">
        <v>521</v>
      </c>
      <c r="C48" s="5" t="s">
        <v>19</v>
      </c>
      <c r="D48" s="5">
        <v>1500</v>
      </c>
      <c r="E48" s="5">
        <v>540</v>
      </c>
      <c r="F48" s="5">
        <v>18.5</v>
      </c>
      <c r="G48" s="5">
        <v>16.5</v>
      </c>
      <c r="H48" s="5">
        <v>18.5</v>
      </c>
      <c r="I48" s="29">
        <f t="shared" si="0"/>
        <v>0</v>
      </c>
      <c r="J48" s="26">
        <f t="shared" si="1"/>
        <v>27750</v>
      </c>
      <c r="K48" s="27">
        <f t="shared" si="3"/>
        <v>0</v>
      </c>
      <c r="L48" s="1"/>
    </row>
    <row r="49" spans="1:12">
      <c r="A49" s="4" t="s">
        <v>758</v>
      </c>
      <c r="B49" s="5" t="s">
        <v>541</v>
      </c>
      <c r="C49" s="5" t="s">
        <v>19</v>
      </c>
      <c r="D49" s="5">
        <v>800</v>
      </c>
      <c r="E49" s="5">
        <v>900</v>
      </c>
      <c r="F49" s="5">
        <v>26</v>
      </c>
      <c r="G49" s="5">
        <v>22.25</v>
      </c>
      <c r="H49" s="5">
        <v>28</v>
      </c>
      <c r="I49" s="29">
        <f t="shared" si="0"/>
        <v>1600</v>
      </c>
      <c r="J49" s="26">
        <f t="shared" si="1"/>
        <v>20800</v>
      </c>
      <c r="K49" s="27">
        <f t="shared" si="3"/>
        <v>7.6923076923076927E-2</v>
      </c>
      <c r="L49" s="1"/>
    </row>
    <row r="50" spans="1:12">
      <c r="A50" s="4" t="s">
        <v>758</v>
      </c>
      <c r="B50" s="5" t="s">
        <v>520</v>
      </c>
      <c r="C50" s="5" t="s">
        <v>19</v>
      </c>
      <c r="D50" s="5">
        <v>1300</v>
      </c>
      <c r="E50" s="5">
        <v>460</v>
      </c>
      <c r="F50" s="5">
        <v>19.5</v>
      </c>
      <c r="G50" s="5">
        <v>17.3</v>
      </c>
      <c r="H50" s="5">
        <v>19.5</v>
      </c>
      <c r="I50" s="29">
        <f t="shared" si="0"/>
        <v>0</v>
      </c>
      <c r="J50" s="26">
        <f t="shared" si="1"/>
        <v>25350</v>
      </c>
      <c r="K50" s="27">
        <f t="shared" si="3"/>
        <v>0</v>
      </c>
      <c r="L50" s="1"/>
    </row>
    <row r="51" spans="1:12">
      <c r="A51" s="4" t="s">
        <v>758</v>
      </c>
      <c r="B51" s="5" t="s">
        <v>759</v>
      </c>
      <c r="C51" s="5" t="s">
        <v>19</v>
      </c>
      <c r="D51" s="5">
        <v>2000</v>
      </c>
      <c r="E51" s="5">
        <v>660</v>
      </c>
      <c r="F51" s="5">
        <v>13.15</v>
      </c>
      <c r="G51" s="5">
        <v>11.65</v>
      </c>
      <c r="H51" s="5">
        <v>13.8</v>
      </c>
      <c r="I51" s="29">
        <f t="shared" si="0"/>
        <v>1300.0000000000007</v>
      </c>
      <c r="J51" s="26">
        <f t="shared" si="1"/>
        <v>26300</v>
      </c>
      <c r="K51" s="27">
        <f t="shared" si="3"/>
        <v>4.9429657794676833E-2</v>
      </c>
      <c r="L51" s="1"/>
    </row>
    <row r="52" spans="1:12">
      <c r="A52" s="4" t="s">
        <v>758</v>
      </c>
      <c r="B52" s="5" t="s">
        <v>442</v>
      </c>
      <c r="C52" s="5" t="s">
        <v>19</v>
      </c>
      <c r="D52" s="5">
        <v>800</v>
      </c>
      <c r="E52" s="5">
        <v>520</v>
      </c>
      <c r="F52" s="5">
        <v>27.2</v>
      </c>
      <c r="G52" s="5">
        <v>23.45</v>
      </c>
      <c r="H52" s="5">
        <v>27.2</v>
      </c>
      <c r="I52" s="29">
        <f t="shared" si="0"/>
        <v>0</v>
      </c>
      <c r="J52" s="26">
        <f t="shared" si="1"/>
        <v>21760</v>
      </c>
      <c r="K52" s="27">
        <f t="shared" si="3"/>
        <v>0</v>
      </c>
      <c r="L52" s="1"/>
    </row>
    <row r="53" spans="1:12">
      <c r="A53" s="4" t="s">
        <v>760</v>
      </c>
      <c r="B53" s="5" t="s">
        <v>541</v>
      </c>
      <c r="C53" s="5" t="s">
        <v>19</v>
      </c>
      <c r="D53" s="5">
        <v>800</v>
      </c>
      <c r="E53" s="5">
        <v>860</v>
      </c>
      <c r="F53" s="5">
        <v>12</v>
      </c>
      <c r="G53" s="5">
        <v>8.25</v>
      </c>
      <c r="H53" s="5">
        <v>12</v>
      </c>
      <c r="I53" s="29">
        <f t="shared" si="0"/>
        <v>0</v>
      </c>
      <c r="J53" s="26">
        <f t="shared" si="1"/>
        <v>9600</v>
      </c>
      <c r="K53" s="27">
        <f t="shared" si="3"/>
        <v>0</v>
      </c>
      <c r="L53" s="1"/>
    </row>
    <row r="54" spans="1:12">
      <c r="A54" s="4" t="s">
        <v>760</v>
      </c>
      <c r="B54" s="5" t="s">
        <v>541</v>
      </c>
      <c r="C54" s="5" t="s">
        <v>19</v>
      </c>
      <c r="D54" s="5">
        <v>800</v>
      </c>
      <c r="E54" s="5">
        <v>860</v>
      </c>
      <c r="F54" s="5">
        <v>25</v>
      </c>
      <c r="G54" s="5">
        <v>21.25</v>
      </c>
      <c r="H54" s="5">
        <v>29</v>
      </c>
      <c r="I54" s="29">
        <f t="shared" si="0"/>
        <v>3200</v>
      </c>
      <c r="J54" s="26">
        <f t="shared" si="1"/>
        <v>20000</v>
      </c>
      <c r="K54" s="27">
        <f t="shared" si="3"/>
        <v>0.16</v>
      </c>
      <c r="L54" s="1"/>
    </row>
    <row r="55" spans="1:12">
      <c r="A55" s="4" t="s">
        <v>761</v>
      </c>
      <c r="B55" s="5" t="s">
        <v>58</v>
      </c>
      <c r="C55" s="5" t="s">
        <v>19</v>
      </c>
      <c r="D55" s="5">
        <v>800</v>
      </c>
      <c r="E55" s="5">
        <v>700</v>
      </c>
      <c r="F55" s="5">
        <v>26</v>
      </c>
      <c r="G55" s="5">
        <v>22.25</v>
      </c>
      <c r="H55" s="5">
        <v>33.450000000000003</v>
      </c>
      <c r="I55" s="29">
        <f t="shared" si="0"/>
        <v>5960.0000000000018</v>
      </c>
      <c r="J55" s="26">
        <f t="shared" si="1"/>
        <v>20800</v>
      </c>
      <c r="K55" s="27">
        <f t="shared" si="3"/>
        <v>0.28653846153846163</v>
      </c>
      <c r="L55" s="1"/>
    </row>
    <row r="56" spans="1:12">
      <c r="A56" s="4" t="s">
        <v>761</v>
      </c>
      <c r="B56" s="5" t="s">
        <v>520</v>
      </c>
      <c r="C56" s="5" t="s">
        <v>19</v>
      </c>
      <c r="D56" s="5">
        <v>1300</v>
      </c>
      <c r="E56" s="5">
        <v>480</v>
      </c>
      <c r="F56" s="5">
        <v>16.100000000000001</v>
      </c>
      <c r="G56" s="5">
        <v>13.9</v>
      </c>
      <c r="H56" s="5">
        <v>16.100000000000001</v>
      </c>
      <c r="I56" s="29">
        <f t="shared" si="0"/>
        <v>0</v>
      </c>
      <c r="J56" s="26">
        <f t="shared" si="1"/>
        <v>20930.000000000004</v>
      </c>
      <c r="K56" s="27">
        <f t="shared" si="3"/>
        <v>0</v>
      </c>
      <c r="L56" s="1"/>
    </row>
    <row r="57" spans="1:12">
      <c r="A57" s="4"/>
      <c r="B57" s="5"/>
      <c r="C57" s="5"/>
      <c r="D57" s="5"/>
      <c r="E57" s="5"/>
      <c r="F57" s="5"/>
      <c r="G57" s="5"/>
      <c r="H57" s="5"/>
      <c r="I57" s="29"/>
      <c r="J57" s="26"/>
      <c r="K57" s="27"/>
      <c r="L57" s="1"/>
    </row>
    <row r="58" spans="1:12">
      <c r="A58" s="4"/>
      <c r="B58" s="5"/>
      <c r="C58" s="5"/>
      <c r="D58" s="5"/>
      <c r="E58" s="5"/>
      <c r="F58" s="5"/>
      <c r="G58" s="5"/>
      <c r="H58" s="5"/>
      <c r="I58" s="29"/>
      <c r="J58" s="26"/>
      <c r="K58" s="27">
        <f>SUM(K4:K50)</f>
        <v>3.7308125168776693</v>
      </c>
      <c r="L58" s="1"/>
    </row>
    <row r="59" spans="1:12">
      <c r="A59" s="31"/>
      <c r="B59" s="32"/>
      <c r="C59" s="32"/>
      <c r="D59" s="32"/>
      <c r="E59" s="32"/>
      <c r="F59" s="32"/>
      <c r="G59" s="91" t="s">
        <v>69</v>
      </c>
      <c r="H59" s="91"/>
      <c r="I59" s="34">
        <f>SUM(I4:I58)</f>
        <v>93755</v>
      </c>
      <c r="J59" s="32"/>
      <c r="K59" s="1"/>
      <c r="L59" s="1"/>
    </row>
    <row r="60" spans="1:12">
      <c r="G60" s="32"/>
      <c r="H60" s="32"/>
      <c r="I60" s="32"/>
    </row>
    <row r="61" spans="1:12">
      <c r="G61" s="92" t="s">
        <v>70</v>
      </c>
      <c r="H61" s="92"/>
      <c r="I61" s="35">
        <v>3.73</v>
      </c>
    </row>
    <row r="62" spans="1:12">
      <c r="G62" s="33"/>
      <c r="H62" s="33"/>
      <c r="I62" s="32"/>
    </row>
    <row r="63" spans="1:12">
      <c r="G63" s="92" t="s">
        <v>2</v>
      </c>
      <c r="H63" s="92"/>
      <c r="I63" s="35">
        <f>47/53</f>
        <v>0.8867924528301887</v>
      </c>
    </row>
  </sheetData>
  <mergeCells count="5">
    <mergeCell ref="A1:J1"/>
    <mergeCell ref="A2:J2"/>
    <mergeCell ref="G59:H59"/>
    <mergeCell ref="G61:H61"/>
    <mergeCell ref="G63:H63"/>
  </mergeCells>
  <pageMargins left="0.75" right="0.75" top="1" bottom="1" header="0.51180555555555596" footer="0.51180555555555596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4"/>
  <sheetViews>
    <sheetView topLeftCell="A34" workbookViewId="0">
      <selection activeCell="C58" sqref="C58"/>
    </sheetView>
  </sheetViews>
  <sheetFormatPr defaultColWidth="9" defaultRowHeight="15"/>
  <cols>
    <col min="1" max="1" width="9.42578125"/>
    <col min="2" max="2" width="21.85546875" customWidth="1"/>
    <col min="5" max="5" width="12.85546875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762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42743</v>
      </c>
      <c r="B4" s="5" t="s">
        <v>516</v>
      </c>
      <c r="C4" s="5" t="s">
        <v>19</v>
      </c>
      <c r="D4" s="5">
        <v>350</v>
      </c>
      <c r="E4" s="5">
        <v>1860</v>
      </c>
      <c r="F4" s="5">
        <v>48</v>
      </c>
      <c r="G4" s="5">
        <v>39.700000000000003</v>
      </c>
      <c r="H4" s="5">
        <v>48</v>
      </c>
      <c r="I4" s="29">
        <f t="shared" ref="I4:I50" si="0">(H4-F4)*D4</f>
        <v>0</v>
      </c>
      <c r="J4" s="26">
        <f t="shared" ref="J4:J50" si="1">D4*F4</f>
        <v>16800</v>
      </c>
      <c r="K4" s="27">
        <f t="shared" ref="K4:K50" si="2">(I4/J4)</f>
        <v>0</v>
      </c>
      <c r="L4" s="1"/>
    </row>
    <row r="5" spans="1:12">
      <c r="A5" s="4">
        <v>42743</v>
      </c>
      <c r="B5" s="5" t="s">
        <v>578</v>
      </c>
      <c r="C5" s="5" t="s">
        <v>19</v>
      </c>
      <c r="D5" s="5">
        <v>1500</v>
      </c>
      <c r="E5" s="5">
        <v>450</v>
      </c>
      <c r="F5" s="5">
        <v>16.75</v>
      </c>
      <c r="G5" s="5">
        <v>14.75</v>
      </c>
      <c r="H5" s="5">
        <v>16.75</v>
      </c>
      <c r="I5" s="29">
        <f t="shared" si="0"/>
        <v>0</v>
      </c>
      <c r="J5" s="26">
        <f t="shared" si="1"/>
        <v>25125</v>
      </c>
      <c r="K5" s="27">
        <f t="shared" si="2"/>
        <v>0</v>
      </c>
      <c r="L5" s="1"/>
    </row>
    <row r="6" spans="1:12">
      <c r="A6" s="4">
        <v>42743</v>
      </c>
      <c r="B6" s="5" t="s">
        <v>739</v>
      </c>
      <c r="C6" s="5" t="s">
        <v>19</v>
      </c>
      <c r="D6" s="5">
        <v>800</v>
      </c>
      <c r="E6" s="5">
        <v>1220</v>
      </c>
      <c r="F6" s="5">
        <v>23</v>
      </c>
      <c r="G6" s="5">
        <v>19.25</v>
      </c>
      <c r="H6" s="5">
        <v>23</v>
      </c>
      <c r="I6" s="29">
        <f t="shared" si="0"/>
        <v>0</v>
      </c>
      <c r="J6" s="26">
        <f t="shared" si="1"/>
        <v>18400</v>
      </c>
      <c r="K6" s="27">
        <f t="shared" si="2"/>
        <v>0</v>
      </c>
      <c r="L6" s="1"/>
    </row>
    <row r="7" spans="1:12">
      <c r="A7" s="4">
        <v>42774</v>
      </c>
      <c r="B7" s="5" t="s">
        <v>676</v>
      </c>
      <c r="C7" s="5" t="s">
        <v>19</v>
      </c>
      <c r="D7" s="5">
        <v>1500</v>
      </c>
      <c r="E7" s="5">
        <v>750</v>
      </c>
      <c r="F7" s="5">
        <v>20</v>
      </c>
      <c r="G7" s="5">
        <v>18</v>
      </c>
      <c r="H7" s="5">
        <v>25</v>
      </c>
      <c r="I7" s="29">
        <f t="shared" si="0"/>
        <v>7500</v>
      </c>
      <c r="J7" s="26">
        <f t="shared" si="1"/>
        <v>30000</v>
      </c>
      <c r="K7" s="27">
        <f t="shared" si="2"/>
        <v>0.25</v>
      </c>
      <c r="L7" s="1"/>
    </row>
    <row r="8" spans="1:12">
      <c r="A8" s="4">
        <v>42802</v>
      </c>
      <c r="B8" s="5" t="s">
        <v>58</v>
      </c>
      <c r="C8" s="5" t="s">
        <v>19</v>
      </c>
      <c r="D8" s="5">
        <v>800</v>
      </c>
      <c r="E8" s="5">
        <v>760</v>
      </c>
      <c r="F8" s="5">
        <v>25</v>
      </c>
      <c r="G8" s="5">
        <v>21.25</v>
      </c>
      <c r="H8" s="5">
        <v>25</v>
      </c>
      <c r="I8" s="29">
        <f t="shared" si="0"/>
        <v>0</v>
      </c>
      <c r="J8" s="26">
        <f t="shared" si="1"/>
        <v>20000</v>
      </c>
      <c r="K8" s="27">
        <f t="shared" si="2"/>
        <v>0</v>
      </c>
      <c r="L8" s="1"/>
    </row>
    <row r="9" spans="1:12">
      <c r="A9" s="7">
        <v>42802</v>
      </c>
      <c r="B9" s="8" t="s">
        <v>114</v>
      </c>
      <c r="C9" s="8" t="s">
        <v>19</v>
      </c>
      <c r="D9" s="8">
        <v>250</v>
      </c>
      <c r="E9" s="8">
        <v>2700</v>
      </c>
      <c r="F9" s="8">
        <v>74.599999999999994</v>
      </c>
      <c r="G9" s="8">
        <v>62.6</v>
      </c>
      <c r="H9" s="8">
        <v>62.6</v>
      </c>
      <c r="I9" s="30">
        <f t="shared" si="0"/>
        <v>-2999.9999999999982</v>
      </c>
      <c r="J9" s="26">
        <f t="shared" si="1"/>
        <v>18650</v>
      </c>
      <c r="K9" s="27">
        <f t="shared" si="2"/>
        <v>-0.1608579088471849</v>
      </c>
      <c r="L9" s="1"/>
    </row>
    <row r="10" spans="1:12">
      <c r="A10" s="4">
        <v>42802</v>
      </c>
      <c r="B10" s="5" t="s">
        <v>574</v>
      </c>
      <c r="C10" s="5" t="s">
        <v>19</v>
      </c>
      <c r="D10" s="5">
        <v>400</v>
      </c>
      <c r="E10" s="5">
        <v>1040</v>
      </c>
      <c r="F10" s="5">
        <v>49.45</v>
      </c>
      <c r="G10" s="5">
        <v>41.95</v>
      </c>
      <c r="H10" s="5">
        <v>49.45</v>
      </c>
      <c r="I10" s="29">
        <f t="shared" si="0"/>
        <v>0</v>
      </c>
      <c r="J10" s="26">
        <f t="shared" si="1"/>
        <v>19780</v>
      </c>
      <c r="K10" s="27">
        <f t="shared" si="2"/>
        <v>0</v>
      </c>
      <c r="L10" s="1"/>
    </row>
    <row r="11" spans="1:12">
      <c r="A11" s="4">
        <v>42833</v>
      </c>
      <c r="B11" s="5" t="s">
        <v>513</v>
      </c>
      <c r="C11" s="5" t="s">
        <v>19</v>
      </c>
      <c r="D11" s="5">
        <v>400</v>
      </c>
      <c r="E11" s="5">
        <v>1000</v>
      </c>
      <c r="F11" s="5">
        <v>48</v>
      </c>
      <c r="G11" s="5">
        <v>40.5</v>
      </c>
      <c r="H11" s="5">
        <v>51.75</v>
      </c>
      <c r="I11" s="29">
        <f t="shared" si="0"/>
        <v>1500</v>
      </c>
      <c r="J11" s="26">
        <f t="shared" si="1"/>
        <v>19200</v>
      </c>
      <c r="K11" s="27">
        <f t="shared" si="2"/>
        <v>7.8125E-2</v>
      </c>
      <c r="L11" s="1"/>
    </row>
    <row r="12" spans="1:12">
      <c r="A12" s="4">
        <v>42833</v>
      </c>
      <c r="B12" s="5" t="s">
        <v>520</v>
      </c>
      <c r="C12" s="5" t="s">
        <v>19</v>
      </c>
      <c r="D12" s="5">
        <v>1300</v>
      </c>
      <c r="E12" s="5">
        <v>520</v>
      </c>
      <c r="F12" s="5">
        <v>22.15</v>
      </c>
      <c r="G12" s="5">
        <v>19.95</v>
      </c>
      <c r="H12" s="5">
        <v>26.7</v>
      </c>
      <c r="I12" s="29">
        <f t="shared" si="0"/>
        <v>5915.0000000000009</v>
      </c>
      <c r="J12" s="26">
        <f t="shared" si="1"/>
        <v>28794.999999999996</v>
      </c>
      <c r="K12" s="27">
        <f t="shared" si="2"/>
        <v>0.20541760722347635</v>
      </c>
      <c r="L12" s="1"/>
    </row>
    <row r="13" spans="1:12">
      <c r="A13" s="4">
        <v>42955</v>
      </c>
      <c r="B13" s="5" t="s">
        <v>569</v>
      </c>
      <c r="C13" s="5" t="s">
        <v>19</v>
      </c>
      <c r="D13" s="5">
        <v>2000</v>
      </c>
      <c r="E13" s="5">
        <v>610</v>
      </c>
      <c r="F13" s="5">
        <v>20</v>
      </c>
      <c r="G13" s="5">
        <v>18.5</v>
      </c>
      <c r="H13" s="5">
        <v>24.3</v>
      </c>
      <c r="I13" s="29">
        <f t="shared" si="0"/>
        <v>8600.0000000000018</v>
      </c>
      <c r="J13" s="26">
        <f t="shared" si="1"/>
        <v>40000</v>
      </c>
      <c r="K13" s="27">
        <f t="shared" si="2"/>
        <v>0.21500000000000005</v>
      </c>
      <c r="L13" s="1"/>
    </row>
    <row r="14" spans="1:12">
      <c r="A14" s="4">
        <v>42986</v>
      </c>
      <c r="B14" s="5" t="s">
        <v>676</v>
      </c>
      <c r="C14" s="5" t="s">
        <v>19</v>
      </c>
      <c r="D14" s="5">
        <v>1500</v>
      </c>
      <c r="E14" s="5">
        <v>800</v>
      </c>
      <c r="F14" s="5">
        <v>16.850000000000001</v>
      </c>
      <c r="G14" s="5">
        <v>14.85</v>
      </c>
      <c r="H14" s="5">
        <v>22.85</v>
      </c>
      <c r="I14" s="29">
        <f t="shared" si="0"/>
        <v>9000</v>
      </c>
      <c r="J14" s="26">
        <f t="shared" si="1"/>
        <v>25275.000000000004</v>
      </c>
      <c r="K14" s="27">
        <f t="shared" si="2"/>
        <v>0.35608308605341243</v>
      </c>
      <c r="L14" s="1"/>
    </row>
    <row r="15" spans="1:12">
      <c r="A15" s="4">
        <v>42986</v>
      </c>
      <c r="B15" s="5" t="s">
        <v>763</v>
      </c>
      <c r="C15" s="5" t="s">
        <v>19</v>
      </c>
      <c r="D15" s="5">
        <v>800</v>
      </c>
      <c r="E15" s="5">
        <v>1160</v>
      </c>
      <c r="F15" s="5">
        <v>22.5</v>
      </c>
      <c r="G15" s="5">
        <v>19.25</v>
      </c>
      <c r="H15" s="5">
        <v>22.5</v>
      </c>
      <c r="I15" s="29">
        <f t="shared" si="0"/>
        <v>0</v>
      </c>
      <c r="J15" s="26">
        <f t="shared" si="1"/>
        <v>18000</v>
      </c>
      <c r="K15" s="27">
        <f t="shared" si="2"/>
        <v>0</v>
      </c>
      <c r="L15" s="1"/>
    </row>
    <row r="16" spans="1:12">
      <c r="A16" s="4">
        <v>43016</v>
      </c>
      <c r="B16" s="5" t="s">
        <v>49</v>
      </c>
      <c r="C16" s="5" t="s">
        <v>19</v>
      </c>
      <c r="D16" s="5">
        <v>500</v>
      </c>
      <c r="E16" s="5">
        <v>1650</v>
      </c>
      <c r="F16" s="5">
        <v>37</v>
      </c>
      <c r="G16" s="5">
        <v>31</v>
      </c>
      <c r="H16" s="5">
        <v>40</v>
      </c>
      <c r="I16" s="29">
        <f t="shared" si="0"/>
        <v>1500</v>
      </c>
      <c r="J16" s="26">
        <f t="shared" si="1"/>
        <v>18500</v>
      </c>
      <c r="K16" s="27">
        <f t="shared" si="2"/>
        <v>8.1081081081081086E-2</v>
      </c>
      <c r="L16" s="1"/>
    </row>
    <row r="17" spans="1:12">
      <c r="A17" s="4">
        <v>43016</v>
      </c>
      <c r="B17" s="5" t="s">
        <v>481</v>
      </c>
      <c r="C17" s="5" t="s">
        <v>19</v>
      </c>
      <c r="D17" s="5">
        <v>2000</v>
      </c>
      <c r="E17" s="5">
        <v>600</v>
      </c>
      <c r="F17" s="5">
        <v>13.2</v>
      </c>
      <c r="G17" s="5">
        <v>11.7</v>
      </c>
      <c r="H17" s="5">
        <v>13.2</v>
      </c>
      <c r="I17" s="29">
        <f t="shared" si="0"/>
        <v>0</v>
      </c>
      <c r="J17" s="26">
        <f t="shared" si="1"/>
        <v>26400</v>
      </c>
      <c r="K17" s="27">
        <f t="shared" si="2"/>
        <v>0</v>
      </c>
      <c r="L17" s="1"/>
    </row>
    <row r="18" spans="1:12">
      <c r="A18" s="4">
        <v>43016</v>
      </c>
      <c r="B18" s="5" t="s">
        <v>507</v>
      </c>
      <c r="C18" s="5" t="s">
        <v>19</v>
      </c>
      <c r="D18" s="5">
        <v>1300</v>
      </c>
      <c r="E18" s="5">
        <v>480</v>
      </c>
      <c r="F18" s="5">
        <v>15.7</v>
      </c>
      <c r="G18" s="5">
        <v>13.5</v>
      </c>
      <c r="H18" s="5">
        <v>21.45</v>
      </c>
      <c r="I18" s="29">
        <f t="shared" si="0"/>
        <v>7475</v>
      </c>
      <c r="J18" s="26">
        <f t="shared" si="1"/>
        <v>20410</v>
      </c>
      <c r="K18" s="27">
        <f t="shared" si="2"/>
        <v>0.36624203821656048</v>
      </c>
      <c r="L18" s="1"/>
    </row>
    <row r="19" spans="1:12">
      <c r="A19" s="7">
        <v>43047</v>
      </c>
      <c r="B19" s="8" t="s">
        <v>764</v>
      </c>
      <c r="C19" s="8" t="s">
        <v>19</v>
      </c>
      <c r="D19" s="8">
        <v>1500</v>
      </c>
      <c r="E19" s="8">
        <v>720</v>
      </c>
      <c r="F19" s="8">
        <v>22.6</v>
      </c>
      <c r="G19" s="8">
        <v>20.6</v>
      </c>
      <c r="H19" s="8">
        <v>22.4</v>
      </c>
      <c r="I19" s="30">
        <f t="shared" si="0"/>
        <v>-300.00000000000426</v>
      </c>
      <c r="J19" s="26">
        <f t="shared" si="1"/>
        <v>33900</v>
      </c>
      <c r="K19" s="27">
        <f t="shared" si="2"/>
        <v>-8.8495575221240203E-3</v>
      </c>
      <c r="L19" s="1"/>
    </row>
    <row r="20" spans="1:12">
      <c r="A20" s="4">
        <v>43047</v>
      </c>
      <c r="B20" s="5" t="s">
        <v>765</v>
      </c>
      <c r="C20" s="5" t="s">
        <v>19</v>
      </c>
      <c r="D20" s="5">
        <v>1500</v>
      </c>
      <c r="E20" s="5">
        <v>780</v>
      </c>
      <c r="F20" s="5">
        <v>24</v>
      </c>
      <c r="G20" s="5">
        <v>22</v>
      </c>
      <c r="H20" s="5">
        <v>25</v>
      </c>
      <c r="I20" s="29">
        <f t="shared" si="0"/>
        <v>1500</v>
      </c>
      <c r="J20" s="26">
        <f t="shared" si="1"/>
        <v>36000</v>
      </c>
      <c r="K20" s="27">
        <f t="shared" si="2"/>
        <v>4.1666666666666664E-2</v>
      </c>
      <c r="L20" s="1"/>
    </row>
    <row r="21" spans="1:12">
      <c r="A21" s="4">
        <v>43047</v>
      </c>
      <c r="B21" s="5" t="s">
        <v>766</v>
      </c>
      <c r="C21" s="5" t="s">
        <v>19</v>
      </c>
      <c r="D21" s="5">
        <v>700</v>
      </c>
      <c r="E21" s="5">
        <v>1800</v>
      </c>
      <c r="F21" s="5">
        <v>26.65</v>
      </c>
      <c r="G21" s="5">
        <v>22.45</v>
      </c>
      <c r="H21" s="5">
        <v>26.65</v>
      </c>
      <c r="I21" s="29">
        <f t="shared" si="0"/>
        <v>0</v>
      </c>
      <c r="J21" s="26">
        <f t="shared" si="1"/>
        <v>18655</v>
      </c>
      <c r="K21" s="27">
        <f t="shared" si="2"/>
        <v>0</v>
      </c>
      <c r="L21" s="1"/>
    </row>
    <row r="22" spans="1:12">
      <c r="A22" s="4" t="s">
        <v>767</v>
      </c>
      <c r="B22" s="5" t="s">
        <v>768</v>
      </c>
      <c r="C22" s="5" t="s">
        <v>19</v>
      </c>
      <c r="D22" s="5">
        <v>550</v>
      </c>
      <c r="E22" s="5">
        <v>1260</v>
      </c>
      <c r="F22" s="5">
        <v>44</v>
      </c>
      <c r="G22" s="5">
        <v>37.700000000000003</v>
      </c>
      <c r="H22" s="5">
        <v>44</v>
      </c>
      <c r="I22" s="29">
        <f t="shared" si="0"/>
        <v>0</v>
      </c>
      <c r="J22" s="26">
        <f t="shared" si="1"/>
        <v>24200</v>
      </c>
      <c r="K22" s="27">
        <f t="shared" si="2"/>
        <v>0</v>
      </c>
      <c r="L22" s="1"/>
    </row>
    <row r="23" spans="1:12">
      <c r="A23" s="4" t="s">
        <v>767</v>
      </c>
      <c r="B23" s="5" t="s">
        <v>325</v>
      </c>
      <c r="C23" s="5" t="s">
        <v>19</v>
      </c>
      <c r="D23" s="5">
        <v>1200</v>
      </c>
      <c r="E23" s="5">
        <v>860</v>
      </c>
      <c r="F23" s="5">
        <v>19.5</v>
      </c>
      <c r="G23" s="5">
        <v>16.399999999999999</v>
      </c>
      <c r="H23" s="5">
        <v>19.5</v>
      </c>
      <c r="I23" s="29">
        <f t="shared" si="0"/>
        <v>0</v>
      </c>
      <c r="J23" s="26">
        <f t="shared" si="1"/>
        <v>23400</v>
      </c>
      <c r="K23" s="27">
        <f t="shared" si="2"/>
        <v>0</v>
      </c>
      <c r="L23" s="1"/>
    </row>
    <row r="24" spans="1:12">
      <c r="A24" s="4" t="s">
        <v>767</v>
      </c>
      <c r="B24" s="5" t="s">
        <v>769</v>
      </c>
      <c r="C24" s="5" t="s">
        <v>19</v>
      </c>
      <c r="D24" s="5">
        <v>2000</v>
      </c>
      <c r="E24" s="5">
        <v>610</v>
      </c>
      <c r="F24" s="5">
        <v>20</v>
      </c>
      <c r="G24" s="5">
        <v>18.2</v>
      </c>
      <c r="H24" s="5">
        <v>20</v>
      </c>
      <c r="I24" s="29">
        <f t="shared" si="0"/>
        <v>0</v>
      </c>
      <c r="J24" s="26">
        <f t="shared" si="1"/>
        <v>40000</v>
      </c>
      <c r="K24" s="27">
        <f t="shared" si="2"/>
        <v>0</v>
      </c>
      <c r="L24" s="1"/>
    </row>
    <row r="25" spans="1:12">
      <c r="A25" s="4" t="s">
        <v>770</v>
      </c>
      <c r="B25" s="5" t="s">
        <v>676</v>
      </c>
      <c r="C25" s="5" t="s">
        <v>19</v>
      </c>
      <c r="D25" s="5">
        <v>1500</v>
      </c>
      <c r="E25" s="5">
        <v>780</v>
      </c>
      <c r="F25" s="5">
        <v>28.2</v>
      </c>
      <c r="G25" s="5">
        <v>25.4</v>
      </c>
      <c r="H25" s="5">
        <v>34</v>
      </c>
      <c r="I25" s="29">
        <f t="shared" si="0"/>
        <v>8700.0000000000018</v>
      </c>
      <c r="J25" s="26">
        <f t="shared" si="1"/>
        <v>42300</v>
      </c>
      <c r="K25" s="27">
        <f t="shared" si="2"/>
        <v>0.20567375886524827</v>
      </c>
      <c r="L25" s="1"/>
    </row>
    <row r="26" spans="1:12">
      <c r="A26" s="4" t="s">
        <v>770</v>
      </c>
      <c r="B26" s="5" t="s">
        <v>566</v>
      </c>
      <c r="C26" s="5" t="s">
        <v>19</v>
      </c>
      <c r="D26" s="5">
        <v>1575</v>
      </c>
      <c r="E26" s="5">
        <v>430</v>
      </c>
      <c r="F26" s="5">
        <v>24</v>
      </c>
      <c r="G26" s="5">
        <v>21.7</v>
      </c>
      <c r="H26" s="5">
        <v>24.5</v>
      </c>
      <c r="I26" s="29">
        <f t="shared" si="0"/>
        <v>787.5</v>
      </c>
      <c r="J26" s="26">
        <f t="shared" si="1"/>
        <v>37800</v>
      </c>
      <c r="K26" s="27">
        <f t="shared" si="2"/>
        <v>2.0833333333333332E-2</v>
      </c>
      <c r="L26" s="1"/>
    </row>
    <row r="27" spans="1:12">
      <c r="A27" s="4" t="s">
        <v>771</v>
      </c>
      <c r="B27" s="5" t="s">
        <v>676</v>
      </c>
      <c r="C27" s="5" t="s">
        <v>19</v>
      </c>
      <c r="D27" s="5">
        <v>1500</v>
      </c>
      <c r="E27" s="5">
        <v>800</v>
      </c>
      <c r="F27" s="5">
        <v>24.2</v>
      </c>
      <c r="G27" s="5">
        <v>21.7</v>
      </c>
      <c r="H27" s="5">
        <v>24.2</v>
      </c>
      <c r="I27" s="29">
        <f t="shared" si="0"/>
        <v>0</v>
      </c>
      <c r="J27" s="26">
        <f t="shared" si="1"/>
        <v>36300</v>
      </c>
      <c r="K27" s="27">
        <f t="shared" si="2"/>
        <v>0</v>
      </c>
      <c r="L27" s="1"/>
    </row>
    <row r="28" spans="1:12">
      <c r="A28" s="4" t="s">
        <v>771</v>
      </c>
      <c r="B28" s="5" t="s">
        <v>676</v>
      </c>
      <c r="C28" s="5" t="s">
        <v>19</v>
      </c>
      <c r="D28" s="5">
        <v>1500</v>
      </c>
      <c r="E28" s="5">
        <v>800</v>
      </c>
      <c r="F28" s="5">
        <v>26</v>
      </c>
      <c r="G28" s="5">
        <v>23.9</v>
      </c>
      <c r="H28" s="5">
        <v>26</v>
      </c>
      <c r="I28" s="29">
        <f t="shared" si="0"/>
        <v>0</v>
      </c>
      <c r="J28" s="26">
        <f t="shared" si="1"/>
        <v>39000</v>
      </c>
      <c r="K28" s="27">
        <f t="shared" si="2"/>
        <v>0</v>
      </c>
      <c r="L28" s="1"/>
    </row>
    <row r="29" spans="1:12">
      <c r="A29" s="4" t="s">
        <v>771</v>
      </c>
      <c r="B29" s="5" t="s">
        <v>114</v>
      </c>
      <c r="C29" s="5" t="s">
        <v>19</v>
      </c>
      <c r="D29" s="5">
        <v>250</v>
      </c>
      <c r="E29" s="5">
        <v>2600</v>
      </c>
      <c r="F29" s="5">
        <v>76</v>
      </c>
      <c r="G29" s="5">
        <v>63.7</v>
      </c>
      <c r="H29" s="5">
        <v>89</v>
      </c>
      <c r="I29" s="29">
        <f t="shared" si="0"/>
        <v>3250</v>
      </c>
      <c r="J29" s="26">
        <f t="shared" si="1"/>
        <v>19000</v>
      </c>
      <c r="K29" s="27">
        <f t="shared" si="2"/>
        <v>0.17105263157894737</v>
      </c>
      <c r="L29" s="1"/>
    </row>
    <row r="30" spans="1:12">
      <c r="A30" s="4" t="s">
        <v>772</v>
      </c>
      <c r="B30" s="5" t="s">
        <v>463</v>
      </c>
      <c r="C30" s="5" t="s">
        <v>19</v>
      </c>
      <c r="D30" s="5">
        <v>750</v>
      </c>
      <c r="E30" s="5">
        <v>1140</v>
      </c>
      <c r="F30" s="5">
        <v>25.5</v>
      </c>
      <c r="G30" s="5">
        <v>19.899999999999999</v>
      </c>
      <c r="H30" s="5">
        <v>25.5</v>
      </c>
      <c r="I30" s="29">
        <f t="shared" si="0"/>
        <v>0</v>
      </c>
      <c r="J30" s="26">
        <f t="shared" si="1"/>
        <v>19125</v>
      </c>
      <c r="K30" s="27">
        <f t="shared" si="2"/>
        <v>0</v>
      </c>
      <c r="L30" s="1"/>
    </row>
    <row r="31" spans="1:12">
      <c r="A31" s="4" t="s">
        <v>772</v>
      </c>
      <c r="B31" s="5" t="s">
        <v>632</v>
      </c>
      <c r="C31" s="5" t="s">
        <v>19</v>
      </c>
      <c r="D31" s="5">
        <v>1500</v>
      </c>
      <c r="E31" s="5">
        <v>430</v>
      </c>
      <c r="F31" s="5">
        <v>13</v>
      </c>
      <c r="G31" s="5">
        <v>10.7</v>
      </c>
      <c r="H31" s="5">
        <v>14</v>
      </c>
      <c r="I31" s="29">
        <f t="shared" si="0"/>
        <v>1500</v>
      </c>
      <c r="J31" s="26">
        <f t="shared" si="1"/>
        <v>19500</v>
      </c>
      <c r="K31" s="27">
        <f t="shared" si="2"/>
        <v>7.6923076923076927E-2</v>
      </c>
      <c r="L31" s="1"/>
    </row>
    <row r="32" spans="1:12">
      <c r="A32" s="4" t="s">
        <v>773</v>
      </c>
      <c r="B32" s="5" t="s">
        <v>774</v>
      </c>
      <c r="C32" s="5" t="s">
        <v>19</v>
      </c>
      <c r="D32" s="5">
        <v>2000</v>
      </c>
      <c r="E32" s="5">
        <v>630</v>
      </c>
      <c r="F32" s="5">
        <v>16</v>
      </c>
      <c r="G32" s="5">
        <v>14.5</v>
      </c>
      <c r="H32" s="5">
        <v>16</v>
      </c>
      <c r="I32" s="29">
        <f t="shared" si="0"/>
        <v>0</v>
      </c>
      <c r="J32" s="26">
        <f t="shared" si="1"/>
        <v>32000</v>
      </c>
      <c r="K32" s="27">
        <f t="shared" si="2"/>
        <v>0</v>
      </c>
      <c r="L32" s="1"/>
    </row>
    <row r="33" spans="1:12">
      <c r="A33" s="4" t="s">
        <v>773</v>
      </c>
      <c r="B33" s="5" t="s">
        <v>645</v>
      </c>
      <c r="C33" s="5" t="s">
        <v>19</v>
      </c>
      <c r="D33" s="5">
        <v>1700</v>
      </c>
      <c r="E33" s="5">
        <v>240</v>
      </c>
      <c r="F33" s="5">
        <v>9</v>
      </c>
      <c r="G33" s="5">
        <v>7.3</v>
      </c>
      <c r="H33" s="5">
        <v>10</v>
      </c>
      <c r="I33" s="29">
        <f t="shared" si="0"/>
        <v>1700</v>
      </c>
      <c r="J33" s="26">
        <f t="shared" si="1"/>
        <v>15300</v>
      </c>
      <c r="K33" s="27">
        <f t="shared" si="2"/>
        <v>0.1111111111111111</v>
      </c>
      <c r="L33" s="1"/>
    </row>
    <row r="34" spans="1:12">
      <c r="A34" s="4" t="s">
        <v>773</v>
      </c>
      <c r="B34" s="5" t="s">
        <v>105</v>
      </c>
      <c r="C34" s="5" t="s">
        <v>19</v>
      </c>
      <c r="D34" s="5">
        <v>800</v>
      </c>
      <c r="E34" s="5">
        <v>1200</v>
      </c>
      <c r="F34" s="5">
        <v>25</v>
      </c>
      <c r="G34" s="5">
        <v>21.25</v>
      </c>
      <c r="H34" s="5">
        <v>25</v>
      </c>
      <c r="I34" s="29">
        <f t="shared" si="0"/>
        <v>0</v>
      </c>
      <c r="J34" s="26">
        <f t="shared" si="1"/>
        <v>20000</v>
      </c>
      <c r="K34" s="27">
        <f t="shared" si="2"/>
        <v>0</v>
      </c>
      <c r="L34" s="1"/>
    </row>
    <row r="35" spans="1:12">
      <c r="A35" s="4" t="s">
        <v>775</v>
      </c>
      <c r="B35" s="5" t="s">
        <v>315</v>
      </c>
      <c r="C35" s="5" t="s">
        <v>19</v>
      </c>
      <c r="D35" s="5">
        <v>500</v>
      </c>
      <c r="E35" s="5">
        <v>1560</v>
      </c>
      <c r="F35" s="5">
        <v>32.200000000000003</v>
      </c>
      <c r="G35" s="5">
        <v>26.2</v>
      </c>
      <c r="H35" s="5">
        <v>32.549999999999997</v>
      </c>
      <c r="I35" s="29">
        <f t="shared" si="0"/>
        <v>174.99999999999716</v>
      </c>
      <c r="J35" s="26">
        <f t="shared" si="1"/>
        <v>16100.000000000002</v>
      </c>
      <c r="K35" s="27">
        <f t="shared" si="2"/>
        <v>1.0869565217391127E-2</v>
      </c>
      <c r="L35" s="1"/>
    </row>
    <row r="36" spans="1:12">
      <c r="A36" s="4" t="s">
        <v>775</v>
      </c>
      <c r="B36" s="5" t="s">
        <v>477</v>
      </c>
      <c r="C36" s="5" t="s">
        <v>19</v>
      </c>
      <c r="D36" s="5">
        <v>350</v>
      </c>
      <c r="E36" s="5">
        <v>1740</v>
      </c>
      <c r="F36" s="5">
        <v>38</v>
      </c>
      <c r="G36" s="5">
        <v>29.7</v>
      </c>
      <c r="H36" s="5">
        <v>54.65</v>
      </c>
      <c r="I36" s="29">
        <f t="shared" si="0"/>
        <v>5827.4999999999991</v>
      </c>
      <c r="J36" s="26">
        <f t="shared" si="1"/>
        <v>13300</v>
      </c>
      <c r="K36" s="27">
        <f t="shared" si="2"/>
        <v>0.43815789473684202</v>
      </c>
      <c r="L36" s="1"/>
    </row>
    <row r="37" spans="1:12">
      <c r="A37" s="4" t="s">
        <v>775</v>
      </c>
      <c r="B37" s="5" t="s">
        <v>566</v>
      </c>
      <c r="C37" s="5" t="s">
        <v>19</v>
      </c>
      <c r="D37" s="5">
        <v>1575</v>
      </c>
      <c r="E37" s="5">
        <v>440</v>
      </c>
      <c r="F37" s="5">
        <v>19.5</v>
      </c>
      <c r="G37" s="5">
        <v>17.5</v>
      </c>
      <c r="H37" s="5">
        <v>20.5</v>
      </c>
      <c r="I37" s="29">
        <f t="shared" si="0"/>
        <v>1575</v>
      </c>
      <c r="J37" s="26">
        <f t="shared" si="1"/>
        <v>30712.5</v>
      </c>
      <c r="K37" s="27">
        <f t="shared" si="2"/>
        <v>5.128205128205128E-2</v>
      </c>
      <c r="L37" s="1"/>
    </row>
    <row r="38" spans="1:12">
      <c r="A38" s="4" t="s">
        <v>776</v>
      </c>
      <c r="B38" s="5" t="s">
        <v>777</v>
      </c>
      <c r="C38" s="5" t="s">
        <v>19</v>
      </c>
      <c r="D38" s="5">
        <v>1500</v>
      </c>
      <c r="E38" s="5">
        <v>750</v>
      </c>
      <c r="F38" s="5">
        <v>20</v>
      </c>
      <c r="G38" s="5">
        <v>18</v>
      </c>
      <c r="H38" s="5">
        <v>21</v>
      </c>
      <c r="I38" s="29">
        <f t="shared" si="0"/>
        <v>1500</v>
      </c>
      <c r="J38" s="26">
        <f t="shared" si="1"/>
        <v>30000</v>
      </c>
      <c r="K38" s="27">
        <f t="shared" si="2"/>
        <v>0.05</v>
      </c>
      <c r="L38" s="1"/>
    </row>
    <row r="39" spans="1:12">
      <c r="A39" s="4" t="s">
        <v>776</v>
      </c>
      <c r="B39" s="5" t="s">
        <v>74</v>
      </c>
      <c r="C39" s="5" t="s">
        <v>19</v>
      </c>
      <c r="D39" s="5">
        <v>500</v>
      </c>
      <c r="E39" s="5">
        <v>1700</v>
      </c>
      <c r="F39" s="5">
        <v>43.5</v>
      </c>
      <c r="G39" s="5">
        <v>37.5</v>
      </c>
      <c r="H39" s="5">
        <v>59.45</v>
      </c>
      <c r="I39" s="29">
        <f t="shared" si="0"/>
        <v>7975.0000000000018</v>
      </c>
      <c r="J39" s="26">
        <f t="shared" si="1"/>
        <v>21750</v>
      </c>
      <c r="K39" s="27">
        <f t="shared" si="2"/>
        <v>0.36666666666666675</v>
      </c>
      <c r="L39" s="1"/>
    </row>
    <row r="40" spans="1:12">
      <c r="A40" s="4" t="s">
        <v>778</v>
      </c>
      <c r="B40" s="5" t="s">
        <v>566</v>
      </c>
      <c r="C40" s="5" t="s">
        <v>19</v>
      </c>
      <c r="D40" s="5">
        <v>1575</v>
      </c>
      <c r="E40" s="5">
        <v>450</v>
      </c>
      <c r="F40" s="5">
        <v>14</v>
      </c>
      <c r="G40" s="5">
        <v>12</v>
      </c>
      <c r="H40" s="5">
        <v>19</v>
      </c>
      <c r="I40" s="29">
        <f t="shared" si="0"/>
        <v>7875</v>
      </c>
      <c r="J40" s="26">
        <f t="shared" si="1"/>
        <v>22050</v>
      </c>
      <c r="K40" s="27">
        <f t="shared" si="2"/>
        <v>0.35714285714285715</v>
      </c>
      <c r="L40" s="1"/>
    </row>
    <row r="41" spans="1:12">
      <c r="A41" s="4" t="s">
        <v>778</v>
      </c>
      <c r="B41" s="5" t="s">
        <v>159</v>
      </c>
      <c r="C41" s="5" t="s">
        <v>19</v>
      </c>
      <c r="D41" s="5">
        <v>500</v>
      </c>
      <c r="E41" s="5">
        <v>880</v>
      </c>
      <c r="F41" s="5">
        <v>39.700000000000003</v>
      </c>
      <c r="G41" s="5">
        <v>33.700000000000003</v>
      </c>
      <c r="H41" s="5">
        <v>45.7</v>
      </c>
      <c r="I41" s="29">
        <f t="shared" si="0"/>
        <v>3000</v>
      </c>
      <c r="J41" s="26">
        <f t="shared" si="1"/>
        <v>19850</v>
      </c>
      <c r="K41" s="27">
        <f t="shared" si="2"/>
        <v>0.15113350125944586</v>
      </c>
      <c r="L41" s="1"/>
    </row>
    <row r="42" spans="1:12">
      <c r="A42" s="4" t="s">
        <v>779</v>
      </c>
      <c r="B42" s="5" t="s">
        <v>676</v>
      </c>
      <c r="C42" s="5" t="s">
        <v>19</v>
      </c>
      <c r="D42" s="5">
        <v>1500</v>
      </c>
      <c r="E42" s="5">
        <v>800</v>
      </c>
      <c r="F42" s="5">
        <v>10</v>
      </c>
      <c r="G42" s="5">
        <v>8</v>
      </c>
      <c r="H42" s="5">
        <v>10</v>
      </c>
      <c r="I42" s="29">
        <f t="shared" si="0"/>
        <v>0</v>
      </c>
      <c r="J42" s="26">
        <f t="shared" si="1"/>
        <v>15000</v>
      </c>
      <c r="K42" s="27">
        <f t="shared" si="2"/>
        <v>0</v>
      </c>
      <c r="L42" s="1"/>
    </row>
    <row r="43" spans="1:12">
      <c r="A43" s="4" t="s">
        <v>779</v>
      </c>
      <c r="B43" s="5" t="s">
        <v>447</v>
      </c>
      <c r="C43" s="5" t="s">
        <v>19</v>
      </c>
      <c r="D43" s="5">
        <v>800</v>
      </c>
      <c r="E43" s="5">
        <v>480</v>
      </c>
      <c r="F43" s="5">
        <v>17</v>
      </c>
      <c r="G43" s="5">
        <v>14.25</v>
      </c>
      <c r="H43" s="5">
        <v>19</v>
      </c>
      <c r="I43" s="29">
        <f t="shared" si="0"/>
        <v>1600</v>
      </c>
      <c r="J43" s="26">
        <f t="shared" si="1"/>
        <v>13600</v>
      </c>
      <c r="K43" s="27">
        <f t="shared" si="2"/>
        <v>0.11764705882352941</v>
      </c>
      <c r="L43" s="1"/>
    </row>
    <row r="44" spans="1:12">
      <c r="A44" s="4" t="s">
        <v>780</v>
      </c>
      <c r="B44" s="5" t="s">
        <v>722</v>
      </c>
      <c r="C44" s="5" t="s">
        <v>19</v>
      </c>
      <c r="D44" s="5">
        <v>200</v>
      </c>
      <c r="E44" s="5">
        <v>3900</v>
      </c>
      <c r="F44" s="5">
        <v>64</v>
      </c>
      <c r="G44" s="5">
        <v>49</v>
      </c>
      <c r="H44" s="5">
        <v>71.5</v>
      </c>
      <c r="I44" s="29">
        <f t="shared" si="0"/>
        <v>1500</v>
      </c>
      <c r="J44" s="26">
        <f t="shared" si="1"/>
        <v>12800</v>
      </c>
      <c r="K44" s="27">
        <f t="shared" si="2"/>
        <v>0.1171875</v>
      </c>
      <c r="L44" s="1"/>
    </row>
    <row r="45" spans="1:12">
      <c r="A45" s="4" t="s">
        <v>780</v>
      </c>
      <c r="B45" s="5" t="s">
        <v>316</v>
      </c>
      <c r="C45" s="5" t="s">
        <v>19</v>
      </c>
      <c r="D45" s="5">
        <v>500</v>
      </c>
      <c r="E45" s="5">
        <v>960</v>
      </c>
      <c r="F45" s="5">
        <v>28</v>
      </c>
      <c r="G45" s="5">
        <v>22</v>
      </c>
      <c r="H45" s="5">
        <v>31</v>
      </c>
      <c r="I45" s="29">
        <f t="shared" si="0"/>
        <v>1500</v>
      </c>
      <c r="J45" s="26">
        <f t="shared" si="1"/>
        <v>14000</v>
      </c>
      <c r="K45" s="27">
        <f t="shared" si="2"/>
        <v>0.10714285714285714</v>
      </c>
      <c r="L45" s="1"/>
    </row>
    <row r="46" spans="1:12">
      <c r="A46" s="4" t="s">
        <v>781</v>
      </c>
      <c r="B46" s="5" t="s">
        <v>520</v>
      </c>
      <c r="C46" s="5" t="s">
        <v>19</v>
      </c>
      <c r="D46" s="5">
        <v>1300</v>
      </c>
      <c r="E46" s="5">
        <v>500</v>
      </c>
      <c r="F46" s="5">
        <v>13.5</v>
      </c>
      <c r="G46" s="5">
        <v>11.3</v>
      </c>
      <c r="H46" s="5">
        <v>14.7</v>
      </c>
      <c r="I46" s="29">
        <f t="shared" si="0"/>
        <v>1559.9999999999991</v>
      </c>
      <c r="J46" s="26">
        <f t="shared" si="1"/>
        <v>17550</v>
      </c>
      <c r="K46" s="27">
        <f t="shared" si="2"/>
        <v>8.8888888888888837E-2</v>
      </c>
      <c r="L46" s="1"/>
    </row>
    <row r="47" spans="1:12">
      <c r="A47" s="4" t="s">
        <v>781</v>
      </c>
      <c r="B47" s="5" t="s">
        <v>520</v>
      </c>
      <c r="C47" s="5" t="s">
        <v>19</v>
      </c>
      <c r="D47" s="5">
        <v>1300</v>
      </c>
      <c r="E47" s="5">
        <v>500</v>
      </c>
      <c r="F47" s="5">
        <v>13.5</v>
      </c>
      <c r="G47" s="5">
        <v>11.3</v>
      </c>
      <c r="H47" s="5">
        <v>15.9</v>
      </c>
      <c r="I47" s="29">
        <f t="shared" si="0"/>
        <v>3120.0000000000005</v>
      </c>
      <c r="J47" s="26">
        <f t="shared" si="1"/>
        <v>17550</v>
      </c>
      <c r="K47" s="27">
        <f t="shared" si="2"/>
        <v>0.17777777777777781</v>
      </c>
      <c r="L47" s="1"/>
    </row>
    <row r="48" spans="1:12">
      <c r="A48" s="4" t="s">
        <v>781</v>
      </c>
      <c r="B48" s="5" t="s">
        <v>74</v>
      </c>
      <c r="C48" s="5" t="s">
        <v>19</v>
      </c>
      <c r="D48" s="5">
        <v>500</v>
      </c>
      <c r="E48" s="5">
        <v>1800</v>
      </c>
      <c r="F48" s="5">
        <v>25</v>
      </c>
      <c r="G48" s="5">
        <v>19</v>
      </c>
      <c r="H48" s="5">
        <v>25</v>
      </c>
      <c r="I48" s="29">
        <f t="shared" si="0"/>
        <v>0</v>
      </c>
      <c r="J48" s="26">
        <f t="shared" si="1"/>
        <v>12500</v>
      </c>
      <c r="K48" s="27">
        <f t="shared" si="2"/>
        <v>0</v>
      </c>
      <c r="L48" s="1"/>
    </row>
    <row r="49" spans="1:12">
      <c r="A49" s="7" t="s">
        <v>782</v>
      </c>
      <c r="B49" s="8" t="s">
        <v>315</v>
      </c>
      <c r="C49" s="8" t="s">
        <v>19</v>
      </c>
      <c r="D49" s="8">
        <v>500</v>
      </c>
      <c r="E49" s="8">
        <v>1560</v>
      </c>
      <c r="F49" s="8">
        <v>24</v>
      </c>
      <c r="G49" s="8">
        <v>18</v>
      </c>
      <c r="H49" s="8">
        <v>23.4</v>
      </c>
      <c r="I49" s="30">
        <f t="shared" si="0"/>
        <v>-300.00000000000068</v>
      </c>
      <c r="J49" s="26">
        <f t="shared" si="1"/>
        <v>12000</v>
      </c>
      <c r="K49" s="27">
        <f t="shared" si="2"/>
        <v>-2.5000000000000057E-2</v>
      </c>
      <c r="L49" s="1"/>
    </row>
    <row r="50" spans="1:12">
      <c r="A50" s="7" t="s">
        <v>782</v>
      </c>
      <c r="B50" s="8" t="s">
        <v>566</v>
      </c>
      <c r="C50" s="8" t="s">
        <v>19</v>
      </c>
      <c r="D50" s="8">
        <v>1575</v>
      </c>
      <c r="E50" s="8">
        <v>480</v>
      </c>
      <c r="F50" s="8">
        <v>12</v>
      </c>
      <c r="G50" s="8">
        <v>10</v>
      </c>
      <c r="H50" s="8">
        <v>10</v>
      </c>
      <c r="I50" s="30">
        <f t="shared" si="0"/>
        <v>-3150</v>
      </c>
      <c r="J50" s="26">
        <f t="shared" si="1"/>
        <v>18900</v>
      </c>
      <c r="K50" s="27">
        <f t="shared" si="2"/>
        <v>-0.16666666666666666</v>
      </c>
      <c r="L50" s="1"/>
    </row>
    <row r="51" spans="1:12">
      <c r="A51" s="4"/>
      <c r="B51" s="5"/>
      <c r="C51" s="5"/>
      <c r="D51" s="5"/>
      <c r="E51" s="5"/>
      <c r="F51" s="5"/>
      <c r="G51" s="5"/>
      <c r="H51" s="5"/>
      <c r="I51" s="29"/>
      <c r="J51" s="26"/>
      <c r="K51" s="27">
        <f>SUM(K4:K50)</f>
        <v>3.8517318769552449</v>
      </c>
      <c r="L51" s="1"/>
    </row>
    <row r="52" spans="1:12">
      <c r="A52" s="31"/>
      <c r="B52" s="32"/>
      <c r="C52" s="32"/>
      <c r="D52" s="32"/>
      <c r="E52" s="32"/>
      <c r="F52" s="32"/>
      <c r="G52" s="91" t="s">
        <v>69</v>
      </c>
      <c r="H52" s="91"/>
      <c r="I52" s="34">
        <f>SUM(I4:I51)</f>
        <v>89385</v>
      </c>
      <c r="J52" s="32"/>
      <c r="K52" s="1"/>
      <c r="L52" s="1"/>
    </row>
    <row r="53" spans="1:12">
      <c r="G53" s="32"/>
      <c r="H53" s="32"/>
      <c r="I53" s="32"/>
    </row>
    <row r="54" spans="1:12">
      <c r="G54" s="92" t="s">
        <v>70</v>
      </c>
      <c r="H54" s="92"/>
      <c r="I54" s="35">
        <v>3.85</v>
      </c>
    </row>
    <row r="55" spans="1:12">
      <c r="G55" s="33"/>
      <c r="H55" s="33"/>
      <c r="I55" s="32"/>
    </row>
    <row r="56" spans="1:12">
      <c r="G56" s="92" t="s">
        <v>2</v>
      </c>
      <c r="H56" s="92"/>
      <c r="I56" s="35">
        <f>43/47</f>
        <v>0.91489361702127658</v>
      </c>
    </row>
    <row r="1048574" spans="10:10">
      <c r="J1048574" s="26">
        <f>D1048574*F1048574</f>
        <v>0</v>
      </c>
    </row>
  </sheetData>
  <mergeCells count="5">
    <mergeCell ref="A1:J1"/>
    <mergeCell ref="A2:J2"/>
    <mergeCell ref="G52:H52"/>
    <mergeCell ref="G54:H54"/>
    <mergeCell ref="G56:H56"/>
  </mergeCells>
  <pageMargins left="0.75" right="0.75" top="1" bottom="1" header="0.51180555555555596" footer="0.51180555555555596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workbookViewId="0">
      <selection activeCell="D45" sqref="D45"/>
    </sheetView>
  </sheetViews>
  <sheetFormatPr defaultColWidth="9" defaultRowHeight="15"/>
  <cols>
    <col min="1" max="1" width="9.42578125"/>
    <col min="2" max="2" width="16" customWidth="1"/>
    <col min="5" max="5" width="12.85546875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783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7">
        <v>42919</v>
      </c>
      <c r="B4" s="8" t="s">
        <v>58</v>
      </c>
      <c r="C4" s="8" t="s">
        <v>19</v>
      </c>
      <c r="D4" s="8">
        <v>800</v>
      </c>
      <c r="E4" s="8">
        <v>700</v>
      </c>
      <c r="F4" s="8">
        <v>21.7</v>
      </c>
      <c r="G4" s="8">
        <v>17.95</v>
      </c>
      <c r="H4" s="8">
        <v>19.7</v>
      </c>
      <c r="I4" s="30">
        <f t="shared" ref="I4:I38" si="0">(H4-F4)*D4</f>
        <v>-1600</v>
      </c>
      <c r="J4" s="26">
        <f t="shared" ref="J4:J38" si="1">D4*F4</f>
        <v>17360</v>
      </c>
      <c r="K4" s="27">
        <f t="shared" ref="K4:K20" si="2">(I4/J4)</f>
        <v>-9.2165898617511524E-2</v>
      </c>
      <c r="L4" s="1"/>
    </row>
    <row r="5" spans="1:12">
      <c r="A5" s="4">
        <v>42919</v>
      </c>
      <c r="B5" s="5" t="s">
        <v>784</v>
      </c>
      <c r="C5" s="5" t="s">
        <v>19</v>
      </c>
      <c r="D5" s="5">
        <v>350</v>
      </c>
      <c r="E5" s="5">
        <v>1500</v>
      </c>
      <c r="F5" s="5">
        <v>30.9</v>
      </c>
      <c r="G5" s="5">
        <v>22.9</v>
      </c>
      <c r="H5" s="5">
        <v>39</v>
      </c>
      <c r="I5" s="29">
        <f t="shared" si="0"/>
        <v>2835.0000000000005</v>
      </c>
      <c r="J5" s="26">
        <f t="shared" si="1"/>
        <v>10815</v>
      </c>
      <c r="K5" s="27">
        <f t="shared" si="2"/>
        <v>0.26213592233009714</v>
      </c>
      <c r="L5" s="1"/>
    </row>
    <row r="6" spans="1:12">
      <c r="A6" s="4">
        <v>42920</v>
      </c>
      <c r="B6" s="5" t="s">
        <v>315</v>
      </c>
      <c r="C6" s="5" t="s">
        <v>19</v>
      </c>
      <c r="D6" s="5">
        <v>500</v>
      </c>
      <c r="E6" s="5">
        <v>1380</v>
      </c>
      <c r="F6" s="5">
        <v>45</v>
      </c>
      <c r="G6" s="5">
        <v>39</v>
      </c>
      <c r="H6" s="5">
        <v>48</v>
      </c>
      <c r="I6" s="29">
        <f t="shared" si="0"/>
        <v>1500</v>
      </c>
      <c r="J6" s="26">
        <f t="shared" si="1"/>
        <v>22500</v>
      </c>
      <c r="K6" s="27">
        <f t="shared" si="2"/>
        <v>6.6666666666666666E-2</v>
      </c>
      <c r="L6" s="1"/>
    </row>
    <row r="7" spans="1:12">
      <c r="A7" s="4">
        <v>42921</v>
      </c>
      <c r="B7" s="5" t="s">
        <v>315</v>
      </c>
      <c r="C7" s="5" t="s">
        <v>19</v>
      </c>
      <c r="D7" s="5">
        <v>500</v>
      </c>
      <c r="E7" s="5">
        <v>1420</v>
      </c>
      <c r="F7" s="5">
        <v>38.9</v>
      </c>
      <c r="G7" s="5">
        <v>32.9</v>
      </c>
      <c r="H7" s="5">
        <v>41.9</v>
      </c>
      <c r="I7" s="29">
        <f t="shared" si="0"/>
        <v>1500</v>
      </c>
      <c r="J7" s="26">
        <f t="shared" si="1"/>
        <v>19450</v>
      </c>
      <c r="K7" s="27">
        <f t="shared" si="2"/>
        <v>7.7120822622107968E-2</v>
      </c>
      <c r="L7" s="1"/>
    </row>
    <row r="8" spans="1:12">
      <c r="A8" s="4">
        <v>42921</v>
      </c>
      <c r="B8" s="5" t="s">
        <v>520</v>
      </c>
      <c r="C8" s="5" t="s">
        <v>19</v>
      </c>
      <c r="D8" s="5">
        <v>1300</v>
      </c>
      <c r="E8" s="5">
        <v>500</v>
      </c>
      <c r="F8" s="5">
        <v>23.6</v>
      </c>
      <c r="G8" s="5">
        <v>21.4</v>
      </c>
      <c r="H8" s="5">
        <v>23.6</v>
      </c>
      <c r="I8" s="29">
        <f t="shared" si="0"/>
        <v>0</v>
      </c>
      <c r="J8" s="26">
        <f t="shared" si="1"/>
        <v>30680.000000000004</v>
      </c>
      <c r="K8" s="27">
        <f t="shared" si="2"/>
        <v>0</v>
      </c>
      <c r="L8" s="1"/>
    </row>
    <row r="9" spans="1:12">
      <c r="A9" s="4">
        <v>42922</v>
      </c>
      <c r="B9" s="5" t="s">
        <v>785</v>
      </c>
      <c r="C9" s="5" t="s">
        <v>19</v>
      </c>
      <c r="D9" s="5">
        <v>2000</v>
      </c>
      <c r="E9" s="5">
        <v>480</v>
      </c>
      <c r="F9" s="5">
        <v>13</v>
      </c>
      <c r="G9" s="5">
        <v>12</v>
      </c>
      <c r="H9" s="5">
        <v>14</v>
      </c>
      <c r="I9" s="29">
        <f t="shared" si="0"/>
        <v>2000</v>
      </c>
      <c r="J9" s="26">
        <f t="shared" si="1"/>
        <v>26000</v>
      </c>
      <c r="K9" s="27">
        <f t="shared" si="2"/>
        <v>7.6923076923076927E-2</v>
      </c>
      <c r="L9" s="1"/>
    </row>
    <row r="10" spans="1:12">
      <c r="A10" s="7">
        <v>42922</v>
      </c>
      <c r="B10" s="8" t="s">
        <v>786</v>
      </c>
      <c r="C10" s="8" t="s">
        <v>19</v>
      </c>
      <c r="D10" s="8">
        <v>500</v>
      </c>
      <c r="E10" s="8">
        <v>1420</v>
      </c>
      <c r="F10" s="8">
        <v>42</v>
      </c>
      <c r="G10" s="8">
        <v>36</v>
      </c>
      <c r="H10" s="8">
        <v>39.5</v>
      </c>
      <c r="I10" s="30">
        <f t="shared" si="0"/>
        <v>-1250</v>
      </c>
      <c r="J10" s="26">
        <f t="shared" si="1"/>
        <v>21000</v>
      </c>
      <c r="K10" s="27">
        <f t="shared" si="2"/>
        <v>-5.9523809523809521E-2</v>
      </c>
      <c r="L10" s="1"/>
    </row>
    <row r="11" spans="1:12">
      <c r="A11" s="4">
        <v>42922</v>
      </c>
      <c r="B11" s="5" t="s">
        <v>569</v>
      </c>
      <c r="C11" s="5" t="s">
        <v>19</v>
      </c>
      <c r="D11" s="5">
        <v>2000</v>
      </c>
      <c r="E11" s="5">
        <v>550</v>
      </c>
      <c r="F11" s="5">
        <v>11.8</v>
      </c>
      <c r="G11" s="5">
        <v>10.3</v>
      </c>
      <c r="H11" s="5">
        <v>11.8</v>
      </c>
      <c r="I11" s="29">
        <f t="shared" si="0"/>
        <v>0</v>
      </c>
      <c r="J11" s="26">
        <f t="shared" si="1"/>
        <v>23600</v>
      </c>
      <c r="K11" s="27">
        <f t="shared" si="2"/>
        <v>0</v>
      </c>
      <c r="L11" s="1"/>
    </row>
    <row r="12" spans="1:12">
      <c r="A12" s="7">
        <v>42922</v>
      </c>
      <c r="B12" s="8" t="s">
        <v>787</v>
      </c>
      <c r="C12" s="8" t="s">
        <v>19</v>
      </c>
      <c r="D12" s="8">
        <v>1500</v>
      </c>
      <c r="E12" s="8">
        <v>430</v>
      </c>
      <c r="F12" s="8">
        <v>16.350000000000001</v>
      </c>
      <c r="G12" s="8">
        <v>14.35</v>
      </c>
      <c r="H12" s="8">
        <v>15.35</v>
      </c>
      <c r="I12" s="30">
        <f t="shared" si="0"/>
        <v>-1500.0000000000027</v>
      </c>
      <c r="J12" s="26">
        <f t="shared" si="1"/>
        <v>24525.000000000004</v>
      </c>
      <c r="K12" s="27">
        <f t="shared" si="2"/>
        <v>-6.1162079510703467E-2</v>
      </c>
      <c r="L12" s="1"/>
    </row>
    <row r="13" spans="1:12">
      <c r="A13" s="4">
        <v>42923</v>
      </c>
      <c r="B13" s="5" t="s">
        <v>466</v>
      </c>
      <c r="C13" s="5" t="s">
        <v>19</v>
      </c>
      <c r="D13" s="5">
        <v>500</v>
      </c>
      <c r="E13" s="5">
        <v>1660</v>
      </c>
      <c r="F13" s="5">
        <v>23.25</v>
      </c>
      <c r="G13" s="5">
        <v>17.25</v>
      </c>
      <c r="H13" s="5">
        <v>23.3</v>
      </c>
      <c r="I13" s="29">
        <f t="shared" si="0"/>
        <v>25.000000000000355</v>
      </c>
      <c r="J13" s="26">
        <f t="shared" si="1"/>
        <v>11625</v>
      </c>
      <c r="K13" s="27">
        <f t="shared" si="2"/>
        <v>2.1505376344086325E-3</v>
      </c>
      <c r="L13" s="1"/>
    </row>
    <row r="14" spans="1:12">
      <c r="A14" s="4">
        <v>42927</v>
      </c>
      <c r="B14" s="5" t="s">
        <v>578</v>
      </c>
      <c r="C14" s="5" t="s">
        <v>19</v>
      </c>
      <c r="D14" s="5">
        <v>1500</v>
      </c>
      <c r="E14" s="5">
        <v>450</v>
      </c>
      <c r="F14" s="5">
        <v>13.5</v>
      </c>
      <c r="G14" s="5">
        <v>11.5</v>
      </c>
      <c r="H14" s="5">
        <v>17.149999999999999</v>
      </c>
      <c r="I14" s="29">
        <f t="shared" si="0"/>
        <v>5474.9999999999982</v>
      </c>
      <c r="J14" s="26">
        <f t="shared" si="1"/>
        <v>20250</v>
      </c>
      <c r="K14" s="27">
        <f t="shared" si="2"/>
        <v>0.27037037037037026</v>
      </c>
      <c r="L14" s="1"/>
    </row>
    <row r="15" spans="1:12">
      <c r="A15" s="4">
        <v>42928</v>
      </c>
      <c r="B15" s="5" t="s">
        <v>520</v>
      </c>
      <c r="C15" s="5" t="s">
        <v>19</v>
      </c>
      <c r="D15" s="5">
        <v>1300</v>
      </c>
      <c r="E15" s="5">
        <v>520</v>
      </c>
      <c r="F15" s="5">
        <v>12.8</v>
      </c>
      <c r="G15" s="5">
        <v>10.6</v>
      </c>
      <c r="H15" s="5">
        <v>12.8</v>
      </c>
      <c r="I15" s="29">
        <f t="shared" si="0"/>
        <v>0</v>
      </c>
      <c r="J15" s="26">
        <f t="shared" si="1"/>
        <v>16640</v>
      </c>
      <c r="K15" s="27">
        <f t="shared" si="2"/>
        <v>0</v>
      </c>
      <c r="L15" s="1"/>
    </row>
    <row r="16" spans="1:12">
      <c r="A16" s="7">
        <v>42928</v>
      </c>
      <c r="B16" s="8" t="s">
        <v>315</v>
      </c>
      <c r="C16" s="8" t="s">
        <v>19</v>
      </c>
      <c r="D16" s="8">
        <v>500</v>
      </c>
      <c r="E16" s="8">
        <v>1500</v>
      </c>
      <c r="F16" s="8">
        <v>36.5</v>
      </c>
      <c r="G16" s="8">
        <v>30.5</v>
      </c>
      <c r="H16" s="8">
        <v>30.5</v>
      </c>
      <c r="I16" s="30">
        <f t="shared" si="0"/>
        <v>-3000</v>
      </c>
      <c r="J16" s="26">
        <f t="shared" si="1"/>
        <v>18250</v>
      </c>
      <c r="K16" s="27">
        <f t="shared" si="2"/>
        <v>-0.16438356164383561</v>
      </c>
      <c r="L16" s="1"/>
    </row>
    <row r="17" spans="1:12">
      <c r="A17" s="4">
        <v>42928</v>
      </c>
      <c r="B17" s="5" t="s">
        <v>453</v>
      </c>
      <c r="C17" s="5" t="s">
        <v>19</v>
      </c>
      <c r="D17" s="5">
        <v>800</v>
      </c>
      <c r="E17" s="5">
        <v>1100</v>
      </c>
      <c r="F17" s="5">
        <v>21</v>
      </c>
      <c r="G17" s="5">
        <v>17.25</v>
      </c>
      <c r="H17" s="5">
        <v>28</v>
      </c>
      <c r="I17" s="29">
        <f t="shared" si="0"/>
        <v>5600</v>
      </c>
      <c r="J17" s="26">
        <f t="shared" si="1"/>
        <v>16800</v>
      </c>
      <c r="K17" s="27">
        <f t="shared" si="2"/>
        <v>0.33333333333333331</v>
      </c>
      <c r="L17" s="1"/>
    </row>
    <row r="18" spans="1:12">
      <c r="A18" s="4">
        <v>42929</v>
      </c>
      <c r="B18" s="5" t="s">
        <v>453</v>
      </c>
      <c r="C18" s="5" t="s">
        <v>19</v>
      </c>
      <c r="D18" s="5">
        <v>800</v>
      </c>
      <c r="E18" s="5">
        <v>1100</v>
      </c>
      <c r="F18" s="5">
        <v>33.950000000000003</v>
      </c>
      <c r="G18" s="5">
        <v>30.2</v>
      </c>
      <c r="H18" s="5">
        <v>41.95</v>
      </c>
      <c r="I18" s="29">
        <f t="shared" si="0"/>
        <v>6400</v>
      </c>
      <c r="J18" s="26">
        <f t="shared" si="1"/>
        <v>27160.000000000004</v>
      </c>
      <c r="K18" s="27">
        <f t="shared" si="2"/>
        <v>0.235640648011782</v>
      </c>
      <c r="L18" s="1"/>
    </row>
    <row r="19" spans="1:12">
      <c r="A19" s="4">
        <v>42929</v>
      </c>
      <c r="B19" s="5" t="s">
        <v>466</v>
      </c>
      <c r="C19" s="5" t="s">
        <v>19</v>
      </c>
      <c r="D19" s="5">
        <v>500</v>
      </c>
      <c r="E19" s="5">
        <v>1660</v>
      </c>
      <c r="F19" s="5">
        <v>35</v>
      </c>
      <c r="G19" s="5">
        <v>29</v>
      </c>
      <c r="H19" s="5">
        <v>35</v>
      </c>
      <c r="I19" s="29">
        <f t="shared" si="0"/>
        <v>0</v>
      </c>
      <c r="J19" s="26">
        <f t="shared" si="1"/>
        <v>17500</v>
      </c>
      <c r="K19" s="27">
        <f t="shared" si="2"/>
        <v>0</v>
      </c>
      <c r="L19" s="1"/>
    </row>
    <row r="20" spans="1:12">
      <c r="A20" s="7">
        <v>42930</v>
      </c>
      <c r="B20" s="8" t="s">
        <v>220</v>
      </c>
      <c r="C20" s="8" t="s">
        <v>19</v>
      </c>
      <c r="D20" s="8">
        <v>250</v>
      </c>
      <c r="E20" s="8">
        <v>2450</v>
      </c>
      <c r="F20" s="8">
        <v>82</v>
      </c>
      <c r="G20" s="8">
        <v>70</v>
      </c>
      <c r="H20" s="8">
        <v>80</v>
      </c>
      <c r="I20" s="30">
        <f t="shared" si="0"/>
        <v>-500</v>
      </c>
      <c r="J20" s="26">
        <f t="shared" si="1"/>
        <v>20500</v>
      </c>
      <c r="K20" s="27">
        <f t="shared" si="2"/>
        <v>-2.4390243902439025E-2</v>
      </c>
      <c r="L20" s="1"/>
    </row>
    <row r="21" spans="1:12">
      <c r="A21" s="4">
        <v>42933</v>
      </c>
      <c r="B21" s="5" t="s">
        <v>315</v>
      </c>
      <c r="C21" s="5" t="s">
        <v>19</v>
      </c>
      <c r="D21" s="5">
        <v>500</v>
      </c>
      <c r="E21" s="5">
        <v>1520</v>
      </c>
      <c r="F21" s="5">
        <v>43</v>
      </c>
      <c r="G21" s="5">
        <v>37</v>
      </c>
      <c r="H21" s="5">
        <v>43</v>
      </c>
      <c r="I21" s="29">
        <f t="shared" si="0"/>
        <v>0</v>
      </c>
      <c r="J21" s="26">
        <f t="shared" si="1"/>
        <v>21500</v>
      </c>
      <c r="K21" s="27">
        <f t="shared" ref="K21:K38" si="3">(I21/J21)</f>
        <v>0</v>
      </c>
      <c r="L21" s="1"/>
    </row>
    <row r="22" spans="1:12">
      <c r="A22" s="4">
        <v>42933</v>
      </c>
      <c r="B22" s="5" t="s">
        <v>723</v>
      </c>
      <c r="C22" s="5" t="s">
        <v>536</v>
      </c>
      <c r="D22" s="5">
        <v>500</v>
      </c>
      <c r="E22" s="5">
        <v>960</v>
      </c>
      <c r="F22" s="5">
        <v>31.5</v>
      </c>
      <c r="G22" s="5">
        <v>25.5</v>
      </c>
      <c r="H22" s="5">
        <v>37.5</v>
      </c>
      <c r="I22" s="29">
        <f t="shared" si="0"/>
        <v>3000</v>
      </c>
      <c r="J22" s="26">
        <f t="shared" si="1"/>
        <v>15750</v>
      </c>
      <c r="K22" s="27">
        <f t="shared" si="3"/>
        <v>0.19047619047619047</v>
      </c>
      <c r="L22" s="1"/>
    </row>
    <row r="23" spans="1:12">
      <c r="A23" s="4">
        <v>42933</v>
      </c>
      <c r="B23" s="5" t="s">
        <v>36</v>
      </c>
      <c r="C23" s="5" t="s">
        <v>19</v>
      </c>
      <c r="D23" s="5">
        <v>500</v>
      </c>
      <c r="E23" s="5">
        <v>1180</v>
      </c>
      <c r="F23" s="5">
        <v>46.85</v>
      </c>
      <c r="G23" s="5">
        <v>40.85</v>
      </c>
      <c r="H23" s="5">
        <v>49.85</v>
      </c>
      <c r="I23" s="29">
        <f t="shared" si="0"/>
        <v>1500</v>
      </c>
      <c r="J23" s="26">
        <f t="shared" si="1"/>
        <v>23425</v>
      </c>
      <c r="K23" s="27">
        <f t="shared" si="3"/>
        <v>6.4034151547491994E-2</v>
      </c>
      <c r="L23" s="1"/>
    </row>
    <row r="24" spans="1:12">
      <c r="A24" s="4">
        <v>42934</v>
      </c>
      <c r="B24" s="5" t="s">
        <v>578</v>
      </c>
      <c r="C24" s="5" t="s">
        <v>19</v>
      </c>
      <c r="D24" s="5">
        <v>1500</v>
      </c>
      <c r="E24" s="5">
        <v>450</v>
      </c>
      <c r="F24" s="5">
        <v>12.65</v>
      </c>
      <c r="G24" s="5">
        <v>10.65</v>
      </c>
      <c r="H24" s="5">
        <v>13.65</v>
      </c>
      <c r="I24" s="29">
        <f t="shared" si="0"/>
        <v>1500</v>
      </c>
      <c r="J24" s="26">
        <f t="shared" si="1"/>
        <v>18975</v>
      </c>
      <c r="K24" s="27">
        <f t="shared" si="3"/>
        <v>7.9051383399209488E-2</v>
      </c>
      <c r="L24" s="1"/>
    </row>
    <row r="25" spans="1:12">
      <c r="A25" s="7">
        <v>42934</v>
      </c>
      <c r="B25" s="8" t="s">
        <v>676</v>
      </c>
      <c r="C25" s="8" t="s">
        <v>19</v>
      </c>
      <c r="D25" s="8">
        <v>1500</v>
      </c>
      <c r="E25" s="8">
        <v>680</v>
      </c>
      <c r="F25" s="8">
        <v>15.15</v>
      </c>
      <c r="G25" s="8">
        <v>13.15</v>
      </c>
      <c r="H25" s="8">
        <v>13.15</v>
      </c>
      <c r="I25" s="30">
        <f t="shared" si="0"/>
        <v>-3000</v>
      </c>
      <c r="J25" s="26">
        <f t="shared" si="1"/>
        <v>22725</v>
      </c>
      <c r="K25" s="27">
        <f t="shared" si="3"/>
        <v>-0.132013201320132</v>
      </c>
      <c r="L25" s="1"/>
    </row>
    <row r="26" spans="1:12">
      <c r="A26" s="4">
        <v>42934</v>
      </c>
      <c r="B26" s="5" t="s">
        <v>788</v>
      </c>
      <c r="C26" s="5" t="s">
        <v>19</v>
      </c>
      <c r="D26" s="5">
        <v>700</v>
      </c>
      <c r="E26" s="5">
        <v>1850</v>
      </c>
      <c r="F26" s="5">
        <v>27</v>
      </c>
      <c r="G26" s="5">
        <v>22.8</v>
      </c>
      <c r="H26" s="5">
        <v>33</v>
      </c>
      <c r="I26" s="29">
        <f t="shared" si="0"/>
        <v>4200</v>
      </c>
      <c r="J26" s="26">
        <f t="shared" si="1"/>
        <v>18900</v>
      </c>
      <c r="K26" s="27">
        <f t="shared" si="3"/>
        <v>0.22222222222222221</v>
      </c>
      <c r="L26" s="1"/>
    </row>
    <row r="27" spans="1:12">
      <c r="A27" s="4">
        <v>42935</v>
      </c>
      <c r="B27" s="5" t="s">
        <v>789</v>
      </c>
      <c r="C27" s="5" t="s">
        <v>19</v>
      </c>
      <c r="D27" s="5">
        <v>1000</v>
      </c>
      <c r="E27" s="5">
        <v>840</v>
      </c>
      <c r="F27" s="5">
        <v>19.8</v>
      </c>
      <c r="G27" s="5">
        <v>16.8</v>
      </c>
      <c r="H27" s="5">
        <v>19.8</v>
      </c>
      <c r="I27" s="29">
        <f t="shared" si="0"/>
        <v>0</v>
      </c>
      <c r="J27" s="26">
        <f t="shared" si="1"/>
        <v>19800</v>
      </c>
      <c r="K27" s="27">
        <f t="shared" si="3"/>
        <v>0</v>
      </c>
      <c r="L27" s="1"/>
    </row>
    <row r="28" spans="1:12">
      <c r="A28" s="4">
        <v>42936</v>
      </c>
      <c r="B28" s="5" t="s">
        <v>74</v>
      </c>
      <c r="C28" s="5" t="s">
        <v>19</v>
      </c>
      <c r="D28" s="5">
        <v>500</v>
      </c>
      <c r="E28" s="5">
        <v>1550</v>
      </c>
      <c r="F28" s="5">
        <v>33</v>
      </c>
      <c r="G28" s="5">
        <v>27</v>
      </c>
      <c r="H28" s="5">
        <v>48</v>
      </c>
      <c r="I28" s="29">
        <f t="shared" si="0"/>
        <v>7500</v>
      </c>
      <c r="J28" s="26">
        <f t="shared" si="1"/>
        <v>16500</v>
      </c>
      <c r="K28" s="27">
        <f t="shared" si="3"/>
        <v>0.45454545454545453</v>
      </c>
      <c r="L28" s="1"/>
    </row>
    <row r="29" spans="1:12">
      <c r="A29" s="4">
        <v>42937</v>
      </c>
      <c r="B29" s="5" t="s">
        <v>315</v>
      </c>
      <c r="C29" s="5" t="s">
        <v>19</v>
      </c>
      <c r="D29" s="5">
        <v>500</v>
      </c>
      <c r="E29" s="5">
        <v>1540</v>
      </c>
      <c r="F29" s="5">
        <v>33.75</v>
      </c>
      <c r="G29" s="5">
        <v>27.75</v>
      </c>
      <c r="H29" s="5">
        <v>47</v>
      </c>
      <c r="I29" s="29">
        <f t="shared" si="0"/>
        <v>6625</v>
      </c>
      <c r="J29" s="26">
        <f t="shared" si="1"/>
        <v>16875</v>
      </c>
      <c r="K29" s="27">
        <f t="shared" si="3"/>
        <v>0.3925925925925926</v>
      </c>
      <c r="L29" s="1"/>
    </row>
    <row r="30" spans="1:12">
      <c r="A30" s="4">
        <v>42940</v>
      </c>
      <c r="B30" s="5" t="s">
        <v>315</v>
      </c>
      <c r="C30" s="5" t="s">
        <v>19</v>
      </c>
      <c r="D30" s="5">
        <v>500</v>
      </c>
      <c r="E30" s="5">
        <v>1560</v>
      </c>
      <c r="F30" s="5">
        <v>44</v>
      </c>
      <c r="G30" s="5">
        <v>38</v>
      </c>
      <c r="H30" s="5">
        <v>59</v>
      </c>
      <c r="I30" s="29">
        <f t="shared" si="0"/>
        <v>7500</v>
      </c>
      <c r="J30" s="26">
        <f t="shared" si="1"/>
        <v>22000</v>
      </c>
      <c r="K30" s="27">
        <f t="shared" si="3"/>
        <v>0.34090909090909088</v>
      </c>
      <c r="L30" s="1"/>
    </row>
    <row r="31" spans="1:12">
      <c r="A31" s="4">
        <v>42940</v>
      </c>
      <c r="B31" s="5" t="s">
        <v>723</v>
      </c>
      <c r="C31" s="5" t="s">
        <v>19</v>
      </c>
      <c r="D31" s="5">
        <v>500</v>
      </c>
      <c r="E31" s="5">
        <v>960</v>
      </c>
      <c r="F31" s="5">
        <v>30.5</v>
      </c>
      <c r="G31" s="5">
        <v>24.5</v>
      </c>
      <c r="H31" s="5">
        <v>30.5</v>
      </c>
      <c r="I31" s="29">
        <f t="shared" si="0"/>
        <v>0</v>
      </c>
      <c r="J31" s="26">
        <f t="shared" si="1"/>
        <v>15250</v>
      </c>
      <c r="K31" s="27">
        <f t="shared" si="3"/>
        <v>0</v>
      </c>
      <c r="L31" s="1"/>
    </row>
    <row r="32" spans="1:12">
      <c r="A32" s="4">
        <v>42941</v>
      </c>
      <c r="B32" s="5" t="s">
        <v>739</v>
      </c>
      <c r="C32" s="5" t="s">
        <v>19</v>
      </c>
      <c r="D32" s="5">
        <v>800</v>
      </c>
      <c r="E32" s="5">
        <v>1160</v>
      </c>
      <c r="F32" s="5">
        <v>25</v>
      </c>
      <c r="G32" s="5">
        <v>21.25</v>
      </c>
      <c r="H32" s="5">
        <v>35</v>
      </c>
      <c r="I32" s="29">
        <f t="shared" si="0"/>
        <v>8000</v>
      </c>
      <c r="J32" s="26">
        <f t="shared" si="1"/>
        <v>20000</v>
      </c>
      <c r="K32" s="27">
        <f t="shared" si="3"/>
        <v>0.4</v>
      </c>
      <c r="L32" s="1"/>
    </row>
    <row r="33" spans="1:12">
      <c r="A33" s="4">
        <v>42942</v>
      </c>
      <c r="B33" s="5" t="s">
        <v>739</v>
      </c>
      <c r="C33" s="5" t="s">
        <v>19</v>
      </c>
      <c r="D33" s="5">
        <v>800</v>
      </c>
      <c r="E33" s="5">
        <v>1200</v>
      </c>
      <c r="F33" s="5">
        <v>12.75</v>
      </c>
      <c r="G33" s="5">
        <v>9</v>
      </c>
      <c r="H33" s="5">
        <v>20.5</v>
      </c>
      <c r="I33" s="29">
        <f t="shared" si="0"/>
        <v>6200</v>
      </c>
      <c r="J33" s="26">
        <f t="shared" si="1"/>
        <v>10200</v>
      </c>
      <c r="K33" s="27">
        <f t="shared" si="3"/>
        <v>0.60784313725490191</v>
      </c>
      <c r="L33" s="1"/>
    </row>
    <row r="34" spans="1:12">
      <c r="A34" s="4">
        <v>42943</v>
      </c>
      <c r="B34" s="5" t="s">
        <v>516</v>
      </c>
      <c r="C34" s="5" t="s">
        <v>19</v>
      </c>
      <c r="D34" s="5">
        <v>350</v>
      </c>
      <c r="E34" s="5">
        <v>1740</v>
      </c>
      <c r="F34" s="5">
        <v>33</v>
      </c>
      <c r="G34" s="5">
        <v>24.7</v>
      </c>
      <c r="H34" s="5">
        <v>37.299999999999997</v>
      </c>
      <c r="I34" s="29">
        <f t="shared" si="0"/>
        <v>1504.9999999999991</v>
      </c>
      <c r="J34" s="26">
        <f t="shared" si="1"/>
        <v>11550</v>
      </c>
      <c r="K34" s="27">
        <f t="shared" si="3"/>
        <v>0.13030303030303023</v>
      </c>
      <c r="L34" s="1"/>
    </row>
    <row r="35" spans="1:12">
      <c r="A35" s="4">
        <v>42943</v>
      </c>
      <c r="B35" s="5" t="s">
        <v>58</v>
      </c>
      <c r="C35" s="5" t="s">
        <v>19</v>
      </c>
      <c r="D35" s="5">
        <v>800</v>
      </c>
      <c r="E35" s="5">
        <v>740</v>
      </c>
      <c r="F35" s="5">
        <v>16.5</v>
      </c>
      <c r="G35" s="5">
        <v>12.75</v>
      </c>
      <c r="H35" s="5">
        <v>16.5</v>
      </c>
      <c r="I35" s="29">
        <f t="shared" si="0"/>
        <v>0</v>
      </c>
      <c r="J35" s="26">
        <f t="shared" si="1"/>
        <v>13200</v>
      </c>
      <c r="K35" s="27">
        <f t="shared" si="3"/>
        <v>0</v>
      </c>
      <c r="L35" s="1"/>
    </row>
    <row r="36" spans="1:12">
      <c r="A36" s="4" t="s">
        <v>790</v>
      </c>
      <c r="B36" s="5" t="s">
        <v>516</v>
      </c>
      <c r="C36" s="5" t="s">
        <v>19</v>
      </c>
      <c r="D36" s="5">
        <v>350</v>
      </c>
      <c r="E36" s="5">
        <v>1820</v>
      </c>
      <c r="F36" s="5">
        <v>41</v>
      </c>
      <c r="G36" s="5">
        <v>32.700000000000003</v>
      </c>
      <c r="H36" s="5">
        <v>41</v>
      </c>
      <c r="I36" s="29">
        <f t="shared" si="0"/>
        <v>0</v>
      </c>
      <c r="J36" s="26">
        <f t="shared" si="1"/>
        <v>14350</v>
      </c>
      <c r="K36" s="27">
        <f t="shared" si="3"/>
        <v>0</v>
      </c>
      <c r="L36" s="1"/>
    </row>
    <row r="37" spans="1:12">
      <c r="A37" s="4" t="s">
        <v>790</v>
      </c>
      <c r="B37" s="5" t="s">
        <v>36</v>
      </c>
      <c r="C37" s="5" t="s">
        <v>19</v>
      </c>
      <c r="D37" s="5">
        <v>500</v>
      </c>
      <c r="E37" s="5">
        <v>1300</v>
      </c>
      <c r="F37" s="5">
        <v>43.7</v>
      </c>
      <c r="G37" s="5">
        <v>37.700000000000003</v>
      </c>
      <c r="H37" s="5">
        <v>58.7</v>
      </c>
      <c r="I37" s="29">
        <f t="shared" si="0"/>
        <v>7500</v>
      </c>
      <c r="J37" s="26">
        <f t="shared" si="1"/>
        <v>21850</v>
      </c>
      <c r="K37" s="27">
        <f t="shared" si="3"/>
        <v>0.34324942791762014</v>
      </c>
      <c r="L37" s="1"/>
    </row>
    <row r="38" spans="1:12">
      <c r="A38" s="4" t="s">
        <v>791</v>
      </c>
      <c r="B38" s="5" t="s">
        <v>777</v>
      </c>
      <c r="C38" s="5" t="s">
        <v>19</v>
      </c>
      <c r="D38" s="5">
        <v>1500</v>
      </c>
      <c r="E38" s="5">
        <v>760</v>
      </c>
      <c r="F38" s="5">
        <v>18.850000000000001</v>
      </c>
      <c r="G38" s="5">
        <v>16.850000000000001</v>
      </c>
      <c r="H38" s="5">
        <v>20.85</v>
      </c>
      <c r="I38" s="29">
        <f t="shared" si="0"/>
        <v>3000</v>
      </c>
      <c r="J38" s="26">
        <f t="shared" si="1"/>
        <v>28275.000000000004</v>
      </c>
      <c r="K38" s="27">
        <f t="shared" si="3"/>
        <v>0.10610079575596816</v>
      </c>
      <c r="L38" s="1"/>
    </row>
    <row r="39" spans="1:12">
      <c r="A39" s="7"/>
      <c r="B39" s="8"/>
      <c r="C39" s="8"/>
      <c r="D39" s="8"/>
      <c r="E39" s="8"/>
      <c r="F39" s="8"/>
      <c r="G39" s="8"/>
      <c r="H39" s="8"/>
      <c r="I39" s="30"/>
      <c r="J39" s="26"/>
      <c r="K39" s="27"/>
      <c r="L39" s="1"/>
    </row>
    <row r="40" spans="1:12">
      <c r="A40" s="4"/>
      <c r="B40" s="5"/>
      <c r="C40" s="5"/>
      <c r="D40" s="5"/>
      <c r="E40" s="5"/>
      <c r="F40" s="5"/>
      <c r="G40" s="5"/>
      <c r="H40" s="5"/>
      <c r="I40" s="29"/>
      <c r="J40" s="26"/>
      <c r="K40" s="27">
        <f>SUM(K4:K39)</f>
        <v>4.1220300602971847</v>
      </c>
      <c r="L40" s="1"/>
    </row>
    <row r="41" spans="1:12">
      <c r="A41" s="31"/>
      <c r="B41" s="32"/>
      <c r="C41" s="32"/>
      <c r="D41" s="32"/>
      <c r="E41" s="32"/>
      <c r="F41" s="32"/>
      <c r="G41" s="91" t="s">
        <v>69</v>
      </c>
      <c r="H41" s="91"/>
      <c r="I41" s="34">
        <f>SUM(I4:I40)</f>
        <v>72515</v>
      </c>
      <c r="J41" s="32"/>
      <c r="K41" s="1"/>
      <c r="L41" s="1"/>
    </row>
    <row r="42" spans="1:12">
      <c r="G42" s="32"/>
      <c r="H42" s="32"/>
      <c r="I42" s="32"/>
    </row>
    <row r="43" spans="1:12">
      <c r="G43" s="92" t="s">
        <v>70</v>
      </c>
      <c r="H43" s="92"/>
      <c r="I43" s="35">
        <v>4.12</v>
      </c>
    </row>
    <row r="44" spans="1:12">
      <c r="G44" s="33"/>
      <c r="H44" s="33"/>
      <c r="I44" s="32"/>
    </row>
    <row r="45" spans="1:12">
      <c r="G45" s="92" t="s">
        <v>2</v>
      </c>
      <c r="H45" s="92"/>
      <c r="I45" s="35">
        <f>29/35</f>
        <v>0.82857142857142863</v>
      </c>
    </row>
  </sheetData>
  <mergeCells count="5">
    <mergeCell ref="A1:J1"/>
    <mergeCell ref="A2:J2"/>
    <mergeCell ref="G41:H41"/>
    <mergeCell ref="G43:H43"/>
    <mergeCell ref="G45:H45"/>
  </mergeCells>
  <pageMargins left="0.75" right="0.75" top="1" bottom="1" header="0.51180555555555596" footer="0.51180555555555596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3" workbookViewId="0">
      <selection activeCell="C61" sqref="C61"/>
    </sheetView>
  </sheetViews>
  <sheetFormatPr defaultColWidth="9" defaultRowHeight="15"/>
  <cols>
    <col min="1" max="1" width="9.42578125"/>
    <col min="2" max="2" width="16" customWidth="1"/>
    <col min="5" max="5" width="12.85546875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792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42887</v>
      </c>
      <c r="B4" s="5" t="s">
        <v>629</v>
      </c>
      <c r="C4" s="5" t="s">
        <v>19</v>
      </c>
      <c r="D4" s="5">
        <v>2000</v>
      </c>
      <c r="E4" s="5">
        <v>510</v>
      </c>
      <c r="F4" s="5">
        <v>16</v>
      </c>
      <c r="G4" s="5">
        <v>14.5</v>
      </c>
      <c r="H4" s="5">
        <v>18</v>
      </c>
      <c r="I4" s="29">
        <f t="shared" ref="I4:I53" si="0">(H4-F4)*D4</f>
        <v>4000</v>
      </c>
      <c r="J4" s="26">
        <f t="shared" ref="J4:J53" si="1">D4*F4</f>
        <v>32000</v>
      </c>
      <c r="K4" s="27">
        <f t="shared" ref="K4:K53" si="2">(I4/J4)</f>
        <v>0.125</v>
      </c>
      <c r="L4" s="1"/>
    </row>
    <row r="5" spans="1:12">
      <c r="A5" s="4">
        <v>42887</v>
      </c>
      <c r="B5" s="5" t="s">
        <v>793</v>
      </c>
      <c r="C5" s="5" t="s">
        <v>19</v>
      </c>
      <c r="D5" s="5">
        <v>400</v>
      </c>
      <c r="E5" s="5">
        <v>1200</v>
      </c>
      <c r="F5" s="5">
        <v>29.5</v>
      </c>
      <c r="G5" s="5">
        <v>21.5</v>
      </c>
      <c r="H5" s="5">
        <v>29.5</v>
      </c>
      <c r="I5" s="29">
        <f t="shared" si="0"/>
        <v>0</v>
      </c>
      <c r="J5" s="26">
        <f t="shared" si="1"/>
        <v>11800</v>
      </c>
      <c r="K5" s="27">
        <f t="shared" si="2"/>
        <v>0</v>
      </c>
      <c r="L5" s="1"/>
    </row>
    <row r="6" spans="1:12">
      <c r="A6" s="4">
        <v>42887</v>
      </c>
      <c r="B6" s="5" t="s">
        <v>621</v>
      </c>
      <c r="C6" s="5" t="s">
        <v>19</v>
      </c>
      <c r="D6" s="5">
        <v>1200</v>
      </c>
      <c r="E6" s="5">
        <v>540</v>
      </c>
      <c r="F6" s="5">
        <v>13.4</v>
      </c>
      <c r="G6" s="5">
        <v>10.9</v>
      </c>
      <c r="H6" s="5">
        <v>13.4</v>
      </c>
      <c r="I6" s="29">
        <f t="shared" si="0"/>
        <v>0</v>
      </c>
      <c r="J6" s="26">
        <f t="shared" si="1"/>
        <v>16080</v>
      </c>
      <c r="K6" s="27">
        <f t="shared" si="2"/>
        <v>0</v>
      </c>
      <c r="L6" s="1"/>
    </row>
    <row r="7" spans="1:12">
      <c r="A7" s="4">
        <v>42887</v>
      </c>
      <c r="B7" s="5" t="s">
        <v>481</v>
      </c>
      <c r="C7" s="5" t="s">
        <v>536</v>
      </c>
      <c r="D7" s="5">
        <v>2000</v>
      </c>
      <c r="E7" s="5">
        <v>490</v>
      </c>
      <c r="F7" s="5">
        <v>11.8</v>
      </c>
      <c r="G7" s="5">
        <v>10.3</v>
      </c>
      <c r="H7" s="5">
        <v>12.6</v>
      </c>
      <c r="I7" s="29">
        <f t="shared" si="0"/>
        <v>1599.999999999998</v>
      </c>
      <c r="J7" s="26">
        <f t="shared" si="1"/>
        <v>23600</v>
      </c>
      <c r="K7" s="27">
        <f t="shared" si="2"/>
        <v>6.7796610169491442E-2</v>
      </c>
      <c r="L7" s="1"/>
    </row>
    <row r="8" spans="1:12">
      <c r="A8" s="4">
        <v>42888</v>
      </c>
      <c r="B8" s="5" t="s">
        <v>686</v>
      </c>
      <c r="C8" s="5" t="s">
        <v>19</v>
      </c>
      <c r="D8" s="5">
        <v>200</v>
      </c>
      <c r="E8" s="5">
        <v>3800</v>
      </c>
      <c r="F8" s="5">
        <v>97</v>
      </c>
      <c r="G8" s="5">
        <v>82</v>
      </c>
      <c r="H8" s="5">
        <v>104.5</v>
      </c>
      <c r="I8" s="29">
        <f t="shared" si="0"/>
        <v>1500</v>
      </c>
      <c r="J8" s="26">
        <f t="shared" si="1"/>
        <v>19400</v>
      </c>
      <c r="K8" s="27">
        <f t="shared" si="2"/>
        <v>7.7319587628865982E-2</v>
      </c>
      <c r="L8" s="1"/>
    </row>
    <row r="9" spans="1:12">
      <c r="A9" s="4">
        <v>42888</v>
      </c>
      <c r="B9" s="5" t="s">
        <v>787</v>
      </c>
      <c r="C9" s="5" t="s">
        <v>19</v>
      </c>
      <c r="D9" s="5">
        <v>1500</v>
      </c>
      <c r="E9" s="5">
        <v>480</v>
      </c>
      <c r="F9" s="5">
        <v>17.7</v>
      </c>
      <c r="G9" s="5">
        <v>14.7</v>
      </c>
      <c r="H9" s="5">
        <v>18.7</v>
      </c>
      <c r="I9" s="29">
        <f t="shared" si="0"/>
        <v>1500</v>
      </c>
      <c r="J9" s="26">
        <f t="shared" si="1"/>
        <v>26550</v>
      </c>
      <c r="K9" s="27">
        <f t="shared" si="2"/>
        <v>5.6497175141242938E-2</v>
      </c>
      <c r="L9" s="1"/>
    </row>
    <row r="10" spans="1:12">
      <c r="A10" s="4">
        <v>42888</v>
      </c>
      <c r="B10" s="5" t="s">
        <v>168</v>
      </c>
      <c r="C10" s="5" t="s">
        <v>19</v>
      </c>
      <c r="D10" s="5">
        <v>1000</v>
      </c>
      <c r="E10" s="5">
        <v>860</v>
      </c>
      <c r="F10" s="5">
        <v>23</v>
      </c>
      <c r="G10" s="5">
        <v>20</v>
      </c>
      <c r="H10" s="5">
        <v>23</v>
      </c>
      <c r="I10" s="29">
        <f t="shared" si="0"/>
        <v>0</v>
      </c>
      <c r="J10" s="26">
        <f t="shared" si="1"/>
        <v>23000</v>
      </c>
      <c r="K10" s="27">
        <f t="shared" si="2"/>
        <v>0</v>
      </c>
      <c r="L10" s="1"/>
    </row>
    <row r="11" spans="1:12">
      <c r="A11" s="7">
        <v>42891</v>
      </c>
      <c r="B11" s="8" t="s">
        <v>752</v>
      </c>
      <c r="C11" s="8" t="s">
        <v>19</v>
      </c>
      <c r="D11" s="8">
        <v>1300</v>
      </c>
      <c r="E11" s="8">
        <v>520</v>
      </c>
      <c r="F11" s="8">
        <v>13.5</v>
      </c>
      <c r="G11" s="8">
        <v>11.1</v>
      </c>
      <c r="H11" s="8">
        <v>11.1</v>
      </c>
      <c r="I11" s="30">
        <f t="shared" si="0"/>
        <v>-3120.0000000000005</v>
      </c>
      <c r="J11" s="26">
        <f t="shared" si="1"/>
        <v>17550</v>
      </c>
      <c r="K11" s="27">
        <f t="shared" si="2"/>
        <v>-0.17777777777777781</v>
      </c>
      <c r="L11" s="1"/>
    </row>
    <row r="12" spans="1:12">
      <c r="A12" s="4">
        <v>42891</v>
      </c>
      <c r="B12" s="5" t="s">
        <v>168</v>
      </c>
      <c r="C12" s="5" t="s">
        <v>19</v>
      </c>
      <c r="D12" s="5">
        <v>1000</v>
      </c>
      <c r="E12" s="5">
        <v>900</v>
      </c>
      <c r="F12" s="5">
        <v>20</v>
      </c>
      <c r="G12" s="5">
        <v>17</v>
      </c>
      <c r="H12" s="5">
        <v>20</v>
      </c>
      <c r="I12" s="29">
        <f t="shared" si="0"/>
        <v>0</v>
      </c>
      <c r="J12" s="26">
        <f t="shared" si="1"/>
        <v>20000</v>
      </c>
      <c r="K12" s="27">
        <f t="shared" si="2"/>
        <v>0</v>
      </c>
      <c r="L12" s="1"/>
    </row>
    <row r="13" spans="1:12">
      <c r="A13" s="4">
        <v>42891</v>
      </c>
      <c r="B13" s="5" t="s">
        <v>453</v>
      </c>
      <c r="C13" s="5" t="s">
        <v>19</v>
      </c>
      <c r="D13" s="5">
        <v>800</v>
      </c>
      <c r="E13" s="5">
        <v>1200</v>
      </c>
      <c r="F13" s="5">
        <v>30</v>
      </c>
      <c r="G13" s="5">
        <v>27</v>
      </c>
      <c r="H13" s="5">
        <v>32</v>
      </c>
      <c r="I13" s="29">
        <f t="shared" si="0"/>
        <v>1600</v>
      </c>
      <c r="J13" s="26">
        <f t="shared" si="1"/>
        <v>24000</v>
      </c>
      <c r="K13" s="27">
        <f t="shared" si="2"/>
        <v>6.6666666666666666E-2</v>
      </c>
      <c r="L13" s="1"/>
    </row>
    <row r="14" spans="1:12">
      <c r="A14" s="4">
        <v>42891</v>
      </c>
      <c r="B14" s="5" t="s">
        <v>516</v>
      </c>
      <c r="C14" s="5" t="s">
        <v>536</v>
      </c>
      <c r="D14" s="5">
        <v>350</v>
      </c>
      <c r="E14" s="5">
        <v>1500</v>
      </c>
      <c r="F14" s="5">
        <v>56</v>
      </c>
      <c r="G14" s="5">
        <v>48</v>
      </c>
      <c r="H14" s="5">
        <v>56</v>
      </c>
      <c r="I14" s="29">
        <f t="shared" si="0"/>
        <v>0</v>
      </c>
      <c r="J14" s="26">
        <f t="shared" si="1"/>
        <v>19600</v>
      </c>
      <c r="K14" s="27">
        <f t="shared" si="2"/>
        <v>0</v>
      </c>
      <c r="L14" s="1"/>
    </row>
    <row r="15" spans="1:12">
      <c r="A15" s="4">
        <v>42891</v>
      </c>
      <c r="B15" s="5" t="s">
        <v>453</v>
      </c>
      <c r="C15" s="5" t="s">
        <v>536</v>
      </c>
      <c r="D15" s="5">
        <v>800</v>
      </c>
      <c r="E15" s="5">
        <v>1200</v>
      </c>
      <c r="F15" s="5">
        <v>29</v>
      </c>
      <c r="G15" s="5">
        <v>27</v>
      </c>
      <c r="H15" s="5">
        <v>37.450000000000003</v>
      </c>
      <c r="I15" s="29">
        <f t="shared" si="0"/>
        <v>6760.0000000000018</v>
      </c>
      <c r="J15" s="26">
        <f t="shared" si="1"/>
        <v>23200</v>
      </c>
      <c r="K15" s="27">
        <f t="shared" si="2"/>
        <v>0.29137931034482767</v>
      </c>
      <c r="L15" s="1"/>
    </row>
    <row r="16" spans="1:12">
      <c r="A16" s="4">
        <v>42891</v>
      </c>
      <c r="B16" s="5" t="s">
        <v>632</v>
      </c>
      <c r="C16" s="5" t="s">
        <v>536</v>
      </c>
      <c r="D16" s="5">
        <v>1500</v>
      </c>
      <c r="E16" s="5">
        <v>420</v>
      </c>
      <c r="F16" s="5">
        <v>12</v>
      </c>
      <c r="G16" s="5">
        <v>10</v>
      </c>
      <c r="H16" s="5">
        <v>12</v>
      </c>
      <c r="I16" s="29">
        <f t="shared" si="0"/>
        <v>0</v>
      </c>
      <c r="J16" s="26">
        <f t="shared" si="1"/>
        <v>18000</v>
      </c>
      <c r="K16" s="27">
        <f t="shared" si="2"/>
        <v>0</v>
      </c>
      <c r="L16" s="1"/>
    </row>
    <row r="17" spans="1:12">
      <c r="A17" s="4">
        <v>42891</v>
      </c>
      <c r="B17" s="5" t="s">
        <v>677</v>
      </c>
      <c r="C17" s="5" t="s">
        <v>536</v>
      </c>
      <c r="D17" s="5">
        <v>550</v>
      </c>
      <c r="E17" s="5">
        <v>1080</v>
      </c>
      <c r="F17" s="5">
        <v>44</v>
      </c>
      <c r="G17" s="5">
        <v>39</v>
      </c>
      <c r="H17" s="5">
        <v>44</v>
      </c>
      <c r="I17" s="29">
        <f t="shared" si="0"/>
        <v>0</v>
      </c>
      <c r="J17" s="26">
        <f t="shared" si="1"/>
        <v>24200</v>
      </c>
      <c r="K17" s="27">
        <f t="shared" si="2"/>
        <v>0</v>
      </c>
      <c r="L17" s="1"/>
    </row>
    <row r="18" spans="1:12">
      <c r="A18" s="4">
        <v>42892</v>
      </c>
      <c r="B18" s="5" t="s">
        <v>794</v>
      </c>
      <c r="C18" s="5" t="s">
        <v>19</v>
      </c>
      <c r="D18" s="5">
        <v>250</v>
      </c>
      <c r="E18" s="5">
        <v>2600</v>
      </c>
      <c r="F18" s="5">
        <v>90</v>
      </c>
      <c r="G18" s="5">
        <v>78</v>
      </c>
      <c r="H18" s="5">
        <v>102</v>
      </c>
      <c r="I18" s="29">
        <f t="shared" si="0"/>
        <v>3000</v>
      </c>
      <c r="J18" s="26">
        <f t="shared" si="1"/>
        <v>22500</v>
      </c>
      <c r="K18" s="27">
        <f t="shared" si="2"/>
        <v>0.13333333333333333</v>
      </c>
      <c r="L18" s="1"/>
    </row>
    <row r="19" spans="1:12">
      <c r="A19" s="4">
        <v>42892</v>
      </c>
      <c r="B19" s="5" t="s">
        <v>159</v>
      </c>
      <c r="C19" s="5" t="s">
        <v>19</v>
      </c>
      <c r="D19" s="5">
        <v>500</v>
      </c>
      <c r="E19" s="5">
        <v>960</v>
      </c>
      <c r="F19" s="5">
        <v>30.45</v>
      </c>
      <c r="G19" s="5">
        <v>24.45</v>
      </c>
      <c r="H19" s="5">
        <v>36.450000000000003</v>
      </c>
      <c r="I19" s="29">
        <f t="shared" si="0"/>
        <v>3000.0000000000018</v>
      </c>
      <c r="J19" s="26">
        <f t="shared" si="1"/>
        <v>15225</v>
      </c>
      <c r="K19" s="27">
        <f t="shared" si="2"/>
        <v>0.19704433497536958</v>
      </c>
      <c r="L19" s="1"/>
    </row>
    <row r="20" spans="1:12">
      <c r="A20" s="4">
        <v>42892</v>
      </c>
      <c r="B20" s="5" t="s">
        <v>456</v>
      </c>
      <c r="C20" s="5" t="s">
        <v>19</v>
      </c>
      <c r="D20" s="5">
        <v>500</v>
      </c>
      <c r="E20" s="5">
        <v>1620</v>
      </c>
      <c r="F20" s="5">
        <v>32</v>
      </c>
      <c r="G20" s="5">
        <v>26</v>
      </c>
      <c r="H20" s="5">
        <v>32</v>
      </c>
      <c r="I20" s="29">
        <f t="shared" si="0"/>
        <v>0</v>
      </c>
      <c r="J20" s="26">
        <f t="shared" si="1"/>
        <v>16000</v>
      </c>
      <c r="K20" s="27">
        <f t="shared" si="2"/>
        <v>0</v>
      </c>
      <c r="L20" s="1"/>
    </row>
    <row r="21" spans="1:12">
      <c r="A21" s="4">
        <v>42892</v>
      </c>
      <c r="B21" s="5" t="s">
        <v>462</v>
      </c>
      <c r="C21" s="5" t="s">
        <v>19</v>
      </c>
      <c r="D21" s="5">
        <v>700</v>
      </c>
      <c r="E21" s="5">
        <v>880</v>
      </c>
      <c r="F21" s="5">
        <v>32</v>
      </c>
      <c r="G21" s="5">
        <v>27.6</v>
      </c>
      <c r="H21" s="5">
        <v>39.950000000000003</v>
      </c>
      <c r="I21" s="29">
        <f t="shared" si="0"/>
        <v>5565.0000000000018</v>
      </c>
      <c r="J21" s="26">
        <f t="shared" si="1"/>
        <v>22400</v>
      </c>
      <c r="K21" s="27">
        <f t="shared" si="2"/>
        <v>0.24843750000000009</v>
      </c>
      <c r="L21" s="1"/>
    </row>
    <row r="22" spans="1:12">
      <c r="A22" s="7">
        <v>42893</v>
      </c>
      <c r="B22" s="8" t="s">
        <v>569</v>
      </c>
      <c r="C22" s="8" t="s">
        <v>19</v>
      </c>
      <c r="D22" s="8">
        <v>2000</v>
      </c>
      <c r="E22" s="8">
        <v>490</v>
      </c>
      <c r="F22" s="8">
        <v>13.5</v>
      </c>
      <c r="G22" s="8">
        <v>12</v>
      </c>
      <c r="H22" s="8">
        <v>13</v>
      </c>
      <c r="I22" s="30">
        <f t="shared" si="0"/>
        <v>-1000</v>
      </c>
      <c r="J22" s="26">
        <f t="shared" si="1"/>
        <v>27000</v>
      </c>
      <c r="K22" s="27">
        <f t="shared" si="2"/>
        <v>-3.7037037037037035E-2</v>
      </c>
      <c r="L22" s="1"/>
    </row>
    <row r="23" spans="1:12">
      <c r="A23" s="4">
        <v>42893</v>
      </c>
      <c r="B23" s="5" t="s">
        <v>477</v>
      </c>
      <c r="C23" s="5" t="s">
        <v>19</v>
      </c>
      <c r="D23" s="5">
        <v>350</v>
      </c>
      <c r="E23" s="5">
        <v>1500</v>
      </c>
      <c r="F23" s="5">
        <v>42</v>
      </c>
      <c r="G23" s="5">
        <v>34</v>
      </c>
      <c r="H23" s="5">
        <v>42</v>
      </c>
      <c r="I23" s="29">
        <f t="shared" si="0"/>
        <v>0</v>
      </c>
      <c r="J23" s="26">
        <f t="shared" si="1"/>
        <v>14700</v>
      </c>
      <c r="K23" s="27">
        <f t="shared" si="2"/>
        <v>0</v>
      </c>
      <c r="L23" s="1"/>
    </row>
    <row r="24" spans="1:12">
      <c r="A24" s="4">
        <v>42893</v>
      </c>
      <c r="B24" s="5" t="s">
        <v>541</v>
      </c>
      <c r="C24" s="5" t="s">
        <v>19</v>
      </c>
      <c r="D24" s="5">
        <v>600</v>
      </c>
      <c r="E24" s="5">
        <v>650</v>
      </c>
      <c r="F24" s="5">
        <v>24.5</v>
      </c>
      <c r="G24" s="5">
        <v>20.100000000000001</v>
      </c>
      <c r="H24" s="5">
        <v>24.5</v>
      </c>
      <c r="I24" s="29">
        <f t="shared" si="0"/>
        <v>0</v>
      </c>
      <c r="J24" s="26">
        <f t="shared" si="1"/>
        <v>14700</v>
      </c>
      <c r="K24" s="27">
        <f t="shared" si="2"/>
        <v>0</v>
      </c>
      <c r="L24" s="1"/>
    </row>
    <row r="25" spans="1:12">
      <c r="A25" s="4">
        <v>42893</v>
      </c>
      <c r="B25" s="5" t="s">
        <v>337</v>
      </c>
      <c r="C25" s="5" t="s">
        <v>19</v>
      </c>
      <c r="D25" s="5">
        <v>700</v>
      </c>
      <c r="E25" s="5">
        <v>900</v>
      </c>
      <c r="F25" s="5">
        <v>35</v>
      </c>
      <c r="G25" s="5">
        <v>30.6</v>
      </c>
      <c r="H25" s="5">
        <v>39.4</v>
      </c>
      <c r="I25" s="29">
        <f t="shared" si="0"/>
        <v>3079.9999999999991</v>
      </c>
      <c r="J25" s="26">
        <f t="shared" si="1"/>
        <v>24500</v>
      </c>
      <c r="K25" s="27">
        <f t="shared" si="2"/>
        <v>0.12571428571428567</v>
      </c>
      <c r="L25" s="1"/>
    </row>
    <row r="26" spans="1:12">
      <c r="A26" s="4">
        <v>42894</v>
      </c>
      <c r="B26" s="5" t="s">
        <v>220</v>
      </c>
      <c r="C26" s="5" t="s">
        <v>19</v>
      </c>
      <c r="D26" s="5">
        <v>250</v>
      </c>
      <c r="E26" s="5">
        <v>2600</v>
      </c>
      <c r="F26" s="5">
        <v>88</v>
      </c>
      <c r="G26" s="5">
        <v>76</v>
      </c>
      <c r="H26" s="5">
        <v>110</v>
      </c>
      <c r="I26" s="29">
        <f t="shared" si="0"/>
        <v>5500</v>
      </c>
      <c r="J26" s="26">
        <f t="shared" si="1"/>
        <v>22000</v>
      </c>
      <c r="K26" s="27">
        <f t="shared" si="2"/>
        <v>0.25</v>
      </c>
      <c r="L26" s="1"/>
    </row>
    <row r="27" spans="1:12">
      <c r="A27" s="4">
        <v>42894</v>
      </c>
      <c r="B27" s="5" t="s">
        <v>795</v>
      </c>
      <c r="C27" s="5" t="s">
        <v>19</v>
      </c>
      <c r="D27" s="5">
        <v>500</v>
      </c>
      <c r="E27" s="5">
        <v>1340</v>
      </c>
      <c r="F27" s="5">
        <v>27.5</v>
      </c>
      <c r="G27" s="5">
        <v>21.5</v>
      </c>
      <c r="H27" s="5">
        <v>27.5</v>
      </c>
      <c r="I27" s="29">
        <f t="shared" si="0"/>
        <v>0</v>
      </c>
      <c r="J27" s="26">
        <f t="shared" si="1"/>
        <v>13750</v>
      </c>
      <c r="K27" s="27">
        <f t="shared" si="2"/>
        <v>0</v>
      </c>
      <c r="L27" s="1"/>
    </row>
    <row r="28" spans="1:12">
      <c r="A28" s="4">
        <v>42894</v>
      </c>
      <c r="B28" s="5" t="s">
        <v>796</v>
      </c>
      <c r="C28" s="5" t="s">
        <v>536</v>
      </c>
      <c r="D28" s="5">
        <v>700</v>
      </c>
      <c r="E28" s="5">
        <v>600</v>
      </c>
      <c r="F28" s="5">
        <v>23.2</v>
      </c>
      <c r="G28" s="5">
        <v>18.8</v>
      </c>
      <c r="H28" s="5">
        <v>27.45</v>
      </c>
      <c r="I28" s="29">
        <f t="shared" si="0"/>
        <v>2975</v>
      </c>
      <c r="J28" s="26">
        <f t="shared" si="1"/>
        <v>16240</v>
      </c>
      <c r="K28" s="27">
        <f t="shared" si="2"/>
        <v>0.18318965517241378</v>
      </c>
      <c r="L28" s="1"/>
    </row>
    <row r="29" spans="1:12">
      <c r="A29" s="7">
        <v>42895</v>
      </c>
      <c r="B29" s="8" t="s">
        <v>786</v>
      </c>
      <c r="C29" s="8" t="s">
        <v>536</v>
      </c>
      <c r="D29" s="8">
        <v>500</v>
      </c>
      <c r="E29" s="8">
        <v>1340</v>
      </c>
      <c r="F29" s="8">
        <v>34</v>
      </c>
      <c r="G29" s="8">
        <v>28</v>
      </c>
      <c r="H29" s="8">
        <v>28</v>
      </c>
      <c r="I29" s="30">
        <f t="shared" si="0"/>
        <v>-3000</v>
      </c>
      <c r="J29" s="26">
        <f t="shared" si="1"/>
        <v>17000</v>
      </c>
      <c r="K29" s="27">
        <f t="shared" si="2"/>
        <v>-0.17647058823529413</v>
      </c>
      <c r="L29" s="1"/>
    </row>
    <row r="30" spans="1:12">
      <c r="A30" s="7">
        <v>42895</v>
      </c>
      <c r="B30" s="8" t="s">
        <v>477</v>
      </c>
      <c r="C30" s="8" t="s">
        <v>19</v>
      </c>
      <c r="D30" s="8">
        <v>350</v>
      </c>
      <c r="E30" s="8">
        <v>1500</v>
      </c>
      <c r="F30" s="8">
        <v>36</v>
      </c>
      <c r="G30" s="8">
        <v>28</v>
      </c>
      <c r="H30" s="8">
        <v>28</v>
      </c>
      <c r="I30" s="30">
        <f t="shared" si="0"/>
        <v>-2800</v>
      </c>
      <c r="J30" s="26">
        <f t="shared" si="1"/>
        <v>12600</v>
      </c>
      <c r="K30" s="27">
        <f t="shared" si="2"/>
        <v>-0.22222222222222221</v>
      </c>
      <c r="L30" s="1"/>
    </row>
    <row r="31" spans="1:12">
      <c r="A31" s="7">
        <v>42895</v>
      </c>
      <c r="B31" s="8" t="s">
        <v>58</v>
      </c>
      <c r="C31" s="8" t="s">
        <v>19</v>
      </c>
      <c r="D31" s="8">
        <v>700</v>
      </c>
      <c r="E31" s="8">
        <v>600</v>
      </c>
      <c r="F31" s="8">
        <v>24</v>
      </c>
      <c r="G31" s="8">
        <v>19.600000000000001</v>
      </c>
      <c r="H31" s="8">
        <v>21</v>
      </c>
      <c r="I31" s="30">
        <f t="shared" si="0"/>
        <v>-2100</v>
      </c>
      <c r="J31" s="26">
        <f t="shared" si="1"/>
        <v>16800</v>
      </c>
      <c r="K31" s="27">
        <f t="shared" si="2"/>
        <v>-0.125</v>
      </c>
      <c r="L31" s="1"/>
    </row>
    <row r="32" spans="1:12">
      <c r="A32" s="4">
        <v>42895</v>
      </c>
      <c r="B32" s="5" t="s">
        <v>103</v>
      </c>
      <c r="C32" s="5" t="s">
        <v>19</v>
      </c>
      <c r="D32" s="5">
        <v>1000</v>
      </c>
      <c r="E32" s="5">
        <v>800</v>
      </c>
      <c r="F32" s="5">
        <v>26.5</v>
      </c>
      <c r="G32" s="5">
        <v>23.5</v>
      </c>
      <c r="H32" s="5">
        <v>26.5</v>
      </c>
      <c r="I32" s="29">
        <f t="shared" si="0"/>
        <v>0</v>
      </c>
      <c r="J32" s="26">
        <f t="shared" si="1"/>
        <v>26500</v>
      </c>
      <c r="K32" s="27">
        <f t="shared" si="2"/>
        <v>0</v>
      </c>
      <c r="L32" s="1"/>
    </row>
    <row r="33" spans="1:12">
      <c r="A33" s="4">
        <v>42898</v>
      </c>
      <c r="B33" s="5" t="s">
        <v>58</v>
      </c>
      <c r="C33" s="5" t="s">
        <v>19</v>
      </c>
      <c r="D33" s="5">
        <v>700</v>
      </c>
      <c r="E33" s="5">
        <v>600</v>
      </c>
      <c r="F33" s="5">
        <v>27</v>
      </c>
      <c r="G33" s="5">
        <v>22.6</v>
      </c>
      <c r="H33" s="5">
        <v>27</v>
      </c>
      <c r="I33" s="29">
        <f t="shared" si="0"/>
        <v>0</v>
      </c>
      <c r="J33" s="26">
        <f t="shared" si="1"/>
        <v>18900</v>
      </c>
      <c r="K33" s="27">
        <f t="shared" si="2"/>
        <v>0</v>
      </c>
      <c r="L33" s="1"/>
    </row>
    <row r="34" spans="1:12">
      <c r="A34" s="4">
        <v>42898</v>
      </c>
      <c r="B34" s="5" t="s">
        <v>168</v>
      </c>
      <c r="C34" s="5" t="s">
        <v>19</v>
      </c>
      <c r="D34" s="5">
        <v>1000</v>
      </c>
      <c r="E34" s="5">
        <v>820</v>
      </c>
      <c r="F34" s="5">
        <v>24</v>
      </c>
      <c r="G34" s="5">
        <v>21</v>
      </c>
      <c r="H34" s="5">
        <v>24</v>
      </c>
      <c r="I34" s="29">
        <f t="shared" si="0"/>
        <v>0</v>
      </c>
      <c r="J34" s="26">
        <f t="shared" si="1"/>
        <v>24000</v>
      </c>
      <c r="K34" s="27">
        <f t="shared" si="2"/>
        <v>0</v>
      </c>
      <c r="L34" s="1"/>
    </row>
    <row r="35" spans="1:12">
      <c r="A35" s="4">
        <v>42899</v>
      </c>
      <c r="B35" s="5" t="s">
        <v>640</v>
      </c>
      <c r="C35" s="5" t="s">
        <v>19</v>
      </c>
      <c r="D35" s="5">
        <v>2000</v>
      </c>
      <c r="E35" s="5">
        <v>510</v>
      </c>
      <c r="F35" s="5">
        <v>13.5</v>
      </c>
      <c r="G35" s="5">
        <v>11.9</v>
      </c>
      <c r="H35" s="5">
        <v>13.5</v>
      </c>
      <c r="I35" s="29">
        <f t="shared" si="0"/>
        <v>0</v>
      </c>
      <c r="J35" s="26">
        <f t="shared" si="1"/>
        <v>27000</v>
      </c>
      <c r="K35" s="27">
        <f t="shared" si="2"/>
        <v>0</v>
      </c>
      <c r="L35" s="1"/>
    </row>
    <row r="36" spans="1:12">
      <c r="A36" s="4">
        <v>42899</v>
      </c>
      <c r="B36" s="5" t="s">
        <v>521</v>
      </c>
      <c r="C36" s="5" t="s">
        <v>19</v>
      </c>
      <c r="D36" s="5">
        <v>1500</v>
      </c>
      <c r="E36" s="5">
        <v>440</v>
      </c>
      <c r="F36" s="5">
        <v>12.1</v>
      </c>
      <c r="G36" s="5">
        <v>9.6999999999999993</v>
      </c>
      <c r="H36" s="5">
        <v>14.9</v>
      </c>
      <c r="I36" s="29">
        <f t="shared" si="0"/>
        <v>4200.0000000000009</v>
      </c>
      <c r="J36" s="26">
        <f t="shared" si="1"/>
        <v>18150</v>
      </c>
      <c r="K36" s="27">
        <f t="shared" si="2"/>
        <v>0.23140495867768601</v>
      </c>
      <c r="L36" s="1"/>
    </row>
    <row r="37" spans="1:12">
      <c r="A37" s="4">
        <v>42900</v>
      </c>
      <c r="B37" s="5" t="s">
        <v>676</v>
      </c>
      <c r="C37" s="5" t="s">
        <v>19</v>
      </c>
      <c r="D37" s="5">
        <v>1500</v>
      </c>
      <c r="E37" s="5">
        <v>600</v>
      </c>
      <c r="F37" s="5">
        <v>15.8</v>
      </c>
      <c r="G37" s="5">
        <v>13.8</v>
      </c>
      <c r="H37" s="5">
        <v>17.55</v>
      </c>
      <c r="I37" s="29">
        <f t="shared" si="0"/>
        <v>2625</v>
      </c>
      <c r="J37" s="26">
        <f t="shared" si="1"/>
        <v>23700</v>
      </c>
      <c r="K37" s="27">
        <f t="shared" si="2"/>
        <v>0.11075949367088607</v>
      </c>
      <c r="L37" s="1"/>
    </row>
    <row r="38" spans="1:12">
      <c r="A38" s="4">
        <v>42901</v>
      </c>
      <c r="B38" s="5" t="s">
        <v>58</v>
      </c>
      <c r="C38" s="5" t="s">
        <v>19</v>
      </c>
      <c r="D38" s="5">
        <v>700</v>
      </c>
      <c r="E38" s="5">
        <v>600</v>
      </c>
      <c r="F38" s="5">
        <v>23</v>
      </c>
      <c r="G38" s="5">
        <v>18.8</v>
      </c>
      <c r="H38" s="5">
        <v>34</v>
      </c>
      <c r="I38" s="29">
        <f t="shared" si="0"/>
        <v>7700</v>
      </c>
      <c r="J38" s="26">
        <f t="shared" si="1"/>
        <v>16100</v>
      </c>
      <c r="K38" s="27">
        <f t="shared" si="2"/>
        <v>0.47826086956521741</v>
      </c>
      <c r="L38" s="1"/>
    </row>
    <row r="39" spans="1:12">
      <c r="A39" s="7">
        <v>42902</v>
      </c>
      <c r="B39" s="8" t="s">
        <v>676</v>
      </c>
      <c r="C39" s="8" t="s">
        <v>19</v>
      </c>
      <c r="D39" s="8">
        <v>1500</v>
      </c>
      <c r="E39" s="8">
        <v>610</v>
      </c>
      <c r="F39" s="8">
        <v>17.5</v>
      </c>
      <c r="G39" s="8">
        <v>15.5</v>
      </c>
      <c r="H39" s="8">
        <v>16.5</v>
      </c>
      <c r="I39" s="30">
        <f t="shared" si="0"/>
        <v>-1500</v>
      </c>
      <c r="J39" s="26">
        <f t="shared" si="1"/>
        <v>26250</v>
      </c>
      <c r="K39" s="27">
        <f t="shared" si="2"/>
        <v>-5.7142857142857141E-2</v>
      </c>
      <c r="L39" s="1"/>
    </row>
    <row r="40" spans="1:12">
      <c r="A40" s="4">
        <v>42905</v>
      </c>
      <c r="B40" s="5" t="s">
        <v>168</v>
      </c>
      <c r="C40" s="5" t="s">
        <v>19</v>
      </c>
      <c r="D40" s="5">
        <v>1000</v>
      </c>
      <c r="E40" s="5">
        <v>860</v>
      </c>
      <c r="F40" s="5">
        <v>23</v>
      </c>
      <c r="G40" s="5">
        <v>20</v>
      </c>
      <c r="H40" s="5">
        <v>25.8</v>
      </c>
      <c r="I40" s="29">
        <f t="shared" si="0"/>
        <v>2800.0000000000009</v>
      </c>
      <c r="J40" s="26">
        <f t="shared" si="1"/>
        <v>23000</v>
      </c>
      <c r="K40" s="27">
        <f t="shared" si="2"/>
        <v>0.12173913043478264</v>
      </c>
      <c r="L40" s="1"/>
    </row>
    <row r="41" spans="1:12">
      <c r="A41" s="4">
        <v>42905</v>
      </c>
      <c r="B41" s="5" t="s">
        <v>456</v>
      </c>
      <c r="C41" s="5" t="s">
        <v>19</v>
      </c>
      <c r="D41" s="5">
        <v>500</v>
      </c>
      <c r="E41" s="5">
        <v>1640</v>
      </c>
      <c r="F41" s="5">
        <v>28.65</v>
      </c>
      <c r="G41" s="5">
        <v>22.65</v>
      </c>
      <c r="H41" s="5">
        <v>30.5</v>
      </c>
      <c r="I41" s="29">
        <f t="shared" si="0"/>
        <v>925.00000000000068</v>
      </c>
      <c r="J41" s="26">
        <f t="shared" si="1"/>
        <v>14325</v>
      </c>
      <c r="K41" s="27">
        <f t="shared" si="2"/>
        <v>6.4572425828970381E-2</v>
      </c>
      <c r="L41" s="1"/>
    </row>
    <row r="42" spans="1:12">
      <c r="A42" s="4">
        <v>42906</v>
      </c>
      <c r="B42" s="5" t="s">
        <v>723</v>
      </c>
      <c r="C42" s="5" t="s">
        <v>19</v>
      </c>
      <c r="D42" s="5">
        <v>500</v>
      </c>
      <c r="E42" s="5">
        <v>920</v>
      </c>
      <c r="F42" s="5">
        <v>29.9</v>
      </c>
      <c r="G42" s="5">
        <v>23.9</v>
      </c>
      <c r="H42" s="5">
        <v>32.9</v>
      </c>
      <c r="I42" s="29">
        <f t="shared" si="0"/>
        <v>1500</v>
      </c>
      <c r="J42" s="26">
        <f t="shared" si="1"/>
        <v>14950</v>
      </c>
      <c r="K42" s="27">
        <f t="shared" si="2"/>
        <v>0.10033444816053512</v>
      </c>
      <c r="L42" s="1"/>
    </row>
    <row r="43" spans="1:12">
      <c r="A43" s="4">
        <v>42906</v>
      </c>
      <c r="B43" s="5" t="s">
        <v>74</v>
      </c>
      <c r="C43" s="5" t="s">
        <v>19</v>
      </c>
      <c r="D43" s="5">
        <v>500</v>
      </c>
      <c r="E43" s="5">
        <v>1400</v>
      </c>
      <c r="F43" s="5">
        <v>33</v>
      </c>
      <c r="G43" s="5">
        <v>30</v>
      </c>
      <c r="H43" s="5">
        <v>40</v>
      </c>
      <c r="I43" s="29">
        <f t="shared" si="0"/>
        <v>3500</v>
      </c>
      <c r="J43" s="26">
        <f t="shared" si="1"/>
        <v>16500</v>
      </c>
      <c r="K43" s="27">
        <f t="shared" si="2"/>
        <v>0.21212121212121213</v>
      </c>
      <c r="L43" s="1"/>
    </row>
    <row r="44" spans="1:12">
      <c r="A44" s="4">
        <v>42907</v>
      </c>
      <c r="B44" s="5" t="s">
        <v>579</v>
      </c>
      <c r="C44" s="5" t="s">
        <v>19</v>
      </c>
      <c r="D44" s="5">
        <v>1000</v>
      </c>
      <c r="E44" s="5">
        <v>560</v>
      </c>
      <c r="F44" s="5">
        <v>16.600000000000001</v>
      </c>
      <c r="G44" s="5">
        <v>13.6</v>
      </c>
      <c r="H44" s="5">
        <v>19.600000000000001</v>
      </c>
      <c r="I44" s="29">
        <f t="shared" si="0"/>
        <v>3000</v>
      </c>
      <c r="J44" s="26">
        <f t="shared" si="1"/>
        <v>16600</v>
      </c>
      <c r="K44" s="27">
        <f t="shared" si="2"/>
        <v>0.18072289156626506</v>
      </c>
      <c r="L44" s="1"/>
    </row>
    <row r="45" spans="1:12">
      <c r="A45" s="4">
        <v>42908</v>
      </c>
      <c r="B45" s="5" t="s">
        <v>447</v>
      </c>
      <c r="C45" s="5" t="s">
        <v>19</v>
      </c>
      <c r="D45" s="5">
        <v>700</v>
      </c>
      <c r="E45" s="5">
        <v>520</v>
      </c>
      <c r="F45" s="5">
        <v>18.75</v>
      </c>
      <c r="G45" s="5">
        <v>14.6</v>
      </c>
      <c r="H45" s="5">
        <v>20.3</v>
      </c>
      <c r="I45" s="29">
        <f t="shared" si="0"/>
        <v>1085.0000000000005</v>
      </c>
      <c r="J45" s="26">
        <f t="shared" si="1"/>
        <v>13125</v>
      </c>
      <c r="K45" s="27">
        <f t="shared" si="2"/>
        <v>8.2666666666666708E-2</v>
      </c>
      <c r="L45" s="1"/>
    </row>
    <row r="46" spans="1:12">
      <c r="A46" s="4">
        <v>42909</v>
      </c>
      <c r="B46" s="5" t="s">
        <v>797</v>
      </c>
      <c r="C46" s="5" t="s">
        <v>19</v>
      </c>
      <c r="D46" s="5">
        <v>2000</v>
      </c>
      <c r="E46" s="5">
        <v>470</v>
      </c>
      <c r="F46" s="5">
        <v>16.55</v>
      </c>
      <c r="G46" s="5">
        <v>15.05</v>
      </c>
      <c r="H46" s="5">
        <v>20.55</v>
      </c>
      <c r="I46" s="29">
        <f t="shared" si="0"/>
        <v>8000</v>
      </c>
      <c r="J46" s="26">
        <f t="shared" si="1"/>
        <v>33100</v>
      </c>
      <c r="K46" s="27">
        <f t="shared" si="2"/>
        <v>0.24169184290030213</v>
      </c>
      <c r="L46" s="1"/>
    </row>
    <row r="47" spans="1:12">
      <c r="A47" s="4">
        <v>42913</v>
      </c>
      <c r="B47" s="5" t="s">
        <v>506</v>
      </c>
      <c r="C47" s="5" t="s">
        <v>19</v>
      </c>
      <c r="D47" s="5">
        <v>1500</v>
      </c>
      <c r="E47" s="5">
        <v>440</v>
      </c>
      <c r="F47" s="5">
        <v>15.2</v>
      </c>
      <c r="G47" s="5">
        <v>13.2</v>
      </c>
      <c r="H47" s="5">
        <v>16.2</v>
      </c>
      <c r="I47" s="29">
        <f t="shared" si="0"/>
        <v>1500</v>
      </c>
      <c r="J47" s="26">
        <f t="shared" si="1"/>
        <v>22800</v>
      </c>
      <c r="K47" s="27">
        <f t="shared" si="2"/>
        <v>6.5789473684210523E-2</v>
      </c>
      <c r="L47" s="1"/>
    </row>
    <row r="48" spans="1:12">
      <c r="A48" s="7">
        <v>42914</v>
      </c>
      <c r="B48" s="8" t="s">
        <v>44</v>
      </c>
      <c r="C48" s="8" t="s">
        <v>19</v>
      </c>
      <c r="D48" s="8">
        <v>700</v>
      </c>
      <c r="E48" s="8">
        <v>680</v>
      </c>
      <c r="F48" s="8">
        <v>20.5</v>
      </c>
      <c r="G48" s="8">
        <v>16.3</v>
      </c>
      <c r="H48" s="8">
        <v>17.5</v>
      </c>
      <c r="I48" s="30">
        <f t="shared" si="0"/>
        <v>-2100</v>
      </c>
      <c r="J48" s="26">
        <f t="shared" si="1"/>
        <v>14350</v>
      </c>
      <c r="K48" s="27">
        <f t="shared" si="2"/>
        <v>-0.14634146341463414</v>
      </c>
      <c r="L48" s="1"/>
    </row>
    <row r="49" spans="1:12">
      <c r="A49" s="7">
        <v>42914</v>
      </c>
      <c r="B49" s="8" t="s">
        <v>566</v>
      </c>
      <c r="C49" s="8" t="s">
        <v>19</v>
      </c>
      <c r="D49" s="8">
        <v>1050</v>
      </c>
      <c r="E49" s="8">
        <v>500</v>
      </c>
      <c r="F49" s="8">
        <v>16</v>
      </c>
      <c r="G49" s="8">
        <v>13.2</v>
      </c>
      <c r="H49" s="8">
        <v>15.1</v>
      </c>
      <c r="I49" s="30">
        <f t="shared" si="0"/>
        <v>-945.00000000000034</v>
      </c>
      <c r="J49" s="26">
        <f t="shared" si="1"/>
        <v>16800</v>
      </c>
      <c r="K49" s="27">
        <f t="shared" si="2"/>
        <v>-5.6250000000000022E-2</v>
      </c>
      <c r="L49" s="1"/>
    </row>
    <row r="50" spans="1:12">
      <c r="A50" s="4">
        <v>42915</v>
      </c>
      <c r="B50" s="5" t="s">
        <v>159</v>
      </c>
      <c r="C50" s="5" t="s">
        <v>19</v>
      </c>
      <c r="D50" s="5">
        <v>500</v>
      </c>
      <c r="E50" s="5">
        <v>920</v>
      </c>
      <c r="F50" s="5">
        <v>19.2</v>
      </c>
      <c r="G50" s="5">
        <v>13.2</v>
      </c>
      <c r="H50" s="5">
        <v>19.2</v>
      </c>
      <c r="I50" s="29">
        <f t="shared" si="0"/>
        <v>0</v>
      </c>
      <c r="J50" s="26">
        <f t="shared" si="1"/>
        <v>9600</v>
      </c>
      <c r="K50" s="27">
        <f t="shared" si="2"/>
        <v>0</v>
      </c>
      <c r="L50" s="1"/>
    </row>
    <row r="51" spans="1:12">
      <c r="A51" s="4">
        <v>42916</v>
      </c>
      <c r="B51" s="5" t="s">
        <v>46</v>
      </c>
      <c r="C51" s="5" t="s">
        <v>19</v>
      </c>
      <c r="D51" s="5">
        <v>500</v>
      </c>
      <c r="E51" s="5">
        <v>1380</v>
      </c>
      <c r="F51" s="5">
        <v>37.4</v>
      </c>
      <c r="G51" s="5">
        <v>31.4</v>
      </c>
      <c r="H51" s="5">
        <v>37.4</v>
      </c>
      <c r="I51" s="29">
        <f t="shared" si="0"/>
        <v>0</v>
      </c>
      <c r="J51" s="26">
        <f t="shared" si="1"/>
        <v>18700</v>
      </c>
      <c r="K51" s="27">
        <f t="shared" si="2"/>
        <v>0</v>
      </c>
      <c r="L51" s="1"/>
    </row>
    <row r="52" spans="1:12">
      <c r="A52" s="4">
        <v>42916</v>
      </c>
      <c r="B52" s="5" t="s">
        <v>516</v>
      </c>
      <c r="C52" s="5" t="s">
        <v>19</v>
      </c>
      <c r="D52" s="5">
        <v>350</v>
      </c>
      <c r="E52" s="5">
        <v>1460</v>
      </c>
      <c r="F52" s="5">
        <v>35.4</v>
      </c>
      <c r="G52" s="5">
        <v>27.4</v>
      </c>
      <c r="H52" s="5">
        <v>39.700000000000003</v>
      </c>
      <c r="I52" s="29">
        <f t="shared" si="0"/>
        <v>1505.0000000000016</v>
      </c>
      <c r="J52" s="26">
        <f t="shared" si="1"/>
        <v>12390</v>
      </c>
      <c r="K52" s="27">
        <f t="shared" si="2"/>
        <v>0.12146892655367245</v>
      </c>
      <c r="L52" s="1"/>
    </row>
    <row r="53" spans="1:12">
      <c r="A53" s="4">
        <v>42916</v>
      </c>
      <c r="B53" s="5" t="s">
        <v>798</v>
      </c>
      <c r="C53" s="5" t="s">
        <v>19</v>
      </c>
      <c r="D53" s="5">
        <v>2000</v>
      </c>
      <c r="E53" s="5">
        <v>550</v>
      </c>
      <c r="F53" s="5">
        <v>13.8</v>
      </c>
      <c r="G53" s="5">
        <v>12.3</v>
      </c>
      <c r="H53" s="5">
        <v>14.7</v>
      </c>
      <c r="I53" s="29">
        <f t="shared" si="0"/>
        <v>1799.9999999999973</v>
      </c>
      <c r="J53" s="26">
        <f t="shared" si="1"/>
        <v>27600</v>
      </c>
      <c r="K53" s="27">
        <f t="shared" si="2"/>
        <v>6.5217391304347727E-2</v>
      </c>
      <c r="L53" s="1"/>
    </row>
    <row r="54" spans="1:12" ht="15" customHeight="1">
      <c r="A54" s="4"/>
      <c r="B54" s="5"/>
      <c r="C54" s="5"/>
      <c r="D54" s="5"/>
      <c r="E54" s="5"/>
      <c r="F54" s="5"/>
      <c r="G54" s="5"/>
      <c r="H54" s="5"/>
      <c r="I54" s="29"/>
      <c r="J54" s="26"/>
      <c r="K54" s="27"/>
      <c r="L54" s="1"/>
    </row>
    <row r="55" spans="1:12">
      <c r="A55" s="4"/>
      <c r="B55" s="5"/>
      <c r="C55" s="5"/>
      <c r="D55" s="5"/>
      <c r="E55" s="5"/>
      <c r="F55" s="5"/>
      <c r="G55" s="5"/>
      <c r="H55" s="5"/>
      <c r="I55" s="29"/>
      <c r="J55" s="26"/>
      <c r="K55" s="27">
        <f>SUM(K4:K54)</f>
        <v>2.9008862444514292</v>
      </c>
      <c r="L55" s="1"/>
    </row>
    <row r="56" spans="1:12">
      <c r="A56" s="31"/>
      <c r="B56" s="32"/>
      <c r="C56" s="32"/>
      <c r="D56" s="32"/>
      <c r="E56" s="32"/>
      <c r="F56" s="32"/>
      <c r="G56" s="91" t="s">
        <v>69</v>
      </c>
      <c r="H56" s="91"/>
      <c r="I56" s="34">
        <f>SUM(I4:I55)</f>
        <v>63655</v>
      </c>
      <c r="J56" s="32"/>
      <c r="K56" s="1"/>
      <c r="L56" s="1"/>
    </row>
    <row r="57" spans="1:12">
      <c r="G57" s="32"/>
      <c r="H57" s="32"/>
      <c r="I57" s="32"/>
    </row>
    <row r="58" spans="1:12">
      <c r="G58" s="92" t="s">
        <v>70</v>
      </c>
      <c r="H58" s="92"/>
      <c r="I58" s="35">
        <v>2.9</v>
      </c>
    </row>
    <row r="59" spans="1:12">
      <c r="G59" s="33"/>
      <c r="H59" s="33"/>
      <c r="I59" s="32"/>
    </row>
    <row r="60" spans="1:12">
      <c r="G60" s="92" t="s">
        <v>2</v>
      </c>
      <c r="H60" s="92"/>
      <c r="I60" s="35">
        <f>42/50</f>
        <v>0.84</v>
      </c>
    </row>
  </sheetData>
  <mergeCells count="5">
    <mergeCell ref="A1:J1"/>
    <mergeCell ref="A2:J2"/>
    <mergeCell ref="G56:H56"/>
    <mergeCell ref="G58:H58"/>
    <mergeCell ref="G60:H60"/>
  </mergeCells>
  <pageMargins left="0.75" right="0.75" top="1" bottom="1" header="0.51180555555555596" footer="0.51180555555555596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67" workbookViewId="0">
      <selection activeCell="C76" sqref="C76"/>
    </sheetView>
  </sheetViews>
  <sheetFormatPr defaultColWidth="9" defaultRowHeight="15"/>
  <cols>
    <col min="1" max="1" width="9.42578125"/>
    <col min="2" max="2" width="19.140625" customWidth="1"/>
    <col min="5" max="5" width="12.85546875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799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7">
        <v>42857</v>
      </c>
      <c r="B4" s="8" t="s">
        <v>800</v>
      </c>
      <c r="C4" s="8" t="s">
        <v>19</v>
      </c>
      <c r="D4" s="8">
        <v>600</v>
      </c>
      <c r="E4" s="8">
        <v>1140</v>
      </c>
      <c r="F4" s="8">
        <v>27</v>
      </c>
      <c r="G4" s="8">
        <v>21</v>
      </c>
      <c r="H4" s="8">
        <v>21</v>
      </c>
      <c r="I4" s="30">
        <f t="shared" ref="I4:I67" si="0">(H4-F4)*D4</f>
        <v>-3600</v>
      </c>
      <c r="J4" s="26">
        <f t="shared" ref="J4:J67" si="1">D4*F4</f>
        <v>16200</v>
      </c>
      <c r="K4" s="27">
        <f t="shared" ref="K4:K67" si="2">(I4/J4)</f>
        <v>-0.22222222222222221</v>
      </c>
      <c r="L4" s="1"/>
    </row>
    <row r="5" spans="1:12">
      <c r="A5" s="4">
        <v>42857</v>
      </c>
      <c r="B5" s="5" t="s">
        <v>453</v>
      </c>
      <c r="C5" s="5" t="s">
        <v>19</v>
      </c>
      <c r="D5" s="5">
        <v>800</v>
      </c>
      <c r="E5" s="5">
        <v>1040</v>
      </c>
      <c r="F5" s="5">
        <v>37</v>
      </c>
      <c r="G5" s="5">
        <v>33</v>
      </c>
      <c r="H5" s="5">
        <v>41</v>
      </c>
      <c r="I5" s="29">
        <f t="shared" si="0"/>
        <v>3200</v>
      </c>
      <c r="J5" s="26">
        <f t="shared" si="1"/>
        <v>29600</v>
      </c>
      <c r="K5" s="27">
        <f t="shared" si="2"/>
        <v>0.10810810810810811</v>
      </c>
      <c r="L5" s="1"/>
    </row>
    <row r="6" spans="1:12">
      <c r="A6" s="7">
        <v>42857</v>
      </c>
      <c r="B6" s="8" t="s">
        <v>521</v>
      </c>
      <c r="C6" s="8" t="s">
        <v>19</v>
      </c>
      <c r="D6" s="8">
        <v>1500</v>
      </c>
      <c r="E6" s="8">
        <v>450</v>
      </c>
      <c r="F6" s="8">
        <v>15</v>
      </c>
      <c r="G6" s="8">
        <v>13</v>
      </c>
      <c r="H6" s="8">
        <v>14.65</v>
      </c>
      <c r="I6" s="30">
        <f t="shared" si="0"/>
        <v>-524.99999999999943</v>
      </c>
      <c r="J6" s="26">
        <f t="shared" si="1"/>
        <v>22500</v>
      </c>
      <c r="K6" s="27">
        <f t="shared" si="2"/>
        <v>-2.3333333333333307E-2</v>
      </c>
      <c r="L6" s="1"/>
    </row>
    <row r="7" spans="1:12">
      <c r="A7" s="4">
        <v>42857</v>
      </c>
      <c r="B7" s="5" t="s">
        <v>38</v>
      </c>
      <c r="C7" s="5" t="s">
        <v>19</v>
      </c>
      <c r="D7" s="5">
        <v>1200</v>
      </c>
      <c r="E7" s="5">
        <v>760</v>
      </c>
      <c r="F7" s="5">
        <v>12.5</v>
      </c>
      <c r="G7" s="5">
        <v>10</v>
      </c>
      <c r="H7" s="5">
        <v>10</v>
      </c>
      <c r="I7" s="30">
        <f t="shared" si="0"/>
        <v>-3000</v>
      </c>
      <c r="J7" s="26">
        <f t="shared" si="1"/>
        <v>15000</v>
      </c>
      <c r="K7" s="27">
        <f t="shared" si="2"/>
        <v>-0.2</v>
      </c>
      <c r="L7" s="1"/>
    </row>
    <row r="8" spans="1:12">
      <c r="A8" s="4">
        <v>42858</v>
      </c>
      <c r="B8" s="5" t="s">
        <v>801</v>
      </c>
      <c r="C8" s="5" t="s">
        <v>19</v>
      </c>
      <c r="D8" s="5">
        <v>2000</v>
      </c>
      <c r="E8" s="5">
        <v>440</v>
      </c>
      <c r="F8" s="5">
        <v>6.7</v>
      </c>
      <c r="G8" s="5">
        <v>5.2</v>
      </c>
      <c r="H8" s="5">
        <v>10.5</v>
      </c>
      <c r="I8" s="29">
        <f t="shared" si="0"/>
        <v>7600</v>
      </c>
      <c r="J8" s="26">
        <f t="shared" si="1"/>
        <v>13400</v>
      </c>
      <c r="K8" s="27">
        <f t="shared" si="2"/>
        <v>0.56716417910447758</v>
      </c>
      <c r="L8" s="1"/>
    </row>
    <row r="9" spans="1:12">
      <c r="A9" s="4">
        <v>42858</v>
      </c>
      <c r="B9" s="5" t="s">
        <v>802</v>
      </c>
      <c r="C9" s="5" t="s">
        <v>19</v>
      </c>
      <c r="D9" s="5">
        <v>700</v>
      </c>
      <c r="E9" s="5">
        <v>1650</v>
      </c>
      <c r="F9" s="5">
        <v>26.5</v>
      </c>
      <c r="G9" s="5">
        <v>22.1</v>
      </c>
      <c r="H9" s="5">
        <v>28.7</v>
      </c>
      <c r="I9" s="29">
        <f t="shared" si="0"/>
        <v>1539.9999999999995</v>
      </c>
      <c r="J9" s="26">
        <f t="shared" si="1"/>
        <v>18550</v>
      </c>
      <c r="K9" s="27">
        <f t="shared" si="2"/>
        <v>8.3018867924528283E-2</v>
      </c>
      <c r="L9" s="1"/>
    </row>
    <row r="10" spans="1:12">
      <c r="A10" s="4">
        <v>42858</v>
      </c>
      <c r="B10" s="5" t="s">
        <v>803</v>
      </c>
      <c r="C10" s="5" t="s">
        <v>19</v>
      </c>
      <c r="D10" s="5">
        <v>800</v>
      </c>
      <c r="E10" s="5">
        <v>1080</v>
      </c>
      <c r="F10" s="5">
        <v>33</v>
      </c>
      <c r="G10" s="5">
        <v>29</v>
      </c>
      <c r="H10" s="5">
        <v>37</v>
      </c>
      <c r="I10" s="29">
        <f t="shared" si="0"/>
        <v>3200</v>
      </c>
      <c r="J10" s="26">
        <f t="shared" si="1"/>
        <v>26400</v>
      </c>
      <c r="K10" s="27">
        <f t="shared" si="2"/>
        <v>0.12121212121212122</v>
      </c>
      <c r="L10" s="1"/>
    </row>
    <row r="11" spans="1:12">
      <c r="A11" s="7">
        <v>42859</v>
      </c>
      <c r="B11" s="8" t="s">
        <v>766</v>
      </c>
      <c r="C11" s="8" t="s">
        <v>19</v>
      </c>
      <c r="D11" s="8">
        <v>700</v>
      </c>
      <c r="E11" s="8">
        <v>1700</v>
      </c>
      <c r="F11" s="8">
        <v>24</v>
      </c>
      <c r="G11" s="8">
        <v>19.600000000000001</v>
      </c>
      <c r="H11" s="8">
        <v>19.600000000000001</v>
      </c>
      <c r="I11" s="30">
        <f t="shared" si="0"/>
        <v>-3079.9999999999991</v>
      </c>
      <c r="J11" s="26">
        <f t="shared" si="1"/>
        <v>16800</v>
      </c>
      <c r="K11" s="27">
        <f t="shared" si="2"/>
        <v>-0.18333333333333329</v>
      </c>
      <c r="L11" s="1"/>
    </row>
    <row r="12" spans="1:12">
      <c r="A12" s="4">
        <v>42859</v>
      </c>
      <c r="B12" s="5" t="s">
        <v>470</v>
      </c>
      <c r="C12" s="5" t="s">
        <v>19</v>
      </c>
      <c r="D12" s="5">
        <v>500</v>
      </c>
      <c r="E12" s="5">
        <v>1350</v>
      </c>
      <c r="F12" s="5">
        <v>24</v>
      </c>
      <c r="G12" s="5">
        <v>18</v>
      </c>
      <c r="H12" s="5">
        <v>27</v>
      </c>
      <c r="I12" s="29">
        <f t="shared" si="0"/>
        <v>1500</v>
      </c>
      <c r="J12" s="26">
        <f t="shared" si="1"/>
        <v>12000</v>
      </c>
      <c r="K12" s="27">
        <f t="shared" si="2"/>
        <v>0.125</v>
      </c>
      <c r="L12" s="1"/>
    </row>
    <row r="13" spans="1:12">
      <c r="A13" s="4">
        <v>42859</v>
      </c>
      <c r="B13" s="5" t="s">
        <v>804</v>
      </c>
      <c r="C13" s="5" t="s">
        <v>19</v>
      </c>
      <c r="D13" s="5">
        <v>1500</v>
      </c>
      <c r="E13" s="5">
        <v>440</v>
      </c>
      <c r="F13" s="5">
        <v>11.7</v>
      </c>
      <c r="G13" s="5">
        <v>9.6999999999999993</v>
      </c>
      <c r="H13" s="5">
        <v>14</v>
      </c>
      <c r="I13" s="29">
        <f t="shared" si="0"/>
        <v>3450.0000000000009</v>
      </c>
      <c r="J13" s="26">
        <f t="shared" si="1"/>
        <v>17550</v>
      </c>
      <c r="K13" s="27">
        <f t="shared" si="2"/>
        <v>0.19658119658119663</v>
      </c>
      <c r="L13" s="1"/>
    </row>
    <row r="14" spans="1:12">
      <c r="A14" s="4">
        <v>42860</v>
      </c>
      <c r="B14" s="5" t="s">
        <v>575</v>
      </c>
      <c r="C14" s="5" t="s">
        <v>19</v>
      </c>
      <c r="D14" s="5">
        <v>1500</v>
      </c>
      <c r="E14" s="5">
        <v>430</v>
      </c>
      <c r="F14" s="5">
        <v>11.9</v>
      </c>
      <c r="G14" s="5">
        <v>9.9</v>
      </c>
      <c r="H14" s="5">
        <v>15.25</v>
      </c>
      <c r="I14" s="29">
        <f t="shared" si="0"/>
        <v>5024.9999999999991</v>
      </c>
      <c r="J14" s="26">
        <f t="shared" si="1"/>
        <v>17850</v>
      </c>
      <c r="K14" s="27">
        <f t="shared" si="2"/>
        <v>0.28151260504201675</v>
      </c>
      <c r="L14" s="1"/>
    </row>
    <row r="15" spans="1:12">
      <c r="A15" s="4">
        <v>42860</v>
      </c>
      <c r="B15" s="5" t="s">
        <v>805</v>
      </c>
      <c r="C15" s="5" t="s">
        <v>19</v>
      </c>
      <c r="D15" s="5">
        <v>600</v>
      </c>
      <c r="E15" s="5">
        <v>1160</v>
      </c>
      <c r="F15" s="5">
        <v>23</v>
      </c>
      <c r="G15" s="5">
        <v>17</v>
      </c>
      <c r="H15" s="5">
        <v>26</v>
      </c>
      <c r="I15" s="29">
        <f t="shared" si="0"/>
        <v>1800</v>
      </c>
      <c r="J15" s="26">
        <f t="shared" si="1"/>
        <v>13800</v>
      </c>
      <c r="K15" s="27">
        <f t="shared" si="2"/>
        <v>0.13043478260869565</v>
      </c>
      <c r="L15" s="1"/>
    </row>
    <row r="16" spans="1:12">
      <c r="A16" s="7">
        <v>42860</v>
      </c>
      <c r="B16" s="8" t="s">
        <v>579</v>
      </c>
      <c r="C16" s="8" t="s">
        <v>19</v>
      </c>
      <c r="D16" s="8">
        <v>1000</v>
      </c>
      <c r="E16" s="8">
        <v>560</v>
      </c>
      <c r="F16" s="8">
        <v>18.5</v>
      </c>
      <c r="G16" s="8">
        <v>15.5</v>
      </c>
      <c r="H16" s="8">
        <v>15.5</v>
      </c>
      <c r="I16" s="30">
        <f t="shared" si="0"/>
        <v>-3000</v>
      </c>
      <c r="J16" s="26">
        <f t="shared" si="1"/>
        <v>18500</v>
      </c>
      <c r="K16" s="27">
        <f t="shared" si="2"/>
        <v>-0.16216216216216217</v>
      </c>
      <c r="L16" s="1"/>
    </row>
    <row r="17" spans="1:12">
      <c r="A17" s="4">
        <v>42860</v>
      </c>
      <c r="B17" s="5" t="s">
        <v>806</v>
      </c>
      <c r="C17" s="5" t="s">
        <v>19</v>
      </c>
      <c r="D17" s="5">
        <v>2000</v>
      </c>
      <c r="E17" s="5">
        <v>430</v>
      </c>
      <c r="F17" s="5">
        <v>10.55</v>
      </c>
      <c r="G17" s="5">
        <v>9.0500000000000007</v>
      </c>
      <c r="H17" s="5">
        <v>13.05</v>
      </c>
      <c r="I17" s="29">
        <f t="shared" si="0"/>
        <v>5000</v>
      </c>
      <c r="J17" s="26">
        <f t="shared" si="1"/>
        <v>21100</v>
      </c>
      <c r="K17" s="27">
        <f t="shared" si="2"/>
        <v>0.23696682464454977</v>
      </c>
      <c r="L17" s="1"/>
    </row>
    <row r="18" spans="1:12">
      <c r="A18" s="7">
        <v>42863</v>
      </c>
      <c r="B18" s="8" t="s">
        <v>538</v>
      </c>
      <c r="C18" s="8" t="s">
        <v>19</v>
      </c>
      <c r="D18" s="8">
        <v>1000</v>
      </c>
      <c r="E18" s="8">
        <v>520</v>
      </c>
      <c r="F18" s="8">
        <v>15.5</v>
      </c>
      <c r="G18" s="8">
        <v>12.5</v>
      </c>
      <c r="H18" s="8">
        <v>12.5</v>
      </c>
      <c r="I18" s="30">
        <f t="shared" si="0"/>
        <v>-3000</v>
      </c>
      <c r="J18" s="26">
        <f t="shared" si="1"/>
        <v>15500</v>
      </c>
      <c r="K18" s="27">
        <f t="shared" si="2"/>
        <v>-0.19354838709677419</v>
      </c>
      <c r="L18" s="1"/>
    </row>
    <row r="19" spans="1:12">
      <c r="A19" s="4">
        <v>42863</v>
      </c>
      <c r="B19" s="5" t="s">
        <v>582</v>
      </c>
      <c r="C19" s="5" t="s">
        <v>19</v>
      </c>
      <c r="D19" s="5">
        <v>2500</v>
      </c>
      <c r="E19" s="5">
        <v>275</v>
      </c>
      <c r="F19" s="5">
        <v>9</v>
      </c>
      <c r="G19" s="5">
        <v>7.8</v>
      </c>
      <c r="H19" s="5">
        <v>9</v>
      </c>
      <c r="I19" s="29">
        <f t="shared" si="0"/>
        <v>0</v>
      </c>
      <c r="J19" s="26">
        <f t="shared" si="1"/>
        <v>22500</v>
      </c>
      <c r="K19" s="27">
        <f t="shared" si="2"/>
        <v>0</v>
      </c>
      <c r="L19" s="1"/>
    </row>
    <row r="20" spans="1:12">
      <c r="A20" s="4">
        <v>42863</v>
      </c>
      <c r="B20" s="5" t="s">
        <v>739</v>
      </c>
      <c r="C20" s="5" t="s">
        <v>19</v>
      </c>
      <c r="D20" s="5">
        <v>800</v>
      </c>
      <c r="E20" s="5">
        <v>1160</v>
      </c>
      <c r="F20" s="5">
        <v>20.5</v>
      </c>
      <c r="G20" s="5">
        <v>18.5</v>
      </c>
      <c r="H20" s="5">
        <v>20.5</v>
      </c>
      <c r="I20" s="29">
        <f t="shared" si="0"/>
        <v>0</v>
      </c>
      <c r="J20" s="26">
        <f t="shared" si="1"/>
        <v>16400</v>
      </c>
      <c r="K20" s="27">
        <f t="shared" si="2"/>
        <v>0</v>
      </c>
      <c r="L20" s="1"/>
    </row>
    <row r="21" spans="1:12">
      <c r="A21" s="4">
        <v>42864</v>
      </c>
      <c r="B21" s="5" t="s">
        <v>555</v>
      </c>
      <c r="C21" s="5" t="s">
        <v>19</v>
      </c>
      <c r="D21" s="5">
        <v>2000</v>
      </c>
      <c r="E21" s="5">
        <v>440</v>
      </c>
      <c r="F21" s="5">
        <v>7.5</v>
      </c>
      <c r="G21" s="5">
        <v>6</v>
      </c>
      <c r="H21" s="5">
        <v>7.5</v>
      </c>
      <c r="I21" s="29">
        <f t="shared" si="0"/>
        <v>0</v>
      </c>
      <c r="J21" s="26">
        <f t="shared" si="1"/>
        <v>15000</v>
      </c>
      <c r="K21" s="27">
        <f t="shared" si="2"/>
        <v>0</v>
      </c>
      <c r="L21" s="1"/>
    </row>
    <row r="22" spans="1:12">
      <c r="A22" s="4">
        <v>42864</v>
      </c>
      <c r="B22" s="5" t="s">
        <v>629</v>
      </c>
      <c r="C22" s="5" t="s">
        <v>536</v>
      </c>
      <c r="D22" s="5">
        <v>2000</v>
      </c>
      <c r="E22" s="5">
        <v>450</v>
      </c>
      <c r="F22" s="5">
        <v>8.3000000000000007</v>
      </c>
      <c r="G22" s="5">
        <v>6.8</v>
      </c>
      <c r="H22" s="5">
        <v>8.9</v>
      </c>
      <c r="I22" s="29">
        <f t="shared" si="0"/>
        <v>1199.9999999999993</v>
      </c>
      <c r="J22" s="26">
        <f t="shared" si="1"/>
        <v>16600</v>
      </c>
      <c r="K22" s="27">
        <f t="shared" si="2"/>
        <v>7.2289156626505979E-2</v>
      </c>
      <c r="L22" s="1"/>
    </row>
    <row r="23" spans="1:12">
      <c r="A23" s="4">
        <v>42864</v>
      </c>
      <c r="B23" s="5" t="s">
        <v>477</v>
      </c>
      <c r="C23" s="5" t="s">
        <v>19</v>
      </c>
      <c r="D23" s="5">
        <v>350</v>
      </c>
      <c r="E23" s="5">
        <v>1620</v>
      </c>
      <c r="F23" s="5">
        <v>34</v>
      </c>
      <c r="G23" s="5">
        <v>28</v>
      </c>
      <c r="H23" s="5">
        <v>38.299999999999997</v>
      </c>
      <c r="I23" s="29">
        <f t="shared" si="0"/>
        <v>1504.9999999999991</v>
      </c>
      <c r="J23" s="26">
        <f t="shared" si="1"/>
        <v>11900</v>
      </c>
      <c r="K23" s="27">
        <f t="shared" si="2"/>
        <v>0.12647058823529403</v>
      </c>
      <c r="L23" s="1"/>
    </row>
    <row r="24" spans="1:12">
      <c r="A24" s="7">
        <v>42865</v>
      </c>
      <c r="B24" s="8" t="s">
        <v>477</v>
      </c>
      <c r="C24" s="8" t="s">
        <v>19</v>
      </c>
      <c r="D24" s="8">
        <v>350</v>
      </c>
      <c r="E24" s="8">
        <v>1580</v>
      </c>
      <c r="F24" s="8">
        <v>21.2</v>
      </c>
      <c r="G24" s="8">
        <v>13</v>
      </c>
      <c r="H24" s="8">
        <v>17</v>
      </c>
      <c r="I24" s="30">
        <f t="shared" si="0"/>
        <v>-1469.9999999999998</v>
      </c>
      <c r="J24" s="26">
        <f t="shared" si="1"/>
        <v>7420</v>
      </c>
      <c r="K24" s="27">
        <f t="shared" si="2"/>
        <v>-0.19811320754716977</v>
      </c>
      <c r="L24" s="1"/>
    </row>
    <row r="25" spans="1:12">
      <c r="A25" s="4">
        <v>42865</v>
      </c>
      <c r="B25" s="5" t="s">
        <v>315</v>
      </c>
      <c r="C25" s="5" t="s">
        <v>536</v>
      </c>
      <c r="D25" s="5">
        <v>500</v>
      </c>
      <c r="E25" s="5">
        <v>1340</v>
      </c>
      <c r="F25" s="5">
        <v>35</v>
      </c>
      <c r="G25" s="5">
        <v>29</v>
      </c>
      <c r="H25" s="5">
        <v>35</v>
      </c>
      <c r="I25" s="29">
        <f t="shared" si="0"/>
        <v>0</v>
      </c>
      <c r="J25" s="26">
        <f t="shared" si="1"/>
        <v>17500</v>
      </c>
      <c r="K25" s="27">
        <f t="shared" si="2"/>
        <v>0</v>
      </c>
      <c r="L25" s="1"/>
    </row>
    <row r="26" spans="1:12">
      <c r="A26" s="4">
        <v>42866</v>
      </c>
      <c r="B26" s="5" t="s">
        <v>92</v>
      </c>
      <c r="C26" s="5" t="s">
        <v>19</v>
      </c>
      <c r="D26" s="5">
        <v>250</v>
      </c>
      <c r="E26" s="5">
        <v>2000</v>
      </c>
      <c r="F26" s="5">
        <v>65</v>
      </c>
      <c r="G26" s="5">
        <v>53</v>
      </c>
      <c r="H26" s="5">
        <v>65</v>
      </c>
      <c r="I26" s="29">
        <f t="shared" si="0"/>
        <v>0</v>
      </c>
      <c r="J26" s="26">
        <f t="shared" si="1"/>
        <v>16250</v>
      </c>
      <c r="K26" s="27">
        <f t="shared" si="2"/>
        <v>0</v>
      </c>
      <c r="L26" s="1"/>
    </row>
    <row r="27" spans="1:12">
      <c r="A27" s="4">
        <v>42866</v>
      </c>
      <c r="B27" s="5" t="s">
        <v>168</v>
      </c>
      <c r="C27" s="5" t="s">
        <v>19</v>
      </c>
      <c r="D27" s="5">
        <v>1000</v>
      </c>
      <c r="E27" s="5">
        <v>920</v>
      </c>
      <c r="F27" s="5">
        <v>16</v>
      </c>
      <c r="G27" s="5">
        <v>13</v>
      </c>
      <c r="H27" s="5">
        <v>22</v>
      </c>
      <c r="I27" s="29">
        <f t="shared" si="0"/>
        <v>6000</v>
      </c>
      <c r="J27" s="26">
        <f t="shared" si="1"/>
        <v>16000</v>
      </c>
      <c r="K27" s="27">
        <f t="shared" si="2"/>
        <v>0.375</v>
      </c>
      <c r="L27" s="1"/>
    </row>
    <row r="28" spans="1:12">
      <c r="A28" s="4">
        <v>42866</v>
      </c>
      <c r="B28" s="5" t="s">
        <v>228</v>
      </c>
      <c r="C28" s="5" t="s">
        <v>19</v>
      </c>
      <c r="D28" s="5">
        <v>1300</v>
      </c>
      <c r="E28" s="5">
        <v>540</v>
      </c>
      <c r="F28" s="5">
        <v>12</v>
      </c>
      <c r="G28" s="5">
        <v>9.6</v>
      </c>
      <c r="H28" s="5">
        <v>14.4</v>
      </c>
      <c r="I28" s="29">
        <f t="shared" si="0"/>
        <v>3120.0000000000005</v>
      </c>
      <c r="J28" s="26">
        <f t="shared" si="1"/>
        <v>15600</v>
      </c>
      <c r="K28" s="27">
        <f t="shared" si="2"/>
        <v>0.20000000000000004</v>
      </c>
      <c r="L28" s="1"/>
    </row>
    <row r="29" spans="1:12">
      <c r="A29" s="7">
        <v>42867</v>
      </c>
      <c r="B29" s="8" t="s">
        <v>620</v>
      </c>
      <c r="C29" s="8" t="s">
        <v>536</v>
      </c>
      <c r="D29" s="8">
        <v>2000</v>
      </c>
      <c r="E29" s="8">
        <v>390</v>
      </c>
      <c r="F29" s="8">
        <v>6.1</v>
      </c>
      <c r="G29" s="8">
        <v>5.0999999999999996</v>
      </c>
      <c r="H29" s="8">
        <v>5.0999999999999996</v>
      </c>
      <c r="I29" s="30">
        <f t="shared" si="0"/>
        <v>-2000</v>
      </c>
      <c r="J29" s="26">
        <f t="shared" si="1"/>
        <v>12200</v>
      </c>
      <c r="K29" s="27">
        <f t="shared" si="2"/>
        <v>-0.16393442622950818</v>
      </c>
      <c r="L29" s="1"/>
    </row>
    <row r="30" spans="1:12">
      <c r="A30" s="4">
        <v>42867</v>
      </c>
      <c r="B30" s="5" t="s">
        <v>506</v>
      </c>
      <c r="C30" s="5" t="s">
        <v>19</v>
      </c>
      <c r="D30" s="5">
        <v>1500</v>
      </c>
      <c r="E30" s="5">
        <v>430</v>
      </c>
      <c r="F30" s="5">
        <v>9.1</v>
      </c>
      <c r="G30" s="5">
        <v>7.6</v>
      </c>
      <c r="H30" s="5">
        <v>13.05</v>
      </c>
      <c r="I30" s="29">
        <f t="shared" si="0"/>
        <v>5925.0000000000018</v>
      </c>
      <c r="J30" s="26">
        <f t="shared" si="1"/>
        <v>13650</v>
      </c>
      <c r="K30" s="27">
        <f t="shared" si="2"/>
        <v>0.43406593406593419</v>
      </c>
      <c r="L30" s="1"/>
    </row>
    <row r="31" spans="1:12">
      <c r="A31" s="4">
        <v>42867</v>
      </c>
      <c r="B31" s="5" t="s">
        <v>315</v>
      </c>
      <c r="C31" s="5" t="s">
        <v>19</v>
      </c>
      <c r="D31" s="5">
        <v>500</v>
      </c>
      <c r="E31" s="5">
        <v>1360</v>
      </c>
      <c r="F31" s="5">
        <v>29</v>
      </c>
      <c r="G31" s="5">
        <v>23</v>
      </c>
      <c r="H31" s="5">
        <v>32</v>
      </c>
      <c r="I31" s="29">
        <f t="shared" si="0"/>
        <v>1500</v>
      </c>
      <c r="J31" s="26">
        <f t="shared" si="1"/>
        <v>14500</v>
      </c>
      <c r="K31" s="27">
        <f t="shared" si="2"/>
        <v>0.10344827586206896</v>
      </c>
      <c r="L31" s="1"/>
    </row>
    <row r="32" spans="1:12">
      <c r="A32" s="4">
        <v>42870</v>
      </c>
      <c r="B32" s="5" t="s">
        <v>569</v>
      </c>
      <c r="C32" s="5" t="s">
        <v>19</v>
      </c>
      <c r="D32" s="5">
        <v>2000</v>
      </c>
      <c r="E32" s="5">
        <v>460</v>
      </c>
      <c r="F32" s="5">
        <v>6.9</v>
      </c>
      <c r="G32" s="5">
        <v>5.4</v>
      </c>
      <c r="H32" s="5">
        <v>7.7</v>
      </c>
      <c r="I32" s="29">
        <f t="shared" si="0"/>
        <v>1599.9999999999995</v>
      </c>
      <c r="J32" s="26">
        <f t="shared" si="1"/>
        <v>13800</v>
      </c>
      <c r="K32" s="27">
        <f t="shared" si="2"/>
        <v>0.11594202898550722</v>
      </c>
      <c r="L32" s="1"/>
    </row>
    <row r="33" spans="1:12">
      <c r="A33" s="4">
        <v>42870</v>
      </c>
      <c r="B33" s="5" t="s">
        <v>168</v>
      </c>
      <c r="C33" s="5" t="s">
        <v>19</v>
      </c>
      <c r="D33" s="5">
        <v>1000</v>
      </c>
      <c r="E33" s="5">
        <v>960</v>
      </c>
      <c r="F33" s="5">
        <v>13.7</v>
      </c>
      <c r="G33" s="5">
        <v>10.7</v>
      </c>
      <c r="H33" s="5">
        <v>16.7</v>
      </c>
      <c r="I33" s="29">
        <f t="shared" si="0"/>
        <v>3000</v>
      </c>
      <c r="J33" s="26">
        <f t="shared" si="1"/>
        <v>13700</v>
      </c>
      <c r="K33" s="27">
        <f t="shared" si="2"/>
        <v>0.21897810218978103</v>
      </c>
      <c r="L33" s="1"/>
    </row>
    <row r="34" spans="1:12">
      <c r="A34" s="4">
        <v>42870</v>
      </c>
      <c r="B34" s="5" t="s">
        <v>676</v>
      </c>
      <c r="C34" s="5" t="s">
        <v>19</v>
      </c>
      <c r="D34" s="5">
        <v>1500</v>
      </c>
      <c r="E34" s="5">
        <v>690</v>
      </c>
      <c r="F34" s="5">
        <v>12.3</v>
      </c>
      <c r="G34" s="5">
        <v>9.3000000000000007</v>
      </c>
      <c r="H34" s="5">
        <v>12.3</v>
      </c>
      <c r="I34" s="29">
        <f t="shared" si="0"/>
        <v>0</v>
      </c>
      <c r="J34" s="26">
        <f t="shared" si="1"/>
        <v>18450</v>
      </c>
      <c r="K34" s="27">
        <f t="shared" si="2"/>
        <v>0</v>
      </c>
      <c r="L34" s="1"/>
    </row>
    <row r="35" spans="1:12">
      <c r="A35" s="7">
        <v>42871</v>
      </c>
      <c r="B35" s="8" t="s">
        <v>807</v>
      </c>
      <c r="C35" s="8" t="s">
        <v>19</v>
      </c>
      <c r="D35" s="8">
        <v>1700</v>
      </c>
      <c r="E35" s="8">
        <v>370</v>
      </c>
      <c r="F35" s="8">
        <v>11</v>
      </c>
      <c r="G35" s="8">
        <v>9.3000000000000007</v>
      </c>
      <c r="H35" s="8">
        <v>9.8000000000000007</v>
      </c>
      <c r="I35" s="30">
        <f t="shared" si="0"/>
        <v>-2039.9999999999989</v>
      </c>
      <c r="J35" s="26">
        <f t="shared" si="1"/>
        <v>18700</v>
      </c>
      <c r="K35" s="27">
        <f t="shared" si="2"/>
        <v>-0.10909090909090903</v>
      </c>
      <c r="L35" s="1"/>
    </row>
    <row r="36" spans="1:12">
      <c r="A36" s="4">
        <v>42871</v>
      </c>
      <c r="B36" s="5" t="s">
        <v>808</v>
      </c>
      <c r="C36" s="5" t="s">
        <v>19</v>
      </c>
      <c r="D36" s="5">
        <v>400</v>
      </c>
      <c r="E36" s="5">
        <v>1740</v>
      </c>
      <c r="F36" s="5">
        <v>34</v>
      </c>
      <c r="G36" s="5">
        <v>26.5</v>
      </c>
      <c r="H36" s="5">
        <v>34</v>
      </c>
      <c r="I36" s="29">
        <f t="shared" si="0"/>
        <v>0</v>
      </c>
      <c r="J36" s="26">
        <f t="shared" si="1"/>
        <v>13600</v>
      </c>
      <c r="K36" s="27">
        <f t="shared" si="2"/>
        <v>0</v>
      </c>
      <c r="L36" s="1"/>
    </row>
    <row r="37" spans="1:12">
      <c r="A37" s="4">
        <v>42872</v>
      </c>
      <c r="B37" s="5" t="s">
        <v>569</v>
      </c>
      <c r="C37" s="5" t="s">
        <v>19</v>
      </c>
      <c r="D37" s="5">
        <v>2000</v>
      </c>
      <c r="E37" s="5">
        <v>470</v>
      </c>
      <c r="F37" s="5">
        <v>12.2</v>
      </c>
      <c r="G37" s="5">
        <v>10.7</v>
      </c>
      <c r="H37" s="5">
        <v>15.8</v>
      </c>
      <c r="I37" s="29">
        <f t="shared" si="0"/>
        <v>7200.0000000000027</v>
      </c>
      <c r="J37" s="26">
        <f t="shared" si="1"/>
        <v>24400</v>
      </c>
      <c r="K37" s="27">
        <f t="shared" si="2"/>
        <v>0.29508196721311486</v>
      </c>
      <c r="L37" s="1"/>
    </row>
    <row r="38" spans="1:12">
      <c r="A38" s="4">
        <v>42872</v>
      </c>
      <c r="B38" s="5" t="s">
        <v>764</v>
      </c>
      <c r="C38" s="5" t="s">
        <v>19</v>
      </c>
      <c r="D38" s="5">
        <v>1500</v>
      </c>
      <c r="E38" s="5">
        <v>680</v>
      </c>
      <c r="F38" s="5">
        <v>18</v>
      </c>
      <c r="G38" s="5">
        <v>16</v>
      </c>
      <c r="H38" s="5">
        <v>19</v>
      </c>
      <c r="I38" s="29">
        <f t="shared" si="0"/>
        <v>1500</v>
      </c>
      <c r="J38" s="26">
        <f t="shared" si="1"/>
        <v>27000</v>
      </c>
      <c r="K38" s="27">
        <f t="shared" si="2"/>
        <v>5.5555555555555552E-2</v>
      </c>
      <c r="L38" s="1"/>
    </row>
    <row r="39" spans="1:12">
      <c r="A39" s="4">
        <v>42873</v>
      </c>
      <c r="B39" s="5" t="s">
        <v>168</v>
      </c>
      <c r="C39" s="5" t="s">
        <v>19</v>
      </c>
      <c r="D39" s="5">
        <v>1000</v>
      </c>
      <c r="E39" s="5">
        <v>940</v>
      </c>
      <c r="F39" s="5">
        <v>16</v>
      </c>
      <c r="G39" s="5">
        <v>13</v>
      </c>
      <c r="H39" s="5">
        <v>17.5</v>
      </c>
      <c r="I39" s="29">
        <f t="shared" si="0"/>
        <v>1500</v>
      </c>
      <c r="J39" s="26">
        <f t="shared" si="1"/>
        <v>16000</v>
      </c>
      <c r="K39" s="27">
        <f t="shared" si="2"/>
        <v>9.375E-2</v>
      </c>
      <c r="L39" s="1"/>
    </row>
    <row r="40" spans="1:12">
      <c r="A40" s="4">
        <v>42873</v>
      </c>
      <c r="B40" s="5" t="s">
        <v>477</v>
      </c>
      <c r="C40" s="5" t="s">
        <v>19</v>
      </c>
      <c r="D40" s="5">
        <v>350</v>
      </c>
      <c r="E40" s="5">
        <v>1440</v>
      </c>
      <c r="F40" s="5">
        <v>28.5</v>
      </c>
      <c r="G40" s="5">
        <v>19.899999999999999</v>
      </c>
      <c r="H40" s="5">
        <v>32.5</v>
      </c>
      <c r="I40" s="29">
        <f t="shared" si="0"/>
        <v>1400</v>
      </c>
      <c r="J40" s="26">
        <f t="shared" si="1"/>
        <v>9975</v>
      </c>
      <c r="K40" s="27">
        <f t="shared" si="2"/>
        <v>0.14035087719298245</v>
      </c>
      <c r="L40" s="1"/>
    </row>
    <row r="41" spans="1:12">
      <c r="A41" s="4">
        <v>42873</v>
      </c>
      <c r="B41" s="5" t="s">
        <v>809</v>
      </c>
      <c r="C41" s="5" t="s">
        <v>19</v>
      </c>
      <c r="D41" s="5">
        <v>1500</v>
      </c>
      <c r="E41" s="5">
        <v>450</v>
      </c>
      <c r="F41" s="5">
        <v>15.3</v>
      </c>
      <c r="G41" s="5">
        <v>12.3</v>
      </c>
      <c r="H41" s="5">
        <v>16.3</v>
      </c>
      <c r="I41" s="29">
        <f t="shared" si="0"/>
        <v>1500</v>
      </c>
      <c r="J41" s="26">
        <f t="shared" si="1"/>
        <v>22950</v>
      </c>
      <c r="K41" s="27">
        <f t="shared" si="2"/>
        <v>6.535947712418301E-2</v>
      </c>
      <c r="L41" s="1"/>
    </row>
    <row r="42" spans="1:12">
      <c r="A42" s="4">
        <v>42874</v>
      </c>
      <c r="B42" s="5" t="s">
        <v>774</v>
      </c>
      <c r="C42" s="5" t="s">
        <v>19</v>
      </c>
      <c r="D42" s="5">
        <v>2000</v>
      </c>
      <c r="E42" s="5">
        <v>490</v>
      </c>
      <c r="F42" s="5">
        <v>10</v>
      </c>
      <c r="G42" s="5">
        <v>8.5</v>
      </c>
      <c r="H42" s="5">
        <v>12</v>
      </c>
      <c r="I42" s="29">
        <f t="shared" si="0"/>
        <v>4000</v>
      </c>
      <c r="J42" s="26">
        <f t="shared" si="1"/>
        <v>20000</v>
      </c>
      <c r="K42" s="27">
        <f t="shared" si="2"/>
        <v>0.2</v>
      </c>
      <c r="L42" s="1"/>
    </row>
    <row r="43" spans="1:12">
      <c r="A43" s="7">
        <v>42874</v>
      </c>
      <c r="B43" s="8" t="s">
        <v>578</v>
      </c>
      <c r="C43" s="8" t="s">
        <v>19</v>
      </c>
      <c r="D43" s="8">
        <v>1500</v>
      </c>
      <c r="E43" s="8">
        <v>440</v>
      </c>
      <c r="F43" s="8">
        <v>13.2</v>
      </c>
      <c r="G43" s="8">
        <v>11.2</v>
      </c>
      <c r="H43" s="8">
        <v>12.5</v>
      </c>
      <c r="I43" s="30">
        <f t="shared" si="0"/>
        <v>-1049.9999999999989</v>
      </c>
      <c r="J43" s="26">
        <f t="shared" si="1"/>
        <v>19800</v>
      </c>
      <c r="K43" s="27">
        <f t="shared" si="2"/>
        <v>-5.3030303030302976E-2</v>
      </c>
      <c r="L43" s="1"/>
    </row>
    <row r="44" spans="1:12">
      <c r="A44" s="4">
        <v>42874</v>
      </c>
      <c r="B44" s="5" t="s">
        <v>315</v>
      </c>
      <c r="C44" s="5" t="s">
        <v>19</v>
      </c>
      <c r="D44" s="5">
        <v>500</v>
      </c>
      <c r="E44" s="5">
        <v>1340</v>
      </c>
      <c r="F44" s="5">
        <v>25</v>
      </c>
      <c r="G44" s="5">
        <v>19</v>
      </c>
      <c r="H44" s="5">
        <v>25</v>
      </c>
      <c r="I44" s="29">
        <f t="shared" si="0"/>
        <v>0</v>
      </c>
      <c r="J44" s="26">
        <f t="shared" si="1"/>
        <v>12500</v>
      </c>
      <c r="K44" s="27">
        <f t="shared" si="2"/>
        <v>0</v>
      </c>
      <c r="L44" s="1"/>
    </row>
    <row r="45" spans="1:12">
      <c r="A45" s="4">
        <v>42874</v>
      </c>
      <c r="B45" s="5" t="s">
        <v>520</v>
      </c>
      <c r="C45" s="5" t="s">
        <v>19</v>
      </c>
      <c r="D45" s="5">
        <v>1300</v>
      </c>
      <c r="E45" s="5">
        <v>580</v>
      </c>
      <c r="F45" s="5">
        <v>15</v>
      </c>
      <c r="G45" s="5">
        <v>12.6</v>
      </c>
      <c r="H45" s="5">
        <v>15</v>
      </c>
      <c r="I45" s="29">
        <f t="shared" si="0"/>
        <v>0</v>
      </c>
      <c r="J45" s="26">
        <f t="shared" si="1"/>
        <v>19500</v>
      </c>
      <c r="K45" s="27">
        <f t="shared" si="2"/>
        <v>0</v>
      </c>
      <c r="L45" s="1"/>
    </row>
    <row r="46" spans="1:12">
      <c r="A46" s="4">
        <v>42877</v>
      </c>
      <c r="B46" s="5" t="s">
        <v>810</v>
      </c>
      <c r="C46" s="5" t="s">
        <v>19</v>
      </c>
      <c r="D46" s="5">
        <v>1500</v>
      </c>
      <c r="E46" s="5">
        <v>650</v>
      </c>
      <c r="F46" s="5">
        <v>13</v>
      </c>
      <c r="G46" s="5">
        <v>11</v>
      </c>
      <c r="H46" s="5">
        <v>14</v>
      </c>
      <c r="I46" s="29">
        <f t="shared" si="0"/>
        <v>1500</v>
      </c>
      <c r="J46" s="26">
        <f t="shared" si="1"/>
        <v>19500</v>
      </c>
      <c r="K46" s="27">
        <f t="shared" si="2"/>
        <v>7.6923076923076927E-2</v>
      </c>
      <c r="L46" s="1"/>
    </row>
    <row r="47" spans="1:12">
      <c r="A47" s="4">
        <v>42877</v>
      </c>
      <c r="B47" s="5" t="s">
        <v>712</v>
      </c>
      <c r="C47" s="5" t="s">
        <v>19</v>
      </c>
      <c r="D47" s="5">
        <v>2400</v>
      </c>
      <c r="E47" s="5">
        <v>295</v>
      </c>
      <c r="F47" s="5">
        <v>6</v>
      </c>
      <c r="G47" s="5">
        <v>4.75</v>
      </c>
      <c r="H47" s="5">
        <v>6</v>
      </c>
      <c r="I47" s="29">
        <f t="shared" si="0"/>
        <v>0</v>
      </c>
      <c r="J47" s="26">
        <f t="shared" si="1"/>
        <v>14400</v>
      </c>
      <c r="K47" s="27">
        <f t="shared" si="2"/>
        <v>0</v>
      </c>
      <c r="L47" s="1"/>
    </row>
    <row r="48" spans="1:12">
      <c r="A48" s="4">
        <v>42877</v>
      </c>
      <c r="B48" s="5" t="s">
        <v>46</v>
      </c>
      <c r="C48" s="5" t="s">
        <v>19</v>
      </c>
      <c r="D48" s="5">
        <v>500</v>
      </c>
      <c r="E48" s="5">
        <v>1340</v>
      </c>
      <c r="F48" s="5">
        <v>25</v>
      </c>
      <c r="G48" s="5">
        <v>19</v>
      </c>
      <c r="H48" s="5">
        <v>28</v>
      </c>
      <c r="I48" s="29">
        <f t="shared" si="0"/>
        <v>1500</v>
      </c>
      <c r="J48" s="26">
        <f t="shared" si="1"/>
        <v>12500</v>
      </c>
      <c r="K48" s="27">
        <f t="shared" si="2"/>
        <v>0.12</v>
      </c>
      <c r="L48" s="1"/>
    </row>
    <row r="49" spans="1:12">
      <c r="A49" s="4">
        <v>42877</v>
      </c>
      <c r="B49" s="5" t="s">
        <v>578</v>
      </c>
      <c r="C49" s="5" t="s">
        <v>19</v>
      </c>
      <c r="D49" s="5">
        <v>1500</v>
      </c>
      <c r="E49" s="5">
        <v>450</v>
      </c>
      <c r="F49" s="5">
        <v>11.9</v>
      </c>
      <c r="G49" s="5">
        <v>9.9</v>
      </c>
      <c r="H49" s="5">
        <v>11.9</v>
      </c>
      <c r="I49" s="29">
        <f t="shared" si="0"/>
        <v>0</v>
      </c>
      <c r="J49" s="26">
        <f t="shared" si="1"/>
        <v>17850</v>
      </c>
      <c r="K49" s="27">
        <f t="shared" si="2"/>
        <v>0</v>
      </c>
      <c r="L49" s="1"/>
    </row>
    <row r="50" spans="1:12">
      <c r="A50" s="4">
        <v>42878</v>
      </c>
      <c r="B50" s="5" t="s">
        <v>507</v>
      </c>
      <c r="C50" s="5" t="s">
        <v>19</v>
      </c>
      <c r="D50" s="5">
        <v>1300</v>
      </c>
      <c r="E50" s="5">
        <v>560</v>
      </c>
      <c r="F50" s="5">
        <v>17.5</v>
      </c>
      <c r="G50" s="5">
        <v>15.1</v>
      </c>
      <c r="H50" s="5">
        <v>23.75</v>
      </c>
      <c r="I50" s="29">
        <f t="shared" si="0"/>
        <v>8125</v>
      </c>
      <c r="J50" s="26">
        <f t="shared" si="1"/>
        <v>22750</v>
      </c>
      <c r="K50" s="27">
        <f t="shared" si="2"/>
        <v>0.35714285714285715</v>
      </c>
      <c r="L50" s="1"/>
    </row>
    <row r="51" spans="1:12">
      <c r="A51" s="4">
        <v>42878</v>
      </c>
      <c r="B51" s="5" t="s">
        <v>477</v>
      </c>
      <c r="C51" s="5" t="s">
        <v>19</v>
      </c>
      <c r="D51" s="5">
        <v>350</v>
      </c>
      <c r="E51" s="5">
        <v>1400</v>
      </c>
      <c r="F51" s="5">
        <v>25.5</v>
      </c>
      <c r="G51" s="5">
        <v>17.5</v>
      </c>
      <c r="H51" s="5">
        <v>29.8</v>
      </c>
      <c r="I51" s="29">
        <f t="shared" si="0"/>
        <v>1505.0000000000002</v>
      </c>
      <c r="J51" s="26">
        <f t="shared" si="1"/>
        <v>8925</v>
      </c>
      <c r="K51" s="27">
        <f t="shared" si="2"/>
        <v>0.1686274509803922</v>
      </c>
      <c r="L51" s="1"/>
    </row>
    <row r="52" spans="1:12">
      <c r="A52" s="4">
        <v>42879</v>
      </c>
      <c r="B52" s="5" t="s">
        <v>578</v>
      </c>
      <c r="C52" s="5" t="s">
        <v>19</v>
      </c>
      <c r="D52" s="5">
        <v>1500</v>
      </c>
      <c r="E52" s="5">
        <v>460</v>
      </c>
      <c r="F52" s="5">
        <v>8.5</v>
      </c>
      <c r="G52" s="5">
        <v>6.5</v>
      </c>
      <c r="H52" s="5">
        <v>10.5</v>
      </c>
      <c r="I52" s="29">
        <f t="shared" si="0"/>
        <v>3000</v>
      </c>
      <c r="J52" s="26">
        <f t="shared" si="1"/>
        <v>12750</v>
      </c>
      <c r="K52" s="27">
        <f t="shared" si="2"/>
        <v>0.23529411764705882</v>
      </c>
      <c r="L52" s="1"/>
    </row>
    <row r="53" spans="1:12">
      <c r="A53" s="4">
        <v>42879</v>
      </c>
      <c r="B53" s="5" t="s">
        <v>516</v>
      </c>
      <c r="C53" s="5" t="s">
        <v>19</v>
      </c>
      <c r="D53" s="5">
        <v>350</v>
      </c>
      <c r="E53" s="5">
        <v>1400</v>
      </c>
      <c r="F53" s="5">
        <v>35</v>
      </c>
      <c r="G53" s="5">
        <v>27</v>
      </c>
      <c r="H53" s="5">
        <v>43.6</v>
      </c>
      <c r="I53" s="29">
        <f t="shared" si="0"/>
        <v>3010.0000000000005</v>
      </c>
      <c r="J53" s="26">
        <f t="shared" si="1"/>
        <v>12250</v>
      </c>
      <c r="K53" s="27">
        <f t="shared" si="2"/>
        <v>0.24571428571428575</v>
      </c>
      <c r="L53" s="1"/>
    </row>
    <row r="54" spans="1:12">
      <c r="A54" s="4">
        <v>42880</v>
      </c>
      <c r="B54" s="5" t="s">
        <v>516</v>
      </c>
      <c r="C54" s="5" t="s">
        <v>19</v>
      </c>
      <c r="D54" s="5">
        <v>350</v>
      </c>
      <c r="E54" s="5">
        <v>1420</v>
      </c>
      <c r="F54" s="5">
        <v>22.3</v>
      </c>
      <c r="G54" s="5">
        <v>14.5</v>
      </c>
      <c r="H54" s="5">
        <v>25.5</v>
      </c>
      <c r="I54" s="29">
        <f t="shared" si="0"/>
        <v>1119.9999999999998</v>
      </c>
      <c r="J54" s="26">
        <f t="shared" si="1"/>
        <v>7805</v>
      </c>
      <c r="K54" s="27">
        <f t="shared" si="2"/>
        <v>0.1434977578475336</v>
      </c>
      <c r="L54" s="1"/>
    </row>
    <row r="55" spans="1:12">
      <c r="A55" s="4">
        <v>42880</v>
      </c>
      <c r="B55" s="5" t="s">
        <v>578</v>
      </c>
      <c r="C55" s="5" t="s">
        <v>19</v>
      </c>
      <c r="D55" s="5">
        <v>1500</v>
      </c>
      <c r="E55" s="5">
        <v>450</v>
      </c>
      <c r="F55" s="5">
        <v>17.25</v>
      </c>
      <c r="G55" s="5">
        <v>15.25</v>
      </c>
      <c r="H55" s="5">
        <v>17.25</v>
      </c>
      <c r="I55" s="29">
        <f t="shared" si="0"/>
        <v>0</v>
      </c>
      <c r="J55" s="26">
        <f t="shared" si="1"/>
        <v>25875</v>
      </c>
      <c r="K55" s="27">
        <f t="shared" si="2"/>
        <v>0</v>
      </c>
      <c r="L55" s="1"/>
    </row>
    <row r="56" spans="1:12">
      <c r="A56" s="4">
        <v>42880</v>
      </c>
      <c r="B56" s="5" t="s">
        <v>811</v>
      </c>
      <c r="C56" s="5" t="s">
        <v>536</v>
      </c>
      <c r="D56" s="5">
        <v>700</v>
      </c>
      <c r="E56" s="5">
        <v>860</v>
      </c>
      <c r="F56" s="5">
        <v>6</v>
      </c>
      <c r="G56" s="5">
        <v>1.6</v>
      </c>
      <c r="H56" s="5">
        <v>6</v>
      </c>
      <c r="I56" s="29">
        <f t="shared" si="0"/>
        <v>0</v>
      </c>
      <c r="J56" s="26">
        <f t="shared" si="1"/>
        <v>4200</v>
      </c>
      <c r="K56" s="27">
        <f t="shared" si="2"/>
        <v>0</v>
      </c>
      <c r="L56" s="1"/>
    </row>
    <row r="57" spans="1:12">
      <c r="A57" s="4">
        <v>42881</v>
      </c>
      <c r="B57" s="5" t="s">
        <v>516</v>
      </c>
      <c r="C57" s="5" t="s">
        <v>536</v>
      </c>
      <c r="D57" s="5">
        <v>350</v>
      </c>
      <c r="E57" s="5">
        <v>1500</v>
      </c>
      <c r="F57" s="5">
        <v>35</v>
      </c>
      <c r="G57" s="5">
        <v>27</v>
      </c>
      <c r="H57" s="5">
        <v>39.299999999999997</v>
      </c>
      <c r="I57" s="29">
        <f t="shared" si="0"/>
        <v>1504.9999999999991</v>
      </c>
      <c r="J57" s="26">
        <f t="shared" si="1"/>
        <v>12250</v>
      </c>
      <c r="K57" s="27">
        <f t="shared" si="2"/>
        <v>0.12285714285714279</v>
      </c>
      <c r="L57" s="1"/>
    </row>
    <row r="58" spans="1:12">
      <c r="A58" s="4">
        <v>42881</v>
      </c>
      <c r="B58" s="5" t="s">
        <v>578</v>
      </c>
      <c r="C58" s="5" t="s">
        <v>19</v>
      </c>
      <c r="D58" s="5">
        <v>1500</v>
      </c>
      <c r="E58" s="5">
        <v>490</v>
      </c>
      <c r="F58" s="5">
        <v>14.2</v>
      </c>
      <c r="G58" s="5">
        <v>12.2</v>
      </c>
      <c r="H58" s="5">
        <v>14.9</v>
      </c>
      <c r="I58" s="29">
        <f t="shared" si="0"/>
        <v>1050.0000000000016</v>
      </c>
      <c r="J58" s="26">
        <f t="shared" si="1"/>
        <v>21300</v>
      </c>
      <c r="K58" s="27">
        <f t="shared" si="2"/>
        <v>4.9295774647887397E-2</v>
      </c>
      <c r="L58" s="1"/>
    </row>
    <row r="59" spans="1:12">
      <c r="A59" s="4">
        <v>42881</v>
      </c>
      <c r="B59" s="5" t="s">
        <v>315</v>
      </c>
      <c r="C59" s="5" t="s">
        <v>19</v>
      </c>
      <c r="D59" s="5">
        <v>500</v>
      </c>
      <c r="E59" s="5">
        <v>1340</v>
      </c>
      <c r="F59" s="5">
        <v>32</v>
      </c>
      <c r="G59" s="5">
        <v>26</v>
      </c>
      <c r="H59" s="5">
        <v>38</v>
      </c>
      <c r="I59" s="29">
        <f t="shared" si="0"/>
        <v>3000</v>
      </c>
      <c r="J59" s="26">
        <f t="shared" si="1"/>
        <v>16000</v>
      </c>
      <c r="K59" s="27">
        <f t="shared" si="2"/>
        <v>0.1875</v>
      </c>
      <c r="L59" s="1"/>
    </row>
    <row r="60" spans="1:12">
      <c r="A60" s="7">
        <v>42884</v>
      </c>
      <c r="B60" s="8" t="s">
        <v>315</v>
      </c>
      <c r="C60" s="8" t="s">
        <v>19</v>
      </c>
      <c r="D60" s="8">
        <v>500</v>
      </c>
      <c r="E60" s="8">
        <v>1360</v>
      </c>
      <c r="F60" s="8">
        <v>35.5</v>
      </c>
      <c r="G60" s="8">
        <v>29.5</v>
      </c>
      <c r="H60" s="8">
        <v>29.5</v>
      </c>
      <c r="I60" s="30">
        <f t="shared" si="0"/>
        <v>-3000</v>
      </c>
      <c r="J60" s="26">
        <f t="shared" si="1"/>
        <v>17750</v>
      </c>
      <c r="K60" s="27">
        <f t="shared" si="2"/>
        <v>-0.16901408450704225</v>
      </c>
      <c r="L60" s="1"/>
    </row>
    <row r="61" spans="1:12">
      <c r="A61" s="4">
        <v>42884</v>
      </c>
      <c r="B61" s="5" t="s">
        <v>575</v>
      </c>
      <c r="C61" s="5" t="s">
        <v>19</v>
      </c>
      <c r="D61" s="5">
        <v>1500</v>
      </c>
      <c r="E61" s="5">
        <v>470</v>
      </c>
      <c r="F61" s="5">
        <v>11.8</v>
      </c>
      <c r="G61" s="5">
        <v>8.8000000000000007</v>
      </c>
      <c r="H61" s="5">
        <v>13.75</v>
      </c>
      <c r="I61" s="29">
        <f t="shared" si="0"/>
        <v>2924.9999999999991</v>
      </c>
      <c r="J61" s="26">
        <f t="shared" si="1"/>
        <v>17700</v>
      </c>
      <c r="K61" s="27">
        <f t="shared" si="2"/>
        <v>0.16525423728813554</v>
      </c>
      <c r="L61" s="1"/>
    </row>
    <row r="62" spans="1:12">
      <c r="A62" s="7">
        <v>42884</v>
      </c>
      <c r="B62" s="8" t="s">
        <v>586</v>
      </c>
      <c r="C62" s="8" t="s">
        <v>19</v>
      </c>
      <c r="D62" s="8">
        <v>1050</v>
      </c>
      <c r="E62" s="8">
        <v>540</v>
      </c>
      <c r="F62" s="8">
        <v>17.600000000000001</v>
      </c>
      <c r="G62" s="8">
        <v>14.8</v>
      </c>
      <c r="H62" s="8">
        <v>14.8</v>
      </c>
      <c r="I62" s="30">
        <f t="shared" si="0"/>
        <v>-2940.0000000000009</v>
      </c>
      <c r="J62" s="26">
        <f t="shared" si="1"/>
        <v>18480</v>
      </c>
      <c r="K62" s="27">
        <f t="shared" si="2"/>
        <v>-0.15909090909090914</v>
      </c>
      <c r="L62" s="1"/>
    </row>
    <row r="63" spans="1:12">
      <c r="A63" s="4">
        <v>42884</v>
      </c>
      <c r="B63" s="5" t="s">
        <v>507</v>
      </c>
      <c r="C63" s="5" t="s">
        <v>19</v>
      </c>
      <c r="D63" s="5">
        <v>1300</v>
      </c>
      <c r="E63" s="5">
        <v>440</v>
      </c>
      <c r="F63" s="5">
        <v>14</v>
      </c>
      <c r="G63" s="5">
        <v>11.6</v>
      </c>
      <c r="H63" s="5">
        <v>14</v>
      </c>
      <c r="I63" s="29">
        <f t="shared" si="0"/>
        <v>0</v>
      </c>
      <c r="J63" s="26">
        <f t="shared" si="1"/>
        <v>18200</v>
      </c>
      <c r="K63" s="27">
        <f t="shared" si="2"/>
        <v>0</v>
      </c>
      <c r="L63" s="1"/>
    </row>
    <row r="64" spans="1:12">
      <c r="A64" s="7">
        <v>42885</v>
      </c>
      <c r="B64" s="8" t="s">
        <v>586</v>
      </c>
      <c r="C64" s="8" t="s">
        <v>19</v>
      </c>
      <c r="D64" s="8">
        <v>1050</v>
      </c>
      <c r="E64" s="8">
        <v>540</v>
      </c>
      <c r="F64" s="8">
        <v>20</v>
      </c>
      <c r="G64" s="8">
        <v>17</v>
      </c>
      <c r="H64" s="8">
        <v>17</v>
      </c>
      <c r="I64" s="30">
        <f t="shared" si="0"/>
        <v>-3150</v>
      </c>
      <c r="J64" s="26">
        <f t="shared" si="1"/>
        <v>21000</v>
      </c>
      <c r="K64" s="27">
        <f t="shared" si="2"/>
        <v>-0.15</v>
      </c>
      <c r="L64" s="1"/>
    </row>
    <row r="65" spans="1:12">
      <c r="A65" s="4">
        <v>42885</v>
      </c>
      <c r="B65" s="5" t="s">
        <v>46</v>
      </c>
      <c r="C65" s="5" t="s">
        <v>19</v>
      </c>
      <c r="D65" s="5">
        <v>500</v>
      </c>
      <c r="E65" s="5">
        <v>1340</v>
      </c>
      <c r="F65" s="5">
        <v>29</v>
      </c>
      <c r="G65" s="5">
        <v>23</v>
      </c>
      <c r="H65" s="5">
        <v>29</v>
      </c>
      <c r="I65" s="29">
        <f t="shared" si="0"/>
        <v>0</v>
      </c>
      <c r="J65" s="26">
        <f t="shared" si="1"/>
        <v>14500</v>
      </c>
      <c r="K65" s="27">
        <f t="shared" si="2"/>
        <v>0</v>
      </c>
      <c r="L65" s="1"/>
    </row>
    <row r="66" spans="1:12">
      <c r="A66" s="4">
        <v>42885</v>
      </c>
      <c r="B66" s="5" t="s">
        <v>569</v>
      </c>
      <c r="C66" s="5" t="s">
        <v>19</v>
      </c>
      <c r="D66" s="5">
        <v>2000</v>
      </c>
      <c r="E66" s="5">
        <v>510</v>
      </c>
      <c r="F66" s="5">
        <v>20</v>
      </c>
      <c r="G66" s="5">
        <v>18.5</v>
      </c>
      <c r="H66" s="5">
        <v>20</v>
      </c>
      <c r="I66" s="29">
        <f t="shared" si="0"/>
        <v>0</v>
      </c>
      <c r="J66" s="26">
        <f t="shared" si="1"/>
        <v>40000</v>
      </c>
      <c r="K66" s="27">
        <f t="shared" si="2"/>
        <v>0</v>
      </c>
      <c r="L66" s="1"/>
    </row>
    <row r="67" spans="1:12">
      <c r="A67" s="4">
        <v>42885</v>
      </c>
      <c r="B67" s="5" t="s">
        <v>520</v>
      </c>
      <c r="C67" s="5" t="s">
        <v>19</v>
      </c>
      <c r="D67" s="5">
        <v>1300</v>
      </c>
      <c r="E67" s="5">
        <v>480</v>
      </c>
      <c r="F67" s="5">
        <v>18.2</v>
      </c>
      <c r="G67" s="5">
        <v>15.8</v>
      </c>
      <c r="H67" s="5">
        <v>20.45</v>
      </c>
      <c r="I67" s="29">
        <f t="shared" si="0"/>
        <v>2925</v>
      </c>
      <c r="J67" s="26">
        <f t="shared" si="1"/>
        <v>23660</v>
      </c>
      <c r="K67" s="27">
        <f t="shared" si="2"/>
        <v>0.12362637362637363</v>
      </c>
      <c r="L67" s="1"/>
    </row>
    <row r="68" spans="1:12">
      <c r="A68" s="4">
        <v>42886</v>
      </c>
      <c r="B68" s="5" t="s">
        <v>632</v>
      </c>
      <c r="C68" s="5" t="s">
        <v>19</v>
      </c>
      <c r="D68" s="5">
        <v>1500</v>
      </c>
      <c r="E68" s="5">
        <v>430</v>
      </c>
      <c r="F68" s="5">
        <v>12.5</v>
      </c>
      <c r="G68" s="5">
        <v>10.5</v>
      </c>
      <c r="H68" s="5">
        <v>13.5</v>
      </c>
      <c r="I68" s="29">
        <f t="shared" ref="I68:I70" si="3">(H68-F68)*D68</f>
        <v>1500</v>
      </c>
      <c r="J68" s="26">
        <f t="shared" ref="J68:J70" si="4">D68*F68</f>
        <v>18750</v>
      </c>
      <c r="K68" s="27">
        <f t="shared" ref="K68:K70" si="5">(I68/J68)</f>
        <v>0.08</v>
      </c>
      <c r="L68" s="1"/>
    </row>
    <row r="69" spans="1:12">
      <c r="A69" s="4">
        <v>42886</v>
      </c>
      <c r="B69" s="5" t="s">
        <v>507</v>
      </c>
      <c r="C69" s="5" t="s">
        <v>19</v>
      </c>
      <c r="D69" s="5">
        <v>1300</v>
      </c>
      <c r="E69" s="5">
        <v>440</v>
      </c>
      <c r="F69" s="5">
        <v>18.5</v>
      </c>
      <c r="G69" s="5">
        <v>16.100000000000001</v>
      </c>
      <c r="H69" s="5">
        <v>18.5</v>
      </c>
      <c r="I69" s="29">
        <f t="shared" si="3"/>
        <v>0</v>
      </c>
      <c r="J69" s="26">
        <f t="shared" si="4"/>
        <v>24050</v>
      </c>
      <c r="K69" s="27">
        <f t="shared" si="5"/>
        <v>0</v>
      </c>
      <c r="L69" s="1"/>
    </row>
    <row r="70" spans="1:12">
      <c r="A70" s="4">
        <v>42886</v>
      </c>
      <c r="B70" s="5" t="s">
        <v>556</v>
      </c>
      <c r="C70" s="5" t="s">
        <v>19</v>
      </c>
      <c r="D70" s="5">
        <v>1500</v>
      </c>
      <c r="E70" s="5">
        <v>520</v>
      </c>
      <c r="F70" s="5">
        <v>23</v>
      </c>
      <c r="G70" s="5">
        <v>21</v>
      </c>
      <c r="H70" s="5">
        <v>24</v>
      </c>
      <c r="I70" s="29">
        <f t="shared" si="3"/>
        <v>1500</v>
      </c>
      <c r="J70" s="26">
        <f t="shared" si="4"/>
        <v>34500</v>
      </c>
      <c r="K70" s="27">
        <f t="shared" si="5"/>
        <v>4.3478260869565216E-2</v>
      </c>
      <c r="L70" s="1"/>
    </row>
    <row r="71" spans="1:12">
      <c r="A71" s="4"/>
      <c r="B71" s="5"/>
      <c r="C71" s="5"/>
      <c r="D71" s="5"/>
      <c r="E71" s="5"/>
      <c r="F71" s="5"/>
      <c r="G71" s="5"/>
      <c r="H71" s="5"/>
      <c r="I71" s="29"/>
      <c r="J71" s="26"/>
      <c r="K71" s="27"/>
      <c r="L71" s="1"/>
    </row>
    <row r="72" spans="1:12">
      <c r="A72" s="4"/>
      <c r="B72" s="5"/>
      <c r="C72" s="5"/>
      <c r="D72" s="5"/>
      <c r="E72" s="5"/>
      <c r="F72" s="5"/>
      <c r="G72" s="5"/>
      <c r="H72" s="5"/>
      <c r="I72" s="29"/>
      <c r="J72" s="26"/>
      <c r="K72" s="27">
        <f>SUM(K4:K71)</f>
        <v>4.4786287061772638</v>
      </c>
      <c r="L72" s="1"/>
    </row>
    <row r="73" spans="1:12">
      <c r="A73" s="31"/>
      <c r="B73" s="32"/>
      <c r="C73" s="32"/>
      <c r="D73" s="32"/>
      <c r="E73" s="32"/>
      <c r="F73" s="32"/>
      <c r="G73" s="91" t="s">
        <v>69</v>
      </c>
      <c r="H73" s="91"/>
      <c r="I73" s="34">
        <f>SUM(I4:I72)</f>
        <v>75575</v>
      </c>
      <c r="J73" s="32"/>
      <c r="K73" s="1"/>
      <c r="L73" s="1"/>
    </row>
    <row r="74" spans="1:12">
      <c r="G74" s="32"/>
      <c r="H74" s="32"/>
      <c r="I74" s="32"/>
    </row>
    <row r="75" spans="1:12">
      <c r="G75" s="92" t="s">
        <v>70</v>
      </c>
      <c r="H75" s="92"/>
      <c r="I75" s="35">
        <v>4.4800000000000004</v>
      </c>
    </row>
    <row r="76" spans="1:12">
      <c r="G76" s="33"/>
      <c r="H76" s="33"/>
      <c r="I76" s="32"/>
    </row>
    <row r="77" spans="1:12">
      <c r="G77" s="92" t="s">
        <v>2</v>
      </c>
      <c r="H77" s="92"/>
      <c r="I77" s="35">
        <f>54/67</f>
        <v>0.80597014925373134</v>
      </c>
    </row>
  </sheetData>
  <mergeCells count="5">
    <mergeCell ref="A1:J1"/>
    <mergeCell ref="A2:J2"/>
    <mergeCell ref="G73:H73"/>
    <mergeCell ref="G75:H75"/>
    <mergeCell ref="G77:H77"/>
  </mergeCells>
  <pageMargins left="0.75" right="0.75" top="1" bottom="1" header="0.51180555555555596" footer="0.51180555555555596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58" workbookViewId="0">
      <selection activeCell="E76" sqref="E76"/>
    </sheetView>
  </sheetViews>
  <sheetFormatPr defaultColWidth="9" defaultRowHeight="15"/>
  <cols>
    <col min="1" max="1" width="9.42578125"/>
    <col min="2" max="2" width="16.85546875" customWidth="1"/>
    <col min="5" max="5" width="12.85546875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  <c r="K1" s="1"/>
      <c r="L1" s="1"/>
    </row>
    <row r="2" spans="1:12">
      <c r="A2" s="98" t="s">
        <v>812</v>
      </c>
      <c r="B2" s="99"/>
      <c r="C2" s="99"/>
      <c r="D2" s="99"/>
      <c r="E2" s="99"/>
      <c r="F2" s="99"/>
      <c r="G2" s="99"/>
      <c r="H2" s="99"/>
      <c r="I2" s="99"/>
      <c r="J2" s="100"/>
      <c r="K2" s="1"/>
      <c r="L2" s="1"/>
    </row>
    <row r="3" spans="1:12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4">
        <v>42828</v>
      </c>
      <c r="B4" s="5" t="s">
        <v>315</v>
      </c>
      <c r="C4" s="5" t="s">
        <v>19</v>
      </c>
      <c r="D4" s="5">
        <v>500</v>
      </c>
      <c r="E4" s="5">
        <v>1380</v>
      </c>
      <c r="F4" s="5">
        <v>35</v>
      </c>
      <c r="G4" s="5">
        <v>29</v>
      </c>
      <c r="H4" s="5">
        <v>38</v>
      </c>
      <c r="I4" s="29">
        <f>(H4-F4)*D4</f>
        <v>1500</v>
      </c>
      <c r="J4" s="26">
        <f t="shared" ref="J4:J63" si="0">D4*F4</f>
        <v>17500</v>
      </c>
      <c r="K4" s="27">
        <f>(I4/J4)</f>
        <v>8.5714285714285715E-2</v>
      </c>
      <c r="L4" s="1"/>
    </row>
    <row r="5" spans="1:12">
      <c r="A5" s="4">
        <v>42828</v>
      </c>
      <c r="B5" s="5" t="s">
        <v>458</v>
      </c>
      <c r="C5" s="5" t="s">
        <v>19</v>
      </c>
      <c r="D5" s="5">
        <v>600</v>
      </c>
      <c r="E5" s="5">
        <v>1400</v>
      </c>
      <c r="F5" s="5">
        <v>28</v>
      </c>
      <c r="G5" s="5">
        <v>23</v>
      </c>
      <c r="H5" s="5">
        <v>28</v>
      </c>
      <c r="I5" s="29">
        <f t="shared" ref="I5:I8" si="1">(H5-F5)*D5</f>
        <v>0</v>
      </c>
      <c r="J5" s="26">
        <f t="shared" si="0"/>
        <v>16800</v>
      </c>
      <c r="K5" s="27">
        <f t="shared" ref="K5:K6" si="2">(I5/J5)</f>
        <v>0</v>
      </c>
      <c r="L5" s="1"/>
    </row>
    <row r="6" spans="1:12">
      <c r="A6" s="4">
        <v>42828</v>
      </c>
      <c r="B6" s="5" t="s">
        <v>315</v>
      </c>
      <c r="C6" s="5" t="s">
        <v>19</v>
      </c>
      <c r="D6" s="5">
        <v>500</v>
      </c>
      <c r="E6" s="5">
        <v>1380</v>
      </c>
      <c r="F6" s="5">
        <v>33</v>
      </c>
      <c r="G6" s="5">
        <v>30</v>
      </c>
      <c r="H6" s="5">
        <v>33</v>
      </c>
      <c r="I6" s="29">
        <f t="shared" si="1"/>
        <v>0</v>
      </c>
      <c r="J6" s="26">
        <f t="shared" si="0"/>
        <v>16500</v>
      </c>
      <c r="K6" s="27">
        <f t="shared" si="2"/>
        <v>0</v>
      </c>
      <c r="L6" s="1"/>
    </row>
    <row r="7" spans="1:12">
      <c r="A7" s="4">
        <v>42828</v>
      </c>
      <c r="B7" s="5" t="s">
        <v>813</v>
      </c>
      <c r="C7" s="5" t="s">
        <v>19</v>
      </c>
      <c r="D7" s="5">
        <v>1500</v>
      </c>
      <c r="E7" s="5">
        <v>520</v>
      </c>
      <c r="F7" s="5">
        <v>14</v>
      </c>
      <c r="G7" s="5">
        <v>12</v>
      </c>
      <c r="H7" s="5">
        <v>17</v>
      </c>
      <c r="I7" s="29">
        <f t="shared" si="1"/>
        <v>4500</v>
      </c>
      <c r="J7" s="26">
        <f t="shared" si="0"/>
        <v>21000</v>
      </c>
      <c r="K7" s="27">
        <f t="shared" ref="K7:K11" si="3">(I7/J7)</f>
        <v>0.21428571428571427</v>
      </c>
      <c r="L7" s="1"/>
    </row>
    <row r="8" spans="1:12">
      <c r="A8" s="4">
        <v>42830</v>
      </c>
      <c r="B8" s="5" t="s">
        <v>230</v>
      </c>
      <c r="C8" s="5" t="s">
        <v>19</v>
      </c>
      <c r="D8" s="5">
        <v>1200</v>
      </c>
      <c r="E8" s="5">
        <v>580</v>
      </c>
      <c r="F8" s="5">
        <v>14</v>
      </c>
      <c r="G8" s="5">
        <v>11.5</v>
      </c>
      <c r="H8" s="5">
        <v>14</v>
      </c>
      <c r="I8" s="29">
        <f t="shared" si="1"/>
        <v>0</v>
      </c>
      <c r="J8" s="26">
        <f t="shared" si="0"/>
        <v>16800</v>
      </c>
      <c r="K8" s="27">
        <f t="shared" si="3"/>
        <v>0</v>
      </c>
      <c r="L8" s="1"/>
    </row>
    <row r="9" spans="1:12">
      <c r="A9" s="4">
        <v>42830</v>
      </c>
      <c r="B9" s="5" t="s">
        <v>814</v>
      </c>
      <c r="C9" s="5" t="s">
        <v>19</v>
      </c>
      <c r="D9" s="5">
        <v>2000</v>
      </c>
      <c r="E9" s="5">
        <v>440</v>
      </c>
      <c r="F9" s="5">
        <v>11.9</v>
      </c>
      <c r="G9" s="5">
        <v>10.4</v>
      </c>
      <c r="H9" s="5">
        <v>14.3</v>
      </c>
      <c r="I9" s="29">
        <f t="shared" ref="I9:I11" si="4">(H9-F9)*D9</f>
        <v>4800.0000000000009</v>
      </c>
      <c r="J9" s="26">
        <f t="shared" si="0"/>
        <v>23800</v>
      </c>
      <c r="K9" s="27">
        <f t="shared" si="3"/>
        <v>0.2016806722689076</v>
      </c>
      <c r="L9" s="1"/>
    </row>
    <row r="10" spans="1:12">
      <c r="A10" s="4">
        <v>42830</v>
      </c>
      <c r="B10" s="5" t="s">
        <v>200</v>
      </c>
      <c r="C10" s="5" t="s">
        <v>19</v>
      </c>
      <c r="D10" s="5">
        <v>500</v>
      </c>
      <c r="E10" s="5">
        <v>1700</v>
      </c>
      <c r="F10" s="5">
        <v>30</v>
      </c>
      <c r="G10" s="5">
        <v>24</v>
      </c>
      <c r="H10" s="5">
        <v>30</v>
      </c>
      <c r="I10" s="29">
        <f t="shared" si="4"/>
        <v>0</v>
      </c>
      <c r="J10" s="26">
        <f t="shared" si="0"/>
        <v>15000</v>
      </c>
      <c r="K10" s="27">
        <f t="shared" si="3"/>
        <v>0</v>
      </c>
      <c r="L10" s="1"/>
    </row>
    <row r="11" spans="1:12">
      <c r="A11" s="4">
        <v>42830</v>
      </c>
      <c r="B11" s="5" t="s">
        <v>786</v>
      </c>
      <c r="C11" s="5" t="s">
        <v>19</v>
      </c>
      <c r="D11" s="5">
        <v>500</v>
      </c>
      <c r="E11" s="5">
        <v>1420</v>
      </c>
      <c r="F11" s="5">
        <v>28</v>
      </c>
      <c r="G11" s="5">
        <v>22</v>
      </c>
      <c r="H11" s="5">
        <v>35.5</v>
      </c>
      <c r="I11" s="29">
        <f t="shared" si="4"/>
        <v>3750</v>
      </c>
      <c r="J11" s="26">
        <f t="shared" si="0"/>
        <v>14000</v>
      </c>
      <c r="K11" s="27">
        <f t="shared" si="3"/>
        <v>0.26785714285714285</v>
      </c>
      <c r="L11" s="1"/>
    </row>
    <row r="12" spans="1:12">
      <c r="A12" s="4">
        <v>42831</v>
      </c>
      <c r="B12" s="5" t="s">
        <v>596</v>
      </c>
      <c r="C12" s="5" t="s">
        <v>536</v>
      </c>
      <c r="D12" s="5">
        <v>600</v>
      </c>
      <c r="E12" s="5">
        <v>1120</v>
      </c>
      <c r="F12" s="5">
        <v>27</v>
      </c>
      <c r="G12" s="5">
        <v>22</v>
      </c>
      <c r="H12" s="5">
        <v>29.5</v>
      </c>
      <c r="I12" s="29">
        <f t="shared" ref="I12:I38" si="5">(H12-F12)*D12</f>
        <v>1500</v>
      </c>
      <c r="J12" s="26">
        <f t="shared" si="0"/>
        <v>16200</v>
      </c>
      <c r="K12" s="27">
        <f t="shared" ref="K12:K67" si="6">(I12/J12)</f>
        <v>9.2592592592592587E-2</v>
      </c>
      <c r="L12" s="1"/>
    </row>
    <row r="13" spans="1:12">
      <c r="A13" s="4">
        <v>42831</v>
      </c>
      <c r="B13" s="5" t="s">
        <v>815</v>
      </c>
      <c r="C13" s="5" t="s">
        <v>19</v>
      </c>
      <c r="D13" s="5">
        <v>700</v>
      </c>
      <c r="E13" s="5">
        <v>1400</v>
      </c>
      <c r="F13" s="5">
        <v>31</v>
      </c>
      <c r="G13" s="5">
        <v>26.6</v>
      </c>
      <c r="H13" s="5">
        <v>31</v>
      </c>
      <c r="I13" s="29">
        <f t="shared" si="5"/>
        <v>0</v>
      </c>
      <c r="J13" s="26">
        <f t="shared" si="0"/>
        <v>21700</v>
      </c>
      <c r="K13" s="27">
        <f t="shared" si="6"/>
        <v>0</v>
      </c>
      <c r="L13" s="1"/>
    </row>
    <row r="14" spans="1:12">
      <c r="A14" s="7">
        <v>42831</v>
      </c>
      <c r="B14" s="8" t="s">
        <v>816</v>
      </c>
      <c r="C14" s="8" t="s">
        <v>19</v>
      </c>
      <c r="D14" s="8">
        <v>500</v>
      </c>
      <c r="E14" s="38">
        <v>1440</v>
      </c>
      <c r="F14" s="8">
        <v>31</v>
      </c>
      <c r="G14" s="8">
        <v>25</v>
      </c>
      <c r="H14" s="8">
        <v>28</v>
      </c>
      <c r="I14" s="30">
        <f t="shared" si="5"/>
        <v>-1500</v>
      </c>
      <c r="J14" s="26">
        <f t="shared" si="0"/>
        <v>15500</v>
      </c>
      <c r="K14" s="27">
        <f t="shared" si="6"/>
        <v>-9.6774193548387094E-2</v>
      </c>
      <c r="L14" s="1"/>
    </row>
    <row r="15" spans="1:12">
      <c r="A15" s="7">
        <v>42832</v>
      </c>
      <c r="B15" s="8" t="s">
        <v>200</v>
      </c>
      <c r="C15" s="8" t="s">
        <v>19</v>
      </c>
      <c r="D15" s="8">
        <v>500</v>
      </c>
      <c r="E15" s="8">
        <v>1740</v>
      </c>
      <c r="F15" s="8">
        <v>27.5</v>
      </c>
      <c r="G15" s="8">
        <v>21.5</v>
      </c>
      <c r="H15" s="8">
        <v>21.5</v>
      </c>
      <c r="I15" s="30">
        <f t="shared" si="5"/>
        <v>-3000</v>
      </c>
      <c r="J15" s="26">
        <f t="shared" si="0"/>
        <v>13750</v>
      </c>
      <c r="K15" s="27">
        <f t="shared" si="6"/>
        <v>-0.21818181818181817</v>
      </c>
      <c r="L15" s="1"/>
    </row>
    <row r="16" spans="1:12">
      <c r="A16" s="7">
        <v>42832</v>
      </c>
      <c r="B16" s="8" t="s">
        <v>74</v>
      </c>
      <c r="C16" s="8" t="s">
        <v>19</v>
      </c>
      <c r="D16" s="8">
        <v>500</v>
      </c>
      <c r="E16" s="8">
        <v>1250</v>
      </c>
      <c r="F16" s="8">
        <v>26.5</v>
      </c>
      <c r="G16" s="8">
        <v>20.5</v>
      </c>
      <c r="H16" s="8">
        <v>23.5</v>
      </c>
      <c r="I16" s="30">
        <f t="shared" si="5"/>
        <v>-1500</v>
      </c>
      <c r="J16" s="26">
        <f t="shared" si="0"/>
        <v>13250</v>
      </c>
      <c r="K16" s="27">
        <f t="shared" si="6"/>
        <v>-0.11320754716981132</v>
      </c>
      <c r="L16" s="1"/>
    </row>
    <row r="17" spans="1:12">
      <c r="A17" s="7">
        <v>42835</v>
      </c>
      <c r="B17" s="8" t="s">
        <v>700</v>
      </c>
      <c r="C17" s="8" t="s">
        <v>536</v>
      </c>
      <c r="D17" s="8">
        <v>1200</v>
      </c>
      <c r="E17" s="8">
        <v>500</v>
      </c>
      <c r="F17" s="8">
        <v>17</v>
      </c>
      <c r="G17" s="8">
        <v>14.5</v>
      </c>
      <c r="H17" s="8">
        <v>14.5</v>
      </c>
      <c r="I17" s="30">
        <f t="shared" si="5"/>
        <v>-3000</v>
      </c>
      <c r="J17" s="26">
        <f t="shared" si="0"/>
        <v>20400</v>
      </c>
      <c r="K17" s="27">
        <f t="shared" si="6"/>
        <v>-0.14705882352941177</v>
      </c>
      <c r="L17" s="1"/>
    </row>
    <row r="18" spans="1:12">
      <c r="A18" s="4">
        <v>42835</v>
      </c>
      <c r="B18" s="5" t="s">
        <v>516</v>
      </c>
      <c r="C18" s="5" t="s">
        <v>536</v>
      </c>
      <c r="D18" s="5">
        <v>700</v>
      </c>
      <c r="E18" s="5">
        <v>1600</v>
      </c>
      <c r="F18" s="5">
        <v>24.3</v>
      </c>
      <c r="G18" s="5">
        <v>19.899999999999999</v>
      </c>
      <c r="H18" s="5">
        <v>30.9</v>
      </c>
      <c r="I18" s="29">
        <f t="shared" si="5"/>
        <v>4619.9999999999982</v>
      </c>
      <c r="J18" s="26">
        <f t="shared" si="0"/>
        <v>17010</v>
      </c>
      <c r="K18" s="27">
        <f t="shared" si="6"/>
        <v>0.27160493827160481</v>
      </c>
      <c r="L18" s="1"/>
    </row>
    <row r="19" spans="1:12">
      <c r="A19" s="4">
        <v>42835</v>
      </c>
      <c r="B19" s="5" t="s">
        <v>632</v>
      </c>
      <c r="C19" s="5" t="s">
        <v>536</v>
      </c>
      <c r="D19" s="5">
        <v>3000</v>
      </c>
      <c r="E19" s="5">
        <v>420</v>
      </c>
      <c r="F19" s="5">
        <v>7.2</v>
      </c>
      <c r="G19" s="5">
        <v>6.2</v>
      </c>
      <c r="H19" s="5">
        <v>7.2</v>
      </c>
      <c r="I19" s="29">
        <f t="shared" si="5"/>
        <v>0</v>
      </c>
      <c r="J19" s="26">
        <f t="shared" si="0"/>
        <v>21600</v>
      </c>
      <c r="K19" s="27">
        <f t="shared" si="6"/>
        <v>0</v>
      </c>
      <c r="L19" s="1"/>
    </row>
    <row r="20" spans="1:12">
      <c r="A20" s="4">
        <v>42836</v>
      </c>
      <c r="B20" s="5" t="s">
        <v>516</v>
      </c>
      <c r="C20" s="5" t="s">
        <v>536</v>
      </c>
      <c r="D20" s="5">
        <v>700</v>
      </c>
      <c r="E20" s="5">
        <v>1620</v>
      </c>
      <c r="F20" s="5">
        <v>35</v>
      </c>
      <c r="G20" s="5">
        <v>30.6</v>
      </c>
      <c r="H20" s="5">
        <v>37.200000000000003</v>
      </c>
      <c r="I20" s="29">
        <f t="shared" si="5"/>
        <v>1540.000000000002</v>
      </c>
      <c r="J20" s="26">
        <f t="shared" si="0"/>
        <v>24500</v>
      </c>
      <c r="K20" s="27">
        <f t="shared" si="6"/>
        <v>6.2857142857142945E-2</v>
      </c>
      <c r="L20" s="1"/>
    </row>
    <row r="21" spans="1:12">
      <c r="A21" s="4">
        <v>42836</v>
      </c>
      <c r="B21" s="5" t="s">
        <v>445</v>
      </c>
      <c r="C21" s="5" t="s">
        <v>19</v>
      </c>
      <c r="D21" s="5">
        <v>1200</v>
      </c>
      <c r="E21" s="5">
        <v>520</v>
      </c>
      <c r="F21" s="5">
        <v>12.5</v>
      </c>
      <c r="G21" s="5">
        <v>10</v>
      </c>
      <c r="H21" s="5">
        <v>12.5</v>
      </c>
      <c r="I21" s="29">
        <f t="shared" si="5"/>
        <v>0</v>
      </c>
      <c r="J21" s="26">
        <f t="shared" si="0"/>
        <v>15000</v>
      </c>
      <c r="K21" s="27">
        <f t="shared" si="6"/>
        <v>0</v>
      </c>
      <c r="L21" s="1"/>
    </row>
    <row r="22" spans="1:12">
      <c r="A22" s="4">
        <v>42836</v>
      </c>
      <c r="B22" s="5" t="s">
        <v>815</v>
      </c>
      <c r="C22" s="5" t="s">
        <v>19</v>
      </c>
      <c r="D22" s="5">
        <v>700</v>
      </c>
      <c r="E22" s="5">
        <v>1450</v>
      </c>
      <c r="F22" s="5">
        <v>26.5</v>
      </c>
      <c r="G22" s="5">
        <v>22.1</v>
      </c>
      <c r="H22" s="5">
        <v>33.1</v>
      </c>
      <c r="I22" s="29">
        <f t="shared" si="5"/>
        <v>4620.0000000000009</v>
      </c>
      <c r="J22" s="26">
        <f t="shared" si="0"/>
        <v>18550</v>
      </c>
      <c r="K22" s="27">
        <f t="shared" si="6"/>
        <v>0.24905660377358496</v>
      </c>
      <c r="L22" s="1"/>
    </row>
    <row r="23" spans="1:12">
      <c r="A23" s="4">
        <v>42837</v>
      </c>
      <c r="B23" s="5" t="s">
        <v>765</v>
      </c>
      <c r="C23" s="5" t="s">
        <v>19</v>
      </c>
      <c r="D23" s="5">
        <v>1500</v>
      </c>
      <c r="E23" s="5">
        <v>600</v>
      </c>
      <c r="F23" s="5">
        <v>12</v>
      </c>
      <c r="G23" s="5">
        <v>10</v>
      </c>
      <c r="H23" s="5">
        <v>15</v>
      </c>
      <c r="I23" s="29">
        <f t="shared" si="5"/>
        <v>4500</v>
      </c>
      <c r="J23" s="26">
        <f t="shared" si="0"/>
        <v>18000</v>
      </c>
      <c r="K23" s="27">
        <f t="shared" si="6"/>
        <v>0.25</v>
      </c>
      <c r="L23" s="1"/>
    </row>
    <row r="24" spans="1:12">
      <c r="A24" s="4">
        <v>42837</v>
      </c>
      <c r="B24" s="5" t="s">
        <v>784</v>
      </c>
      <c r="C24" s="5" t="s">
        <v>19</v>
      </c>
      <c r="D24" s="5">
        <v>700</v>
      </c>
      <c r="E24" s="5">
        <v>1620</v>
      </c>
      <c r="F24" s="5">
        <v>36</v>
      </c>
      <c r="G24" s="5">
        <v>31.6</v>
      </c>
      <c r="H24" s="5">
        <v>36</v>
      </c>
      <c r="I24" s="29">
        <f t="shared" si="5"/>
        <v>0</v>
      </c>
      <c r="J24" s="26">
        <f t="shared" si="0"/>
        <v>25200</v>
      </c>
      <c r="K24" s="27">
        <f t="shared" si="6"/>
        <v>0</v>
      </c>
      <c r="L24" s="1"/>
    </row>
    <row r="25" spans="1:12">
      <c r="A25" s="4">
        <v>42837</v>
      </c>
      <c r="B25" s="5" t="s">
        <v>817</v>
      </c>
      <c r="C25" s="5" t="s">
        <v>19</v>
      </c>
      <c r="D25" s="5">
        <v>1600</v>
      </c>
      <c r="E25" s="5">
        <v>360</v>
      </c>
      <c r="F25" s="5">
        <v>12.5</v>
      </c>
      <c r="G25" s="5">
        <v>10.5</v>
      </c>
      <c r="H25" s="5">
        <v>15.5</v>
      </c>
      <c r="I25" s="29">
        <f t="shared" si="5"/>
        <v>4800</v>
      </c>
      <c r="J25" s="26">
        <f t="shared" si="0"/>
        <v>20000</v>
      </c>
      <c r="K25" s="27">
        <f t="shared" si="6"/>
        <v>0.24</v>
      </c>
      <c r="L25" s="1"/>
    </row>
    <row r="26" spans="1:12">
      <c r="A26" s="4">
        <v>42838</v>
      </c>
      <c r="B26" s="5" t="s">
        <v>818</v>
      </c>
      <c r="C26" s="5" t="s">
        <v>19</v>
      </c>
      <c r="D26" s="5">
        <v>500</v>
      </c>
      <c r="E26" s="5">
        <v>1360</v>
      </c>
      <c r="F26" s="5">
        <v>35.5</v>
      </c>
      <c r="G26" s="5">
        <v>29.5</v>
      </c>
      <c r="H26" s="5">
        <v>35.5</v>
      </c>
      <c r="I26" s="29">
        <f t="shared" si="5"/>
        <v>0</v>
      </c>
      <c r="J26" s="26">
        <f t="shared" si="0"/>
        <v>17750</v>
      </c>
      <c r="K26" s="27">
        <f t="shared" si="6"/>
        <v>0</v>
      </c>
      <c r="L26" s="1"/>
    </row>
    <row r="27" spans="1:12">
      <c r="A27" s="4">
        <v>42838</v>
      </c>
      <c r="B27" s="5" t="s">
        <v>819</v>
      </c>
      <c r="C27" s="5" t="s">
        <v>19</v>
      </c>
      <c r="D27" s="5">
        <v>1600</v>
      </c>
      <c r="E27" s="5">
        <v>360</v>
      </c>
      <c r="F27" s="5">
        <v>9.5</v>
      </c>
      <c r="G27" s="5">
        <v>7.5</v>
      </c>
      <c r="H27" s="5">
        <v>9.5</v>
      </c>
      <c r="I27" s="29">
        <f t="shared" si="5"/>
        <v>0</v>
      </c>
      <c r="J27" s="26">
        <f t="shared" si="0"/>
        <v>15200</v>
      </c>
      <c r="K27" s="27">
        <f t="shared" si="6"/>
        <v>0</v>
      </c>
      <c r="L27" s="1"/>
    </row>
    <row r="28" spans="1:12">
      <c r="A28" s="4">
        <v>42838</v>
      </c>
      <c r="B28" s="5" t="s">
        <v>820</v>
      </c>
      <c r="C28" s="5" t="s">
        <v>19</v>
      </c>
      <c r="D28" s="5">
        <v>250</v>
      </c>
      <c r="E28" s="5">
        <v>2850</v>
      </c>
      <c r="F28" s="5">
        <v>60</v>
      </c>
      <c r="G28" s="5">
        <v>48</v>
      </c>
      <c r="H28" s="5">
        <v>60</v>
      </c>
      <c r="I28" s="29">
        <f t="shared" si="5"/>
        <v>0</v>
      </c>
      <c r="J28" s="26">
        <f t="shared" si="0"/>
        <v>15000</v>
      </c>
      <c r="K28" s="27">
        <f t="shared" si="6"/>
        <v>0</v>
      </c>
      <c r="L28" s="1"/>
    </row>
    <row r="29" spans="1:12">
      <c r="A29" s="4">
        <v>42838</v>
      </c>
      <c r="B29" s="5" t="s">
        <v>821</v>
      </c>
      <c r="C29" s="5" t="s">
        <v>19</v>
      </c>
      <c r="D29" s="5">
        <v>1200</v>
      </c>
      <c r="E29" s="5">
        <v>720</v>
      </c>
      <c r="F29" s="5">
        <v>23</v>
      </c>
      <c r="G29" s="5">
        <v>20.5</v>
      </c>
      <c r="H29" s="5">
        <v>26.75</v>
      </c>
      <c r="I29" s="29">
        <f t="shared" si="5"/>
        <v>4500</v>
      </c>
      <c r="J29" s="26">
        <f t="shared" si="0"/>
        <v>27600</v>
      </c>
      <c r="K29" s="27">
        <f t="shared" si="6"/>
        <v>0.16304347826086957</v>
      </c>
      <c r="L29" s="1"/>
    </row>
    <row r="30" spans="1:12">
      <c r="A30" s="4">
        <v>42842</v>
      </c>
      <c r="B30" s="5" t="s">
        <v>822</v>
      </c>
      <c r="C30" s="5" t="s">
        <v>19</v>
      </c>
      <c r="D30" s="5">
        <v>1600</v>
      </c>
      <c r="E30" s="5">
        <v>350</v>
      </c>
      <c r="F30" s="5">
        <v>12.2</v>
      </c>
      <c r="G30" s="5">
        <v>10.199999999999999</v>
      </c>
      <c r="H30" s="5">
        <v>12.2</v>
      </c>
      <c r="I30" s="29">
        <f t="shared" si="5"/>
        <v>0</v>
      </c>
      <c r="J30" s="26">
        <f t="shared" si="0"/>
        <v>19520</v>
      </c>
      <c r="K30" s="27">
        <f t="shared" si="6"/>
        <v>0</v>
      </c>
      <c r="L30" s="1"/>
    </row>
    <row r="31" spans="1:12">
      <c r="A31" s="4">
        <v>42842</v>
      </c>
      <c r="B31" s="5" t="s">
        <v>79</v>
      </c>
      <c r="C31" s="5" t="s">
        <v>19</v>
      </c>
      <c r="D31" s="5">
        <v>1200</v>
      </c>
      <c r="E31" s="5">
        <v>500</v>
      </c>
      <c r="F31" s="5">
        <v>16.399999999999999</v>
      </c>
      <c r="G31" s="5">
        <v>13.9</v>
      </c>
      <c r="H31" s="5">
        <v>17.649999999999999</v>
      </c>
      <c r="I31" s="29">
        <f t="shared" si="5"/>
        <v>1500</v>
      </c>
      <c r="J31" s="26">
        <f t="shared" si="0"/>
        <v>19680</v>
      </c>
      <c r="K31" s="27">
        <f t="shared" si="6"/>
        <v>7.621951219512195E-2</v>
      </c>
      <c r="L31" s="1"/>
    </row>
    <row r="32" spans="1:12">
      <c r="A32" s="4">
        <v>42842</v>
      </c>
      <c r="B32" s="5" t="s">
        <v>766</v>
      </c>
      <c r="C32" s="5" t="s">
        <v>19</v>
      </c>
      <c r="D32" s="5">
        <v>700</v>
      </c>
      <c r="E32" s="5">
        <v>1500</v>
      </c>
      <c r="F32" s="5">
        <v>15.5</v>
      </c>
      <c r="G32" s="5">
        <v>11.1</v>
      </c>
      <c r="H32" s="5">
        <v>17.7</v>
      </c>
      <c r="I32" s="29">
        <f t="shared" si="5"/>
        <v>1539.9999999999995</v>
      </c>
      <c r="J32" s="26">
        <f t="shared" si="0"/>
        <v>10850</v>
      </c>
      <c r="K32" s="27">
        <f t="shared" si="6"/>
        <v>0.14193548387096769</v>
      </c>
      <c r="L32" s="1"/>
    </row>
    <row r="33" spans="1:12">
      <c r="A33" s="4">
        <v>42842</v>
      </c>
      <c r="B33" s="5" t="s">
        <v>315</v>
      </c>
      <c r="C33" s="5" t="s">
        <v>19</v>
      </c>
      <c r="D33" s="5">
        <v>500</v>
      </c>
      <c r="E33" s="5">
        <v>1380</v>
      </c>
      <c r="F33" s="5">
        <v>27</v>
      </c>
      <c r="G33" s="5">
        <v>21</v>
      </c>
      <c r="H33" s="5">
        <v>35.4</v>
      </c>
      <c r="I33" s="29">
        <f t="shared" si="5"/>
        <v>4199.9999999999991</v>
      </c>
      <c r="J33" s="26">
        <f t="shared" si="0"/>
        <v>13500</v>
      </c>
      <c r="K33" s="27">
        <f t="shared" si="6"/>
        <v>0.31111111111111106</v>
      </c>
      <c r="L33" s="1"/>
    </row>
    <row r="34" spans="1:12">
      <c r="A34" s="4">
        <v>42843</v>
      </c>
      <c r="B34" s="5" t="s">
        <v>569</v>
      </c>
      <c r="C34" s="5" t="s">
        <v>19</v>
      </c>
      <c r="D34" s="5">
        <v>2000</v>
      </c>
      <c r="E34" s="5">
        <v>470</v>
      </c>
      <c r="F34" s="5">
        <v>10</v>
      </c>
      <c r="G34" s="5">
        <v>8.5</v>
      </c>
      <c r="H34" s="5">
        <v>11</v>
      </c>
      <c r="I34" s="29">
        <f t="shared" si="5"/>
        <v>2000</v>
      </c>
      <c r="J34" s="26">
        <f t="shared" si="0"/>
        <v>20000</v>
      </c>
      <c r="K34" s="27">
        <f t="shared" si="6"/>
        <v>0.1</v>
      </c>
      <c r="L34" s="1"/>
    </row>
    <row r="35" spans="1:12">
      <c r="A35" s="4">
        <v>42843</v>
      </c>
      <c r="B35" s="5" t="s">
        <v>676</v>
      </c>
      <c r="C35" s="5" t="s">
        <v>19</v>
      </c>
      <c r="D35" s="5">
        <v>1500</v>
      </c>
      <c r="E35" s="5">
        <v>630</v>
      </c>
      <c r="F35" s="5">
        <v>13.55</v>
      </c>
      <c r="G35" s="5">
        <v>11.55</v>
      </c>
      <c r="H35" s="5">
        <v>13.55</v>
      </c>
      <c r="I35" s="29">
        <f t="shared" si="5"/>
        <v>0</v>
      </c>
      <c r="J35" s="26">
        <f t="shared" si="0"/>
        <v>20325</v>
      </c>
      <c r="K35" s="27">
        <f t="shared" si="6"/>
        <v>0</v>
      </c>
      <c r="L35" s="1"/>
    </row>
    <row r="36" spans="1:12">
      <c r="A36" s="7">
        <v>42843</v>
      </c>
      <c r="B36" s="8" t="s">
        <v>823</v>
      </c>
      <c r="C36" s="8" t="s">
        <v>19</v>
      </c>
      <c r="D36" s="8">
        <v>500</v>
      </c>
      <c r="E36" s="8">
        <v>1400</v>
      </c>
      <c r="F36" s="8">
        <v>30</v>
      </c>
      <c r="G36" s="8">
        <v>24</v>
      </c>
      <c r="H36" s="8">
        <v>28.55</v>
      </c>
      <c r="I36" s="30">
        <f t="shared" si="5"/>
        <v>-724.99999999999966</v>
      </c>
      <c r="J36" s="26">
        <f t="shared" si="0"/>
        <v>15000</v>
      </c>
      <c r="K36" s="27">
        <f t="shared" si="6"/>
        <v>-4.8333333333333311E-2</v>
      </c>
      <c r="L36" s="1"/>
    </row>
    <row r="37" spans="1:12">
      <c r="A37" s="4">
        <v>42843</v>
      </c>
      <c r="B37" s="5" t="s">
        <v>325</v>
      </c>
      <c r="C37" s="5" t="s">
        <v>19</v>
      </c>
      <c r="D37" s="5">
        <v>1200</v>
      </c>
      <c r="E37" s="5">
        <v>760</v>
      </c>
      <c r="F37" s="5">
        <v>15</v>
      </c>
      <c r="G37" s="5">
        <v>12.5</v>
      </c>
      <c r="H37" s="5">
        <v>18.75</v>
      </c>
      <c r="I37" s="29">
        <f t="shared" si="5"/>
        <v>4500</v>
      </c>
      <c r="J37" s="26">
        <f t="shared" si="0"/>
        <v>18000</v>
      </c>
      <c r="K37" s="27">
        <f t="shared" si="6"/>
        <v>0.25</v>
      </c>
      <c r="L37" s="1"/>
    </row>
    <row r="38" spans="1:12">
      <c r="A38" s="4">
        <v>42844</v>
      </c>
      <c r="B38" s="5" t="s">
        <v>824</v>
      </c>
      <c r="C38" s="5" t="s">
        <v>19</v>
      </c>
      <c r="D38" s="5">
        <v>1200</v>
      </c>
      <c r="E38" s="5">
        <v>490</v>
      </c>
      <c r="F38" s="5">
        <v>11.5</v>
      </c>
      <c r="G38" s="5">
        <v>9</v>
      </c>
      <c r="H38" s="5">
        <v>12.75</v>
      </c>
      <c r="I38" s="29">
        <f t="shared" si="5"/>
        <v>1500</v>
      </c>
      <c r="J38" s="26">
        <f t="shared" si="0"/>
        <v>13800</v>
      </c>
      <c r="K38" s="27">
        <f t="shared" si="6"/>
        <v>0.10869565217391304</v>
      </c>
      <c r="L38" s="1"/>
    </row>
    <row r="39" spans="1:12">
      <c r="A39" s="7">
        <v>42844</v>
      </c>
      <c r="B39" s="8" t="s">
        <v>105</v>
      </c>
      <c r="C39" s="8" t="s">
        <v>19</v>
      </c>
      <c r="D39" s="8">
        <v>800</v>
      </c>
      <c r="E39" s="8">
        <v>940</v>
      </c>
      <c r="F39" s="8">
        <v>19.649999999999999</v>
      </c>
      <c r="G39" s="8">
        <v>15.9</v>
      </c>
      <c r="H39" s="8">
        <v>17.5</v>
      </c>
      <c r="I39" s="30">
        <f t="shared" ref="I39:I67" si="7">(H39-F39)*D39</f>
        <v>-1719.9999999999989</v>
      </c>
      <c r="J39" s="26">
        <f t="shared" si="0"/>
        <v>15719.999999999998</v>
      </c>
      <c r="K39" s="27">
        <f t="shared" si="6"/>
        <v>-0.10941475826972004</v>
      </c>
      <c r="L39" s="1"/>
    </row>
    <row r="40" spans="1:12">
      <c r="A40" s="4">
        <v>42844</v>
      </c>
      <c r="B40" s="5" t="s">
        <v>168</v>
      </c>
      <c r="C40" s="5" t="s">
        <v>536</v>
      </c>
      <c r="D40" s="5">
        <v>2000</v>
      </c>
      <c r="E40" s="5">
        <v>840</v>
      </c>
      <c r="F40" s="5">
        <v>10</v>
      </c>
      <c r="G40" s="5">
        <v>8.5</v>
      </c>
      <c r="H40" s="5">
        <v>10</v>
      </c>
      <c r="I40" s="29">
        <f t="shared" si="7"/>
        <v>0</v>
      </c>
      <c r="J40" s="26">
        <f t="shared" si="0"/>
        <v>20000</v>
      </c>
      <c r="K40" s="27">
        <f t="shared" si="6"/>
        <v>0</v>
      </c>
      <c r="L40" s="1"/>
    </row>
    <row r="41" spans="1:12">
      <c r="A41" s="7">
        <v>42844</v>
      </c>
      <c r="B41" s="8" t="s">
        <v>49</v>
      </c>
      <c r="C41" s="8" t="s">
        <v>536</v>
      </c>
      <c r="D41" s="8">
        <v>500</v>
      </c>
      <c r="E41" s="8">
        <v>1250</v>
      </c>
      <c r="F41" s="8">
        <v>34</v>
      </c>
      <c r="G41" s="8">
        <v>31</v>
      </c>
      <c r="H41" s="8">
        <v>31</v>
      </c>
      <c r="I41" s="30">
        <f t="shared" si="7"/>
        <v>-1500</v>
      </c>
      <c r="J41" s="26">
        <f t="shared" si="0"/>
        <v>17000</v>
      </c>
      <c r="K41" s="27">
        <f t="shared" si="6"/>
        <v>-8.8235294117647065E-2</v>
      </c>
      <c r="L41" s="1"/>
    </row>
    <row r="42" spans="1:12">
      <c r="A42" s="4">
        <v>42845</v>
      </c>
      <c r="B42" s="5" t="s">
        <v>168</v>
      </c>
      <c r="C42" s="5" t="s">
        <v>536</v>
      </c>
      <c r="D42" s="5">
        <v>2000</v>
      </c>
      <c r="E42" s="5">
        <v>920</v>
      </c>
      <c r="F42" s="5">
        <v>14</v>
      </c>
      <c r="G42" s="5">
        <v>12.5</v>
      </c>
      <c r="H42" s="5">
        <v>14</v>
      </c>
      <c r="I42" s="29">
        <f t="shared" si="7"/>
        <v>0</v>
      </c>
      <c r="J42" s="26">
        <f t="shared" si="0"/>
        <v>28000</v>
      </c>
      <c r="K42" s="27">
        <f t="shared" si="6"/>
        <v>0</v>
      </c>
      <c r="L42" s="1"/>
    </row>
    <row r="43" spans="1:12">
      <c r="A43" s="4">
        <v>42845</v>
      </c>
      <c r="B43" s="5" t="s">
        <v>325</v>
      </c>
      <c r="C43" s="5" t="s">
        <v>536</v>
      </c>
      <c r="D43" s="5">
        <v>1200</v>
      </c>
      <c r="E43" s="5">
        <v>800</v>
      </c>
      <c r="F43" s="5">
        <v>11.65</v>
      </c>
      <c r="G43" s="5">
        <v>9.15</v>
      </c>
      <c r="H43" s="5">
        <v>15.4</v>
      </c>
      <c r="I43" s="29">
        <f t="shared" si="7"/>
        <v>4500</v>
      </c>
      <c r="J43" s="26">
        <f t="shared" si="0"/>
        <v>13980</v>
      </c>
      <c r="K43" s="27">
        <f t="shared" si="6"/>
        <v>0.32188841201716739</v>
      </c>
      <c r="L43" s="1"/>
    </row>
    <row r="44" spans="1:12">
      <c r="A44" s="4">
        <v>42845</v>
      </c>
      <c r="B44" s="5" t="s">
        <v>520</v>
      </c>
      <c r="C44" s="5" t="s">
        <v>536</v>
      </c>
      <c r="D44" s="5">
        <v>1300</v>
      </c>
      <c r="E44" s="5">
        <v>580</v>
      </c>
      <c r="F44" s="5">
        <v>9.1</v>
      </c>
      <c r="G44" s="5">
        <v>6.7</v>
      </c>
      <c r="H44" s="5">
        <v>9.1</v>
      </c>
      <c r="I44" s="29">
        <f t="shared" si="7"/>
        <v>0</v>
      </c>
      <c r="J44" s="26">
        <f t="shared" si="0"/>
        <v>11830</v>
      </c>
      <c r="K44" s="27">
        <f t="shared" si="6"/>
        <v>0</v>
      </c>
      <c r="L44" s="1"/>
    </row>
    <row r="45" spans="1:12">
      <c r="A45" s="4">
        <v>42845</v>
      </c>
      <c r="B45" s="5" t="s">
        <v>573</v>
      </c>
      <c r="C45" s="5" t="s">
        <v>536</v>
      </c>
      <c r="D45" s="5">
        <v>750</v>
      </c>
      <c r="E45" s="5">
        <v>1120</v>
      </c>
      <c r="F45" s="5">
        <v>19</v>
      </c>
      <c r="G45" s="5">
        <v>15</v>
      </c>
      <c r="H45" s="5">
        <v>21</v>
      </c>
      <c r="I45" s="29">
        <f t="shared" si="7"/>
        <v>1500</v>
      </c>
      <c r="J45" s="26">
        <f t="shared" si="0"/>
        <v>14250</v>
      </c>
      <c r="K45" s="27">
        <f t="shared" si="6"/>
        <v>0.10526315789473684</v>
      </c>
      <c r="L45" s="1"/>
    </row>
    <row r="46" spans="1:12">
      <c r="A46" s="4">
        <v>42846</v>
      </c>
      <c r="B46" s="5" t="s">
        <v>168</v>
      </c>
      <c r="C46" s="5" t="s">
        <v>536</v>
      </c>
      <c r="D46" s="5">
        <v>2000</v>
      </c>
      <c r="E46" s="5">
        <v>940</v>
      </c>
      <c r="F46" s="5">
        <v>12.6</v>
      </c>
      <c r="G46" s="5">
        <v>11.1</v>
      </c>
      <c r="H46" s="5">
        <v>12.6</v>
      </c>
      <c r="I46" s="29">
        <f t="shared" si="7"/>
        <v>0</v>
      </c>
      <c r="J46" s="26">
        <f t="shared" si="0"/>
        <v>25200</v>
      </c>
      <c r="K46" s="27">
        <f t="shared" si="6"/>
        <v>0</v>
      </c>
      <c r="L46" s="1"/>
    </row>
    <row r="47" spans="1:12">
      <c r="A47" s="4">
        <v>42846</v>
      </c>
      <c r="B47" s="5" t="s">
        <v>315</v>
      </c>
      <c r="C47" s="5" t="s">
        <v>19</v>
      </c>
      <c r="D47" s="5">
        <v>500</v>
      </c>
      <c r="E47" s="5">
        <v>1380</v>
      </c>
      <c r="F47" s="5">
        <v>29</v>
      </c>
      <c r="G47" s="5">
        <v>23</v>
      </c>
      <c r="H47" s="5">
        <v>38</v>
      </c>
      <c r="I47" s="29">
        <f t="shared" si="7"/>
        <v>4500</v>
      </c>
      <c r="J47" s="26">
        <f t="shared" si="0"/>
        <v>14500</v>
      </c>
      <c r="K47" s="27">
        <f t="shared" si="6"/>
        <v>0.31034482758620691</v>
      </c>
      <c r="L47" s="1"/>
    </row>
    <row r="48" spans="1:12">
      <c r="A48" s="4">
        <v>42846</v>
      </c>
      <c r="B48" s="5" t="s">
        <v>453</v>
      </c>
      <c r="C48" s="5" t="s">
        <v>19</v>
      </c>
      <c r="D48" s="5">
        <v>800</v>
      </c>
      <c r="E48" s="5">
        <v>1000</v>
      </c>
      <c r="F48" s="5">
        <v>18.899999999999999</v>
      </c>
      <c r="G48" s="5">
        <v>14.9</v>
      </c>
      <c r="H48" s="5">
        <v>18.899999999999999</v>
      </c>
      <c r="I48" s="29">
        <f t="shared" si="7"/>
        <v>0</v>
      </c>
      <c r="J48" s="26">
        <f t="shared" si="0"/>
        <v>15119.999999999998</v>
      </c>
      <c r="K48" s="27">
        <f t="shared" si="6"/>
        <v>0</v>
      </c>
      <c r="L48" s="1"/>
    </row>
    <row r="49" spans="1:12">
      <c r="A49" s="4">
        <v>42846</v>
      </c>
      <c r="B49" s="5" t="s">
        <v>636</v>
      </c>
      <c r="C49" s="5" t="s">
        <v>536</v>
      </c>
      <c r="D49" s="5">
        <v>1600</v>
      </c>
      <c r="E49" s="5">
        <v>350</v>
      </c>
      <c r="F49" s="5">
        <v>7</v>
      </c>
      <c r="G49" s="5">
        <v>5</v>
      </c>
      <c r="H49" s="5">
        <v>7</v>
      </c>
      <c r="I49" s="29">
        <f t="shared" si="7"/>
        <v>0</v>
      </c>
      <c r="J49" s="26">
        <f t="shared" si="0"/>
        <v>11200</v>
      </c>
      <c r="K49" s="27">
        <f t="shared" si="6"/>
        <v>0</v>
      </c>
      <c r="L49" s="1"/>
    </row>
    <row r="50" spans="1:12">
      <c r="A50" s="4">
        <v>42849</v>
      </c>
      <c r="B50" s="5" t="s">
        <v>825</v>
      </c>
      <c r="C50" s="5" t="s">
        <v>19</v>
      </c>
      <c r="D50" s="5">
        <v>400</v>
      </c>
      <c r="E50" s="5">
        <v>1520</v>
      </c>
      <c r="F50" s="5">
        <v>33</v>
      </c>
      <c r="G50" s="5">
        <v>25</v>
      </c>
      <c r="H50" s="5">
        <v>45</v>
      </c>
      <c r="I50" s="29">
        <f t="shared" si="7"/>
        <v>4800</v>
      </c>
      <c r="J50" s="26">
        <f t="shared" si="0"/>
        <v>13200</v>
      </c>
      <c r="K50" s="27">
        <f t="shared" si="6"/>
        <v>0.36363636363636365</v>
      </c>
      <c r="L50" s="1"/>
    </row>
    <row r="51" spans="1:12">
      <c r="A51" s="4">
        <v>42849</v>
      </c>
      <c r="B51" s="5" t="s">
        <v>826</v>
      </c>
      <c r="C51" s="5" t="s">
        <v>19</v>
      </c>
      <c r="D51" s="5">
        <v>400</v>
      </c>
      <c r="E51" s="5">
        <v>1400</v>
      </c>
      <c r="F51" s="5">
        <v>24</v>
      </c>
      <c r="G51" s="5">
        <v>16</v>
      </c>
      <c r="H51" s="5">
        <v>36</v>
      </c>
      <c r="I51" s="29">
        <f t="shared" si="7"/>
        <v>4800</v>
      </c>
      <c r="J51" s="26">
        <f t="shared" si="0"/>
        <v>9600</v>
      </c>
      <c r="K51" s="27">
        <f t="shared" si="6"/>
        <v>0.5</v>
      </c>
      <c r="L51" s="1"/>
    </row>
    <row r="52" spans="1:12">
      <c r="A52" s="4">
        <v>42849</v>
      </c>
      <c r="B52" s="5" t="s">
        <v>200</v>
      </c>
      <c r="C52" s="5" t="s">
        <v>19</v>
      </c>
      <c r="D52" s="5">
        <v>500</v>
      </c>
      <c r="E52" s="5">
        <v>1720</v>
      </c>
      <c r="F52" s="5">
        <v>26</v>
      </c>
      <c r="G52" s="5">
        <v>20</v>
      </c>
      <c r="H52" s="5">
        <v>26</v>
      </c>
      <c r="I52" s="29">
        <f t="shared" si="7"/>
        <v>0</v>
      </c>
      <c r="J52" s="26">
        <f t="shared" si="0"/>
        <v>13000</v>
      </c>
      <c r="K52" s="27">
        <f t="shared" si="6"/>
        <v>0</v>
      </c>
      <c r="L52" s="1"/>
    </row>
    <row r="53" spans="1:12">
      <c r="A53" s="4">
        <v>42850</v>
      </c>
      <c r="B53" s="5" t="s">
        <v>684</v>
      </c>
      <c r="C53" s="5" t="s">
        <v>19</v>
      </c>
      <c r="D53" s="5">
        <v>500</v>
      </c>
      <c r="E53" s="5">
        <v>1280</v>
      </c>
      <c r="F53" s="5">
        <v>22</v>
      </c>
      <c r="G53" s="5">
        <v>16</v>
      </c>
      <c r="H53" s="5">
        <v>25</v>
      </c>
      <c r="I53" s="29">
        <f t="shared" si="7"/>
        <v>1500</v>
      </c>
      <c r="J53" s="26">
        <f t="shared" si="0"/>
        <v>11000</v>
      </c>
      <c r="K53" s="27">
        <f t="shared" si="6"/>
        <v>0.13636363636363635</v>
      </c>
      <c r="L53" s="1"/>
    </row>
    <row r="54" spans="1:12">
      <c r="A54" s="4">
        <v>42850</v>
      </c>
      <c r="B54" s="5" t="s">
        <v>777</v>
      </c>
      <c r="C54" s="5" t="s">
        <v>19</v>
      </c>
      <c r="D54" s="5">
        <v>1500</v>
      </c>
      <c r="E54" s="5">
        <v>630</v>
      </c>
      <c r="F54" s="5">
        <v>13</v>
      </c>
      <c r="G54" s="5">
        <v>11</v>
      </c>
      <c r="H54" s="5">
        <v>14</v>
      </c>
      <c r="I54" s="29">
        <f t="shared" si="7"/>
        <v>1500</v>
      </c>
      <c r="J54" s="26">
        <f t="shared" si="0"/>
        <v>19500</v>
      </c>
      <c r="K54" s="27">
        <f t="shared" si="6"/>
        <v>7.6923076923076927E-2</v>
      </c>
      <c r="L54" s="1"/>
    </row>
    <row r="55" spans="1:12">
      <c r="A55" s="4">
        <v>42850</v>
      </c>
      <c r="B55" s="5" t="s">
        <v>38</v>
      </c>
      <c r="C55" s="5" t="s">
        <v>19</v>
      </c>
      <c r="D55" s="5">
        <v>1200</v>
      </c>
      <c r="E55" s="5">
        <v>720</v>
      </c>
      <c r="F55" s="5">
        <v>18.7</v>
      </c>
      <c r="G55" s="5">
        <v>16.2</v>
      </c>
      <c r="H55" s="5">
        <v>21.2</v>
      </c>
      <c r="I55" s="29">
        <f t="shared" si="7"/>
        <v>3000</v>
      </c>
      <c r="J55" s="26">
        <f t="shared" si="0"/>
        <v>22440</v>
      </c>
      <c r="K55" s="27">
        <f t="shared" si="6"/>
        <v>0.13368983957219252</v>
      </c>
      <c r="L55" s="1"/>
    </row>
    <row r="56" spans="1:12">
      <c r="A56" s="4">
        <v>42850</v>
      </c>
      <c r="B56" s="5" t="s">
        <v>464</v>
      </c>
      <c r="C56" s="5" t="s">
        <v>19</v>
      </c>
      <c r="D56" s="5">
        <v>1100</v>
      </c>
      <c r="E56" s="5">
        <v>670</v>
      </c>
      <c r="F56" s="5">
        <v>13</v>
      </c>
      <c r="G56" s="5">
        <v>10.199999999999999</v>
      </c>
      <c r="H56" s="5">
        <v>13</v>
      </c>
      <c r="I56" s="29">
        <f t="shared" si="7"/>
        <v>0</v>
      </c>
      <c r="J56" s="26">
        <f t="shared" si="0"/>
        <v>14300</v>
      </c>
      <c r="K56" s="27">
        <f t="shared" si="6"/>
        <v>0</v>
      </c>
      <c r="L56" s="1"/>
    </row>
    <row r="57" spans="1:12">
      <c r="A57" s="4">
        <v>42851</v>
      </c>
      <c r="B57" s="5" t="s">
        <v>766</v>
      </c>
      <c r="C57" s="5" t="s">
        <v>19</v>
      </c>
      <c r="D57" s="5">
        <v>700</v>
      </c>
      <c r="E57" s="5">
        <v>1500</v>
      </c>
      <c r="F57" s="5">
        <v>18</v>
      </c>
      <c r="G57" s="5">
        <v>13.6</v>
      </c>
      <c r="H57" s="5">
        <v>20.2</v>
      </c>
      <c r="I57" s="29">
        <f t="shared" si="7"/>
        <v>1539.9999999999995</v>
      </c>
      <c r="J57" s="26">
        <f t="shared" si="0"/>
        <v>12600</v>
      </c>
      <c r="K57" s="27">
        <f t="shared" si="6"/>
        <v>0.12222222222222219</v>
      </c>
      <c r="L57" s="1"/>
    </row>
    <row r="58" spans="1:12">
      <c r="A58" s="4">
        <v>42851</v>
      </c>
      <c r="B58" s="5" t="s">
        <v>766</v>
      </c>
      <c r="C58" s="5" t="s">
        <v>19</v>
      </c>
      <c r="D58" s="5">
        <v>700</v>
      </c>
      <c r="E58" s="5">
        <v>1500</v>
      </c>
      <c r="F58" s="5">
        <v>22</v>
      </c>
      <c r="G58" s="5">
        <v>17.600000000000001</v>
      </c>
      <c r="H58" s="5">
        <v>24.2</v>
      </c>
      <c r="I58" s="29">
        <f t="shared" si="7"/>
        <v>1539.9999999999995</v>
      </c>
      <c r="J58" s="26">
        <f t="shared" si="0"/>
        <v>15400</v>
      </c>
      <c r="K58" s="27">
        <f t="shared" si="6"/>
        <v>9.9999999999999964E-2</v>
      </c>
      <c r="L58" s="1"/>
    </row>
    <row r="59" spans="1:12">
      <c r="A59" s="4">
        <v>42851</v>
      </c>
      <c r="B59" s="5" t="s">
        <v>676</v>
      </c>
      <c r="C59" s="5" t="s">
        <v>19</v>
      </c>
      <c r="D59" s="5">
        <v>1500</v>
      </c>
      <c r="E59" s="5">
        <v>640</v>
      </c>
      <c r="F59" s="5">
        <v>11</v>
      </c>
      <c r="G59" s="5">
        <v>9</v>
      </c>
      <c r="H59" s="5">
        <v>11</v>
      </c>
      <c r="I59" s="29">
        <f t="shared" si="7"/>
        <v>0</v>
      </c>
      <c r="J59" s="26">
        <f t="shared" si="0"/>
        <v>16500</v>
      </c>
      <c r="K59" s="27">
        <f t="shared" si="6"/>
        <v>0</v>
      </c>
      <c r="L59" s="1"/>
    </row>
    <row r="60" spans="1:12">
      <c r="A60" s="4">
        <v>42851</v>
      </c>
      <c r="B60" s="5" t="s">
        <v>800</v>
      </c>
      <c r="C60" s="5" t="s">
        <v>19</v>
      </c>
      <c r="D60" s="5">
        <v>600</v>
      </c>
      <c r="E60" s="5">
        <v>1100</v>
      </c>
      <c r="F60" s="5">
        <v>18.600000000000001</v>
      </c>
      <c r="G60" s="5">
        <v>13.6</v>
      </c>
      <c r="H60" s="5">
        <v>18.600000000000001</v>
      </c>
      <c r="I60" s="29">
        <f t="shared" si="7"/>
        <v>0</v>
      </c>
      <c r="J60" s="26">
        <f t="shared" si="0"/>
        <v>11160</v>
      </c>
      <c r="K60" s="27">
        <f t="shared" si="6"/>
        <v>0</v>
      </c>
      <c r="L60" s="1"/>
    </row>
    <row r="61" spans="1:12">
      <c r="A61" s="4">
        <v>42851</v>
      </c>
      <c r="B61" s="5" t="s">
        <v>766</v>
      </c>
      <c r="C61" s="5" t="s">
        <v>19</v>
      </c>
      <c r="D61" s="5">
        <v>700</v>
      </c>
      <c r="E61" s="5">
        <v>1500</v>
      </c>
      <c r="F61" s="5">
        <v>28</v>
      </c>
      <c r="G61" s="5">
        <v>25.6</v>
      </c>
      <c r="H61" s="5">
        <v>28</v>
      </c>
      <c r="I61" s="29">
        <f t="shared" si="7"/>
        <v>0</v>
      </c>
      <c r="J61" s="26">
        <f t="shared" si="0"/>
        <v>19600</v>
      </c>
      <c r="K61" s="27">
        <f t="shared" si="6"/>
        <v>0</v>
      </c>
      <c r="L61" s="1"/>
    </row>
    <row r="62" spans="1:12">
      <c r="A62" s="4">
        <v>42852</v>
      </c>
      <c r="B62" s="5" t="s">
        <v>578</v>
      </c>
      <c r="C62" s="5" t="s">
        <v>19</v>
      </c>
      <c r="D62" s="5">
        <v>1500</v>
      </c>
      <c r="E62" s="5">
        <v>450</v>
      </c>
      <c r="F62" s="5">
        <v>7.2</v>
      </c>
      <c r="G62" s="5">
        <v>5.2</v>
      </c>
      <c r="H62" s="5">
        <v>7.2</v>
      </c>
      <c r="I62" s="29">
        <f t="shared" si="7"/>
        <v>0</v>
      </c>
      <c r="J62" s="26">
        <f t="shared" si="0"/>
        <v>10800</v>
      </c>
      <c r="K62" s="27">
        <f t="shared" si="6"/>
        <v>0</v>
      </c>
      <c r="L62" s="1"/>
    </row>
    <row r="63" spans="1:12">
      <c r="A63" s="7">
        <v>42852</v>
      </c>
      <c r="B63" s="8" t="s">
        <v>511</v>
      </c>
      <c r="C63" s="8" t="s">
        <v>19</v>
      </c>
      <c r="D63" s="8">
        <v>1200</v>
      </c>
      <c r="E63" s="8">
        <v>490</v>
      </c>
      <c r="F63" s="8">
        <v>10.1</v>
      </c>
      <c r="G63" s="8">
        <v>7.6</v>
      </c>
      <c r="H63" s="8">
        <v>7.6</v>
      </c>
      <c r="I63" s="30">
        <f t="shared" si="7"/>
        <v>-3000</v>
      </c>
      <c r="J63" s="26">
        <f t="shared" si="0"/>
        <v>12120</v>
      </c>
      <c r="K63" s="27">
        <f t="shared" si="6"/>
        <v>-0.24752475247524752</v>
      </c>
      <c r="L63" s="1"/>
    </row>
    <row r="64" spans="1:12">
      <c r="A64" s="4">
        <v>42852</v>
      </c>
      <c r="B64" s="5" t="s">
        <v>516</v>
      </c>
      <c r="C64" s="5" t="s">
        <v>19</v>
      </c>
      <c r="D64" s="5">
        <v>700</v>
      </c>
      <c r="E64" s="5">
        <v>1580</v>
      </c>
      <c r="F64" s="5">
        <v>15</v>
      </c>
      <c r="G64" s="5">
        <v>10.6</v>
      </c>
      <c r="H64" s="5">
        <v>21.6</v>
      </c>
      <c r="I64" s="29">
        <f t="shared" si="7"/>
        <v>4620.0000000000009</v>
      </c>
      <c r="J64" s="26">
        <f>E64*F64</f>
        <v>23700</v>
      </c>
      <c r="K64" s="27">
        <f t="shared" si="6"/>
        <v>0.19493670886075953</v>
      </c>
      <c r="L64" s="1"/>
    </row>
    <row r="65" spans="1:12">
      <c r="A65" s="4">
        <v>42853</v>
      </c>
      <c r="B65" s="5" t="s">
        <v>24</v>
      </c>
      <c r="C65" s="5" t="s">
        <v>19</v>
      </c>
      <c r="D65" s="5">
        <v>150</v>
      </c>
      <c r="E65" s="5">
        <v>6600</v>
      </c>
      <c r="F65" s="39">
        <v>89</v>
      </c>
      <c r="G65" s="5">
        <v>69</v>
      </c>
      <c r="H65" s="5">
        <v>119</v>
      </c>
      <c r="I65" s="29">
        <f t="shared" si="7"/>
        <v>4500</v>
      </c>
      <c r="J65" s="26">
        <f t="shared" ref="J65:J67" si="8">D65*F65</f>
        <v>13350</v>
      </c>
      <c r="K65" s="27">
        <f t="shared" si="6"/>
        <v>0.33707865168539325</v>
      </c>
      <c r="L65" s="1"/>
    </row>
    <row r="66" spans="1:12">
      <c r="A66" s="7">
        <v>42853</v>
      </c>
      <c r="B66" s="8" t="s">
        <v>774</v>
      </c>
      <c r="C66" s="8" t="s">
        <v>19</v>
      </c>
      <c r="D66" s="8">
        <v>2000</v>
      </c>
      <c r="E66" s="40">
        <v>480</v>
      </c>
      <c r="F66" s="8">
        <v>8.1999999999999993</v>
      </c>
      <c r="G66" s="8">
        <v>6.7</v>
      </c>
      <c r="H66" s="8">
        <v>7.3</v>
      </c>
      <c r="I66" s="30">
        <f t="shared" si="7"/>
        <v>-1799.9999999999989</v>
      </c>
      <c r="J66" s="26">
        <f t="shared" si="8"/>
        <v>16400</v>
      </c>
      <c r="K66" s="27">
        <f t="shared" si="6"/>
        <v>-0.10975609756097554</v>
      </c>
      <c r="L66" s="1"/>
    </row>
    <row r="67" spans="1:12">
      <c r="A67" s="4">
        <v>42853</v>
      </c>
      <c r="B67" s="5" t="s">
        <v>581</v>
      </c>
      <c r="C67" s="5" t="s">
        <v>19</v>
      </c>
      <c r="D67" s="5">
        <v>3500</v>
      </c>
      <c r="E67" s="5">
        <v>200</v>
      </c>
      <c r="F67" s="39">
        <v>9</v>
      </c>
      <c r="G67" s="5">
        <v>7.8</v>
      </c>
      <c r="H67" s="5">
        <v>9.1</v>
      </c>
      <c r="I67" s="29">
        <f t="shared" si="7"/>
        <v>349.99999999999875</v>
      </c>
      <c r="J67" s="26">
        <f t="shared" si="8"/>
        <v>31500</v>
      </c>
      <c r="K67" s="27">
        <f t="shared" si="6"/>
        <v>1.1111111111111072E-2</v>
      </c>
      <c r="L67" s="1"/>
    </row>
    <row r="68" spans="1:12">
      <c r="A68" s="4"/>
      <c r="B68" s="5"/>
      <c r="C68" s="5"/>
      <c r="D68" s="5"/>
      <c r="E68" s="5"/>
      <c r="F68" s="5"/>
      <c r="G68" s="5"/>
      <c r="H68" s="5"/>
      <c r="I68" s="29"/>
      <c r="J68" s="26"/>
      <c r="K68" s="27"/>
      <c r="L68" s="1"/>
    </row>
    <row r="69" spans="1:12">
      <c r="A69" s="4"/>
      <c r="B69" s="5"/>
      <c r="C69" s="5"/>
      <c r="D69" s="5"/>
      <c r="E69" s="5"/>
      <c r="F69" s="5"/>
      <c r="G69" s="5"/>
      <c r="H69" s="5"/>
      <c r="I69" s="5"/>
      <c r="J69" s="5"/>
      <c r="K69" s="16">
        <f>SUM(K4:K64)</f>
        <v>4.3831920546839438</v>
      </c>
      <c r="L69" s="1"/>
    </row>
    <row r="70" spans="1:12">
      <c r="A70" s="31"/>
      <c r="B70" s="32"/>
      <c r="C70" s="32"/>
      <c r="D70" s="32"/>
      <c r="E70" s="32"/>
      <c r="F70" s="32"/>
      <c r="G70" s="91" t="s">
        <v>69</v>
      </c>
      <c r="H70" s="91"/>
      <c r="I70" s="34">
        <f>SUM(I4:I69)</f>
        <v>76775</v>
      </c>
      <c r="J70" s="32"/>
      <c r="K70" s="1"/>
      <c r="L70" s="1"/>
    </row>
    <row r="71" spans="1:12">
      <c r="G71" s="32"/>
      <c r="H71" s="32"/>
      <c r="I71" s="32"/>
    </row>
    <row r="72" spans="1:12">
      <c r="G72" s="92" t="s">
        <v>70</v>
      </c>
      <c r="H72" s="92"/>
      <c r="I72" s="35">
        <v>4.38</v>
      </c>
    </row>
    <row r="73" spans="1:12">
      <c r="G73" s="33"/>
      <c r="H73" s="33"/>
      <c r="I73" s="32"/>
    </row>
    <row r="74" spans="1:12">
      <c r="G74" s="92" t="s">
        <v>2</v>
      </c>
      <c r="H74" s="92"/>
      <c r="I74" s="35">
        <f>55/64</f>
        <v>0.859375</v>
      </c>
    </row>
  </sheetData>
  <mergeCells count="5">
    <mergeCell ref="A1:J1"/>
    <mergeCell ref="A2:J2"/>
    <mergeCell ref="G70:H70"/>
    <mergeCell ref="G72:H72"/>
    <mergeCell ref="G74:H74"/>
  </mergeCells>
  <pageMargins left="0.75" right="0.75" top="1" bottom="1" header="0.51180555555555596" footer="0.51180555555555596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58" workbookViewId="0">
      <selection activeCell="F79" sqref="F79"/>
    </sheetView>
  </sheetViews>
  <sheetFormatPr defaultColWidth="9" defaultRowHeight="15"/>
  <cols>
    <col min="1" max="1" width="10.42578125" style="1"/>
    <col min="2" max="2" width="18.5703125" style="1" customWidth="1"/>
    <col min="3" max="4" width="9" style="1"/>
    <col min="5" max="5" width="12.85546875" style="1" customWidth="1"/>
    <col min="6" max="6" width="9" style="1" customWidth="1"/>
    <col min="7" max="7" width="10.42578125" style="1" customWidth="1"/>
    <col min="8" max="8" width="14.85546875" style="1" customWidth="1"/>
    <col min="9" max="9" width="13.7109375" style="1" customWidth="1"/>
    <col min="10" max="10" width="18.42578125" style="1" customWidth="1"/>
    <col min="11" max="11" width="18" style="1" customWidth="1"/>
    <col min="12" max="12" width="17.5703125" style="1" customWidth="1"/>
    <col min="13" max="16384" width="9" style="1"/>
  </cols>
  <sheetData>
    <row r="1" spans="1:11" ht="22.5">
      <c r="A1" s="95" t="s">
        <v>4</v>
      </c>
      <c r="B1" s="96"/>
      <c r="C1" s="96"/>
      <c r="D1" s="96"/>
      <c r="E1" s="96"/>
      <c r="F1" s="96"/>
      <c r="G1" s="96"/>
      <c r="H1" s="96"/>
      <c r="I1" s="96"/>
      <c r="J1" s="97"/>
    </row>
    <row r="2" spans="1:11">
      <c r="A2" s="98" t="s">
        <v>827</v>
      </c>
      <c r="B2" s="99"/>
      <c r="C2" s="99"/>
      <c r="D2" s="99"/>
      <c r="E2" s="99"/>
      <c r="F2" s="99"/>
      <c r="G2" s="99"/>
      <c r="H2" s="99"/>
      <c r="I2" s="99"/>
      <c r="J2" s="100"/>
    </row>
    <row r="3" spans="1:11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</row>
    <row r="4" spans="1:11">
      <c r="A4" s="7">
        <v>42795</v>
      </c>
      <c r="B4" s="8" t="s">
        <v>625</v>
      </c>
      <c r="C4" s="8" t="s">
        <v>536</v>
      </c>
      <c r="D4" s="8">
        <v>700</v>
      </c>
      <c r="E4" s="8">
        <v>1200</v>
      </c>
      <c r="F4" s="8">
        <v>53.1</v>
      </c>
      <c r="G4" s="8">
        <v>47.2</v>
      </c>
      <c r="H4" s="8">
        <v>51</v>
      </c>
      <c r="I4" s="25">
        <f t="shared" ref="I4:I6" si="0">(H4-F4)*D4</f>
        <v>-1470.0000000000009</v>
      </c>
      <c r="J4" s="26">
        <f t="shared" ref="J4:J6" si="1">D4*F4</f>
        <v>37170</v>
      </c>
      <c r="K4" s="27">
        <f t="shared" ref="K4:K6" si="2">(I4/J4)</f>
        <v>-3.9548022598870081E-2</v>
      </c>
    </row>
    <row r="5" spans="1:11">
      <c r="A5" s="4">
        <v>42795</v>
      </c>
      <c r="B5" s="5" t="s">
        <v>828</v>
      </c>
      <c r="C5" s="5" t="s">
        <v>536</v>
      </c>
      <c r="D5" s="5">
        <v>3000</v>
      </c>
      <c r="E5" s="5">
        <v>380</v>
      </c>
      <c r="F5" s="5">
        <v>10.6</v>
      </c>
      <c r="G5" s="5">
        <v>9.3000000000000007</v>
      </c>
      <c r="H5" s="5">
        <v>11.6</v>
      </c>
      <c r="I5" s="28">
        <f t="shared" si="0"/>
        <v>3000</v>
      </c>
      <c r="J5" s="26">
        <f t="shared" si="1"/>
        <v>31800</v>
      </c>
      <c r="K5" s="27">
        <f t="shared" si="2"/>
        <v>9.4339622641509441E-2</v>
      </c>
    </row>
    <row r="6" spans="1:11">
      <c r="A6" s="4">
        <v>42795</v>
      </c>
      <c r="B6" s="5" t="s">
        <v>586</v>
      </c>
      <c r="C6" s="5" t="s">
        <v>536</v>
      </c>
      <c r="D6" s="5">
        <v>2100</v>
      </c>
      <c r="E6" s="5">
        <v>520</v>
      </c>
      <c r="F6" s="5">
        <v>21.2</v>
      </c>
      <c r="G6" s="5">
        <v>19.8</v>
      </c>
      <c r="H6" s="5">
        <v>21.2</v>
      </c>
      <c r="I6" s="28">
        <f t="shared" si="0"/>
        <v>0</v>
      </c>
      <c r="J6" s="26">
        <f t="shared" si="1"/>
        <v>44520</v>
      </c>
      <c r="K6" s="27">
        <f t="shared" si="2"/>
        <v>0</v>
      </c>
    </row>
    <row r="7" spans="1:11">
      <c r="A7" s="4">
        <v>42796</v>
      </c>
      <c r="B7" s="5" t="s">
        <v>566</v>
      </c>
      <c r="C7" s="5" t="s">
        <v>19</v>
      </c>
      <c r="D7" s="5">
        <v>2100</v>
      </c>
      <c r="E7" s="5">
        <v>520</v>
      </c>
      <c r="F7" s="5">
        <v>21.4</v>
      </c>
      <c r="G7" s="5">
        <v>19.8</v>
      </c>
      <c r="H7" s="5">
        <v>22.5</v>
      </c>
      <c r="I7" s="28">
        <f t="shared" ref="I7:I9" si="3">(H7-F7)*D7</f>
        <v>2310.0000000000032</v>
      </c>
      <c r="J7" s="26">
        <f t="shared" ref="J7:J9" si="4">D7*F7</f>
        <v>44940</v>
      </c>
      <c r="K7" s="27">
        <f t="shared" ref="K7:K9" si="5">(I7/J7)</f>
        <v>5.1401869158878573E-2</v>
      </c>
    </row>
    <row r="8" spans="1:11">
      <c r="A8" s="4">
        <v>42796</v>
      </c>
      <c r="B8" s="5" t="s">
        <v>586</v>
      </c>
      <c r="C8" s="5" t="s">
        <v>536</v>
      </c>
      <c r="D8" s="5">
        <v>2100</v>
      </c>
      <c r="E8" s="5">
        <v>520</v>
      </c>
      <c r="F8" s="5">
        <v>17</v>
      </c>
      <c r="G8" s="5">
        <v>15.4</v>
      </c>
      <c r="H8" s="5">
        <v>20</v>
      </c>
      <c r="I8" s="28">
        <f t="shared" si="3"/>
        <v>6300</v>
      </c>
      <c r="J8" s="26">
        <f t="shared" si="4"/>
        <v>35700</v>
      </c>
      <c r="K8" s="27">
        <f t="shared" si="5"/>
        <v>0.17647058823529413</v>
      </c>
    </row>
    <row r="9" spans="1:11">
      <c r="A9" s="4">
        <v>42796</v>
      </c>
      <c r="B9" s="5" t="s">
        <v>829</v>
      </c>
      <c r="C9" s="5" t="s">
        <v>19</v>
      </c>
      <c r="D9" s="5">
        <v>1600</v>
      </c>
      <c r="E9" s="5">
        <v>300</v>
      </c>
      <c r="F9" s="5">
        <v>8.8000000000000007</v>
      </c>
      <c r="G9" s="5">
        <v>7.7</v>
      </c>
      <c r="H9" s="5">
        <v>8.8000000000000007</v>
      </c>
      <c r="I9" s="28">
        <f t="shared" si="3"/>
        <v>0</v>
      </c>
      <c r="J9" s="26">
        <f t="shared" si="4"/>
        <v>14080.000000000002</v>
      </c>
      <c r="K9" s="27">
        <f t="shared" si="5"/>
        <v>0</v>
      </c>
    </row>
    <row r="10" spans="1:11">
      <c r="A10" s="4">
        <v>42797</v>
      </c>
      <c r="B10" s="5" t="s">
        <v>830</v>
      </c>
      <c r="C10" s="5" t="s">
        <v>536</v>
      </c>
      <c r="D10" s="5">
        <v>2100</v>
      </c>
      <c r="E10" s="5">
        <v>520</v>
      </c>
      <c r="F10" s="5">
        <v>24.5</v>
      </c>
      <c r="G10" s="5">
        <v>23.8</v>
      </c>
      <c r="H10" s="5">
        <v>26.4</v>
      </c>
      <c r="I10" s="28">
        <f t="shared" ref="I10:I17" si="6">(H10-F10)*D10</f>
        <v>3989.9999999999968</v>
      </c>
      <c r="J10" s="26">
        <f t="shared" ref="J10:J17" si="7">D10*F10</f>
        <v>51450</v>
      </c>
      <c r="K10" s="27">
        <f t="shared" ref="K10:K17" si="8">(I10/J10)</f>
        <v>7.755102040816321E-2</v>
      </c>
    </row>
    <row r="11" spans="1:11">
      <c r="A11" s="4">
        <v>42797</v>
      </c>
      <c r="B11" s="5" t="s">
        <v>828</v>
      </c>
      <c r="C11" s="5" t="s">
        <v>536</v>
      </c>
      <c r="D11" s="5">
        <v>3000</v>
      </c>
      <c r="E11" s="5">
        <v>380</v>
      </c>
      <c r="F11" s="5">
        <v>16</v>
      </c>
      <c r="G11" s="5">
        <v>14.7</v>
      </c>
      <c r="H11" s="5">
        <v>16.5</v>
      </c>
      <c r="I11" s="28">
        <f t="shared" si="6"/>
        <v>1500</v>
      </c>
      <c r="J11" s="26">
        <f t="shared" si="7"/>
        <v>48000</v>
      </c>
      <c r="K11" s="27">
        <f t="shared" si="8"/>
        <v>3.125E-2</v>
      </c>
    </row>
    <row r="12" spans="1:11">
      <c r="A12" s="7">
        <v>42800</v>
      </c>
      <c r="B12" s="8" t="s">
        <v>566</v>
      </c>
      <c r="C12" s="8" t="s">
        <v>19</v>
      </c>
      <c r="D12" s="8">
        <v>2100</v>
      </c>
      <c r="E12" s="8">
        <v>520</v>
      </c>
      <c r="F12" s="8">
        <v>20.2</v>
      </c>
      <c r="G12" s="8">
        <v>18.8</v>
      </c>
      <c r="H12" s="8">
        <v>18.8</v>
      </c>
      <c r="I12" s="25">
        <f t="shared" si="6"/>
        <v>-2939.9999999999968</v>
      </c>
      <c r="J12" s="26">
        <f t="shared" si="7"/>
        <v>42420</v>
      </c>
      <c r="K12" s="27">
        <f t="shared" si="8"/>
        <v>-6.930693069306923E-2</v>
      </c>
    </row>
    <row r="13" spans="1:11">
      <c r="A13" s="4">
        <v>42800</v>
      </c>
      <c r="B13" s="5" t="s">
        <v>789</v>
      </c>
      <c r="C13" s="5" t="s">
        <v>19</v>
      </c>
      <c r="D13" s="5">
        <v>2000</v>
      </c>
      <c r="E13" s="5">
        <v>720</v>
      </c>
      <c r="F13" s="5">
        <v>33</v>
      </c>
      <c r="G13" s="5">
        <v>31.4</v>
      </c>
      <c r="H13" s="5">
        <v>33.75</v>
      </c>
      <c r="I13" s="28">
        <f t="shared" si="6"/>
        <v>1500</v>
      </c>
      <c r="J13" s="26">
        <f t="shared" si="7"/>
        <v>66000</v>
      </c>
      <c r="K13" s="27">
        <f t="shared" si="8"/>
        <v>2.2727272727272728E-2</v>
      </c>
    </row>
    <row r="14" spans="1:11">
      <c r="A14" s="4">
        <v>42800</v>
      </c>
      <c r="B14" s="5" t="s">
        <v>606</v>
      </c>
      <c r="C14" s="5" t="s">
        <v>19</v>
      </c>
      <c r="D14" s="5">
        <v>1500</v>
      </c>
      <c r="E14" s="5">
        <v>500</v>
      </c>
      <c r="F14" s="5">
        <v>22</v>
      </c>
      <c r="G14" s="5">
        <v>19.899999999999999</v>
      </c>
      <c r="H14" s="5">
        <v>23.8</v>
      </c>
      <c r="I14" s="28">
        <f t="shared" si="6"/>
        <v>2700.0000000000009</v>
      </c>
      <c r="J14" s="26">
        <f t="shared" si="7"/>
        <v>33000</v>
      </c>
      <c r="K14" s="27">
        <f t="shared" si="8"/>
        <v>8.1818181818181845E-2</v>
      </c>
    </row>
    <row r="15" spans="1:11">
      <c r="A15" s="4">
        <v>42800</v>
      </c>
      <c r="B15" s="5" t="s">
        <v>831</v>
      </c>
      <c r="C15" s="5" t="s">
        <v>19</v>
      </c>
      <c r="D15" s="5">
        <v>800</v>
      </c>
      <c r="E15" s="5">
        <v>760</v>
      </c>
      <c r="F15" s="5">
        <v>28.5</v>
      </c>
      <c r="G15" s="5">
        <v>26</v>
      </c>
      <c r="H15" s="5">
        <v>28.5</v>
      </c>
      <c r="I15" s="28">
        <f t="shared" si="6"/>
        <v>0</v>
      </c>
      <c r="J15" s="26">
        <f t="shared" si="7"/>
        <v>22800</v>
      </c>
      <c r="K15" s="27">
        <f t="shared" si="8"/>
        <v>0</v>
      </c>
    </row>
    <row r="16" spans="1:11">
      <c r="A16" s="4">
        <v>42800</v>
      </c>
      <c r="B16" s="5" t="s">
        <v>569</v>
      </c>
      <c r="C16" s="5" t="s">
        <v>19</v>
      </c>
      <c r="D16" s="5">
        <v>1000</v>
      </c>
      <c r="E16" s="5">
        <v>490</v>
      </c>
      <c r="F16" s="5">
        <v>21</v>
      </c>
      <c r="G16" s="5">
        <v>19.7</v>
      </c>
      <c r="H16" s="5">
        <v>21</v>
      </c>
      <c r="I16" s="28">
        <f t="shared" si="6"/>
        <v>0</v>
      </c>
      <c r="J16" s="26">
        <f t="shared" si="7"/>
        <v>21000</v>
      </c>
      <c r="K16" s="27">
        <f t="shared" si="8"/>
        <v>0</v>
      </c>
    </row>
    <row r="17" spans="1:11">
      <c r="A17" s="4">
        <v>42801</v>
      </c>
      <c r="B17" s="5" t="s">
        <v>832</v>
      </c>
      <c r="C17" s="5" t="s">
        <v>536</v>
      </c>
      <c r="D17" s="5">
        <v>1500</v>
      </c>
      <c r="E17" s="5">
        <v>500</v>
      </c>
      <c r="F17" s="5">
        <v>23</v>
      </c>
      <c r="G17" s="5">
        <v>20.8</v>
      </c>
      <c r="H17" s="5">
        <v>25.8</v>
      </c>
      <c r="I17" s="28">
        <f t="shared" si="6"/>
        <v>4200.0000000000009</v>
      </c>
      <c r="J17" s="26">
        <f t="shared" si="7"/>
        <v>34500</v>
      </c>
      <c r="K17" s="27">
        <f t="shared" si="8"/>
        <v>0.12173913043478264</v>
      </c>
    </row>
    <row r="18" spans="1:11">
      <c r="A18" s="4">
        <v>42801</v>
      </c>
      <c r="B18" s="5" t="s">
        <v>566</v>
      </c>
      <c r="C18" s="5" t="s">
        <v>536</v>
      </c>
      <c r="D18" s="5">
        <v>2100</v>
      </c>
      <c r="E18" s="5">
        <v>520</v>
      </c>
      <c r="F18" s="5">
        <v>21</v>
      </c>
      <c r="G18" s="5">
        <v>18.399999999999999</v>
      </c>
      <c r="H18" s="5">
        <v>21</v>
      </c>
      <c r="I18" s="28">
        <f t="shared" ref="I18:I30" si="9">(H18-F18)*D18</f>
        <v>0</v>
      </c>
      <c r="J18" s="26">
        <f t="shared" ref="J18:J30" si="10">D18*F18</f>
        <v>44100</v>
      </c>
      <c r="K18" s="27">
        <f t="shared" ref="K18:K30" si="11">(I18/J18)</f>
        <v>0</v>
      </c>
    </row>
    <row r="19" spans="1:11">
      <c r="A19" s="4">
        <v>42802</v>
      </c>
      <c r="B19" s="5" t="s">
        <v>833</v>
      </c>
      <c r="C19" s="5" t="s">
        <v>19</v>
      </c>
      <c r="D19" s="5">
        <v>3000</v>
      </c>
      <c r="E19" s="20">
        <v>180</v>
      </c>
      <c r="F19" s="5">
        <v>7</v>
      </c>
      <c r="G19" s="5">
        <v>5.9</v>
      </c>
      <c r="H19" s="5">
        <v>7.9</v>
      </c>
      <c r="I19" s="28">
        <f t="shared" si="9"/>
        <v>2700.0000000000009</v>
      </c>
      <c r="J19" s="26">
        <f t="shared" si="10"/>
        <v>21000</v>
      </c>
      <c r="K19" s="27">
        <f t="shared" si="11"/>
        <v>0.12857142857142861</v>
      </c>
    </row>
    <row r="20" spans="1:11">
      <c r="A20" s="4">
        <v>42802</v>
      </c>
      <c r="B20" s="5" t="s">
        <v>828</v>
      </c>
      <c r="C20" s="5" t="s">
        <v>19</v>
      </c>
      <c r="D20" s="5">
        <v>3000</v>
      </c>
      <c r="E20" s="5">
        <v>380</v>
      </c>
      <c r="F20" s="5">
        <v>11.5</v>
      </c>
      <c r="G20" s="5">
        <v>10.4</v>
      </c>
      <c r="H20" s="5">
        <v>12.55</v>
      </c>
      <c r="I20" s="28">
        <f t="shared" si="9"/>
        <v>3150.0000000000023</v>
      </c>
      <c r="J20" s="26">
        <f t="shared" si="10"/>
        <v>34500</v>
      </c>
      <c r="K20" s="27">
        <f t="shared" si="11"/>
        <v>9.1304347826087026E-2</v>
      </c>
    </row>
    <row r="21" spans="1:11">
      <c r="A21" s="4">
        <v>42803</v>
      </c>
      <c r="B21" s="5" t="s">
        <v>325</v>
      </c>
      <c r="C21" s="5" t="s">
        <v>19</v>
      </c>
      <c r="D21" s="5">
        <v>1200</v>
      </c>
      <c r="E21" s="5">
        <v>700</v>
      </c>
      <c r="F21" s="5">
        <v>32</v>
      </c>
      <c r="G21" s="5">
        <v>28.9</v>
      </c>
      <c r="H21" s="5">
        <v>33</v>
      </c>
      <c r="I21" s="28">
        <f t="shared" si="9"/>
        <v>1200</v>
      </c>
      <c r="J21" s="26">
        <f t="shared" si="10"/>
        <v>38400</v>
      </c>
      <c r="K21" s="27">
        <f t="shared" si="11"/>
        <v>3.125E-2</v>
      </c>
    </row>
    <row r="22" spans="1:11">
      <c r="A22" s="4">
        <v>42803</v>
      </c>
      <c r="B22" s="5" t="s">
        <v>828</v>
      </c>
      <c r="C22" s="5" t="s">
        <v>19</v>
      </c>
      <c r="D22" s="5">
        <v>3000</v>
      </c>
      <c r="E22" s="5">
        <v>380</v>
      </c>
      <c r="F22" s="5">
        <v>12.3</v>
      </c>
      <c r="G22" s="5">
        <v>11.1</v>
      </c>
      <c r="H22" s="5">
        <v>12.3</v>
      </c>
      <c r="I22" s="28">
        <f t="shared" si="9"/>
        <v>0</v>
      </c>
      <c r="J22" s="26">
        <f t="shared" si="10"/>
        <v>36900</v>
      </c>
      <c r="K22" s="27">
        <f t="shared" si="11"/>
        <v>0</v>
      </c>
    </row>
    <row r="23" spans="1:11">
      <c r="A23" s="4">
        <v>42803</v>
      </c>
      <c r="B23" s="5" t="s">
        <v>230</v>
      </c>
      <c r="C23" s="5" t="s">
        <v>19</v>
      </c>
      <c r="D23" s="5">
        <v>1400</v>
      </c>
      <c r="E23" s="5">
        <v>600</v>
      </c>
      <c r="F23" s="5">
        <v>26</v>
      </c>
      <c r="G23" s="5">
        <v>23.2</v>
      </c>
      <c r="H23" s="5">
        <v>26</v>
      </c>
      <c r="I23" s="28">
        <f t="shared" si="9"/>
        <v>0</v>
      </c>
      <c r="J23" s="26">
        <f t="shared" si="10"/>
        <v>36400</v>
      </c>
      <c r="K23" s="27">
        <f t="shared" si="11"/>
        <v>0</v>
      </c>
    </row>
    <row r="24" spans="1:11">
      <c r="A24" s="4">
        <v>42804</v>
      </c>
      <c r="B24" s="5" t="s">
        <v>834</v>
      </c>
      <c r="C24" s="5" t="s">
        <v>19</v>
      </c>
      <c r="D24" s="5">
        <v>2000</v>
      </c>
      <c r="E24" s="5">
        <v>740</v>
      </c>
      <c r="F24" s="5">
        <v>26</v>
      </c>
      <c r="G24" s="5">
        <v>23.4</v>
      </c>
      <c r="H24" s="5">
        <v>27.1</v>
      </c>
      <c r="I24" s="28">
        <f t="shared" si="9"/>
        <v>2200.0000000000027</v>
      </c>
      <c r="J24" s="26">
        <f t="shared" si="10"/>
        <v>52000</v>
      </c>
      <c r="K24" s="27">
        <f t="shared" si="11"/>
        <v>4.2307692307692359E-2</v>
      </c>
    </row>
    <row r="25" spans="1:11">
      <c r="A25" s="4">
        <v>42804</v>
      </c>
      <c r="B25" s="5" t="s">
        <v>835</v>
      </c>
      <c r="C25" s="5" t="s">
        <v>836</v>
      </c>
      <c r="D25" s="5">
        <v>1100</v>
      </c>
      <c r="E25" s="5">
        <v>480</v>
      </c>
      <c r="F25" s="5">
        <v>11.1</v>
      </c>
      <c r="G25" s="5">
        <v>7.9</v>
      </c>
      <c r="H25" s="5">
        <v>12.4</v>
      </c>
      <c r="I25" s="28">
        <f t="shared" si="9"/>
        <v>1430.0000000000007</v>
      </c>
      <c r="J25" s="26">
        <f t="shared" si="10"/>
        <v>12210</v>
      </c>
      <c r="K25" s="27">
        <f t="shared" si="11"/>
        <v>0.11711711711711717</v>
      </c>
    </row>
    <row r="26" spans="1:11">
      <c r="A26" s="4">
        <v>42808</v>
      </c>
      <c r="B26" s="5" t="s">
        <v>837</v>
      </c>
      <c r="C26" s="5" t="s">
        <v>536</v>
      </c>
      <c r="D26" s="5">
        <v>3000</v>
      </c>
      <c r="E26" s="5">
        <v>330</v>
      </c>
      <c r="F26" s="5">
        <v>12</v>
      </c>
      <c r="G26" s="5">
        <v>10.8</v>
      </c>
      <c r="H26" s="5">
        <v>13.9</v>
      </c>
      <c r="I26" s="28">
        <f t="shared" si="9"/>
        <v>5700.0000000000009</v>
      </c>
      <c r="J26" s="26">
        <f t="shared" si="10"/>
        <v>36000</v>
      </c>
      <c r="K26" s="27">
        <f t="shared" si="11"/>
        <v>0.15833333333333335</v>
      </c>
    </row>
    <row r="27" spans="1:11">
      <c r="A27" s="4">
        <v>42809</v>
      </c>
      <c r="B27" s="5" t="s">
        <v>521</v>
      </c>
      <c r="C27" s="5" t="s">
        <v>536</v>
      </c>
      <c r="D27" s="5">
        <v>3000</v>
      </c>
      <c r="E27" s="5">
        <v>340</v>
      </c>
      <c r="F27" s="5">
        <v>14.5</v>
      </c>
      <c r="G27" s="5">
        <v>13.2</v>
      </c>
      <c r="H27" s="5">
        <v>16.100000000000001</v>
      </c>
      <c r="I27" s="28">
        <f t="shared" si="9"/>
        <v>4800.0000000000045</v>
      </c>
      <c r="J27" s="26">
        <f t="shared" si="10"/>
        <v>43500</v>
      </c>
      <c r="K27" s="27">
        <f t="shared" si="11"/>
        <v>0.11034482758620701</v>
      </c>
    </row>
    <row r="28" spans="1:11">
      <c r="A28" s="4">
        <v>42810</v>
      </c>
      <c r="B28" s="5" t="s">
        <v>521</v>
      </c>
      <c r="C28" s="5" t="s">
        <v>536</v>
      </c>
      <c r="D28" s="5">
        <v>3000</v>
      </c>
      <c r="E28" s="5">
        <v>350</v>
      </c>
      <c r="F28" s="5">
        <v>11.5</v>
      </c>
      <c r="G28" s="5">
        <v>10.1</v>
      </c>
      <c r="H28" s="5">
        <v>12</v>
      </c>
      <c r="I28" s="28">
        <f t="shared" si="9"/>
        <v>1500</v>
      </c>
      <c r="J28" s="26">
        <f t="shared" si="10"/>
        <v>34500</v>
      </c>
      <c r="K28" s="27">
        <f t="shared" si="11"/>
        <v>4.3478260869565216E-2</v>
      </c>
    </row>
    <row r="29" spans="1:11">
      <c r="A29" s="4">
        <v>42810</v>
      </c>
      <c r="B29" s="5" t="s">
        <v>58</v>
      </c>
      <c r="C29" s="5" t="s">
        <v>19</v>
      </c>
      <c r="D29" s="5">
        <v>700</v>
      </c>
      <c r="E29" s="5">
        <v>680</v>
      </c>
      <c r="F29" s="5">
        <v>20</v>
      </c>
      <c r="G29" s="5">
        <v>14.9</v>
      </c>
      <c r="H29" s="5">
        <v>23.55</v>
      </c>
      <c r="I29" s="28">
        <f t="shared" si="9"/>
        <v>2485.0000000000005</v>
      </c>
      <c r="J29" s="26">
        <f t="shared" si="10"/>
        <v>14000</v>
      </c>
      <c r="K29" s="27">
        <f t="shared" si="11"/>
        <v>0.17750000000000002</v>
      </c>
    </row>
    <row r="30" spans="1:11">
      <c r="A30" s="4">
        <v>42811</v>
      </c>
      <c r="B30" s="5" t="s">
        <v>453</v>
      </c>
      <c r="C30" s="5" t="s">
        <v>19</v>
      </c>
      <c r="D30" s="5">
        <v>800</v>
      </c>
      <c r="E30" s="5">
        <v>960</v>
      </c>
      <c r="F30" s="5">
        <v>17</v>
      </c>
      <c r="G30" s="5">
        <v>13</v>
      </c>
      <c r="H30" s="5">
        <v>23</v>
      </c>
      <c r="I30" s="28">
        <f t="shared" si="9"/>
        <v>4800</v>
      </c>
      <c r="J30" s="26">
        <f t="shared" si="10"/>
        <v>13600</v>
      </c>
      <c r="K30" s="27">
        <f t="shared" si="11"/>
        <v>0.35294117647058826</v>
      </c>
    </row>
    <row r="31" spans="1:11">
      <c r="A31" s="4">
        <v>42811</v>
      </c>
      <c r="B31" s="5" t="s">
        <v>477</v>
      </c>
      <c r="C31" s="5" t="s">
        <v>19</v>
      </c>
      <c r="D31" s="5">
        <v>700</v>
      </c>
      <c r="E31" s="5">
        <v>1500</v>
      </c>
      <c r="F31" s="5">
        <v>19</v>
      </c>
      <c r="G31" s="5">
        <v>15</v>
      </c>
      <c r="H31" s="5">
        <v>21</v>
      </c>
      <c r="I31" s="29">
        <f t="shared" ref="I31:I36" si="12">(H31-F31)*D31</f>
        <v>1400</v>
      </c>
      <c r="J31" s="26">
        <f t="shared" ref="J31:J36" si="13">D31*F31</f>
        <v>13300</v>
      </c>
      <c r="K31" s="27">
        <f t="shared" ref="K31:K36" si="14">(I31/J31)</f>
        <v>0.10526315789473684</v>
      </c>
    </row>
    <row r="32" spans="1:11">
      <c r="A32" s="4">
        <v>42814</v>
      </c>
      <c r="B32" s="5" t="s">
        <v>481</v>
      </c>
      <c r="C32" s="5" t="s">
        <v>536</v>
      </c>
      <c r="D32" s="5">
        <v>2000</v>
      </c>
      <c r="E32" s="5">
        <v>490</v>
      </c>
      <c r="F32" s="5">
        <v>6</v>
      </c>
      <c r="G32" s="5">
        <v>4</v>
      </c>
      <c r="H32" s="5">
        <v>6</v>
      </c>
      <c r="I32" s="29">
        <f t="shared" si="12"/>
        <v>0</v>
      </c>
      <c r="J32" s="26">
        <f t="shared" si="13"/>
        <v>12000</v>
      </c>
      <c r="K32" s="27">
        <f t="shared" si="14"/>
        <v>0</v>
      </c>
    </row>
    <row r="33" spans="1:11">
      <c r="A33" s="4">
        <v>42814</v>
      </c>
      <c r="B33" s="5" t="s">
        <v>445</v>
      </c>
      <c r="C33" s="5" t="s">
        <v>536</v>
      </c>
      <c r="D33" s="5">
        <v>1200</v>
      </c>
      <c r="E33" s="5">
        <v>500</v>
      </c>
      <c r="F33" s="5">
        <v>6.5</v>
      </c>
      <c r="G33" s="5">
        <v>4</v>
      </c>
      <c r="H33" s="5">
        <v>8.6999999999999993</v>
      </c>
      <c r="I33" s="29">
        <f t="shared" si="12"/>
        <v>2639.9999999999991</v>
      </c>
      <c r="J33" s="26">
        <f t="shared" si="13"/>
        <v>7800</v>
      </c>
      <c r="K33" s="27">
        <f t="shared" si="14"/>
        <v>0.33846153846153837</v>
      </c>
    </row>
    <row r="34" spans="1:11">
      <c r="A34" s="7">
        <v>42814</v>
      </c>
      <c r="B34" s="8" t="s">
        <v>453</v>
      </c>
      <c r="C34" s="8" t="s">
        <v>19</v>
      </c>
      <c r="D34" s="8">
        <v>800</v>
      </c>
      <c r="E34" s="8">
        <v>1000</v>
      </c>
      <c r="F34" s="8">
        <v>11.5</v>
      </c>
      <c r="G34" s="8">
        <v>7.5</v>
      </c>
      <c r="H34" s="8">
        <v>9</v>
      </c>
      <c r="I34" s="30">
        <f t="shared" si="12"/>
        <v>-2000</v>
      </c>
      <c r="J34" s="26">
        <f t="shared" si="13"/>
        <v>9200</v>
      </c>
      <c r="K34" s="27">
        <f t="shared" si="14"/>
        <v>-0.21739130434782608</v>
      </c>
    </row>
    <row r="35" spans="1:11">
      <c r="A35" s="4">
        <v>42814</v>
      </c>
      <c r="B35" s="5" t="s">
        <v>58</v>
      </c>
      <c r="C35" s="5" t="s">
        <v>19</v>
      </c>
      <c r="D35" s="5">
        <v>700</v>
      </c>
      <c r="E35" s="5">
        <v>700</v>
      </c>
      <c r="F35" s="5">
        <v>16</v>
      </c>
      <c r="G35" s="5">
        <v>12</v>
      </c>
      <c r="H35" s="5">
        <v>17</v>
      </c>
      <c r="I35" s="29">
        <f t="shared" si="12"/>
        <v>700</v>
      </c>
      <c r="J35" s="26">
        <f t="shared" si="13"/>
        <v>11200</v>
      </c>
      <c r="K35" s="27">
        <f t="shared" si="14"/>
        <v>6.25E-2</v>
      </c>
    </row>
    <row r="36" spans="1:11">
      <c r="A36" s="4">
        <v>42814</v>
      </c>
      <c r="B36" s="5" t="s">
        <v>569</v>
      </c>
      <c r="C36" s="5" t="s">
        <v>19</v>
      </c>
      <c r="D36" s="5">
        <v>2000</v>
      </c>
      <c r="E36" s="5">
        <v>490</v>
      </c>
      <c r="F36" s="5">
        <v>6</v>
      </c>
      <c r="G36" s="5">
        <v>4</v>
      </c>
      <c r="H36" s="5">
        <v>6</v>
      </c>
      <c r="I36" s="29">
        <f t="shared" si="12"/>
        <v>0</v>
      </c>
      <c r="J36" s="26">
        <f t="shared" si="13"/>
        <v>12000</v>
      </c>
      <c r="K36" s="27">
        <f t="shared" si="14"/>
        <v>0</v>
      </c>
    </row>
    <row r="37" spans="1:11">
      <c r="A37" s="4">
        <v>42815</v>
      </c>
      <c r="B37" s="5" t="s">
        <v>511</v>
      </c>
      <c r="C37" s="5" t="s">
        <v>19</v>
      </c>
      <c r="D37" s="5">
        <v>1200</v>
      </c>
      <c r="E37" s="5">
        <v>490</v>
      </c>
      <c r="F37" s="5">
        <v>9</v>
      </c>
      <c r="G37" s="5">
        <v>6.5</v>
      </c>
      <c r="H37" s="5">
        <v>10.25</v>
      </c>
      <c r="I37" s="29">
        <f t="shared" ref="I37:I42" si="15">(H37-F37)*D37</f>
        <v>1500</v>
      </c>
      <c r="J37" s="26">
        <f t="shared" ref="J37:J42" si="16">D37*F37</f>
        <v>10800</v>
      </c>
      <c r="K37" s="27">
        <f t="shared" ref="K37:K42" si="17">(I37/J37)</f>
        <v>0.1388888888888889</v>
      </c>
    </row>
    <row r="38" spans="1:11">
      <c r="A38" s="4">
        <v>42815</v>
      </c>
      <c r="B38" s="5" t="s">
        <v>838</v>
      </c>
      <c r="C38" s="5" t="s">
        <v>19</v>
      </c>
      <c r="D38" s="5">
        <v>800</v>
      </c>
      <c r="E38" s="5">
        <v>940</v>
      </c>
      <c r="F38" s="5">
        <v>14</v>
      </c>
      <c r="G38" s="5">
        <v>10</v>
      </c>
      <c r="H38" s="5">
        <v>16</v>
      </c>
      <c r="I38" s="29">
        <f t="shared" si="15"/>
        <v>1600</v>
      </c>
      <c r="J38" s="26">
        <f t="shared" si="16"/>
        <v>11200</v>
      </c>
      <c r="K38" s="27">
        <f t="shared" si="17"/>
        <v>0.14285714285714285</v>
      </c>
    </row>
    <row r="39" spans="1:11">
      <c r="A39" s="4">
        <v>42816</v>
      </c>
      <c r="B39" s="5" t="s">
        <v>575</v>
      </c>
      <c r="C39" s="5" t="s">
        <v>19</v>
      </c>
      <c r="D39" s="5">
        <v>1500</v>
      </c>
      <c r="E39" s="5">
        <v>460</v>
      </c>
      <c r="F39" s="5">
        <v>5</v>
      </c>
      <c r="G39" s="5">
        <v>3</v>
      </c>
      <c r="H39" s="5">
        <v>6</v>
      </c>
      <c r="I39" s="29">
        <f t="shared" si="15"/>
        <v>1500</v>
      </c>
      <c r="J39" s="26">
        <f t="shared" si="16"/>
        <v>7500</v>
      </c>
      <c r="K39" s="27">
        <f t="shared" si="17"/>
        <v>0.2</v>
      </c>
    </row>
    <row r="40" spans="1:11">
      <c r="A40" s="7">
        <v>42816</v>
      </c>
      <c r="B40" s="8" t="s">
        <v>282</v>
      </c>
      <c r="C40" s="8" t="s">
        <v>19</v>
      </c>
      <c r="D40" s="8">
        <v>1700</v>
      </c>
      <c r="E40" s="8">
        <v>340</v>
      </c>
      <c r="F40" s="8">
        <v>7.5</v>
      </c>
      <c r="G40" s="8">
        <v>5.7</v>
      </c>
      <c r="H40" s="8">
        <v>7</v>
      </c>
      <c r="I40" s="30">
        <f t="shared" si="15"/>
        <v>-850</v>
      </c>
      <c r="J40" s="26">
        <f t="shared" si="16"/>
        <v>12750</v>
      </c>
      <c r="K40" s="27">
        <f t="shared" si="17"/>
        <v>-6.6666666666666666E-2</v>
      </c>
    </row>
    <row r="41" spans="1:11">
      <c r="A41" s="4">
        <v>42816</v>
      </c>
      <c r="B41" s="5" t="s">
        <v>839</v>
      </c>
      <c r="C41" s="5" t="s">
        <v>19</v>
      </c>
      <c r="D41" s="5">
        <v>700</v>
      </c>
      <c r="E41" s="5">
        <v>1450</v>
      </c>
      <c r="F41" s="5">
        <v>15</v>
      </c>
      <c r="G41" s="5">
        <v>10.6</v>
      </c>
      <c r="H41" s="5">
        <v>15</v>
      </c>
      <c r="I41" s="29">
        <f t="shared" si="15"/>
        <v>0</v>
      </c>
      <c r="J41" s="26">
        <f t="shared" si="16"/>
        <v>10500</v>
      </c>
      <c r="K41" s="27">
        <f t="shared" si="17"/>
        <v>0</v>
      </c>
    </row>
    <row r="42" spans="1:11">
      <c r="A42" s="4">
        <v>42816</v>
      </c>
      <c r="B42" s="5" t="s">
        <v>282</v>
      </c>
      <c r="C42" s="5" t="s">
        <v>19</v>
      </c>
      <c r="D42" s="5">
        <v>1700</v>
      </c>
      <c r="E42" s="5">
        <v>340</v>
      </c>
      <c r="F42" s="5">
        <v>7.5</v>
      </c>
      <c r="G42" s="5">
        <v>5.7</v>
      </c>
      <c r="H42" s="5">
        <v>7</v>
      </c>
      <c r="I42" s="29">
        <f t="shared" si="15"/>
        <v>-850</v>
      </c>
      <c r="J42" s="26">
        <f t="shared" si="16"/>
        <v>12750</v>
      </c>
      <c r="K42" s="27">
        <f t="shared" si="17"/>
        <v>-6.6666666666666666E-2</v>
      </c>
    </row>
    <row r="43" spans="1:11">
      <c r="A43" s="4">
        <v>42817</v>
      </c>
      <c r="B43" s="5" t="s">
        <v>840</v>
      </c>
      <c r="C43" s="5" t="s">
        <v>19</v>
      </c>
      <c r="D43" s="5">
        <v>1500</v>
      </c>
      <c r="E43" s="5">
        <v>620</v>
      </c>
      <c r="F43" s="5">
        <v>10</v>
      </c>
      <c r="G43" s="5">
        <v>8</v>
      </c>
      <c r="H43" s="5">
        <v>12.95</v>
      </c>
      <c r="I43" s="29">
        <f t="shared" ref="I43:I66" si="18">(H43-F43)*D43</f>
        <v>4424.9999999999991</v>
      </c>
      <c r="J43" s="26">
        <f t="shared" ref="J43:J66" si="19">D43*F43</f>
        <v>15000</v>
      </c>
      <c r="K43" s="27">
        <f t="shared" ref="K43:K66" si="20">(I43/J43)</f>
        <v>0.29499999999999993</v>
      </c>
    </row>
    <row r="44" spans="1:11">
      <c r="A44" s="4">
        <v>42817</v>
      </c>
      <c r="B44" s="5" t="s">
        <v>520</v>
      </c>
      <c r="C44" s="5" t="s">
        <v>19</v>
      </c>
      <c r="D44" s="5">
        <v>1300</v>
      </c>
      <c r="E44" s="5">
        <v>580</v>
      </c>
      <c r="F44" s="5">
        <v>9.4</v>
      </c>
      <c r="G44" s="5">
        <v>7</v>
      </c>
      <c r="H44" s="5">
        <v>10.6</v>
      </c>
      <c r="I44" s="29">
        <f t="shared" si="18"/>
        <v>1559.9999999999991</v>
      </c>
      <c r="J44" s="26">
        <f t="shared" si="19"/>
        <v>12220</v>
      </c>
      <c r="K44" s="27">
        <f t="shared" si="20"/>
        <v>0.12765957446808504</v>
      </c>
    </row>
    <row r="45" spans="1:11">
      <c r="A45" s="4">
        <v>42817</v>
      </c>
      <c r="B45" s="5" t="s">
        <v>578</v>
      </c>
      <c r="C45" s="5" t="s">
        <v>19</v>
      </c>
      <c r="D45" s="5">
        <v>1500</v>
      </c>
      <c r="E45" s="5">
        <v>480</v>
      </c>
      <c r="F45" s="5">
        <v>4.8</v>
      </c>
      <c r="G45" s="5">
        <v>2.8</v>
      </c>
      <c r="H45" s="5">
        <v>5.8</v>
      </c>
      <c r="I45" s="29">
        <f t="shared" si="18"/>
        <v>1500</v>
      </c>
      <c r="J45" s="26">
        <f t="shared" si="19"/>
        <v>7200</v>
      </c>
      <c r="K45" s="27">
        <f t="shared" si="20"/>
        <v>0.20833333333333334</v>
      </c>
    </row>
    <row r="46" spans="1:11">
      <c r="A46" s="4">
        <v>42818</v>
      </c>
      <c r="B46" s="5" t="s">
        <v>604</v>
      </c>
      <c r="C46" s="5" t="s">
        <v>19</v>
      </c>
      <c r="D46" s="5">
        <v>2500</v>
      </c>
      <c r="E46" s="5">
        <v>270</v>
      </c>
      <c r="F46" s="5">
        <v>5.5</v>
      </c>
      <c r="G46" s="5">
        <v>4.3</v>
      </c>
      <c r="H46" s="5">
        <v>7.9</v>
      </c>
      <c r="I46" s="29">
        <f t="shared" si="18"/>
        <v>6000.0000000000009</v>
      </c>
      <c r="J46" s="26">
        <f t="shared" si="19"/>
        <v>13750</v>
      </c>
      <c r="K46" s="27">
        <f t="shared" si="20"/>
        <v>0.43636363636363645</v>
      </c>
    </row>
    <row r="47" spans="1:11">
      <c r="A47" s="4">
        <v>42818</v>
      </c>
      <c r="B47" s="5" t="s">
        <v>841</v>
      </c>
      <c r="C47" s="5" t="s">
        <v>19</v>
      </c>
      <c r="D47" s="5">
        <v>1600</v>
      </c>
      <c r="E47" s="5">
        <v>460</v>
      </c>
      <c r="F47" s="5">
        <v>8.5</v>
      </c>
      <c r="G47" s="5">
        <v>6.5</v>
      </c>
      <c r="H47" s="5">
        <v>8.5</v>
      </c>
      <c r="I47" s="29">
        <f t="shared" si="18"/>
        <v>0</v>
      </c>
      <c r="J47" s="26">
        <f t="shared" si="19"/>
        <v>13600</v>
      </c>
      <c r="K47" s="27">
        <f t="shared" si="20"/>
        <v>0</v>
      </c>
    </row>
    <row r="48" spans="1:11">
      <c r="A48" s="4">
        <v>42818</v>
      </c>
      <c r="B48" s="5" t="s">
        <v>453</v>
      </c>
      <c r="C48" s="5" t="s">
        <v>19</v>
      </c>
      <c r="D48" s="5">
        <v>800</v>
      </c>
      <c r="E48" s="5">
        <v>960</v>
      </c>
      <c r="F48" s="5">
        <v>11</v>
      </c>
      <c r="G48" s="5">
        <v>7</v>
      </c>
      <c r="H48" s="5">
        <v>15</v>
      </c>
      <c r="I48" s="29">
        <f t="shared" si="18"/>
        <v>3200</v>
      </c>
      <c r="J48" s="26">
        <f t="shared" si="19"/>
        <v>8800</v>
      </c>
      <c r="K48" s="27">
        <f t="shared" si="20"/>
        <v>0.36363636363636365</v>
      </c>
    </row>
    <row r="49" spans="1:11">
      <c r="A49" s="4">
        <v>42821</v>
      </c>
      <c r="B49" s="5" t="s">
        <v>507</v>
      </c>
      <c r="C49" s="5" t="s">
        <v>19</v>
      </c>
      <c r="D49" s="5">
        <v>1300</v>
      </c>
      <c r="E49" s="5">
        <v>560</v>
      </c>
      <c r="F49" s="5">
        <v>7.9</v>
      </c>
      <c r="G49" s="5">
        <v>5.5</v>
      </c>
      <c r="H49" s="5">
        <v>10.3</v>
      </c>
      <c r="I49" s="29">
        <f t="shared" si="18"/>
        <v>3120.0000000000005</v>
      </c>
      <c r="J49" s="26">
        <f t="shared" si="19"/>
        <v>10270</v>
      </c>
      <c r="K49" s="27">
        <f t="shared" si="20"/>
        <v>0.30379746835443044</v>
      </c>
    </row>
    <row r="50" spans="1:11">
      <c r="A50" s="4">
        <v>42821</v>
      </c>
      <c r="B50" s="5" t="s">
        <v>579</v>
      </c>
      <c r="C50" s="5" t="s">
        <v>19</v>
      </c>
      <c r="D50" s="5">
        <v>1000</v>
      </c>
      <c r="E50" s="5">
        <v>500</v>
      </c>
      <c r="F50" s="5">
        <v>13</v>
      </c>
      <c r="G50" s="5">
        <v>10</v>
      </c>
      <c r="H50" s="5">
        <v>14.5</v>
      </c>
      <c r="I50" s="29">
        <f t="shared" si="18"/>
        <v>1500</v>
      </c>
      <c r="J50" s="26">
        <f t="shared" si="19"/>
        <v>13000</v>
      </c>
      <c r="K50" s="27">
        <f t="shared" si="20"/>
        <v>0.11538461538461539</v>
      </c>
    </row>
    <row r="51" spans="1:11">
      <c r="A51" s="4">
        <v>42821</v>
      </c>
      <c r="B51" s="5" t="s">
        <v>842</v>
      </c>
      <c r="C51" s="5" t="s">
        <v>19</v>
      </c>
      <c r="D51" s="5">
        <v>1100</v>
      </c>
      <c r="E51" s="5">
        <v>1050</v>
      </c>
      <c r="F51" s="5">
        <v>11</v>
      </c>
      <c r="G51" s="5">
        <v>8.1999999999999993</v>
      </c>
      <c r="H51" s="5">
        <v>11</v>
      </c>
      <c r="I51" s="29">
        <f t="shared" si="18"/>
        <v>0</v>
      </c>
      <c r="J51" s="26">
        <f t="shared" si="19"/>
        <v>12100</v>
      </c>
      <c r="K51" s="27">
        <f t="shared" si="20"/>
        <v>0</v>
      </c>
    </row>
    <row r="52" spans="1:11">
      <c r="A52" s="7">
        <v>42821</v>
      </c>
      <c r="B52" s="8" t="s">
        <v>579</v>
      </c>
      <c r="C52" s="8" t="s">
        <v>19</v>
      </c>
      <c r="D52" s="8">
        <v>1000</v>
      </c>
      <c r="E52" s="8">
        <v>500</v>
      </c>
      <c r="F52" s="8">
        <v>14</v>
      </c>
      <c r="G52" s="8">
        <v>11</v>
      </c>
      <c r="H52" s="8">
        <v>11</v>
      </c>
      <c r="I52" s="30">
        <f t="shared" si="18"/>
        <v>-3000</v>
      </c>
      <c r="J52" s="26">
        <f t="shared" si="19"/>
        <v>14000</v>
      </c>
      <c r="K52" s="27">
        <f t="shared" si="20"/>
        <v>-0.21428571428571427</v>
      </c>
    </row>
    <row r="53" spans="1:11">
      <c r="A53" s="21">
        <v>42822</v>
      </c>
      <c r="B53" s="22" t="s">
        <v>744</v>
      </c>
      <c r="C53" s="8" t="s">
        <v>19</v>
      </c>
      <c r="D53" s="22">
        <v>1300</v>
      </c>
      <c r="E53" s="22">
        <v>580</v>
      </c>
      <c r="F53" s="22">
        <v>5.5</v>
      </c>
      <c r="G53" s="22">
        <v>3.1</v>
      </c>
      <c r="H53" s="22">
        <v>4</v>
      </c>
      <c r="I53" s="30">
        <f t="shared" si="18"/>
        <v>-1950</v>
      </c>
      <c r="J53" s="26">
        <f t="shared" si="19"/>
        <v>7150</v>
      </c>
      <c r="K53" s="27">
        <f t="shared" si="20"/>
        <v>-0.27272727272727271</v>
      </c>
    </row>
    <row r="54" spans="1:11">
      <c r="A54" s="4">
        <v>42822</v>
      </c>
      <c r="B54" s="5" t="s">
        <v>168</v>
      </c>
      <c r="C54" s="5" t="s">
        <v>536</v>
      </c>
      <c r="D54" s="5">
        <v>2000</v>
      </c>
      <c r="E54" s="5">
        <v>780</v>
      </c>
      <c r="F54" s="5">
        <v>9</v>
      </c>
      <c r="G54" s="5">
        <v>7.5</v>
      </c>
      <c r="H54" s="5">
        <v>9.8000000000000007</v>
      </c>
      <c r="I54" s="29">
        <f t="shared" si="18"/>
        <v>1600.0000000000014</v>
      </c>
      <c r="J54" s="26">
        <f t="shared" si="19"/>
        <v>18000</v>
      </c>
      <c r="K54" s="27">
        <f t="shared" si="20"/>
        <v>8.8888888888888962E-2</v>
      </c>
    </row>
    <row r="55" spans="1:11">
      <c r="A55" s="4">
        <v>42822</v>
      </c>
      <c r="B55" s="5" t="s">
        <v>843</v>
      </c>
      <c r="C55" s="5" t="s">
        <v>536</v>
      </c>
      <c r="D55" s="5">
        <v>2500</v>
      </c>
      <c r="E55" s="5">
        <v>340</v>
      </c>
      <c r="F55" s="5">
        <v>5</v>
      </c>
      <c r="G55" s="5">
        <v>3.8</v>
      </c>
      <c r="H55" s="5">
        <v>5</v>
      </c>
      <c r="I55" s="29">
        <f t="shared" si="18"/>
        <v>0</v>
      </c>
      <c r="J55" s="26">
        <f t="shared" si="19"/>
        <v>12500</v>
      </c>
      <c r="K55" s="27">
        <f t="shared" si="20"/>
        <v>0</v>
      </c>
    </row>
    <row r="56" spans="1:11">
      <c r="A56" s="4">
        <v>42822</v>
      </c>
      <c r="B56" s="5" t="s">
        <v>844</v>
      </c>
      <c r="C56" s="5" t="s">
        <v>536</v>
      </c>
      <c r="D56" s="5">
        <v>500</v>
      </c>
      <c r="E56" s="5">
        <v>1480</v>
      </c>
      <c r="F56" s="5">
        <v>21</v>
      </c>
      <c r="G56" s="5">
        <v>15</v>
      </c>
      <c r="H56" s="5">
        <v>26</v>
      </c>
      <c r="I56" s="29">
        <f t="shared" si="18"/>
        <v>2500</v>
      </c>
      <c r="J56" s="26">
        <f t="shared" si="19"/>
        <v>10500</v>
      </c>
      <c r="K56" s="27">
        <f t="shared" si="20"/>
        <v>0.23809523809523808</v>
      </c>
    </row>
    <row r="57" spans="1:11">
      <c r="A57" s="4">
        <v>42823</v>
      </c>
      <c r="B57" s="5" t="s">
        <v>845</v>
      </c>
      <c r="C57" s="5" t="s">
        <v>536</v>
      </c>
      <c r="D57" s="5">
        <v>2000</v>
      </c>
      <c r="E57" s="5">
        <v>800</v>
      </c>
      <c r="F57" s="5">
        <v>6.5</v>
      </c>
      <c r="G57" s="5">
        <v>5</v>
      </c>
      <c r="H57" s="5">
        <v>6.5</v>
      </c>
      <c r="I57" s="29">
        <f t="shared" si="18"/>
        <v>0</v>
      </c>
      <c r="J57" s="26">
        <f t="shared" si="19"/>
        <v>13000</v>
      </c>
      <c r="K57" s="27">
        <f t="shared" si="20"/>
        <v>0</v>
      </c>
    </row>
    <row r="58" spans="1:11">
      <c r="A58" s="4">
        <v>42823</v>
      </c>
      <c r="B58" s="5" t="s">
        <v>96</v>
      </c>
      <c r="C58" s="5" t="s">
        <v>536</v>
      </c>
      <c r="D58" s="5">
        <v>600</v>
      </c>
      <c r="E58" s="5">
        <v>1060</v>
      </c>
      <c r="F58" s="5">
        <v>18</v>
      </c>
      <c r="G58" s="5">
        <v>12</v>
      </c>
      <c r="H58" s="5">
        <v>20.95</v>
      </c>
      <c r="I58" s="29">
        <f t="shared" si="18"/>
        <v>1769.9999999999995</v>
      </c>
      <c r="J58" s="26">
        <f t="shared" si="19"/>
        <v>10800</v>
      </c>
      <c r="K58" s="27">
        <f t="shared" si="20"/>
        <v>0.16388888888888883</v>
      </c>
    </row>
    <row r="59" spans="1:11">
      <c r="A59" s="7">
        <v>42823</v>
      </c>
      <c r="B59" s="8" t="s">
        <v>846</v>
      </c>
      <c r="C59" s="8" t="s">
        <v>536</v>
      </c>
      <c r="D59" s="8">
        <v>500</v>
      </c>
      <c r="E59" s="8">
        <v>1560</v>
      </c>
      <c r="F59" s="8">
        <v>14.5</v>
      </c>
      <c r="G59" s="8">
        <v>8.5</v>
      </c>
      <c r="H59" s="8">
        <v>8.5</v>
      </c>
      <c r="I59" s="30">
        <f t="shared" si="18"/>
        <v>-3000</v>
      </c>
      <c r="J59" s="26">
        <f t="shared" si="19"/>
        <v>7250</v>
      </c>
      <c r="K59" s="27">
        <f t="shared" si="20"/>
        <v>-0.41379310344827586</v>
      </c>
    </row>
    <row r="60" spans="1:11">
      <c r="A60" s="4">
        <v>42823</v>
      </c>
      <c r="B60" s="5" t="s">
        <v>453</v>
      </c>
      <c r="C60" s="5" t="s">
        <v>536</v>
      </c>
      <c r="D60" s="5">
        <v>800</v>
      </c>
      <c r="E60" s="5">
        <v>980</v>
      </c>
      <c r="F60" s="5">
        <v>10</v>
      </c>
      <c r="G60" s="5">
        <v>6</v>
      </c>
      <c r="H60" s="5">
        <v>10</v>
      </c>
      <c r="I60" s="29">
        <f t="shared" si="18"/>
        <v>0</v>
      </c>
      <c r="J60" s="26">
        <f t="shared" si="19"/>
        <v>8000</v>
      </c>
      <c r="K60" s="27">
        <f t="shared" si="20"/>
        <v>0</v>
      </c>
    </row>
    <row r="61" spans="1:11">
      <c r="A61" s="4">
        <v>42824</v>
      </c>
      <c r="B61" s="5" t="s">
        <v>629</v>
      </c>
      <c r="C61" s="5" t="s">
        <v>536</v>
      </c>
      <c r="D61" s="5">
        <v>2000</v>
      </c>
      <c r="E61" s="5">
        <v>410</v>
      </c>
      <c r="F61" s="5">
        <v>12</v>
      </c>
      <c r="G61" s="5">
        <v>10</v>
      </c>
      <c r="H61" s="5">
        <v>13</v>
      </c>
      <c r="I61" s="29">
        <f t="shared" si="18"/>
        <v>2000</v>
      </c>
      <c r="J61" s="26">
        <f t="shared" si="19"/>
        <v>24000</v>
      </c>
      <c r="K61" s="27">
        <f t="shared" si="20"/>
        <v>8.3333333333333329E-2</v>
      </c>
    </row>
    <row r="62" spans="1:11">
      <c r="A62" s="4">
        <v>42824</v>
      </c>
      <c r="B62" s="5" t="s">
        <v>629</v>
      </c>
      <c r="C62" s="5" t="s">
        <v>536</v>
      </c>
      <c r="D62" s="5">
        <v>2000</v>
      </c>
      <c r="E62" s="5">
        <v>410</v>
      </c>
      <c r="F62" s="5">
        <v>12.6</v>
      </c>
      <c r="G62" s="5">
        <v>11</v>
      </c>
      <c r="H62" s="5">
        <v>13.5</v>
      </c>
      <c r="I62" s="29">
        <f t="shared" si="18"/>
        <v>1800.0000000000007</v>
      </c>
      <c r="J62" s="26">
        <f t="shared" si="19"/>
        <v>25200</v>
      </c>
      <c r="K62" s="27">
        <f t="shared" si="20"/>
        <v>7.1428571428571452E-2</v>
      </c>
    </row>
    <row r="63" spans="1:11">
      <c r="A63" s="4">
        <v>42824</v>
      </c>
      <c r="B63" s="5" t="s">
        <v>847</v>
      </c>
      <c r="C63" s="5" t="s">
        <v>19</v>
      </c>
      <c r="D63" s="5">
        <v>2000</v>
      </c>
      <c r="E63" s="5">
        <v>460</v>
      </c>
      <c r="F63" s="5">
        <v>10</v>
      </c>
      <c r="G63" s="5">
        <v>9</v>
      </c>
      <c r="H63" s="5">
        <v>10</v>
      </c>
      <c r="I63" s="29">
        <f t="shared" si="18"/>
        <v>0</v>
      </c>
      <c r="J63" s="26">
        <f t="shared" si="19"/>
        <v>20000</v>
      </c>
      <c r="K63" s="27">
        <f t="shared" si="20"/>
        <v>0</v>
      </c>
    </row>
    <row r="64" spans="1:11">
      <c r="A64" s="4">
        <v>42825</v>
      </c>
      <c r="B64" s="5" t="s">
        <v>38</v>
      </c>
      <c r="C64" s="5" t="s">
        <v>19</v>
      </c>
      <c r="D64" s="5">
        <v>1200</v>
      </c>
      <c r="E64" s="5">
        <v>680</v>
      </c>
      <c r="F64" s="5">
        <v>9.3000000000000007</v>
      </c>
      <c r="G64" s="5">
        <v>6.7</v>
      </c>
      <c r="H64" s="5">
        <v>10.6</v>
      </c>
      <c r="I64" s="29">
        <f t="shared" si="18"/>
        <v>1559.9999999999986</v>
      </c>
      <c r="J64" s="26">
        <f t="shared" si="19"/>
        <v>11160</v>
      </c>
      <c r="K64" s="27">
        <f t="shared" si="20"/>
        <v>0.13978494623655902</v>
      </c>
    </row>
    <row r="65" spans="1:11">
      <c r="A65" s="7">
        <v>42825</v>
      </c>
      <c r="B65" s="8" t="s">
        <v>566</v>
      </c>
      <c r="C65" s="8" t="s">
        <v>19</v>
      </c>
      <c r="D65" s="8">
        <v>2100</v>
      </c>
      <c r="E65" s="8">
        <v>550</v>
      </c>
      <c r="F65" s="8">
        <v>9.3000000000000007</v>
      </c>
      <c r="G65" s="8">
        <v>7.7</v>
      </c>
      <c r="H65" s="8">
        <v>8.6999999999999993</v>
      </c>
      <c r="I65" s="30">
        <f t="shared" si="18"/>
        <v>-1260.000000000003</v>
      </c>
      <c r="J65" s="26">
        <f t="shared" si="19"/>
        <v>19530</v>
      </c>
      <c r="K65" s="27">
        <f t="shared" si="20"/>
        <v>-6.4516129032258215E-2</v>
      </c>
    </row>
    <row r="66" spans="1:11">
      <c r="A66" s="4">
        <v>42825</v>
      </c>
      <c r="B66" s="5" t="s">
        <v>477</v>
      </c>
      <c r="C66" s="5" t="s">
        <v>536</v>
      </c>
      <c r="D66" s="5">
        <v>700</v>
      </c>
      <c r="E66" s="5">
        <v>1500</v>
      </c>
      <c r="F66" s="5">
        <v>22.8</v>
      </c>
      <c r="G66" s="5">
        <v>18.399999999999999</v>
      </c>
      <c r="H66" s="5">
        <v>22.8</v>
      </c>
      <c r="I66" s="29">
        <f t="shared" si="18"/>
        <v>0</v>
      </c>
      <c r="J66" s="26">
        <f t="shared" si="19"/>
        <v>15960</v>
      </c>
      <c r="K66" s="27">
        <f t="shared" si="20"/>
        <v>0</v>
      </c>
    </row>
    <row r="67" spans="1:11">
      <c r="A67" s="4"/>
      <c r="B67" s="5"/>
      <c r="C67" s="5"/>
      <c r="D67" s="5"/>
      <c r="E67" s="5"/>
      <c r="F67" s="5"/>
      <c r="G67" s="5"/>
      <c r="H67" s="5"/>
      <c r="I67" s="5"/>
      <c r="J67" s="5"/>
      <c r="K67" s="16">
        <f>SUM(K4:K66)</f>
        <v>4.1091096455537324</v>
      </c>
    </row>
    <row r="68" spans="1:11">
      <c r="A68" s="31"/>
      <c r="B68" s="32"/>
      <c r="C68" s="32"/>
      <c r="D68" s="32"/>
      <c r="E68" s="32"/>
      <c r="F68" s="32"/>
      <c r="G68" s="91" t="s">
        <v>69</v>
      </c>
      <c r="H68" s="91"/>
      <c r="I68" s="34">
        <f>SUM(I4:I67)</f>
        <v>80020.000000000029</v>
      </c>
      <c r="J68" s="32"/>
    </row>
    <row r="69" spans="1:11">
      <c r="A69" s="31"/>
      <c r="B69" s="32"/>
      <c r="C69" s="32"/>
      <c r="D69" s="32"/>
      <c r="E69" s="32"/>
      <c r="F69" s="32"/>
      <c r="G69" s="32"/>
      <c r="H69" s="32"/>
      <c r="I69" s="32"/>
      <c r="J69" s="32"/>
    </row>
    <row r="70" spans="1:11">
      <c r="A70" s="31"/>
      <c r="B70" s="32"/>
      <c r="C70" s="32"/>
      <c r="D70" s="32"/>
      <c r="E70" s="32"/>
      <c r="F70" s="32"/>
      <c r="G70" s="92" t="s">
        <v>70</v>
      </c>
      <c r="H70" s="92"/>
      <c r="I70" s="35">
        <v>4.1100000000000003</v>
      </c>
      <c r="J70" s="32"/>
    </row>
    <row r="71" spans="1:11">
      <c r="A71" s="31"/>
      <c r="B71" s="32"/>
      <c r="C71" s="32"/>
      <c r="D71" s="32"/>
      <c r="E71" s="32"/>
      <c r="F71" s="32"/>
      <c r="G71" s="33"/>
      <c r="H71" s="33"/>
      <c r="I71" s="32"/>
      <c r="J71" s="32"/>
    </row>
    <row r="72" spans="1:11">
      <c r="A72" s="31"/>
      <c r="B72" s="32"/>
      <c r="C72" s="32"/>
      <c r="D72" s="32"/>
      <c r="E72" s="32"/>
      <c r="F72" s="32"/>
      <c r="G72" s="92" t="s">
        <v>2</v>
      </c>
      <c r="H72" s="92"/>
      <c r="I72" s="35">
        <f>55/63</f>
        <v>0.87301587301587302</v>
      </c>
      <c r="J72" s="32"/>
    </row>
    <row r="73" spans="1:11">
      <c r="A73" s="31"/>
      <c r="B73" s="32"/>
      <c r="C73" s="32"/>
      <c r="D73" s="32"/>
      <c r="E73" s="32"/>
      <c r="F73" s="32"/>
      <c r="G73" s="32"/>
    </row>
    <row r="74" spans="1:11">
      <c r="A74" s="21"/>
      <c r="B74" s="22"/>
      <c r="C74" s="22"/>
      <c r="D74" s="22"/>
      <c r="E74" s="22"/>
      <c r="F74" s="22"/>
      <c r="G74" s="22"/>
      <c r="J74" s="22"/>
    </row>
    <row r="75" spans="1:11">
      <c r="A75" s="31"/>
      <c r="B75" s="32"/>
      <c r="D75" s="32"/>
      <c r="E75" s="32"/>
      <c r="F75" s="32"/>
      <c r="G75" s="32"/>
    </row>
    <row r="76" spans="1:11">
      <c r="A76" s="31"/>
      <c r="B76" s="32"/>
      <c r="C76" s="32"/>
      <c r="D76" s="32"/>
      <c r="E76" s="32"/>
      <c r="F76" s="32"/>
      <c r="G76" s="32"/>
      <c r="H76" s="32"/>
      <c r="I76" s="32"/>
      <c r="J76" s="32"/>
    </row>
    <row r="77" spans="1:11">
      <c r="A77" s="31"/>
      <c r="B77" s="32"/>
      <c r="C77" s="32"/>
      <c r="D77" s="32"/>
      <c r="E77" s="32"/>
      <c r="F77" s="32"/>
      <c r="G77" s="32"/>
      <c r="H77" s="32"/>
      <c r="I77" s="32"/>
      <c r="J77" s="32"/>
    </row>
    <row r="78" spans="1:11">
      <c r="A78" s="31"/>
      <c r="B78" s="32"/>
      <c r="C78" s="32"/>
      <c r="D78" s="32"/>
      <c r="E78" s="32"/>
      <c r="F78" s="32"/>
      <c r="G78" s="32"/>
      <c r="H78" s="32"/>
      <c r="I78" s="32"/>
      <c r="J78" s="32"/>
    </row>
    <row r="79" spans="1:11">
      <c r="A79" s="31"/>
      <c r="B79" s="32"/>
      <c r="C79" s="32"/>
      <c r="D79" s="32"/>
      <c r="E79" s="32"/>
      <c r="F79" s="32"/>
      <c r="G79" s="32"/>
      <c r="H79" s="32"/>
      <c r="I79" s="32"/>
      <c r="J79" s="32"/>
    </row>
    <row r="80" spans="1:11">
      <c r="A80" s="31"/>
      <c r="B80" s="32"/>
      <c r="C80" s="32"/>
      <c r="D80" s="32"/>
      <c r="E80" s="32"/>
      <c r="F80" s="32"/>
      <c r="G80" s="32"/>
      <c r="H80" s="32"/>
      <c r="I80" s="32"/>
      <c r="J80" s="32"/>
    </row>
    <row r="81" spans="9:10">
      <c r="I81" s="36"/>
      <c r="J81" s="37"/>
    </row>
  </sheetData>
  <mergeCells count="5">
    <mergeCell ref="A1:J1"/>
    <mergeCell ref="A2:J2"/>
    <mergeCell ref="G68:H68"/>
    <mergeCell ref="G70:H70"/>
    <mergeCell ref="G72:H72"/>
  </mergeCells>
  <pageMargins left="0.75" right="0.75" top="1" bottom="1" header="0.51180555555555596" footer="0.51180555555555596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workbookViewId="0">
      <selection activeCell="B19" sqref="B19"/>
    </sheetView>
  </sheetViews>
  <sheetFormatPr defaultColWidth="9" defaultRowHeight="15"/>
  <cols>
    <col min="1" max="1" width="10.85546875" style="1"/>
    <col min="2" max="2" width="26" style="1" customWidth="1"/>
    <col min="3" max="3" width="9" style="1"/>
    <col min="4" max="4" width="11" style="1" customWidth="1"/>
    <col min="5" max="5" width="17" style="1" customWidth="1"/>
    <col min="6" max="6" width="10.5703125" style="1" customWidth="1"/>
    <col min="7" max="7" width="17.7109375" style="1" customWidth="1"/>
    <col min="8" max="8" width="11" style="1" customWidth="1"/>
    <col min="9" max="9" width="20.140625" style="1" customWidth="1"/>
    <col min="10" max="10" width="15.7109375" style="1" customWidth="1"/>
    <col min="11" max="11" width="11" style="1" customWidth="1"/>
    <col min="12" max="16384" width="9" style="1"/>
  </cols>
  <sheetData>
    <row r="1" spans="1:11" ht="22.5">
      <c r="A1" s="93" t="s">
        <v>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5.75" customHeight="1">
      <c r="A2" s="103" t="s">
        <v>848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>
      <c r="A3" s="2" t="s">
        <v>6</v>
      </c>
      <c r="B3" s="3" t="s">
        <v>7</v>
      </c>
      <c r="C3" s="3"/>
      <c r="D3" s="3" t="s">
        <v>9</v>
      </c>
      <c r="E3" s="3" t="s">
        <v>849</v>
      </c>
      <c r="F3" s="3" t="s">
        <v>13</v>
      </c>
      <c r="G3" s="3" t="s">
        <v>12</v>
      </c>
      <c r="H3" s="3" t="s">
        <v>14</v>
      </c>
      <c r="I3" s="10" t="s">
        <v>15</v>
      </c>
      <c r="J3" s="10" t="s">
        <v>850</v>
      </c>
      <c r="K3" s="10" t="s">
        <v>851</v>
      </c>
    </row>
    <row r="4" spans="1:11">
      <c r="A4" s="4">
        <v>42782</v>
      </c>
      <c r="B4" s="5" t="s">
        <v>852</v>
      </c>
      <c r="C4" s="5" t="s">
        <v>19</v>
      </c>
      <c r="D4" s="5">
        <v>1700</v>
      </c>
      <c r="E4" s="5">
        <v>8</v>
      </c>
      <c r="F4" s="5">
        <v>6.9</v>
      </c>
      <c r="G4" s="5" t="s">
        <v>853</v>
      </c>
      <c r="H4" s="5">
        <v>9</v>
      </c>
      <c r="I4" s="5">
        <f t="shared" ref="I4:I12" si="0">(H4-E4)*D4</f>
        <v>1700</v>
      </c>
      <c r="J4" s="11">
        <f t="shared" ref="J4:J22" si="1">D4*E4</f>
        <v>13600</v>
      </c>
      <c r="K4" s="12">
        <f t="shared" ref="K4:K22" si="2">(I4/J4)</f>
        <v>0.125</v>
      </c>
    </row>
    <row r="5" spans="1:11">
      <c r="A5" s="4">
        <v>42782</v>
      </c>
      <c r="B5" s="5" t="s">
        <v>854</v>
      </c>
      <c r="C5" s="5" t="s">
        <v>19</v>
      </c>
      <c r="D5" s="5">
        <v>3000</v>
      </c>
      <c r="E5" s="5">
        <v>8.6</v>
      </c>
      <c r="F5" s="5">
        <v>7.8</v>
      </c>
      <c r="G5" s="5" t="s">
        <v>855</v>
      </c>
      <c r="H5" s="5">
        <v>9.9</v>
      </c>
      <c r="I5" s="5">
        <f t="shared" si="0"/>
        <v>3900.0000000000023</v>
      </c>
      <c r="J5" s="11">
        <f t="shared" si="1"/>
        <v>25800</v>
      </c>
      <c r="K5" s="12">
        <f t="shared" si="2"/>
        <v>0.15116279069767452</v>
      </c>
    </row>
    <row r="6" spans="1:11">
      <c r="A6" s="4">
        <v>42783</v>
      </c>
      <c r="B6" s="5" t="s">
        <v>856</v>
      </c>
      <c r="C6" s="5" t="s">
        <v>19</v>
      </c>
      <c r="D6" s="5">
        <v>2100</v>
      </c>
      <c r="E6" s="5">
        <v>3.6</v>
      </c>
      <c r="F6" s="5">
        <v>1.8</v>
      </c>
      <c r="G6" s="5" t="s">
        <v>857</v>
      </c>
      <c r="H6" s="5">
        <v>5.2</v>
      </c>
      <c r="I6" s="5">
        <f t="shared" si="0"/>
        <v>3360</v>
      </c>
      <c r="J6" s="11">
        <f t="shared" si="1"/>
        <v>7560</v>
      </c>
      <c r="K6" s="12">
        <f t="shared" si="2"/>
        <v>0.44444444444444442</v>
      </c>
    </row>
    <row r="7" spans="1:11">
      <c r="A7" s="4">
        <v>42783</v>
      </c>
      <c r="B7" s="5" t="s">
        <v>858</v>
      </c>
      <c r="C7" s="5" t="s">
        <v>19</v>
      </c>
      <c r="D7" s="5">
        <v>1200</v>
      </c>
      <c r="E7" s="5">
        <v>13.5</v>
      </c>
      <c r="F7" s="5">
        <v>11.5</v>
      </c>
      <c r="G7" s="5" t="s">
        <v>859</v>
      </c>
      <c r="H7" s="5">
        <v>16.8</v>
      </c>
      <c r="I7" s="5">
        <f t="shared" si="0"/>
        <v>3960.0000000000009</v>
      </c>
      <c r="J7" s="11">
        <f t="shared" si="1"/>
        <v>16200</v>
      </c>
      <c r="K7" s="12">
        <f t="shared" si="2"/>
        <v>0.24444444444444449</v>
      </c>
    </row>
    <row r="8" spans="1:11">
      <c r="A8" s="4">
        <v>42786</v>
      </c>
      <c r="B8" s="5" t="s">
        <v>860</v>
      </c>
      <c r="C8" s="5" t="s">
        <v>19</v>
      </c>
      <c r="D8" s="5">
        <v>2100</v>
      </c>
      <c r="E8" s="5">
        <v>9.6999999999999993</v>
      </c>
      <c r="F8" s="5">
        <v>8.1999999999999993</v>
      </c>
      <c r="G8" s="5" t="s">
        <v>861</v>
      </c>
      <c r="H8" s="5">
        <v>11.1</v>
      </c>
      <c r="I8" s="5">
        <f t="shared" si="0"/>
        <v>2940.0000000000009</v>
      </c>
      <c r="J8" s="11">
        <f t="shared" si="1"/>
        <v>20370</v>
      </c>
      <c r="K8" s="12">
        <f t="shared" si="2"/>
        <v>0.14432989690721654</v>
      </c>
    </row>
    <row r="9" spans="1:11">
      <c r="A9" s="4">
        <v>42786</v>
      </c>
      <c r="B9" s="5" t="s">
        <v>860</v>
      </c>
      <c r="C9" s="5" t="s">
        <v>19</v>
      </c>
      <c r="D9" s="5">
        <v>2100</v>
      </c>
      <c r="E9" s="5">
        <v>11.7</v>
      </c>
      <c r="F9" s="5">
        <v>10.199999999999999</v>
      </c>
      <c r="G9" s="5" t="s">
        <v>862</v>
      </c>
      <c r="H9" s="5">
        <v>12.4</v>
      </c>
      <c r="I9" s="5">
        <f t="shared" si="0"/>
        <v>1470.0000000000023</v>
      </c>
      <c r="J9" s="11">
        <f t="shared" si="1"/>
        <v>24570</v>
      </c>
      <c r="K9" s="12">
        <f t="shared" si="2"/>
        <v>5.9829059829059922E-2</v>
      </c>
    </row>
    <row r="10" spans="1:11">
      <c r="A10" s="4">
        <v>42786</v>
      </c>
      <c r="B10" s="5" t="s">
        <v>860</v>
      </c>
      <c r="C10" s="5" t="s">
        <v>19</v>
      </c>
      <c r="D10" s="5">
        <v>2100</v>
      </c>
      <c r="E10" s="5">
        <v>12.4</v>
      </c>
      <c r="F10" s="5">
        <v>11.4</v>
      </c>
      <c r="G10" s="5" t="s">
        <v>863</v>
      </c>
      <c r="H10" s="5">
        <v>13.7</v>
      </c>
      <c r="I10" s="5">
        <f t="shared" si="0"/>
        <v>2729.9999999999977</v>
      </c>
      <c r="J10" s="11">
        <f t="shared" si="1"/>
        <v>26040</v>
      </c>
      <c r="K10" s="12">
        <f t="shared" si="2"/>
        <v>0.10483870967741926</v>
      </c>
    </row>
    <row r="11" spans="1:11">
      <c r="A11" s="4">
        <v>42787</v>
      </c>
      <c r="B11" s="5" t="s">
        <v>864</v>
      </c>
      <c r="C11" s="5" t="s">
        <v>19</v>
      </c>
      <c r="D11" s="5">
        <v>2100</v>
      </c>
      <c r="E11" s="5">
        <v>9.4</v>
      </c>
      <c r="F11" s="5">
        <v>7.9</v>
      </c>
      <c r="G11" s="5" t="s">
        <v>865</v>
      </c>
      <c r="H11" s="5">
        <v>11.7</v>
      </c>
      <c r="I11" s="5">
        <f t="shared" si="0"/>
        <v>4829.9999999999982</v>
      </c>
      <c r="J11" s="11">
        <f t="shared" si="1"/>
        <v>19740</v>
      </c>
      <c r="K11" s="12">
        <f t="shared" si="2"/>
        <v>0.2446808510638297</v>
      </c>
    </row>
    <row r="12" spans="1:11">
      <c r="A12" s="4">
        <v>42787</v>
      </c>
      <c r="B12" s="5" t="s">
        <v>866</v>
      </c>
      <c r="C12" s="5" t="s">
        <v>19</v>
      </c>
      <c r="D12" s="5">
        <v>6000</v>
      </c>
      <c r="E12" s="5">
        <v>2.2000000000000002</v>
      </c>
      <c r="F12" s="5">
        <v>1.6</v>
      </c>
      <c r="G12" s="5" t="s">
        <v>867</v>
      </c>
      <c r="H12" s="5">
        <v>2.2000000000000002</v>
      </c>
      <c r="I12" s="5">
        <f t="shared" si="0"/>
        <v>0</v>
      </c>
      <c r="J12" s="11">
        <f t="shared" si="1"/>
        <v>13200.000000000002</v>
      </c>
      <c r="K12" s="12">
        <f t="shared" si="2"/>
        <v>0</v>
      </c>
    </row>
    <row r="13" spans="1:11">
      <c r="A13" s="4">
        <v>42788</v>
      </c>
      <c r="B13" s="5" t="s">
        <v>868</v>
      </c>
      <c r="C13" s="5" t="s">
        <v>536</v>
      </c>
      <c r="D13" s="5">
        <v>600</v>
      </c>
      <c r="E13" s="5">
        <v>35.200000000000003</v>
      </c>
      <c r="F13" s="5">
        <v>29.8</v>
      </c>
      <c r="G13" s="5" t="s">
        <v>869</v>
      </c>
      <c r="H13" s="5">
        <v>35.200000000000003</v>
      </c>
      <c r="I13" s="5">
        <v>0</v>
      </c>
      <c r="J13" s="11">
        <f t="shared" si="1"/>
        <v>21120</v>
      </c>
      <c r="K13" s="12">
        <f t="shared" si="2"/>
        <v>0</v>
      </c>
    </row>
    <row r="14" spans="1:11">
      <c r="A14" s="4">
        <v>42788</v>
      </c>
      <c r="B14" s="6" t="s">
        <v>870</v>
      </c>
      <c r="C14" s="6" t="s">
        <v>536</v>
      </c>
      <c r="D14" s="6">
        <v>1500</v>
      </c>
      <c r="E14" s="6">
        <v>26.1</v>
      </c>
      <c r="F14" s="6">
        <v>23.9</v>
      </c>
      <c r="G14" s="6" t="s">
        <v>871</v>
      </c>
      <c r="H14" s="6">
        <v>27.6</v>
      </c>
      <c r="I14" s="5">
        <f t="shared" ref="I14:I22" si="3">(H14-E14)*D14</f>
        <v>2250</v>
      </c>
      <c r="J14" s="11">
        <f t="shared" si="1"/>
        <v>39150</v>
      </c>
      <c r="K14" s="12">
        <f t="shared" si="2"/>
        <v>5.7471264367816091E-2</v>
      </c>
    </row>
    <row r="15" spans="1:11">
      <c r="A15" s="4">
        <v>42789</v>
      </c>
      <c r="B15" s="5" t="s">
        <v>872</v>
      </c>
      <c r="C15" s="5" t="s">
        <v>536</v>
      </c>
      <c r="D15" s="5">
        <v>7000</v>
      </c>
      <c r="E15" s="5">
        <v>10.5</v>
      </c>
      <c r="F15" s="5">
        <v>9.8000000000000007</v>
      </c>
      <c r="G15" s="5" t="s">
        <v>873</v>
      </c>
      <c r="H15" s="5">
        <v>1.5</v>
      </c>
      <c r="I15" s="5">
        <v>0</v>
      </c>
      <c r="J15" s="11">
        <f t="shared" si="1"/>
        <v>73500</v>
      </c>
      <c r="K15" s="12">
        <f t="shared" si="2"/>
        <v>0</v>
      </c>
    </row>
    <row r="16" spans="1:11">
      <c r="A16" s="4">
        <v>42789</v>
      </c>
      <c r="B16" s="5" t="s">
        <v>874</v>
      </c>
      <c r="C16" s="5" t="s">
        <v>536</v>
      </c>
      <c r="D16" s="5">
        <v>3500</v>
      </c>
      <c r="E16" s="5">
        <v>11.2</v>
      </c>
      <c r="F16" s="5">
        <v>10.3</v>
      </c>
      <c r="G16" s="5" t="s">
        <v>875</v>
      </c>
      <c r="H16" s="5">
        <v>11.2</v>
      </c>
      <c r="I16" s="5">
        <v>0</v>
      </c>
      <c r="J16" s="11">
        <f t="shared" si="1"/>
        <v>39200</v>
      </c>
      <c r="K16" s="12">
        <f t="shared" si="2"/>
        <v>0</v>
      </c>
    </row>
    <row r="17" spans="1:11">
      <c r="A17" s="7">
        <v>42793</v>
      </c>
      <c r="B17" s="8" t="s">
        <v>876</v>
      </c>
      <c r="C17" s="8" t="s">
        <v>536</v>
      </c>
      <c r="D17" s="8">
        <v>2100</v>
      </c>
      <c r="E17" s="8">
        <v>13.2</v>
      </c>
      <c r="F17" s="8">
        <v>11.8</v>
      </c>
      <c r="G17" s="8" t="s">
        <v>877</v>
      </c>
      <c r="H17" s="8">
        <v>12.9</v>
      </c>
      <c r="I17" s="8">
        <f t="shared" si="3"/>
        <v>-629.99999999999773</v>
      </c>
      <c r="J17" s="11">
        <f t="shared" si="1"/>
        <v>27720</v>
      </c>
      <c r="K17" s="12">
        <f t="shared" si="2"/>
        <v>-2.2727272727272645E-2</v>
      </c>
    </row>
    <row r="18" spans="1:11">
      <c r="A18" s="4">
        <v>42793</v>
      </c>
      <c r="B18" s="5" t="s">
        <v>878</v>
      </c>
      <c r="C18" s="5" t="s">
        <v>536</v>
      </c>
      <c r="D18" s="5">
        <v>1700</v>
      </c>
      <c r="E18" s="5">
        <v>16.2</v>
      </c>
      <c r="F18" s="5">
        <v>14.1</v>
      </c>
      <c r="G18" s="5" t="s">
        <v>879</v>
      </c>
      <c r="H18" s="5">
        <v>17.899999999999999</v>
      </c>
      <c r="I18" s="5">
        <f t="shared" si="3"/>
        <v>2889.9999999999986</v>
      </c>
      <c r="J18" s="11">
        <f t="shared" si="1"/>
        <v>27540</v>
      </c>
      <c r="K18" s="12">
        <f t="shared" si="2"/>
        <v>0.10493827160493822</v>
      </c>
    </row>
    <row r="19" spans="1:11">
      <c r="A19" s="4">
        <v>42793</v>
      </c>
      <c r="B19" s="5" t="s">
        <v>880</v>
      </c>
      <c r="C19" s="5" t="s">
        <v>536</v>
      </c>
      <c r="D19" s="5">
        <v>3000</v>
      </c>
      <c r="E19" s="5">
        <v>20.100000000000001</v>
      </c>
      <c r="F19" s="5">
        <v>18</v>
      </c>
      <c r="G19" s="5" t="s">
        <v>881</v>
      </c>
      <c r="H19" s="5">
        <v>20.6</v>
      </c>
      <c r="I19" s="5">
        <f t="shared" si="3"/>
        <v>1500</v>
      </c>
      <c r="J19" s="11">
        <f t="shared" si="1"/>
        <v>60300.000000000007</v>
      </c>
      <c r="K19" s="12">
        <f t="shared" si="2"/>
        <v>2.4875621890547261E-2</v>
      </c>
    </row>
    <row r="20" spans="1:11">
      <c r="A20" s="7">
        <v>42793</v>
      </c>
      <c r="B20" s="8" t="s">
        <v>882</v>
      </c>
      <c r="C20" s="8" t="s">
        <v>536</v>
      </c>
      <c r="D20" s="8">
        <v>1000</v>
      </c>
      <c r="E20" s="8">
        <v>24.2</v>
      </c>
      <c r="F20" s="8">
        <v>21.4</v>
      </c>
      <c r="G20" s="8" t="s">
        <v>883</v>
      </c>
      <c r="H20" s="8">
        <v>21.4</v>
      </c>
      <c r="I20" s="8">
        <f t="shared" si="3"/>
        <v>-2800.0000000000009</v>
      </c>
      <c r="J20" s="11">
        <f t="shared" si="1"/>
        <v>24200</v>
      </c>
      <c r="K20" s="12">
        <f t="shared" si="2"/>
        <v>-0.11570247933884301</v>
      </c>
    </row>
    <row r="21" spans="1:11">
      <c r="A21" s="4">
        <v>42793</v>
      </c>
      <c r="B21" s="5" t="s">
        <v>884</v>
      </c>
      <c r="C21" s="5" t="s">
        <v>536</v>
      </c>
      <c r="D21" s="5">
        <v>1500</v>
      </c>
      <c r="E21" s="5">
        <v>19</v>
      </c>
      <c r="F21" s="5">
        <v>17.899999999999999</v>
      </c>
      <c r="G21" s="5" t="s">
        <v>885</v>
      </c>
      <c r="H21" s="5">
        <v>20</v>
      </c>
      <c r="I21" s="5">
        <f t="shared" si="3"/>
        <v>1500</v>
      </c>
      <c r="J21" s="11">
        <f t="shared" si="1"/>
        <v>28500</v>
      </c>
      <c r="K21" s="12">
        <f t="shared" si="2"/>
        <v>5.2631578947368418E-2</v>
      </c>
    </row>
    <row r="22" spans="1:11">
      <c r="A22" s="4">
        <v>42794</v>
      </c>
      <c r="B22" s="5" t="s">
        <v>886</v>
      </c>
      <c r="C22" s="5" t="s">
        <v>536</v>
      </c>
      <c r="D22" s="5">
        <v>2100</v>
      </c>
      <c r="E22" s="5">
        <v>36.200000000000003</v>
      </c>
      <c r="F22" s="5">
        <v>34.799999999999997</v>
      </c>
      <c r="G22" s="5" t="s">
        <v>887</v>
      </c>
      <c r="H22" s="5">
        <v>38.9</v>
      </c>
      <c r="I22" s="5">
        <f t="shared" si="3"/>
        <v>5669.9999999999909</v>
      </c>
      <c r="J22" s="11">
        <f t="shared" si="1"/>
        <v>76020</v>
      </c>
      <c r="K22" s="12">
        <f t="shared" si="2"/>
        <v>7.4585635359115901E-2</v>
      </c>
    </row>
    <row r="23" spans="1:11">
      <c r="A23" s="4"/>
      <c r="B23" s="5"/>
      <c r="C23" s="5"/>
      <c r="D23" s="5"/>
      <c r="E23" s="5"/>
      <c r="F23" s="5"/>
      <c r="G23" s="5"/>
      <c r="H23" s="5"/>
      <c r="I23" s="5"/>
      <c r="J23" s="13"/>
      <c r="K23" s="14"/>
    </row>
    <row r="24" spans="1:11">
      <c r="A24" s="105" t="s">
        <v>888</v>
      </c>
      <c r="B24" s="106"/>
      <c r="C24" s="106"/>
      <c r="D24" s="106"/>
      <c r="E24" s="106"/>
      <c r="F24" s="106"/>
      <c r="G24" s="106"/>
      <c r="H24" s="107"/>
      <c r="I24" s="15">
        <f>SUM(I4:I22)</f>
        <v>35269.999999999993</v>
      </c>
      <c r="J24" s="5"/>
      <c r="K24" s="16">
        <f>SUM(K4:K22)</f>
        <v>1.6948028171677587</v>
      </c>
    </row>
    <row r="26" spans="1:11">
      <c r="G26" s="101" t="s">
        <v>69</v>
      </c>
      <c r="H26" s="101"/>
      <c r="I26" s="17">
        <v>35270</v>
      </c>
    </row>
    <row r="27" spans="1:11">
      <c r="G27" s="101" t="s">
        <v>889</v>
      </c>
      <c r="H27" s="101"/>
      <c r="I27" s="18">
        <v>1.69</v>
      </c>
    </row>
    <row r="28" spans="1:11">
      <c r="G28" s="101" t="s">
        <v>2</v>
      </c>
      <c r="H28" s="101"/>
      <c r="I28" s="19">
        <f>17/19</f>
        <v>0.89473684210526316</v>
      </c>
    </row>
  </sheetData>
  <mergeCells count="6">
    <mergeCell ref="G28:H28"/>
    <mergeCell ref="A1:K1"/>
    <mergeCell ref="A2:K2"/>
    <mergeCell ref="A24:H24"/>
    <mergeCell ref="G26:H26"/>
    <mergeCell ref="G27:H27"/>
  </mergeCells>
  <pageMargins left="0.69930555555555596" right="0.69930555555555596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63"/>
  <sheetViews>
    <sheetView topLeftCell="A39" workbookViewId="0">
      <selection activeCell="L52" sqref="L52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8" max="8" width="10.42578125" customWidth="1"/>
    <col min="9" max="9" width="11" customWidth="1"/>
    <col min="10" max="10" width="12.5703125" customWidth="1"/>
    <col min="11" max="11" width="19.140625" customWidth="1"/>
    <col min="12" max="12" width="18.85546875" customWidth="1"/>
  </cols>
  <sheetData>
    <row r="1" spans="1:13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</row>
    <row r="2" spans="1:13">
      <c r="A2" s="89" t="s">
        <v>133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</row>
    <row r="3" spans="1:13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23" t="s">
        <v>15</v>
      </c>
      <c r="K3" s="24" t="s">
        <v>16</v>
      </c>
      <c r="L3" s="24" t="s">
        <v>17</v>
      </c>
      <c r="M3" s="1"/>
    </row>
    <row r="4" spans="1:13">
      <c r="A4" s="65">
        <v>43831</v>
      </c>
      <c r="B4" s="66" t="s">
        <v>134</v>
      </c>
      <c r="C4" s="8" t="s">
        <v>19</v>
      </c>
      <c r="D4" s="8">
        <v>1200</v>
      </c>
      <c r="E4" s="8">
        <v>320</v>
      </c>
      <c r="F4" s="8">
        <v>30</v>
      </c>
      <c r="G4" s="8" t="s">
        <v>135</v>
      </c>
      <c r="H4" s="8">
        <v>28.9</v>
      </c>
      <c r="I4" s="8">
        <v>28.9</v>
      </c>
      <c r="J4" s="30">
        <f t="shared" ref="J4:J54" si="0">(I4-F4)*D4</f>
        <v>-1320.0000000000018</v>
      </c>
      <c r="K4" s="26">
        <f t="shared" ref="K4:K54" si="1">D4*F4</f>
        <v>36000</v>
      </c>
      <c r="L4" s="27">
        <f t="shared" ref="L4:L54" si="2">(J4/K4)</f>
        <v>-3.6666666666666715E-2</v>
      </c>
      <c r="M4" s="1"/>
    </row>
    <row r="5" spans="1:13">
      <c r="A5" s="64">
        <v>43831</v>
      </c>
      <c r="B5" s="11" t="s">
        <v>134</v>
      </c>
      <c r="C5" s="5" t="s">
        <v>19</v>
      </c>
      <c r="D5" s="5">
        <v>1200</v>
      </c>
      <c r="E5" s="5">
        <v>320</v>
      </c>
      <c r="F5" s="5">
        <v>30</v>
      </c>
      <c r="G5" s="5" t="s">
        <v>135</v>
      </c>
      <c r="H5" s="5">
        <v>28.9</v>
      </c>
      <c r="I5" s="5">
        <v>30</v>
      </c>
      <c r="J5" s="29">
        <f t="shared" si="0"/>
        <v>0</v>
      </c>
      <c r="K5" s="26">
        <f t="shared" si="1"/>
        <v>36000</v>
      </c>
      <c r="L5" s="27">
        <f t="shared" si="2"/>
        <v>0</v>
      </c>
      <c r="M5" s="1"/>
    </row>
    <row r="6" spans="1:13">
      <c r="A6" s="65">
        <v>43862</v>
      </c>
      <c r="B6" s="66" t="s">
        <v>81</v>
      </c>
      <c r="C6" s="8" t="s">
        <v>19</v>
      </c>
      <c r="D6" s="8">
        <v>750</v>
      </c>
      <c r="E6" s="8">
        <v>1140</v>
      </c>
      <c r="F6" s="8">
        <v>43</v>
      </c>
      <c r="G6" s="8" t="s">
        <v>136</v>
      </c>
      <c r="H6" s="8">
        <v>40.9</v>
      </c>
      <c r="I6" s="8">
        <v>40.9</v>
      </c>
      <c r="J6" s="30">
        <f t="shared" si="0"/>
        <v>-1575.0000000000011</v>
      </c>
      <c r="K6" s="26">
        <f t="shared" si="1"/>
        <v>32250</v>
      </c>
      <c r="L6" s="27">
        <f t="shared" si="2"/>
        <v>-4.8837209302325615E-2</v>
      </c>
      <c r="M6" s="1"/>
    </row>
    <row r="7" spans="1:13">
      <c r="A7" s="64">
        <v>43862</v>
      </c>
      <c r="B7" s="11" t="s">
        <v>74</v>
      </c>
      <c r="C7" s="5" t="s">
        <v>19</v>
      </c>
      <c r="D7" s="5">
        <v>250</v>
      </c>
      <c r="E7" s="5">
        <v>4200</v>
      </c>
      <c r="F7" s="5">
        <v>166</v>
      </c>
      <c r="G7" s="5" t="s">
        <v>137</v>
      </c>
      <c r="H7" s="5">
        <v>159.69999999999999</v>
      </c>
      <c r="I7" s="5">
        <v>166</v>
      </c>
      <c r="J7" s="29">
        <f t="shared" si="0"/>
        <v>0</v>
      </c>
      <c r="K7" s="26">
        <f t="shared" si="1"/>
        <v>41500</v>
      </c>
      <c r="L7" s="27">
        <f t="shared" si="2"/>
        <v>0</v>
      </c>
      <c r="M7" s="1"/>
    </row>
    <row r="8" spans="1:13">
      <c r="A8" s="64">
        <v>43891</v>
      </c>
      <c r="B8" s="11" t="s">
        <v>138</v>
      </c>
      <c r="C8" s="5" t="s">
        <v>19</v>
      </c>
      <c r="D8" s="5">
        <v>500</v>
      </c>
      <c r="E8" s="5">
        <v>1680</v>
      </c>
      <c r="F8" s="5">
        <v>56</v>
      </c>
      <c r="G8" s="5" t="s">
        <v>139</v>
      </c>
      <c r="H8" s="5">
        <v>52.7</v>
      </c>
      <c r="I8" s="5">
        <v>60.9</v>
      </c>
      <c r="J8" s="29">
        <f t="shared" si="0"/>
        <v>2449.9999999999991</v>
      </c>
      <c r="K8" s="26">
        <f t="shared" si="1"/>
        <v>28000</v>
      </c>
      <c r="L8" s="27">
        <f t="shared" si="2"/>
        <v>8.7499999999999967E-2</v>
      </c>
      <c r="M8" s="1"/>
    </row>
    <row r="9" spans="1:13">
      <c r="A9" s="65">
        <v>43983</v>
      </c>
      <c r="B9" s="66" t="s">
        <v>140</v>
      </c>
      <c r="C9" s="8" t="s">
        <v>19</v>
      </c>
      <c r="D9" s="8">
        <v>375</v>
      </c>
      <c r="E9" s="8">
        <v>1640</v>
      </c>
      <c r="F9" s="8">
        <v>45</v>
      </c>
      <c r="G9" s="8" t="s">
        <v>141</v>
      </c>
      <c r="H9" s="8">
        <v>41.7</v>
      </c>
      <c r="I9" s="8">
        <v>41.7</v>
      </c>
      <c r="J9" s="30">
        <f t="shared" si="0"/>
        <v>-1237.4999999999989</v>
      </c>
      <c r="K9" s="26">
        <f t="shared" si="1"/>
        <v>16875</v>
      </c>
      <c r="L9" s="27">
        <f t="shared" si="2"/>
        <v>-7.3333333333333264E-2</v>
      </c>
      <c r="M9" s="1"/>
    </row>
    <row r="10" spans="1:13">
      <c r="A10" s="64">
        <v>43983</v>
      </c>
      <c r="B10" s="11" t="s">
        <v>142</v>
      </c>
      <c r="C10" s="5" t="s">
        <v>19</v>
      </c>
      <c r="D10" s="5">
        <v>1500</v>
      </c>
      <c r="E10" s="5">
        <v>360</v>
      </c>
      <c r="F10" s="5">
        <v>25</v>
      </c>
      <c r="G10" s="5" t="s">
        <v>143</v>
      </c>
      <c r="H10" s="5">
        <v>23.9</v>
      </c>
      <c r="I10" s="5">
        <v>26</v>
      </c>
      <c r="J10" s="29">
        <f t="shared" si="0"/>
        <v>1500</v>
      </c>
      <c r="K10" s="26">
        <f t="shared" si="1"/>
        <v>37500</v>
      </c>
      <c r="L10" s="27">
        <f t="shared" si="2"/>
        <v>0.04</v>
      </c>
      <c r="M10" s="1"/>
    </row>
    <row r="11" spans="1:13">
      <c r="A11" s="64">
        <v>43983</v>
      </c>
      <c r="B11" s="11" t="s">
        <v>144</v>
      </c>
      <c r="C11" s="5" t="s">
        <v>19</v>
      </c>
      <c r="D11" s="5">
        <v>600</v>
      </c>
      <c r="E11" s="5">
        <v>1720</v>
      </c>
      <c r="F11" s="5">
        <v>49</v>
      </c>
      <c r="G11" s="5" t="s">
        <v>145</v>
      </c>
      <c r="H11" s="5">
        <v>46.4</v>
      </c>
      <c r="I11" s="5">
        <v>49</v>
      </c>
      <c r="J11" s="29">
        <f t="shared" si="0"/>
        <v>0</v>
      </c>
      <c r="K11" s="26">
        <f t="shared" si="1"/>
        <v>29400</v>
      </c>
      <c r="L11" s="27">
        <f t="shared" si="2"/>
        <v>0</v>
      </c>
      <c r="M11" s="1"/>
    </row>
    <row r="12" spans="1:13">
      <c r="A12" s="65">
        <v>43983</v>
      </c>
      <c r="B12" s="66" t="s">
        <v>49</v>
      </c>
      <c r="C12" s="8" t="s">
        <v>19</v>
      </c>
      <c r="D12" s="8">
        <v>250</v>
      </c>
      <c r="E12" s="8">
        <v>4000</v>
      </c>
      <c r="F12" s="8">
        <v>114</v>
      </c>
      <c r="G12" s="8" t="s">
        <v>146</v>
      </c>
      <c r="H12" s="8">
        <v>107.4</v>
      </c>
      <c r="I12" s="8">
        <v>107.4</v>
      </c>
      <c r="J12" s="30">
        <f t="shared" si="0"/>
        <v>-1649.9999999999986</v>
      </c>
      <c r="K12" s="26">
        <f t="shared" si="1"/>
        <v>28500</v>
      </c>
      <c r="L12" s="27">
        <f t="shared" si="2"/>
        <v>-5.7894736842105214E-2</v>
      </c>
      <c r="M12" s="1"/>
    </row>
    <row r="13" spans="1:13">
      <c r="A13" s="64">
        <v>44013</v>
      </c>
      <c r="B13" s="11" t="s">
        <v>96</v>
      </c>
      <c r="C13" s="5" t="s">
        <v>19</v>
      </c>
      <c r="D13" s="5">
        <v>600</v>
      </c>
      <c r="E13" s="5">
        <v>1720</v>
      </c>
      <c r="F13" s="5">
        <v>56</v>
      </c>
      <c r="G13" s="5" t="s">
        <v>147</v>
      </c>
      <c r="H13" s="5">
        <v>53.7</v>
      </c>
      <c r="I13" s="5">
        <v>56</v>
      </c>
      <c r="J13" s="29">
        <f t="shared" si="0"/>
        <v>0</v>
      </c>
      <c r="K13" s="26">
        <f t="shared" si="1"/>
        <v>33600</v>
      </c>
      <c r="L13" s="27">
        <f t="shared" si="2"/>
        <v>0</v>
      </c>
      <c r="M13" s="1"/>
    </row>
    <row r="14" spans="1:13">
      <c r="A14" s="64">
        <v>44013</v>
      </c>
      <c r="B14" s="11" t="s">
        <v>148</v>
      </c>
      <c r="C14" s="5" t="s">
        <v>19</v>
      </c>
      <c r="D14" s="5">
        <v>400</v>
      </c>
      <c r="E14" s="5">
        <v>1500</v>
      </c>
      <c r="F14" s="5">
        <v>62</v>
      </c>
      <c r="G14" s="5" t="s">
        <v>149</v>
      </c>
      <c r="H14" s="5">
        <v>58.7</v>
      </c>
      <c r="I14" s="5">
        <v>70</v>
      </c>
      <c r="J14" s="29">
        <f t="shared" si="0"/>
        <v>3200</v>
      </c>
      <c r="K14" s="26">
        <f t="shared" si="1"/>
        <v>24800</v>
      </c>
      <c r="L14" s="27">
        <f t="shared" si="2"/>
        <v>0.12903225806451613</v>
      </c>
      <c r="M14" s="1"/>
    </row>
    <row r="15" spans="1:13">
      <c r="A15" s="64">
        <v>44044</v>
      </c>
      <c r="B15" s="11" t="s">
        <v>148</v>
      </c>
      <c r="C15" s="5" t="s">
        <v>19</v>
      </c>
      <c r="D15" s="5">
        <v>400</v>
      </c>
      <c r="E15" s="5">
        <v>1460</v>
      </c>
      <c r="F15" s="5">
        <v>56</v>
      </c>
      <c r="G15" s="5" t="s">
        <v>150</v>
      </c>
      <c r="H15" s="5">
        <v>52.7</v>
      </c>
      <c r="I15" s="5">
        <v>60.6</v>
      </c>
      <c r="J15" s="29">
        <f t="shared" si="0"/>
        <v>1840.0000000000005</v>
      </c>
      <c r="K15" s="26">
        <f t="shared" si="1"/>
        <v>22400</v>
      </c>
      <c r="L15" s="27">
        <f t="shared" si="2"/>
        <v>8.2142857142857156E-2</v>
      </c>
      <c r="M15" s="1"/>
    </row>
    <row r="16" spans="1:13">
      <c r="A16" s="64">
        <v>44044</v>
      </c>
      <c r="B16" s="11" t="s">
        <v>30</v>
      </c>
      <c r="C16" s="5" t="s">
        <v>19</v>
      </c>
      <c r="D16" s="5">
        <v>300</v>
      </c>
      <c r="E16" s="5">
        <v>1360</v>
      </c>
      <c r="F16" s="5">
        <v>57</v>
      </c>
      <c r="G16" s="5" t="s">
        <v>151</v>
      </c>
      <c r="H16" s="5">
        <v>52.4</v>
      </c>
      <c r="I16" s="5">
        <v>58</v>
      </c>
      <c r="J16" s="29">
        <f t="shared" si="0"/>
        <v>300</v>
      </c>
      <c r="K16" s="26">
        <f t="shared" si="1"/>
        <v>17100</v>
      </c>
      <c r="L16" s="27">
        <f t="shared" si="2"/>
        <v>1.7543859649122806E-2</v>
      </c>
      <c r="M16" s="1"/>
    </row>
    <row r="17" spans="1:13">
      <c r="A17" s="64">
        <v>44075</v>
      </c>
      <c r="B17" s="11" t="s">
        <v>144</v>
      </c>
      <c r="C17" s="5" t="s">
        <v>19</v>
      </c>
      <c r="D17" s="5">
        <v>600</v>
      </c>
      <c r="E17" s="5">
        <v>1760</v>
      </c>
      <c r="F17" s="5">
        <v>38</v>
      </c>
      <c r="G17" s="5" t="s">
        <v>152</v>
      </c>
      <c r="H17" s="5">
        <v>35.4</v>
      </c>
      <c r="I17" s="5">
        <v>44</v>
      </c>
      <c r="J17" s="29">
        <f t="shared" si="0"/>
        <v>3600</v>
      </c>
      <c r="K17" s="26">
        <f t="shared" si="1"/>
        <v>22800</v>
      </c>
      <c r="L17" s="27">
        <f t="shared" si="2"/>
        <v>0.15789473684210525</v>
      </c>
      <c r="M17" s="1"/>
    </row>
    <row r="18" spans="1:13">
      <c r="A18" s="64">
        <v>44075</v>
      </c>
      <c r="B18" s="11" t="s">
        <v>142</v>
      </c>
      <c r="C18" s="5" t="s">
        <v>19</v>
      </c>
      <c r="D18" s="5">
        <v>1500</v>
      </c>
      <c r="E18" s="5">
        <v>360</v>
      </c>
      <c r="F18" s="5">
        <v>20</v>
      </c>
      <c r="G18" s="5" t="s">
        <v>104</v>
      </c>
      <c r="H18" s="5">
        <v>18.899999999999999</v>
      </c>
      <c r="I18" s="5">
        <v>20</v>
      </c>
      <c r="J18" s="29">
        <f t="shared" si="0"/>
        <v>0</v>
      </c>
      <c r="K18" s="26">
        <f t="shared" si="1"/>
        <v>30000</v>
      </c>
      <c r="L18" s="27">
        <f t="shared" si="2"/>
        <v>0</v>
      </c>
      <c r="M18" s="1"/>
    </row>
    <row r="19" spans="1:13">
      <c r="A19" s="65">
        <v>44105</v>
      </c>
      <c r="B19" s="66" t="s">
        <v>81</v>
      </c>
      <c r="C19" s="8" t="s">
        <v>19</v>
      </c>
      <c r="D19" s="8">
        <v>750</v>
      </c>
      <c r="E19" s="8">
        <v>1160</v>
      </c>
      <c r="F19" s="8">
        <v>34</v>
      </c>
      <c r="G19" s="8" t="s">
        <v>153</v>
      </c>
      <c r="H19" s="8">
        <v>31.9</v>
      </c>
      <c r="I19" s="8">
        <v>31.9</v>
      </c>
      <c r="J19" s="30">
        <f t="shared" si="0"/>
        <v>-1575.0000000000011</v>
      </c>
      <c r="K19" s="26">
        <f t="shared" si="1"/>
        <v>25500</v>
      </c>
      <c r="L19" s="27">
        <f t="shared" si="2"/>
        <v>-6.1764705882352985E-2</v>
      </c>
      <c r="M19" s="1"/>
    </row>
    <row r="20" spans="1:13">
      <c r="A20" s="65">
        <v>44105</v>
      </c>
      <c r="B20" s="66" t="s">
        <v>96</v>
      </c>
      <c r="C20" s="8" t="s">
        <v>19</v>
      </c>
      <c r="D20" s="8">
        <v>600</v>
      </c>
      <c r="E20" s="8">
        <v>1760</v>
      </c>
      <c r="F20" s="8">
        <v>48</v>
      </c>
      <c r="G20" s="8" t="s">
        <v>154</v>
      </c>
      <c r="H20" s="8">
        <v>45.4</v>
      </c>
      <c r="I20" s="8">
        <v>45.4</v>
      </c>
      <c r="J20" s="30">
        <f t="shared" si="0"/>
        <v>-1560.0000000000009</v>
      </c>
      <c r="K20" s="26">
        <f t="shared" si="1"/>
        <v>28800</v>
      </c>
      <c r="L20" s="27">
        <f t="shared" si="2"/>
        <v>-5.4166666666666696E-2</v>
      </c>
      <c r="M20" s="1"/>
    </row>
    <row r="21" spans="1:13">
      <c r="A21" s="64">
        <v>44105</v>
      </c>
      <c r="B21" s="11" t="s">
        <v>155</v>
      </c>
      <c r="C21" s="5" t="s">
        <v>19</v>
      </c>
      <c r="D21" s="5">
        <v>800</v>
      </c>
      <c r="E21" s="5">
        <v>1040</v>
      </c>
      <c r="F21" s="5">
        <v>26.1</v>
      </c>
      <c r="G21" s="5" t="s">
        <v>156</v>
      </c>
      <c r="H21" s="5">
        <v>24.4</v>
      </c>
      <c r="I21" s="5">
        <v>30</v>
      </c>
      <c r="J21" s="29">
        <f t="shared" si="0"/>
        <v>3119.9999999999991</v>
      </c>
      <c r="K21" s="26">
        <f t="shared" si="1"/>
        <v>20880</v>
      </c>
      <c r="L21" s="27">
        <f t="shared" si="2"/>
        <v>0.1494252873563218</v>
      </c>
      <c r="M21" s="1"/>
    </row>
    <row r="22" spans="1:13">
      <c r="A22" s="64" t="s">
        <v>157</v>
      </c>
      <c r="B22" s="11" t="s">
        <v>140</v>
      </c>
      <c r="C22" s="5" t="s">
        <v>19</v>
      </c>
      <c r="D22" s="5">
        <v>375</v>
      </c>
      <c r="E22" s="5">
        <v>1740</v>
      </c>
      <c r="F22" s="5">
        <v>39</v>
      </c>
      <c r="G22" s="5" t="s">
        <v>158</v>
      </c>
      <c r="H22" s="5">
        <v>35.4</v>
      </c>
      <c r="I22" s="5">
        <v>39</v>
      </c>
      <c r="J22" s="29">
        <f t="shared" si="0"/>
        <v>0</v>
      </c>
      <c r="K22" s="26">
        <f t="shared" si="1"/>
        <v>14625</v>
      </c>
      <c r="L22" s="27">
        <f t="shared" si="2"/>
        <v>0</v>
      </c>
      <c r="M22" s="1"/>
    </row>
    <row r="23" spans="1:13">
      <c r="A23" s="64" t="s">
        <v>157</v>
      </c>
      <c r="B23" s="11" t="s">
        <v>159</v>
      </c>
      <c r="C23" s="5" t="s">
        <v>19</v>
      </c>
      <c r="D23" s="5">
        <v>1200</v>
      </c>
      <c r="E23" s="5">
        <v>760</v>
      </c>
      <c r="F23" s="5">
        <v>23</v>
      </c>
      <c r="G23" s="5" t="s">
        <v>110</v>
      </c>
      <c r="H23" s="5">
        <v>21.7</v>
      </c>
      <c r="I23" s="5">
        <v>25.7</v>
      </c>
      <c r="J23" s="29">
        <f t="shared" si="0"/>
        <v>3239.9999999999991</v>
      </c>
      <c r="K23" s="26">
        <f t="shared" si="1"/>
        <v>27600</v>
      </c>
      <c r="L23" s="27">
        <f t="shared" si="2"/>
        <v>0.11739130434782605</v>
      </c>
      <c r="M23" s="1"/>
    </row>
    <row r="24" spans="1:13">
      <c r="A24" s="64" t="s">
        <v>160</v>
      </c>
      <c r="B24" s="11" t="s">
        <v>140</v>
      </c>
      <c r="C24" s="5" t="s">
        <v>19</v>
      </c>
      <c r="D24" s="5">
        <v>375</v>
      </c>
      <c r="E24" s="5">
        <v>1780</v>
      </c>
      <c r="F24" s="5">
        <v>29</v>
      </c>
      <c r="G24" s="5" t="s">
        <v>161</v>
      </c>
      <c r="H24" s="5">
        <v>24.4</v>
      </c>
      <c r="I24" s="5">
        <v>33</v>
      </c>
      <c r="J24" s="29">
        <f t="shared" si="0"/>
        <v>1500</v>
      </c>
      <c r="K24" s="26">
        <f t="shared" si="1"/>
        <v>10875</v>
      </c>
      <c r="L24" s="27">
        <f t="shared" si="2"/>
        <v>0.13793103448275862</v>
      </c>
      <c r="M24" s="1"/>
    </row>
    <row r="25" spans="1:13">
      <c r="A25" s="64" t="s">
        <v>162</v>
      </c>
      <c r="B25" s="11" t="s">
        <v>163</v>
      </c>
      <c r="C25" s="5" t="s">
        <v>19</v>
      </c>
      <c r="D25" s="5">
        <v>125</v>
      </c>
      <c r="E25" s="5">
        <v>9600</v>
      </c>
      <c r="F25" s="5">
        <v>173</v>
      </c>
      <c r="G25" s="5" t="s">
        <v>164</v>
      </c>
      <c r="H25" s="5">
        <v>157.4</v>
      </c>
      <c r="I25" s="5">
        <v>199.5</v>
      </c>
      <c r="J25" s="29">
        <f t="shared" si="0"/>
        <v>3312.5</v>
      </c>
      <c r="K25" s="26">
        <f t="shared" si="1"/>
        <v>21625</v>
      </c>
      <c r="L25" s="27">
        <f t="shared" si="2"/>
        <v>0.15317919075144509</v>
      </c>
      <c r="M25" s="1"/>
    </row>
    <row r="26" spans="1:13">
      <c r="A26" s="65" t="s">
        <v>162</v>
      </c>
      <c r="B26" s="66" t="s">
        <v>165</v>
      </c>
      <c r="C26" s="8" t="s">
        <v>19</v>
      </c>
      <c r="D26" s="8">
        <v>400</v>
      </c>
      <c r="E26" s="8">
        <v>1420</v>
      </c>
      <c r="F26" s="8">
        <v>45</v>
      </c>
      <c r="G26" s="8" t="s">
        <v>166</v>
      </c>
      <c r="H26" s="8">
        <v>40.700000000000003</v>
      </c>
      <c r="I26" s="8">
        <v>40.700000000000003</v>
      </c>
      <c r="J26" s="30">
        <f t="shared" si="0"/>
        <v>-1719.9999999999989</v>
      </c>
      <c r="K26" s="26">
        <f t="shared" si="1"/>
        <v>18000</v>
      </c>
      <c r="L26" s="27">
        <f t="shared" si="2"/>
        <v>-9.5555555555555491E-2</v>
      </c>
      <c r="M26" s="1"/>
    </row>
    <row r="27" spans="1:13">
      <c r="A27" s="65" t="s">
        <v>167</v>
      </c>
      <c r="B27" s="66" t="s">
        <v>168</v>
      </c>
      <c r="C27" s="8" t="s">
        <v>19</v>
      </c>
      <c r="D27" s="8">
        <v>1200</v>
      </c>
      <c r="E27" s="8">
        <v>470</v>
      </c>
      <c r="F27" s="8">
        <v>18</v>
      </c>
      <c r="G27" s="8" t="s">
        <v>169</v>
      </c>
      <c r="H27" s="8">
        <v>16.899999999999999</v>
      </c>
      <c r="I27" s="8">
        <v>16.899999999999999</v>
      </c>
      <c r="J27" s="30">
        <f t="shared" si="0"/>
        <v>-1320.0000000000018</v>
      </c>
      <c r="K27" s="26">
        <f t="shared" si="1"/>
        <v>21600</v>
      </c>
      <c r="L27" s="27">
        <f t="shared" si="2"/>
        <v>-6.1111111111111192E-2</v>
      </c>
      <c r="M27" s="1"/>
    </row>
    <row r="28" spans="1:13">
      <c r="A28" s="65" t="s">
        <v>167</v>
      </c>
      <c r="B28" s="66" t="s">
        <v>170</v>
      </c>
      <c r="C28" s="8" t="s">
        <v>19</v>
      </c>
      <c r="D28" s="8">
        <v>600</v>
      </c>
      <c r="E28" s="8">
        <v>1120</v>
      </c>
      <c r="F28" s="8">
        <v>48</v>
      </c>
      <c r="G28" s="8" t="s">
        <v>154</v>
      </c>
      <c r="H28" s="8">
        <v>45.4</v>
      </c>
      <c r="I28" s="8">
        <v>45.4</v>
      </c>
      <c r="J28" s="30">
        <f t="shared" si="0"/>
        <v>-1560.0000000000009</v>
      </c>
      <c r="K28" s="26">
        <f t="shared" si="1"/>
        <v>28800</v>
      </c>
      <c r="L28" s="27">
        <f t="shared" si="2"/>
        <v>-5.4166666666666696E-2</v>
      </c>
      <c r="M28" s="1"/>
    </row>
    <row r="29" spans="1:13">
      <c r="A29" s="64" t="s">
        <v>167</v>
      </c>
      <c r="B29" s="11" t="s">
        <v>171</v>
      </c>
      <c r="C29" s="5" t="s">
        <v>19</v>
      </c>
      <c r="D29" s="5">
        <v>1300</v>
      </c>
      <c r="E29" s="5">
        <v>460</v>
      </c>
      <c r="F29" s="5">
        <v>18.5</v>
      </c>
      <c r="G29" s="5" t="s">
        <v>172</v>
      </c>
      <c r="H29" s="5">
        <v>16.899999999999999</v>
      </c>
      <c r="I29" s="5">
        <v>20.95</v>
      </c>
      <c r="J29" s="29">
        <f t="shared" si="0"/>
        <v>3184.9999999999991</v>
      </c>
      <c r="K29" s="26">
        <f t="shared" si="1"/>
        <v>24050</v>
      </c>
      <c r="L29" s="27">
        <f t="shared" si="2"/>
        <v>0.13243243243243238</v>
      </c>
      <c r="M29" s="1"/>
    </row>
    <row r="30" spans="1:13">
      <c r="A30" s="64" t="s">
        <v>173</v>
      </c>
      <c r="B30" s="11" t="s">
        <v>174</v>
      </c>
      <c r="C30" s="5" t="s">
        <v>19</v>
      </c>
      <c r="D30" s="5">
        <v>3000</v>
      </c>
      <c r="E30" s="5">
        <v>310</v>
      </c>
      <c r="F30" s="5">
        <v>14.8</v>
      </c>
      <c r="G30" s="5" t="s">
        <v>175</v>
      </c>
      <c r="H30" s="5">
        <v>14</v>
      </c>
      <c r="I30" s="5">
        <v>15.7</v>
      </c>
      <c r="J30" s="29">
        <f t="shared" si="0"/>
        <v>2699.9999999999959</v>
      </c>
      <c r="K30" s="26">
        <f t="shared" si="1"/>
        <v>44400</v>
      </c>
      <c r="L30" s="27">
        <f t="shared" si="2"/>
        <v>6.0810810810810717E-2</v>
      </c>
      <c r="M30" s="1"/>
    </row>
    <row r="31" spans="1:13">
      <c r="A31" s="64" t="s">
        <v>176</v>
      </c>
      <c r="B31" s="11" t="s">
        <v>96</v>
      </c>
      <c r="C31" s="5" t="s">
        <v>19</v>
      </c>
      <c r="D31" s="5">
        <v>600</v>
      </c>
      <c r="E31" s="5">
        <v>1840</v>
      </c>
      <c r="F31" s="5">
        <v>37</v>
      </c>
      <c r="G31" s="5" t="s">
        <v>177</v>
      </c>
      <c r="H31" s="5">
        <v>34.4</v>
      </c>
      <c r="I31" s="5">
        <v>41</v>
      </c>
      <c r="J31" s="29">
        <f t="shared" si="0"/>
        <v>2400</v>
      </c>
      <c r="K31" s="26">
        <f t="shared" si="1"/>
        <v>22200</v>
      </c>
      <c r="L31" s="27">
        <f t="shared" si="2"/>
        <v>0.10810810810810811</v>
      </c>
      <c r="M31" s="1"/>
    </row>
    <row r="32" spans="1:13">
      <c r="A32" s="64" t="s">
        <v>176</v>
      </c>
      <c r="B32" s="11" t="s">
        <v>46</v>
      </c>
      <c r="C32" s="5" t="s">
        <v>19</v>
      </c>
      <c r="D32" s="5">
        <v>500</v>
      </c>
      <c r="E32" s="5">
        <v>1580</v>
      </c>
      <c r="F32" s="5">
        <v>38</v>
      </c>
      <c r="G32" s="5" t="s">
        <v>178</v>
      </c>
      <c r="H32" s="5">
        <v>33.9</v>
      </c>
      <c r="I32" s="5">
        <v>40.4</v>
      </c>
      <c r="J32" s="29">
        <f t="shared" si="0"/>
        <v>1199.9999999999993</v>
      </c>
      <c r="K32" s="26">
        <f t="shared" si="1"/>
        <v>19000</v>
      </c>
      <c r="L32" s="27">
        <f t="shared" si="2"/>
        <v>6.3157894736842066E-2</v>
      </c>
      <c r="M32" s="1"/>
    </row>
    <row r="33" spans="1:13">
      <c r="A33" s="65" t="s">
        <v>179</v>
      </c>
      <c r="B33" s="66" t="s">
        <v>180</v>
      </c>
      <c r="C33" s="8" t="s">
        <v>19</v>
      </c>
      <c r="D33" s="8">
        <v>1851</v>
      </c>
      <c r="E33" s="8">
        <v>500</v>
      </c>
      <c r="F33" s="8">
        <v>20.6</v>
      </c>
      <c r="G33" s="8" t="s">
        <v>181</v>
      </c>
      <c r="H33" s="8">
        <v>19.7</v>
      </c>
      <c r="I33" s="8">
        <v>19.7</v>
      </c>
      <c r="J33" s="30">
        <f t="shared" si="0"/>
        <v>-1665.900000000004</v>
      </c>
      <c r="K33" s="26">
        <f t="shared" si="1"/>
        <v>38130.600000000006</v>
      </c>
      <c r="L33" s="27">
        <f t="shared" si="2"/>
        <v>-4.3689320388349613E-2</v>
      </c>
      <c r="M33" s="1"/>
    </row>
    <row r="34" spans="1:13">
      <c r="A34" s="64" t="s">
        <v>179</v>
      </c>
      <c r="B34" s="11" t="s">
        <v>182</v>
      </c>
      <c r="C34" s="5" t="s">
        <v>19</v>
      </c>
      <c r="D34" s="5">
        <v>400</v>
      </c>
      <c r="E34" s="5">
        <v>1600</v>
      </c>
      <c r="F34" s="5">
        <v>33</v>
      </c>
      <c r="G34" s="5" t="s">
        <v>183</v>
      </c>
      <c r="H34" s="5">
        <v>28.9</v>
      </c>
      <c r="I34" s="5">
        <v>36</v>
      </c>
      <c r="J34" s="29">
        <f t="shared" si="0"/>
        <v>1200</v>
      </c>
      <c r="K34" s="26">
        <f t="shared" si="1"/>
        <v>13200</v>
      </c>
      <c r="L34" s="27">
        <f t="shared" si="2"/>
        <v>9.0909090909090912E-2</v>
      </c>
      <c r="M34" s="1"/>
    </row>
    <row r="35" spans="1:13">
      <c r="A35" s="64" t="s">
        <v>179</v>
      </c>
      <c r="B35" s="11" t="s">
        <v>184</v>
      </c>
      <c r="C35" s="5" t="s">
        <v>19</v>
      </c>
      <c r="D35" s="5">
        <v>200</v>
      </c>
      <c r="E35" s="5">
        <v>4500</v>
      </c>
      <c r="F35" s="5">
        <v>99</v>
      </c>
      <c r="G35" s="5" t="s">
        <v>185</v>
      </c>
      <c r="H35" s="5">
        <v>92.4</v>
      </c>
      <c r="I35" s="5">
        <v>99</v>
      </c>
      <c r="J35" s="29">
        <f t="shared" si="0"/>
        <v>0</v>
      </c>
      <c r="K35" s="26">
        <f t="shared" si="1"/>
        <v>19800</v>
      </c>
      <c r="L35" s="27">
        <f t="shared" si="2"/>
        <v>0</v>
      </c>
      <c r="M35" s="1"/>
    </row>
    <row r="36" spans="1:13">
      <c r="A36" s="64" t="s">
        <v>186</v>
      </c>
      <c r="B36" s="11" t="s">
        <v>187</v>
      </c>
      <c r="C36" s="5" t="s">
        <v>19</v>
      </c>
      <c r="D36" s="5">
        <v>1500</v>
      </c>
      <c r="E36" s="5">
        <v>340</v>
      </c>
      <c r="F36" s="5">
        <v>17.5</v>
      </c>
      <c r="G36" s="5" t="s">
        <v>188</v>
      </c>
      <c r="H36" s="5">
        <v>16.399999999999999</v>
      </c>
      <c r="I36" s="5">
        <v>17.5</v>
      </c>
      <c r="J36" s="29">
        <f t="shared" si="0"/>
        <v>0</v>
      </c>
      <c r="K36" s="26">
        <f t="shared" si="1"/>
        <v>26250</v>
      </c>
      <c r="L36" s="27">
        <f t="shared" si="2"/>
        <v>0</v>
      </c>
      <c r="M36" s="1"/>
    </row>
    <row r="37" spans="1:13">
      <c r="A37" s="65" t="s">
        <v>186</v>
      </c>
      <c r="B37" s="66" t="s">
        <v>144</v>
      </c>
      <c r="C37" s="8" t="s">
        <v>19</v>
      </c>
      <c r="D37" s="8">
        <v>600</v>
      </c>
      <c r="E37" s="8">
        <v>1800</v>
      </c>
      <c r="F37" s="8">
        <v>36</v>
      </c>
      <c r="G37" s="8" t="s">
        <v>189</v>
      </c>
      <c r="H37" s="8">
        <v>33.4</v>
      </c>
      <c r="I37" s="8">
        <v>33.4</v>
      </c>
      <c r="J37" s="30">
        <f t="shared" si="0"/>
        <v>-1560.0000000000009</v>
      </c>
      <c r="K37" s="26">
        <f t="shared" si="1"/>
        <v>21600</v>
      </c>
      <c r="L37" s="27">
        <f t="shared" si="2"/>
        <v>-7.2222222222222271E-2</v>
      </c>
      <c r="M37" s="1"/>
    </row>
    <row r="38" spans="1:13">
      <c r="A38" s="64" t="s">
        <v>186</v>
      </c>
      <c r="B38" s="11" t="s">
        <v>190</v>
      </c>
      <c r="C38" s="5" t="s">
        <v>19</v>
      </c>
      <c r="D38" s="5">
        <v>500</v>
      </c>
      <c r="E38" s="5">
        <v>1780</v>
      </c>
      <c r="F38" s="5">
        <v>36.5</v>
      </c>
      <c r="G38" s="5" t="s">
        <v>191</v>
      </c>
      <c r="H38" s="5">
        <v>33.9</v>
      </c>
      <c r="I38" s="5">
        <v>39.700000000000003</v>
      </c>
      <c r="J38" s="29">
        <f t="shared" si="0"/>
        <v>1600.0000000000014</v>
      </c>
      <c r="K38" s="26">
        <f t="shared" si="1"/>
        <v>18250</v>
      </c>
      <c r="L38" s="27">
        <f t="shared" si="2"/>
        <v>8.7671232876712399E-2</v>
      </c>
      <c r="M38" s="1"/>
    </row>
    <row r="39" spans="1:13">
      <c r="A39" s="65" t="s">
        <v>186</v>
      </c>
      <c r="B39" s="66" t="s">
        <v>192</v>
      </c>
      <c r="C39" s="8" t="s">
        <v>19</v>
      </c>
      <c r="D39" s="8">
        <v>400</v>
      </c>
      <c r="E39" s="8">
        <v>1600</v>
      </c>
      <c r="F39" s="8">
        <v>19</v>
      </c>
      <c r="G39" s="8" t="s">
        <v>85</v>
      </c>
      <c r="H39" s="8">
        <v>15.9</v>
      </c>
      <c r="I39" s="8">
        <v>15.9</v>
      </c>
      <c r="J39" s="30">
        <f t="shared" si="0"/>
        <v>-1239.9999999999998</v>
      </c>
      <c r="K39" s="26">
        <f t="shared" si="1"/>
        <v>7600</v>
      </c>
      <c r="L39" s="27">
        <f t="shared" si="2"/>
        <v>-0.16315789473684209</v>
      </c>
      <c r="M39" s="1"/>
    </row>
    <row r="40" spans="1:13">
      <c r="A40" s="64" t="s">
        <v>193</v>
      </c>
      <c r="B40" s="11" t="s">
        <v>144</v>
      </c>
      <c r="C40" s="5" t="s">
        <v>19</v>
      </c>
      <c r="D40" s="5">
        <v>600</v>
      </c>
      <c r="E40" s="5">
        <v>1780</v>
      </c>
      <c r="F40" s="5">
        <v>27.5</v>
      </c>
      <c r="G40" s="5" t="s">
        <v>194</v>
      </c>
      <c r="H40" s="5">
        <v>25.2</v>
      </c>
      <c r="I40" s="5">
        <v>29.5</v>
      </c>
      <c r="J40" s="29">
        <f t="shared" si="0"/>
        <v>1200</v>
      </c>
      <c r="K40" s="26">
        <f t="shared" si="1"/>
        <v>16500</v>
      </c>
      <c r="L40" s="27">
        <f t="shared" si="2"/>
        <v>7.2727272727272724E-2</v>
      </c>
      <c r="M40" s="1"/>
    </row>
    <row r="41" spans="1:13">
      <c r="A41" s="64" t="s">
        <v>193</v>
      </c>
      <c r="B41" s="11" t="s">
        <v>195</v>
      </c>
      <c r="C41" s="5" t="s">
        <v>19</v>
      </c>
      <c r="D41" s="5">
        <v>800</v>
      </c>
      <c r="E41" s="5">
        <v>1120</v>
      </c>
      <c r="F41" s="5">
        <v>26</v>
      </c>
      <c r="G41" s="5" t="s">
        <v>196</v>
      </c>
      <c r="H41" s="5">
        <v>23.9</v>
      </c>
      <c r="I41" s="5">
        <v>26</v>
      </c>
      <c r="J41" s="29">
        <f t="shared" si="0"/>
        <v>0</v>
      </c>
      <c r="K41" s="26">
        <f t="shared" si="1"/>
        <v>20800</v>
      </c>
      <c r="L41" s="27">
        <f t="shared" si="2"/>
        <v>0</v>
      </c>
      <c r="M41" s="1"/>
    </row>
    <row r="42" spans="1:13">
      <c r="A42" s="64" t="s">
        <v>193</v>
      </c>
      <c r="B42" s="11" t="s">
        <v>197</v>
      </c>
      <c r="C42" s="5" t="s">
        <v>19</v>
      </c>
      <c r="D42" s="5">
        <v>500</v>
      </c>
      <c r="E42" s="5">
        <v>1660</v>
      </c>
      <c r="F42" s="5">
        <v>27</v>
      </c>
      <c r="G42" s="5" t="s">
        <v>198</v>
      </c>
      <c r="H42" s="5">
        <v>23.9</v>
      </c>
      <c r="I42" s="5">
        <v>29.4</v>
      </c>
      <c r="J42" s="29">
        <f t="shared" si="0"/>
        <v>1199.9999999999993</v>
      </c>
      <c r="K42" s="26">
        <f t="shared" si="1"/>
        <v>13500</v>
      </c>
      <c r="L42" s="27">
        <f t="shared" si="2"/>
        <v>8.8888888888888837E-2</v>
      </c>
      <c r="M42" s="1"/>
    </row>
    <row r="43" spans="1:13">
      <c r="A43" s="64" t="s">
        <v>199</v>
      </c>
      <c r="B43" s="11" t="s">
        <v>200</v>
      </c>
      <c r="C43" s="5" t="s">
        <v>19</v>
      </c>
      <c r="D43" s="5">
        <v>375</v>
      </c>
      <c r="E43" s="5">
        <v>1320</v>
      </c>
      <c r="F43" s="5">
        <v>32</v>
      </c>
      <c r="G43" s="5" t="s">
        <v>201</v>
      </c>
      <c r="H43" s="5">
        <v>26.4</v>
      </c>
      <c r="I43" s="5">
        <v>43.5</v>
      </c>
      <c r="J43" s="29">
        <f t="shared" si="0"/>
        <v>4312.5</v>
      </c>
      <c r="K43" s="26">
        <f t="shared" si="1"/>
        <v>12000</v>
      </c>
      <c r="L43" s="27">
        <f t="shared" si="2"/>
        <v>0.359375</v>
      </c>
      <c r="M43" s="1"/>
    </row>
    <row r="44" spans="1:13">
      <c r="A44" s="64" t="s">
        <v>199</v>
      </c>
      <c r="B44" s="11" t="s">
        <v>202</v>
      </c>
      <c r="C44" s="5" t="s">
        <v>19</v>
      </c>
      <c r="D44" s="5">
        <v>550</v>
      </c>
      <c r="E44" s="5">
        <v>1800</v>
      </c>
      <c r="F44" s="5">
        <v>41</v>
      </c>
      <c r="G44" s="5" t="s">
        <v>203</v>
      </c>
      <c r="H44" s="5">
        <v>37.9</v>
      </c>
      <c r="I44" s="5">
        <v>45.7</v>
      </c>
      <c r="J44" s="29">
        <f t="shared" si="0"/>
        <v>2585.0000000000014</v>
      </c>
      <c r="K44" s="26">
        <f t="shared" si="1"/>
        <v>22550</v>
      </c>
      <c r="L44" s="27">
        <f t="shared" si="2"/>
        <v>0.11463414634146347</v>
      </c>
      <c r="M44" s="1"/>
    </row>
    <row r="45" spans="1:13">
      <c r="A45" s="64" t="s">
        <v>199</v>
      </c>
      <c r="B45" s="11" t="s">
        <v>204</v>
      </c>
      <c r="C45" s="5" t="s">
        <v>19</v>
      </c>
      <c r="D45" s="5">
        <v>1200</v>
      </c>
      <c r="E45" s="5">
        <v>320</v>
      </c>
      <c r="F45" s="5">
        <v>14.5</v>
      </c>
      <c r="G45" s="5" t="s">
        <v>109</v>
      </c>
      <c r="H45" s="5">
        <v>13.2</v>
      </c>
      <c r="I45" s="5">
        <v>14.5</v>
      </c>
      <c r="J45" s="29">
        <f t="shared" si="0"/>
        <v>0</v>
      </c>
      <c r="K45" s="26">
        <f t="shared" si="1"/>
        <v>17400</v>
      </c>
      <c r="L45" s="27">
        <f t="shared" si="2"/>
        <v>0</v>
      </c>
      <c r="M45" s="1"/>
    </row>
    <row r="46" spans="1:13">
      <c r="A46" s="64" t="s">
        <v>205</v>
      </c>
      <c r="B46" s="11" t="s">
        <v>206</v>
      </c>
      <c r="C46" s="5" t="s">
        <v>19</v>
      </c>
      <c r="D46" s="5">
        <v>300</v>
      </c>
      <c r="E46" s="5">
        <v>1500</v>
      </c>
      <c r="F46" s="5">
        <v>48</v>
      </c>
      <c r="G46" s="5" t="s">
        <v>207</v>
      </c>
      <c r="H46" s="5">
        <v>44.4</v>
      </c>
      <c r="I46" s="5">
        <v>52.8</v>
      </c>
      <c r="J46" s="29">
        <f t="shared" si="0"/>
        <v>1439.9999999999991</v>
      </c>
      <c r="K46" s="26">
        <f t="shared" si="1"/>
        <v>14400</v>
      </c>
      <c r="L46" s="27">
        <f t="shared" si="2"/>
        <v>9.9999999999999936E-2</v>
      </c>
      <c r="M46" s="1"/>
    </row>
    <row r="47" spans="1:13">
      <c r="A47" s="64" t="s">
        <v>205</v>
      </c>
      <c r="B47" s="11" t="s">
        <v>170</v>
      </c>
      <c r="C47" s="5" t="s">
        <v>19</v>
      </c>
      <c r="D47" s="5">
        <v>600</v>
      </c>
      <c r="E47" s="5">
        <v>1200</v>
      </c>
      <c r="F47" s="5">
        <v>19</v>
      </c>
      <c r="G47" s="5" t="s">
        <v>104</v>
      </c>
      <c r="H47" s="5">
        <v>16.399999999999999</v>
      </c>
      <c r="I47" s="5">
        <v>19</v>
      </c>
      <c r="J47" s="29">
        <f t="shared" si="0"/>
        <v>0</v>
      </c>
      <c r="K47" s="26">
        <f t="shared" si="1"/>
        <v>11400</v>
      </c>
      <c r="L47" s="27">
        <f t="shared" si="2"/>
        <v>0</v>
      </c>
      <c r="M47" s="1"/>
    </row>
    <row r="48" spans="1:13">
      <c r="A48" s="64" t="s">
        <v>205</v>
      </c>
      <c r="B48" s="11" t="s">
        <v>208</v>
      </c>
      <c r="C48" s="5" t="s">
        <v>19</v>
      </c>
      <c r="D48" s="5">
        <v>500</v>
      </c>
      <c r="E48" s="5">
        <v>1780</v>
      </c>
      <c r="F48" s="5">
        <v>28</v>
      </c>
      <c r="G48" s="5" t="s">
        <v>113</v>
      </c>
      <c r="H48" s="5">
        <v>24.7</v>
      </c>
      <c r="I48" s="5">
        <v>31</v>
      </c>
      <c r="J48" s="29">
        <f t="shared" si="0"/>
        <v>1500</v>
      </c>
      <c r="K48" s="26">
        <f t="shared" si="1"/>
        <v>14000</v>
      </c>
      <c r="L48" s="27">
        <f t="shared" si="2"/>
        <v>0.10714285714285714</v>
      </c>
      <c r="M48" s="1"/>
    </row>
    <row r="49" spans="1:13">
      <c r="A49" s="64" t="s">
        <v>205</v>
      </c>
      <c r="B49" s="11" t="s">
        <v>208</v>
      </c>
      <c r="C49" s="5" t="s">
        <v>19</v>
      </c>
      <c r="D49" s="5">
        <v>500</v>
      </c>
      <c r="E49" s="5">
        <v>1780</v>
      </c>
      <c r="F49" s="5">
        <v>31</v>
      </c>
      <c r="G49" s="5" t="s">
        <v>209</v>
      </c>
      <c r="H49" s="5">
        <v>27.4</v>
      </c>
      <c r="I49" s="5">
        <v>31</v>
      </c>
      <c r="J49" s="29">
        <f t="shared" si="0"/>
        <v>0</v>
      </c>
      <c r="K49" s="26">
        <f t="shared" si="1"/>
        <v>15500</v>
      </c>
      <c r="L49" s="27">
        <f t="shared" si="2"/>
        <v>0</v>
      </c>
      <c r="M49" s="1"/>
    </row>
    <row r="50" spans="1:13">
      <c r="A50" s="64" t="s">
        <v>210</v>
      </c>
      <c r="B50" s="11" t="s">
        <v>211</v>
      </c>
      <c r="C50" s="5" t="s">
        <v>19</v>
      </c>
      <c r="D50" s="5">
        <v>300</v>
      </c>
      <c r="E50" s="5">
        <v>1450</v>
      </c>
      <c r="F50" s="5">
        <v>76</v>
      </c>
      <c r="G50" s="5" t="s">
        <v>212</v>
      </c>
      <c r="H50" s="5">
        <v>71.400000000000006</v>
      </c>
      <c r="I50" s="5">
        <v>80</v>
      </c>
      <c r="J50" s="29">
        <f t="shared" si="0"/>
        <v>1200</v>
      </c>
      <c r="K50" s="26">
        <f t="shared" si="1"/>
        <v>22800</v>
      </c>
      <c r="L50" s="27">
        <f t="shared" si="2"/>
        <v>5.2631578947368418E-2</v>
      </c>
      <c r="M50" s="1"/>
    </row>
    <row r="51" spans="1:13">
      <c r="A51" s="64" t="s">
        <v>213</v>
      </c>
      <c r="B51" s="11" t="s">
        <v>214</v>
      </c>
      <c r="C51" s="5" t="s">
        <v>19</v>
      </c>
      <c r="D51" s="5">
        <v>500</v>
      </c>
      <c r="E51" s="5">
        <v>1800</v>
      </c>
      <c r="F51" s="5">
        <v>67</v>
      </c>
      <c r="G51" s="5" t="s">
        <v>215</v>
      </c>
      <c r="H51" s="5">
        <v>63.9</v>
      </c>
      <c r="I51" s="5">
        <v>73</v>
      </c>
      <c r="J51" s="29">
        <f t="shared" si="0"/>
        <v>3000</v>
      </c>
      <c r="K51" s="26">
        <f t="shared" si="1"/>
        <v>33500</v>
      </c>
      <c r="L51" s="27">
        <f t="shared" si="2"/>
        <v>8.9552238805970144E-2</v>
      </c>
      <c r="M51" s="1"/>
    </row>
    <row r="52" spans="1:13">
      <c r="A52" s="64" t="s">
        <v>213</v>
      </c>
      <c r="B52" s="11" t="s">
        <v>216</v>
      </c>
      <c r="C52" s="5" t="s">
        <v>19</v>
      </c>
      <c r="D52" s="5">
        <v>500</v>
      </c>
      <c r="E52" s="5">
        <v>1460</v>
      </c>
      <c r="F52" s="5">
        <v>45</v>
      </c>
      <c r="G52" s="5" t="s">
        <v>217</v>
      </c>
      <c r="H52" s="5">
        <v>41.4</v>
      </c>
      <c r="I52" s="5">
        <v>51.2</v>
      </c>
      <c r="J52" s="29">
        <f t="shared" si="0"/>
        <v>3100.0000000000014</v>
      </c>
      <c r="K52" s="26">
        <f t="shared" si="1"/>
        <v>22500</v>
      </c>
      <c r="L52" s="27">
        <f t="shared" si="2"/>
        <v>0.13777777777777783</v>
      </c>
      <c r="M52" s="1"/>
    </row>
    <row r="53" spans="1:13">
      <c r="A53" s="65" t="s">
        <v>218</v>
      </c>
      <c r="B53" s="66" t="s">
        <v>192</v>
      </c>
      <c r="C53" s="8" t="s">
        <v>19</v>
      </c>
      <c r="D53" s="8">
        <v>400</v>
      </c>
      <c r="E53" s="8">
        <v>1700</v>
      </c>
      <c r="F53" s="8">
        <v>56</v>
      </c>
      <c r="G53" s="8" t="s">
        <v>219</v>
      </c>
      <c r="H53" s="8">
        <v>52.7</v>
      </c>
      <c r="I53" s="8">
        <v>52.7</v>
      </c>
      <c r="J53" s="30">
        <f t="shared" si="0"/>
        <v>-1319.9999999999989</v>
      </c>
      <c r="K53" s="26">
        <f t="shared" si="1"/>
        <v>22400</v>
      </c>
      <c r="L53" s="27">
        <f t="shared" si="2"/>
        <v>-5.8928571428571379E-2</v>
      </c>
      <c r="M53" s="1"/>
    </row>
    <row r="54" spans="1:13">
      <c r="A54" s="64" t="s">
        <v>218</v>
      </c>
      <c r="B54" s="11" t="s">
        <v>220</v>
      </c>
      <c r="C54" s="5" t="s">
        <v>19</v>
      </c>
      <c r="D54" s="5">
        <v>250</v>
      </c>
      <c r="E54" s="5">
        <v>2120</v>
      </c>
      <c r="F54" s="5">
        <v>54</v>
      </c>
      <c r="G54" s="5" t="s">
        <v>150</v>
      </c>
      <c r="H54" s="5">
        <v>47.9</v>
      </c>
      <c r="I54" s="5">
        <v>64</v>
      </c>
      <c r="J54" s="29">
        <f t="shared" si="0"/>
        <v>2500</v>
      </c>
      <c r="K54" s="26">
        <f t="shared" si="1"/>
        <v>13500</v>
      </c>
      <c r="L54" s="27">
        <f t="shared" si="2"/>
        <v>0.18518518518518517</v>
      </c>
      <c r="M54" s="1"/>
    </row>
    <row r="55" spans="1:13">
      <c r="A55" s="64"/>
      <c r="B55" s="11"/>
      <c r="C55" s="5"/>
      <c r="D55" s="5"/>
      <c r="E55" s="5"/>
      <c r="F55" s="5"/>
      <c r="G55" s="5"/>
      <c r="H55" s="5"/>
      <c r="I55" s="5"/>
      <c r="J55" s="29"/>
      <c r="K55" s="26"/>
      <c r="L55" s="27"/>
      <c r="M55" s="1"/>
    </row>
    <row r="56" spans="1:13">
      <c r="A56" s="64"/>
      <c r="B56" s="5"/>
      <c r="C56" s="5"/>
      <c r="D56" s="5"/>
      <c r="E56" s="5"/>
      <c r="F56" s="5"/>
      <c r="G56" s="5"/>
      <c r="H56" s="5"/>
      <c r="I56" s="5"/>
      <c r="J56" s="29"/>
      <c r="K56" s="26"/>
      <c r="L56" s="27">
        <f>SUM(L4:L55)</f>
        <v>2.0415503835249638</v>
      </c>
    </row>
    <row r="57" spans="1:13">
      <c r="A57" s="67"/>
      <c r="B57" s="32"/>
      <c r="C57" s="32"/>
      <c r="D57" s="32"/>
      <c r="E57" s="32"/>
      <c r="F57" s="32"/>
      <c r="G57" s="32"/>
      <c r="H57" s="41"/>
      <c r="I57" s="41"/>
      <c r="J57" s="42"/>
      <c r="K57" s="43"/>
      <c r="L57" s="44"/>
    </row>
    <row r="58" spans="1:13">
      <c r="A58" s="67"/>
      <c r="B58" s="32"/>
      <c r="C58" s="32"/>
      <c r="D58" s="32"/>
      <c r="E58" s="32"/>
      <c r="F58" s="32"/>
      <c r="G58" s="32"/>
      <c r="H58" s="91" t="s">
        <v>69</v>
      </c>
      <c r="I58" s="91"/>
      <c r="J58" s="45">
        <f>SUM(J4:J56)</f>
        <v>39081.599999999991</v>
      </c>
      <c r="K58" s="32"/>
      <c r="L58" s="1"/>
    </row>
    <row r="59" spans="1:13">
      <c r="H59" s="32"/>
      <c r="I59" s="32"/>
      <c r="J59" s="32"/>
    </row>
    <row r="60" spans="1:13">
      <c r="H60" s="92" t="s">
        <v>70</v>
      </c>
      <c r="I60" s="92"/>
      <c r="J60" s="60">
        <v>2.04</v>
      </c>
    </row>
    <row r="61" spans="1:13">
      <c r="H61" s="33"/>
      <c r="I61" s="33"/>
      <c r="J61" s="32"/>
    </row>
    <row r="62" spans="1:13">
      <c r="H62" s="92" t="s">
        <v>2</v>
      </c>
      <c r="I62" s="92"/>
      <c r="J62" s="35">
        <f>38/51</f>
        <v>0.74509803921568629</v>
      </c>
    </row>
    <row r="1048562" spans="13:13">
      <c r="M1048562" s="50"/>
    </row>
    <row r="1048563" spans="13:13">
      <c r="M1048563" s="50"/>
    </row>
  </sheetData>
  <mergeCells count="5">
    <mergeCell ref="A1:L1"/>
    <mergeCell ref="A2:L2"/>
    <mergeCell ref="H58:I58"/>
    <mergeCell ref="H60:I60"/>
    <mergeCell ref="H62:I62"/>
  </mergeCells>
  <pageMargins left="0.75" right="0.75" top="1" bottom="1" header="0.51180555555555596" footer="0.51180555555555596"/>
  <pageSetup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ColWidth="9.140625" defaultRowHeight="15"/>
  <sheetData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38"/>
  <sheetViews>
    <sheetView workbookViewId="0">
      <selection activeCell="A16" sqref="A16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8" max="8" width="10.42578125" customWidth="1"/>
    <col min="9" max="9" width="11" customWidth="1"/>
    <col min="10" max="10" width="12.5703125" customWidth="1"/>
    <col min="11" max="11" width="19.140625" customWidth="1"/>
    <col min="12" max="12" width="18.85546875" customWidth="1"/>
  </cols>
  <sheetData>
    <row r="1" spans="1:13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</row>
    <row r="2" spans="1:13">
      <c r="A2" s="89" t="s">
        <v>221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</row>
    <row r="3" spans="1:13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23" t="s">
        <v>15</v>
      </c>
      <c r="K3" s="24" t="s">
        <v>16</v>
      </c>
      <c r="L3" s="24" t="s">
        <v>17</v>
      </c>
      <c r="M3" s="1"/>
    </row>
    <row r="4" spans="1:13">
      <c r="A4" s="64">
        <v>43508</v>
      </c>
      <c r="B4" s="11" t="s">
        <v>222</v>
      </c>
      <c r="C4" s="5" t="s">
        <v>19</v>
      </c>
      <c r="D4" s="5">
        <v>800</v>
      </c>
      <c r="E4" s="5">
        <v>280</v>
      </c>
      <c r="F4" s="5">
        <v>37</v>
      </c>
      <c r="G4" s="5" t="s">
        <v>223</v>
      </c>
      <c r="H4" s="5">
        <v>33.9</v>
      </c>
      <c r="I4" s="5">
        <v>42.5</v>
      </c>
      <c r="J4" s="29">
        <f t="shared" ref="J4:J29" si="0">(I4-F4)*D4</f>
        <v>4400</v>
      </c>
      <c r="K4" s="26">
        <f t="shared" ref="K4:K29" si="1">D4*F4</f>
        <v>29600</v>
      </c>
      <c r="L4" s="27">
        <f t="shared" ref="L4:L29" si="2">(J4/K4)</f>
        <v>0.14864864864864866</v>
      </c>
      <c r="M4" s="1"/>
    </row>
    <row r="5" spans="1:13">
      <c r="A5" s="64">
        <v>43536</v>
      </c>
      <c r="B5" s="11" t="s">
        <v>224</v>
      </c>
      <c r="C5" s="5" t="s">
        <v>19</v>
      </c>
      <c r="D5" s="5">
        <v>1800</v>
      </c>
      <c r="E5" s="5">
        <v>295</v>
      </c>
      <c r="F5" s="5">
        <v>15.3</v>
      </c>
      <c r="G5" s="5" t="s">
        <v>225</v>
      </c>
      <c r="H5" s="5">
        <v>14.4</v>
      </c>
      <c r="I5" s="5">
        <v>16.2</v>
      </c>
      <c r="J5" s="29">
        <f t="shared" si="0"/>
        <v>1619.9999999999975</v>
      </c>
      <c r="K5" s="26">
        <f t="shared" si="1"/>
        <v>27540</v>
      </c>
      <c r="L5" s="27">
        <f t="shared" si="2"/>
        <v>5.8823529411764615E-2</v>
      </c>
      <c r="M5" s="1"/>
    </row>
    <row r="6" spans="1:13">
      <c r="A6" s="65">
        <v>43567</v>
      </c>
      <c r="B6" s="70" t="s">
        <v>134</v>
      </c>
      <c r="C6" s="8" t="s">
        <v>19</v>
      </c>
      <c r="D6" s="71">
        <v>800</v>
      </c>
      <c r="E6" s="71">
        <v>290</v>
      </c>
      <c r="F6" s="8">
        <v>34.5</v>
      </c>
      <c r="G6" s="8" t="s">
        <v>177</v>
      </c>
      <c r="H6" s="71">
        <v>32.9</v>
      </c>
      <c r="I6" s="8">
        <v>32.9</v>
      </c>
      <c r="J6" s="30">
        <f t="shared" si="0"/>
        <v>-1280.0000000000011</v>
      </c>
      <c r="K6" s="26">
        <f t="shared" si="1"/>
        <v>27600</v>
      </c>
      <c r="L6" s="27">
        <f t="shared" si="2"/>
        <v>-4.6376811594202941E-2</v>
      </c>
      <c r="M6" s="1"/>
    </row>
    <row r="7" spans="1:13">
      <c r="A7" s="65">
        <v>43567</v>
      </c>
      <c r="B7" s="66" t="s">
        <v>226</v>
      </c>
      <c r="C7" s="8" t="s">
        <v>19</v>
      </c>
      <c r="D7" s="8">
        <v>1200</v>
      </c>
      <c r="E7" s="8">
        <v>360</v>
      </c>
      <c r="F7" s="8">
        <v>24.5</v>
      </c>
      <c r="G7" s="8" t="s">
        <v>227</v>
      </c>
      <c r="H7" s="8">
        <v>23.4</v>
      </c>
      <c r="I7" s="8">
        <v>23.4</v>
      </c>
      <c r="J7" s="30">
        <f t="shared" si="0"/>
        <v>-1320.0000000000018</v>
      </c>
      <c r="K7" s="26">
        <f t="shared" si="1"/>
        <v>29400</v>
      </c>
      <c r="L7" s="27">
        <f t="shared" si="2"/>
        <v>-4.4897959183673529E-2</v>
      </c>
      <c r="M7" s="1"/>
    </row>
    <row r="8" spans="1:13">
      <c r="A8" s="64">
        <v>43597</v>
      </c>
      <c r="B8" s="75" t="s">
        <v>228</v>
      </c>
      <c r="C8" s="5" t="s">
        <v>19</v>
      </c>
      <c r="D8" s="5">
        <v>1300</v>
      </c>
      <c r="E8" s="5">
        <v>280</v>
      </c>
      <c r="F8" s="5">
        <v>23.5</v>
      </c>
      <c r="G8" s="5" t="s">
        <v>229</v>
      </c>
      <c r="H8" s="5">
        <v>22.4</v>
      </c>
      <c r="I8" s="5">
        <v>27</v>
      </c>
      <c r="J8" s="29">
        <f t="shared" si="0"/>
        <v>4550</v>
      </c>
      <c r="K8" s="26">
        <f t="shared" si="1"/>
        <v>30550</v>
      </c>
      <c r="L8" s="27">
        <f t="shared" si="2"/>
        <v>0.14893617021276595</v>
      </c>
      <c r="M8" s="1"/>
    </row>
    <row r="9" spans="1:13">
      <c r="A9" s="64">
        <v>43597</v>
      </c>
      <c r="B9" s="11" t="s">
        <v>230</v>
      </c>
      <c r="C9" s="5" t="s">
        <v>19</v>
      </c>
      <c r="D9" s="5">
        <v>1400</v>
      </c>
      <c r="E9" s="5">
        <v>560</v>
      </c>
      <c r="F9" s="5">
        <v>31</v>
      </c>
      <c r="G9" s="5" t="s">
        <v>231</v>
      </c>
      <c r="H9" s="5">
        <v>29.9</v>
      </c>
      <c r="I9" s="5">
        <v>31.45</v>
      </c>
      <c r="J9" s="29">
        <f t="shared" si="0"/>
        <v>629.99999999999898</v>
      </c>
      <c r="K9" s="26">
        <f t="shared" si="1"/>
        <v>43400</v>
      </c>
      <c r="L9" s="27">
        <f t="shared" si="2"/>
        <v>1.4516129032258041E-2</v>
      </c>
      <c r="M9" s="1"/>
    </row>
    <row r="10" spans="1:13">
      <c r="A10" s="65">
        <v>43628</v>
      </c>
      <c r="B10" s="66" t="s">
        <v>32</v>
      </c>
      <c r="C10" s="8" t="s">
        <v>19</v>
      </c>
      <c r="D10" s="8">
        <v>1300</v>
      </c>
      <c r="E10" s="8">
        <v>300</v>
      </c>
      <c r="F10" s="8">
        <v>20</v>
      </c>
      <c r="G10" s="8" t="s">
        <v>104</v>
      </c>
      <c r="H10" s="8">
        <v>18.899999999999999</v>
      </c>
      <c r="I10" s="8">
        <v>18.899999999999999</v>
      </c>
      <c r="J10" s="30">
        <f t="shared" si="0"/>
        <v>-1430.0000000000018</v>
      </c>
      <c r="K10" s="26">
        <f t="shared" si="1"/>
        <v>26000</v>
      </c>
      <c r="L10" s="27">
        <f t="shared" si="2"/>
        <v>-5.500000000000007E-2</v>
      </c>
      <c r="M10" s="1"/>
    </row>
    <row r="11" spans="1:13">
      <c r="A11" s="64">
        <v>43628</v>
      </c>
      <c r="B11" s="11" t="s">
        <v>232</v>
      </c>
      <c r="C11" s="5" t="s">
        <v>19</v>
      </c>
      <c r="D11" s="5">
        <v>500</v>
      </c>
      <c r="E11" s="5">
        <v>1500</v>
      </c>
      <c r="F11" s="5">
        <v>44</v>
      </c>
      <c r="G11" s="5" t="s">
        <v>233</v>
      </c>
      <c r="H11" s="5">
        <v>41.4</v>
      </c>
      <c r="I11" s="5">
        <v>49</v>
      </c>
      <c r="J11" s="29">
        <f t="shared" si="0"/>
        <v>2500</v>
      </c>
      <c r="K11" s="26">
        <f t="shared" si="1"/>
        <v>22000</v>
      </c>
      <c r="L11" s="27">
        <f t="shared" si="2"/>
        <v>0.11363636363636363</v>
      </c>
      <c r="M11" s="1"/>
    </row>
    <row r="12" spans="1:13">
      <c r="A12" s="65">
        <v>43628</v>
      </c>
      <c r="B12" s="66" t="s">
        <v>134</v>
      </c>
      <c r="C12" s="8" t="s">
        <v>19</v>
      </c>
      <c r="D12" s="8">
        <v>800</v>
      </c>
      <c r="E12" s="8">
        <v>280</v>
      </c>
      <c r="F12" s="8">
        <v>31</v>
      </c>
      <c r="G12" s="8" t="s">
        <v>234</v>
      </c>
      <c r="H12" s="8">
        <v>28.9</v>
      </c>
      <c r="I12" s="8">
        <v>28.9</v>
      </c>
      <c r="J12" s="30">
        <f t="shared" si="0"/>
        <v>-1680.0000000000011</v>
      </c>
      <c r="K12" s="26">
        <f t="shared" si="1"/>
        <v>24800</v>
      </c>
      <c r="L12" s="27">
        <f t="shared" si="2"/>
        <v>-6.7741935483871016E-2</v>
      </c>
      <c r="M12" s="1"/>
    </row>
    <row r="13" spans="1:13">
      <c r="A13" s="65">
        <v>43720</v>
      </c>
      <c r="B13" s="66" t="s">
        <v>32</v>
      </c>
      <c r="C13" s="8" t="s">
        <v>19</v>
      </c>
      <c r="D13" s="8">
        <v>1300</v>
      </c>
      <c r="E13" s="8">
        <v>300</v>
      </c>
      <c r="F13" s="8">
        <v>22</v>
      </c>
      <c r="G13" s="8" t="s">
        <v>235</v>
      </c>
      <c r="H13" s="8">
        <v>20.7</v>
      </c>
      <c r="I13" s="8">
        <v>20.7</v>
      </c>
      <c r="J13" s="30">
        <f t="shared" si="0"/>
        <v>-1690.0000000000009</v>
      </c>
      <c r="K13" s="26">
        <f t="shared" si="1"/>
        <v>28600</v>
      </c>
      <c r="L13" s="27">
        <f t="shared" si="2"/>
        <v>-5.9090909090909124E-2</v>
      </c>
      <c r="M13" s="1"/>
    </row>
    <row r="14" spans="1:13">
      <c r="A14" s="64">
        <v>43720</v>
      </c>
      <c r="B14" s="11" t="s">
        <v>222</v>
      </c>
      <c r="C14" s="5" t="s">
        <v>19</v>
      </c>
      <c r="D14" s="5">
        <v>800</v>
      </c>
      <c r="E14" s="5">
        <v>260</v>
      </c>
      <c r="F14" s="5">
        <v>29</v>
      </c>
      <c r="G14" s="5" t="s">
        <v>236</v>
      </c>
      <c r="H14" s="5">
        <v>27.9</v>
      </c>
      <c r="I14" s="5">
        <v>33.5</v>
      </c>
      <c r="J14" s="29">
        <f t="shared" si="0"/>
        <v>3600</v>
      </c>
      <c r="K14" s="26">
        <f t="shared" si="1"/>
        <v>23200</v>
      </c>
      <c r="L14" s="27">
        <f t="shared" si="2"/>
        <v>0.15517241379310345</v>
      </c>
      <c r="M14" s="1"/>
    </row>
    <row r="15" spans="1:13">
      <c r="A15" s="64">
        <v>43750</v>
      </c>
      <c r="B15" s="11" t="s">
        <v>226</v>
      </c>
      <c r="C15" s="5" t="s">
        <v>19</v>
      </c>
      <c r="D15" s="5">
        <v>1200</v>
      </c>
      <c r="E15" s="5">
        <v>320</v>
      </c>
      <c r="F15" s="5">
        <v>23.3</v>
      </c>
      <c r="G15" s="5" t="s">
        <v>237</v>
      </c>
      <c r="H15" s="5">
        <v>22.2</v>
      </c>
      <c r="I15" s="5">
        <v>24.4</v>
      </c>
      <c r="J15" s="29">
        <f t="shared" si="0"/>
        <v>1319.9999999999975</v>
      </c>
      <c r="K15" s="26">
        <f t="shared" si="1"/>
        <v>27960</v>
      </c>
      <c r="L15" s="27">
        <f t="shared" si="2"/>
        <v>4.7210300429184462E-2</v>
      </c>
      <c r="M15" s="1"/>
    </row>
    <row r="16" spans="1:13">
      <c r="A16" s="64">
        <v>43781</v>
      </c>
      <c r="B16" s="11" t="s">
        <v>134</v>
      </c>
      <c r="C16" s="5" t="s">
        <v>19</v>
      </c>
      <c r="D16" s="5">
        <v>800</v>
      </c>
      <c r="E16" s="5">
        <v>270</v>
      </c>
      <c r="F16" s="5">
        <v>22.5</v>
      </c>
      <c r="G16" s="5" t="s">
        <v>238</v>
      </c>
      <c r="H16" s="5">
        <v>20.9</v>
      </c>
      <c r="I16" s="5">
        <v>25.5</v>
      </c>
      <c r="J16" s="29">
        <f t="shared" si="0"/>
        <v>2400</v>
      </c>
      <c r="K16" s="26">
        <f t="shared" si="1"/>
        <v>18000</v>
      </c>
      <c r="L16" s="27">
        <f t="shared" si="2"/>
        <v>0.13333333333333333</v>
      </c>
      <c r="M16" s="1"/>
    </row>
    <row r="17" spans="1:13">
      <c r="A17" s="64" t="s">
        <v>239</v>
      </c>
      <c r="B17" s="11" t="s">
        <v>226</v>
      </c>
      <c r="C17" s="5" t="s">
        <v>19</v>
      </c>
      <c r="D17" s="5">
        <v>1200</v>
      </c>
      <c r="E17" s="5">
        <v>320</v>
      </c>
      <c r="F17" s="5">
        <v>24.5</v>
      </c>
      <c r="G17" s="5" t="s">
        <v>240</v>
      </c>
      <c r="H17" s="5">
        <v>23.4</v>
      </c>
      <c r="I17" s="5">
        <v>25.5</v>
      </c>
      <c r="J17" s="29">
        <f t="shared" si="0"/>
        <v>1200</v>
      </c>
      <c r="K17" s="26">
        <f t="shared" si="1"/>
        <v>29400</v>
      </c>
      <c r="L17" s="27">
        <f t="shared" si="2"/>
        <v>4.0816326530612242E-2</v>
      </c>
      <c r="M17" s="1"/>
    </row>
    <row r="18" spans="1:13">
      <c r="A18" s="65" t="s">
        <v>241</v>
      </c>
      <c r="B18" s="66" t="s">
        <v>58</v>
      </c>
      <c r="C18" s="8" t="s">
        <v>19</v>
      </c>
      <c r="D18" s="8">
        <v>1000</v>
      </c>
      <c r="E18" s="8">
        <v>450</v>
      </c>
      <c r="F18" s="8">
        <v>15.6</v>
      </c>
      <c r="G18" s="8" t="s">
        <v>242</v>
      </c>
      <c r="H18" s="8">
        <v>13.9</v>
      </c>
      <c r="I18" s="8">
        <v>13.9</v>
      </c>
      <c r="J18" s="30">
        <f t="shared" si="0"/>
        <v>-1699.9999999999993</v>
      </c>
      <c r="K18" s="26">
        <f t="shared" si="1"/>
        <v>15600</v>
      </c>
      <c r="L18" s="27">
        <f t="shared" si="2"/>
        <v>-0.10897435897435893</v>
      </c>
      <c r="M18" s="1"/>
    </row>
    <row r="19" spans="1:13">
      <c r="A19" s="64" t="s">
        <v>243</v>
      </c>
      <c r="B19" s="11" t="s">
        <v>226</v>
      </c>
      <c r="C19" s="5" t="s">
        <v>19</v>
      </c>
      <c r="D19" s="5">
        <v>1200</v>
      </c>
      <c r="E19" s="5">
        <v>340</v>
      </c>
      <c r="F19" s="5">
        <v>10</v>
      </c>
      <c r="G19" s="77" t="s">
        <v>244</v>
      </c>
      <c r="H19" s="5">
        <v>8.9</v>
      </c>
      <c r="I19" s="5">
        <v>10.199999999999999</v>
      </c>
      <c r="J19" s="29">
        <f t="shared" si="0"/>
        <v>239.99999999999915</v>
      </c>
      <c r="K19" s="26">
        <f t="shared" si="1"/>
        <v>12000</v>
      </c>
      <c r="L19" s="27">
        <f t="shared" si="2"/>
        <v>1.9999999999999928E-2</v>
      </c>
      <c r="M19" s="1"/>
    </row>
    <row r="20" spans="1:13">
      <c r="A20" s="64" t="s">
        <v>243</v>
      </c>
      <c r="B20" s="11" t="s">
        <v>92</v>
      </c>
      <c r="C20" s="5" t="s">
        <v>19</v>
      </c>
      <c r="D20" s="5">
        <v>1250</v>
      </c>
      <c r="E20" s="5">
        <v>600</v>
      </c>
      <c r="F20" s="5">
        <v>14.5</v>
      </c>
      <c r="G20" s="5" t="s">
        <v>109</v>
      </c>
      <c r="H20" s="5">
        <v>13.4</v>
      </c>
      <c r="I20" s="5">
        <v>15.5</v>
      </c>
      <c r="J20" s="29">
        <f t="shared" si="0"/>
        <v>1250</v>
      </c>
      <c r="K20" s="26">
        <f t="shared" si="1"/>
        <v>18125</v>
      </c>
      <c r="L20" s="27">
        <f t="shared" si="2"/>
        <v>6.8965517241379309E-2</v>
      </c>
      <c r="M20" s="1"/>
    </row>
    <row r="21" spans="1:13">
      <c r="A21" s="65" t="s">
        <v>243</v>
      </c>
      <c r="B21" s="66" t="s">
        <v>24</v>
      </c>
      <c r="C21" s="8" t="s">
        <v>19</v>
      </c>
      <c r="D21" s="8">
        <v>75</v>
      </c>
      <c r="E21" s="8">
        <v>7300</v>
      </c>
      <c r="F21" s="8">
        <v>119</v>
      </c>
      <c r="G21" s="8" t="s">
        <v>245</v>
      </c>
      <c r="H21" s="8">
        <v>99.7</v>
      </c>
      <c r="I21" s="8">
        <v>99.7</v>
      </c>
      <c r="J21" s="30">
        <f t="shared" si="0"/>
        <v>-1447.4999999999998</v>
      </c>
      <c r="K21" s="26">
        <f t="shared" si="1"/>
        <v>8925</v>
      </c>
      <c r="L21" s="27">
        <f t="shared" si="2"/>
        <v>-0.16218487394957981</v>
      </c>
      <c r="M21" s="1"/>
    </row>
    <row r="22" spans="1:13">
      <c r="A22" s="64" t="s">
        <v>246</v>
      </c>
      <c r="B22" s="11" t="s">
        <v>230</v>
      </c>
      <c r="C22" s="5" t="s">
        <v>19</v>
      </c>
      <c r="D22" s="5">
        <v>1400</v>
      </c>
      <c r="E22" s="5">
        <v>580</v>
      </c>
      <c r="F22" s="5">
        <v>19.5</v>
      </c>
      <c r="G22" s="5" t="s">
        <v>247</v>
      </c>
      <c r="H22" s="5">
        <v>18.399999999999999</v>
      </c>
      <c r="I22" s="5">
        <v>22.45</v>
      </c>
      <c r="J22" s="29">
        <f t="shared" si="0"/>
        <v>4129.9999999999991</v>
      </c>
      <c r="K22" s="26">
        <f t="shared" si="1"/>
        <v>27300</v>
      </c>
      <c r="L22" s="27">
        <f t="shared" si="2"/>
        <v>0.15128205128205124</v>
      </c>
      <c r="M22" s="1"/>
    </row>
    <row r="23" spans="1:13">
      <c r="A23" s="65" t="s">
        <v>246</v>
      </c>
      <c r="B23" s="66" t="s">
        <v>228</v>
      </c>
      <c r="C23" s="8" t="s">
        <v>19</v>
      </c>
      <c r="D23" s="8">
        <v>1300</v>
      </c>
      <c r="E23" s="8">
        <v>280</v>
      </c>
      <c r="F23" s="8">
        <v>11</v>
      </c>
      <c r="G23" s="78" t="s">
        <v>248</v>
      </c>
      <c r="H23" s="8">
        <v>9.9</v>
      </c>
      <c r="I23" s="8">
        <v>9.9</v>
      </c>
      <c r="J23" s="30">
        <f t="shared" si="0"/>
        <v>-1429.9999999999995</v>
      </c>
      <c r="K23" s="26">
        <f t="shared" si="1"/>
        <v>14300</v>
      </c>
      <c r="L23" s="27">
        <f t="shared" si="2"/>
        <v>-9.9999999999999964E-2</v>
      </c>
      <c r="M23" s="1"/>
    </row>
    <row r="24" spans="1:13">
      <c r="A24" s="64" t="s">
        <v>249</v>
      </c>
      <c r="B24" s="11" t="s">
        <v>142</v>
      </c>
      <c r="C24" s="5" t="s">
        <v>19</v>
      </c>
      <c r="D24" s="5">
        <v>1200</v>
      </c>
      <c r="E24" s="5">
        <v>360</v>
      </c>
      <c r="F24" s="5">
        <v>20</v>
      </c>
      <c r="G24" s="5" t="s">
        <v>104</v>
      </c>
      <c r="H24" s="5">
        <v>18.7</v>
      </c>
      <c r="I24" s="5">
        <v>23.9</v>
      </c>
      <c r="J24" s="29">
        <f t="shared" si="0"/>
        <v>4679.9999999999982</v>
      </c>
      <c r="K24" s="26">
        <f t="shared" si="1"/>
        <v>24000</v>
      </c>
      <c r="L24" s="27">
        <f t="shared" si="2"/>
        <v>0.19499999999999992</v>
      </c>
      <c r="M24" s="1"/>
    </row>
    <row r="25" spans="1:13">
      <c r="A25" s="64" t="s">
        <v>250</v>
      </c>
      <c r="B25" s="11" t="s">
        <v>81</v>
      </c>
      <c r="C25" s="5" t="s">
        <v>19</v>
      </c>
      <c r="D25" s="5">
        <v>750</v>
      </c>
      <c r="E25" s="5">
        <v>1200</v>
      </c>
      <c r="F25" s="5">
        <v>20</v>
      </c>
      <c r="G25" s="5" t="s">
        <v>251</v>
      </c>
      <c r="H25" s="5">
        <v>17.899999999999999</v>
      </c>
      <c r="I25" s="5">
        <v>22.5</v>
      </c>
      <c r="J25" s="29">
        <f t="shared" si="0"/>
        <v>1875</v>
      </c>
      <c r="K25" s="26">
        <f t="shared" si="1"/>
        <v>15000</v>
      </c>
      <c r="L25" s="27">
        <f t="shared" si="2"/>
        <v>0.125</v>
      </c>
      <c r="M25" s="1"/>
    </row>
    <row r="26" spans="1:13">
      <c r="A26" s="64" t="s">
        <v>252</v>
      </c>
      <c r="B26" s="11" t="s">
        <v>253</v>
      </c>
      <c r="C26" s="5" t="s">
        <v>19</v>
      </c>
      <c r="D26" s="5">
        <v>750</v>
      </c>
      <c r="E26" s="5">
        <v>1200</v>
      </c>
      <c r="F26" s="5">
        <v>32</v>
      </c>
      <c r="G26" s="5" t="s">
        <v>254</v>
      </c>
      <c r="H26" s="5">
        <v>30.9</v>
      </c>
      <c r="I26" s="5">
        <v>32.4</v>
      </c>
      <c r="J26" s="29">
        <f t="shared" si="0"/>
        <v>299.99999999999892</v>
      </c>
      <c r="K26" s="26">
        <f t="shared" si="1"/>
        <v>24000</v>
      </c>
      <c r="L26" s="27">
        <f t="shared" si="2"/>
        <v>1.2499999999999956E-2</v>
      </c>
      <c r="M26" s="1"/>
    </row>
    <row r="27" spans="1:13">
      <c r="A27" s="64" t="s">
        <v>255</v>
      </c>
      <c r="B27" s="11" t="s">
        <v>228</v>
      </c>
      <c r="C27" s="5" t="s">
        <v>19</v>
      </c>
      <c r="D27" s="5">
        <v>1700</v>
      </c>
      <c r="E27" s="5">
        <v>300</v>
      </c>
      <c r="F27" s="5">
        <v>18</v>
      </c>
      <c r="G27" s="5" t="s">
        <v>169</v>
      </c>
      <c r="H27" s="5">
        <v>16.7</v>
      </c>
      <c r="I27" s="5">
        <v>19</v>
      </c>
      <c r="J27" s="29">
        <f t="shared" si="0"/>
        <v>1700</v>
      </c>
      <c r="K27" s="26">
        <f t="shared" si="1"/>
        <v>30600</v>
      </c>
      <c r="L27" s="27">
        <f t="shared" si="2"/>
        <v>5.5555555555555552E-2</v>
      </c>
      <c r="M27" s="1"/>
    </row>
    <row r="28" spans="1:13">
      <c r="A28" s="64" t="s">
        <v>256</v>
      </c>
      <c r="B28" s="11" t="s">
        <v>226</v>
      </c>
      <c r="C28" s="5" t="s">
        <v>19</v>
      </c>
      <c r="D28" s="5">
        <v>1500</v>
      </c>
      <c r="E28" s="5">
        <v>320</v>
      </c>
      <c r="F28" s="5">
        <v>15.5</v>
      </c>
      <c r="G28" s="5" t="s">
        <v>257</v>
      </c>
      <c r="H28" s="5">
        <v>14.4</v>
      </c>
      <c r="I28" s="5">
        <v>17</v>
      </c>
      <c r="J28" s="29">
        <f t="shared" si="0"/>
        <v>2250</v>
      </c>
      <c r="K28" s="26">
        <f t="shared" si="1"/>
        <v>23250</v>
      </c>
      <c r="L28" s="27">
        <f t="shared" si="2"/>
        <v>9.6774193548387094E-2</v>
      </c>
      <c r="M28" s="1"/>
    </row>
    <row r="29" spans="1:13">
      <c r="A29" s="64" t="s">
        <v>258</v>
      </c>
      <c r="B29" s="11" t="s">
        <v>226</v>
      </c>
      <c r="C29" s="5" t="s">
        <v>19</v>
      </c>
      <c r="D29" s="5">
        <v>1500</v>
      </c>
      <c r="E29" s="5">
        <v>340</v>
      </c>
      <c r="F29" s="5">
        <v>19</v>
      </c>
      <c r="G29" s="5" t="s">
        <v>259</v>
      </c>
      <c r="H29" s="5">
        <v>17.899999999999999</v>
      </c>
      <c r="I29" s="5">
        <v>20</v>
      </c>
      <c r="J29" s="29">
        <f t="shared" si="0"/>
        <v>1500</v>
      </c>
      <c r="K29" s="26">
        <f t="shared" si="1"/>
        <v>28500</v>
      </c>
      <c r="L29" s="27">
        <f t="shared" si="2"/>
        <v>5.2631578947368418E-2</v>
      </c>
      <c r="M29" s="1"/>
    </row>
    <row r="30" spans="1:13">
      <c r="A30" s="64"/>
      <c r="B30" s="11"/>
      <c r="C30" s="5"/>
      <c r="D30" s="5"/>
      <c r="E30" s="5"/>
      <c r="F30" s="5"/>
      <c r="G30" s="5"/>
      <c r="H30" s="5"/>
      <c r="I30" s="5"/>
      <c r="J30" s="29"/>
      <c r="K30" s="26"/>
      <c r="L30" s="27"/>
      <c r="M30" s="1"/>
    </row>
    <row r="31" spans="1:13">
      <c r="A31" s="64"/>
      <c r="B31" s="5"/>
      <c r="C31" s="5"/>
      <c r="D31" s="5"/>
      <c r="E31" s="5"/>
      <c r="F31" s="5"/>
      <c r="G31" s="5"/>
      <c r="H31" s="5"/>
      <c r="I31" s="5"/>
      <c r="J31" s="29"/>
      <c r="K31" s="26"/>
      <c r="L31" s="27">
        <f>SUM(L4:L30)</f>
        <v>0.99453526332618059</v>
      </c>
    </row>
    <row r="32" spans="1:13">
      <c r="A32" s="67"/>
      <c r="B32" s="32"/>
      <c r="C32" s="32"/>
      <c r="D32" s="32"/>
      <c r="E32" s="32"/>
      <c r="F32" s="32"/>
      <c r="G32" s="32"/>
      <c r="H32" s="41"/>
      <c r="I32" s="41"/>
      <c r="J32" s="42"/>
      <c r="K32" s="43"/>
      <c r="L32" s="44"/>
    </row>
    <row r="33" spans="1:12">
      <c r="A33" s="67"/>
      <c r="B33" s="32"/>
      <c r="C33" s="32"/>
      <c r="D33" s="32"/>
      <c r="E33" s="32"/>
      <c r="F33" s="32"/>
      <c r="G33" s="32"/>
      <c r="H33" s="91" t="s">
        <v>69</v>
      </c>
      <c r="I33" s="91"/>
      <c r="J33" s="45">
        <f>SUM(J4:J31)</f>
        <v>28167.499999999985</v>
      </c>
      <c r="K33" s="32"/>
      <c r="L33" s="1"/>
    </row>
    <row r="34" spans="1:12">
      <c r="H34" s="32"/>
      <c r="I34" s="32"/>
      <c r="J34" s="32"/>
    </row>
    <row r="35" spans="1:12">
      <c r="H35" s="92" t="s">
        <v>70</v>
      </c>
      <c r="I35" s="92"/>
      <c r="J35" s="60">
        <v>0.99</v>
      </c>
    </row>
    <row r="36" spans="1:12">
      <c r="H36" s="33"/>
      <c r="I36" s="33"/>
      <c r="J36" s="32"/>
    </row>
    <row r="37" spans="1:12">
      <c r="H37" s="92" t="s">
        <v>2</v>
      </c>
      <c r="I37" s="92"/>
      <c r="J37" s="35">
        <f>18/26</f>
        <v>0.69230769230769229</v>
      </c>
    </row>
    <row r="1048537" spans="13:13">
      <c r="M1048537" s="50"/>
    </row>
    <row r="1048538" spans="13:13">
      <c r="M1048538" s="50"/>
    </row>
  </sheetData>
  <mergeCells count="5">
    <mergeCell ref="A1:L1"/>
    <mergeCell ref="A2:L2"/>
    <mergeCell ref="H33:I33"/>
    <mergeCell ref="H35:I35"/>
    <mergeCell ref="H37:I37"/>
  </mergeCells>
  <pageMargins left="0.75" right="0.75" top="1" bottom="1" header="0.51180555555555596" footer="0.51180555555555596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40"/>
  <sheetViews>
    <sheetView workbookViewId="0">
      <selection activeCell="A13" sqref="A13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8" max="8" width="10.42578125" customWidth="1"/>
    <col min="9" max="9" width="11" customWidth="1"/>
    <col min="10" max="10" width="12.5703125" customWidth="1"/>
    <col min="11" max="11" width="19.140625" customWidth="1"/>
    <col min="12" max="12" width="18.85546875" customWidth="1"/>
  </cols>
  <sheetData>
    <row r="1" spans="1:13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</row>
    <row r="2" spans="1:13">
      <c r="A2" s="89" t="s">
        <v>260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1"/>
    </row>
    <row r="3" spans="1:13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23" t="s">
        <v>15</v>
      </c>
      <c r="K3" s="24" t="s">
        <v>16</v>
      </c>
      <c r="L3" s="24" t="s">
        <v>17</v>
      </c>
      <c r="M3" s="1"/>
    </row>
    <row r="4" spans="1:13">
      <c r="A4" s="65">
        <v>43476</v>
      </c>
      <c r="B4" s="66" t="s">
        <v>159</v>
      </c>
      <c r="C4" s="8" t="s">
        <v>19</v>
      </c>
      <c r="D4" s="8">
        <v>1200</v>
      </c>
      <c r="E4" s="8">
        <v>690</v>
      </c>
      <c r="F4" s="8">
        <v>31</v>
      </c>
      <c r="G4" s="8" t="s">
        <v>261</v>
      </c>
      <c r="H4" s="8">
        <v>29.9</v>
      </c>
      <c r="I4" s="8">
        <v>29.9</v>
      </c>
      <c r="J4" s="30">
        <f t="shared" ref="J4:J31" si="0">(I4-F4)*D4</f>
        <v>-1320.0000000000018</v>
      </c>
      <c r="K4" s="26">
        <f t="shared" ref="K4:K31" si="1">D4*F4</f>
        <v>37200</v>
      </c>
      <c r="L4" s="27">
        <f t="shared" ref="L4:L31" si="2">(J4/K4)</f>
        <v>-3.5483870967741984E-2</v>
      </c>
      <c r="M4" s="1"/>
    </row>
    <row r="5" spans="1:13">
      <c r="A5" s="64">
        <v>43476</v>
      </c>
      <c r="B5" s="11" t="s">
        <v>79</v>
      </c>
      <c r="C5" s="5" t="s">
        <v>19</v>
      </c>
      <c r="D5" s="5">
        <v>1400</v>
      </c>
      <c r="E5" s="5">
        <v>580</v>
      </c>
      <c r="F5" s="5">
        <v>38</v>
      </c>
      <c r="G5" s="5" t="s">
        <v>262</v>
      </c>
      <c r="H5" s="5">
        <v>36.700000000000003</v>
      </c>
      <c r="I5" s="5">
        <v>39</v>
      </c>
      <c r="J5" s="29">
        <f t="shared" si="0"/>
        <v>1400</v>
      </c>
      <c r="K5" s="26">
        <f t="shared" si="1"/>
        <v>53200</v>
      </c>
      <c r="L5" s="27">
        <f t="shared" si="2"/>
        <v>2.6315789473684209E-2</v>
      </c>
      <c r="M5" s="1"/>
    </row>
    <row r="6" spans="1:13">
      <c r="A6" s="64">
        <v>43476</v>
      </c>
      <c r="B6" s="75" t="s">
        <v>263</v>
      </c>
      <c r="C6" s="5" t="s">
        <v>19</v>
      </c>
      <c r="D6" s="76">
        <v>400</v>
      </c>
      <c r="E6" s="76">
        <v>1350</v>
      </c>
      <c r="F6" s="5">
        <v>76</v>
      </c>
      <c r="G6" s="5" t="s">
        <v>264</v>
      </c>
      <c r="H6" s="76">
        <v>72.7</v>
      </c>
      <c r="I6" s="5">
        <v>79</v>
      </c>
      <c r="J6" s="29">
        <f t="shared" si="0"/>
        <v>1200</v>
      </c>
      <c r="K6" s="26">
        <f t="shared" si="1"/>
        <v>30400</v>
      </c>
      <c r="L6" s="27">
        <f t="shared" si="2"/>
        <v>3.9473684210526314E-2</v>
      </c>
      <c r="M6" s="1"/>
    </row>
    <row r="7" spans="1:13">
      <c r="A7" s="64">
        <v>43566</v>
      </c>
      <c r="B7" s="11" t="s">
        <v>226</v>
      </c>
      <c r="C7" s="5" t="s">
        <v>19</v>
      </c>
      <c r="D7" s="5">
        <v>1200</v>
      </c>
      <c r="E7" s="5">
        <v>310</v>
      </c>
      <c r="F7" s="5">
        <v>27</v>
      </c>
      <c r="G7" s="5" t="s">
        <v>265</v>
      </c>
      <c r="H7" s="5">
        <v>25.9</v>
      </c>
      <c r="I7" s="5">
        <v>30</v>
      </c>
      <c r="J7" s="29">
        <f t="shared" si="0"/>
        <v>3600</v>
      </c>
      <c r="K7" s="26">
        <f t="shared" si="1"/>
        <v>32400</v>
      </c>
      <c r="L7" s="27">
        <f t="shared" si="2"/>
        <v>0.1111111111111111</v>
      </c>
      <c r="M7" s="1"/>
    </row>
    <row r="8" spans="1:13">
      <c r="A8" s="65">
        <v>43566</v>
      </c>
      <c r="B8" s="70" t="s">
        <v>32</v>
      </c>
      <c r="C8" s="8" t="s">
        <v>19</v>
      </c>
      <c r="D8" s="8">
        <v>1300</v>
      </c>
      <c r="E8" s="8">
        <v>300</v>
      </c>
      <c r="F8" s="8">
        <v>32</v>
      </c>
      <c r="G8" s="8" t="s">
        <v>266</v>
      </c>
      <c r="H8" s="8">
        <v>30.7</v>
      </c>
      <c r="I8" s="8">
        <v>30.7</v>
      </c>
      <c r="J8" s="30">
        <f t="shared" si="0"/>
        <v>-1690.0000000000009</v>
      </c>
      <c r="K8" s="26">
        <f t="shared" si="1"/>
        <v>41600</v>
      </c>
      <c r="L8" s="27">
        <f t="shared" si="2"/>
        <v>-4.0625000000000022E-2</v>
      </c>
      <c r="M8" s="1"/>
    </row>
    <row r="9" spans="1:13">
      <c r="A9" s="64">
        <v>43596</v>
      </c>
      <c r="B9" s="11" t="s">
        <v>32</v>
      </c>
      <c r="C9" s="5" t="s">
        <v>19</v>
      </c>
      <c r="D9" s="5">
        <v>1300</v>
      </c>
      <c r="E9" s="5">
        <v>300</v>
      </c>
      <c r="F9" s="5">
        <v>32</v>
      </c>
      <c r="G9" s="5" t="s">
        <v>266</v>
      </c>
      <c r="H9" s="5">
        <v>30.7</v>
      </c>
      <c r="I9" s="5">
        <v>34</v>
      </c>
      <c r="J9" s="29">
        <f t="shared" si="0"/>
        <v>2600</v>
      </c>
      <c r="K9" s="26">
        <f t="shared" si="1"/>
        <v>41600</v>
      </c>
      <c r="L9" s="27">
        <f t="shared" si="2"/>
        <v>6.25E-2</v>
      </c>
      <c r="M9" s="1"/>
    </row>
    <row r="10" spans="1:13">
      <c r="A10" s="64">
        <v>43627</v>
      </c>
      <c r="B10" s="11" t="s">
        <v>228</v>
      </c>
      <c r="C10" s="5" t="s">
        <v>19</v>
      </c>
      <c r="D10" s="5">
        <v>1300</v>
      </c>
      <c r="E10" s="5">
        <v>290</v>
      </c>
      <c r="F10" s="5">
        <v>25</v>
      </c>
      <c r="G10" s="5" t="s">
        <v>143</v>
      </c>
      <c r="H10" s="5">
        <v>23.7</v>
      </c>
      <c r="I10" s="5">
        <v>29</v>
      </c>
      <c r="J10" s="29">
        <f t="shared" si="0"/>
        <v>5200</v>
      </c>
      <c r="K10" s="26">
        <f t="shared" si="1"/>
        <v>32500</v>
      </c>
      <c r="L10" s="27">
        <f t="shared" si="2"/>
        <v>0.16</v>
      </c>
      <c r="M10" s="1"/>
    </row>
    <row r="11" spans="1:13">
      <c r="A11" s="64">
        <v>43657</v>
      </c>
      <c r="B11" s="11" t="s">
        <v>222</v>
      </c>
      <c r="C11" s="5" t="s">
        <v>19</v>
      </c>
      <c r="D11" s="5">
        <v>800</v>
      </c>
      <c r="E11" s="5">
        <v>230</v>
      </c>
      <c r="F11" s="5">
        <v>37</v>
      </c>
      <c r="G11" s="5" t="s">
        <v>223</v>
      </c>
      <c r="H11" s="5">
        <v>34.9</v>
      </c>
      <c r="I11" s="5">
        <v>43</v>
      </c>
      <c r="J11" s="29">
        <f t="shared" si="0"/>
        <v>4800</v>
      </c>
      <c r="K11" s="26">
        <f t="shared" si="1"/>
        <v>29600</v>
      </c>
      <c r="L11" s="27">
        <f t="shared" si="2"/>
        <v>0.16216216216216217</v>
      </c>
      <c r="M11" s="1"/>
    </row>
    <row r="12" spans="1:13">
      <c r="A12" s="64">
        <v>43688</v>
      </c>
      <c r="B12" s="11" t="s">
        <v>138</v>
      </c>
      <c r="C12" s="5" t="s">
        <v>19</v>
      </c>
      <c r="D12" s="5">
        <v>500</v>
      </c>
      <c r="E12" s="5">
        <v>1620</v>
      </c>
      <c r="F12" s="5">
        <v>58</v>
      </c>
      <c r="G12" s="5" t="s">
        <v>267</v>
      </c>
      <c r="H12" s="5">
        <v>54.9</v>
      </c>
      <c r="I12" s="5">
        <v>60.4</v>
      </c>
      <c r="J12" s="29">
        <f t="shared" si="0"/>
        <v>1199.9999999999993</v>
      </c>
      <c r="K12" s="26">
        <f t="shared" si="1"/>
        <v>29000</v>
      </c>
      <c r="L12" s="27">
        <f t="shared" si="2"/>
        <v>4.1379310344827565E-2</v>
      </c>
      <c r="M12" s="1"/>
    </row>
    <row r="13" spans="1:13">
      <c r="A13" s="64">
        <v>43780</v>
      </c>
      <c r="B13" s="11" t="s">
        <v>268</v>
      </c>
      <c r="C13" s="5" t="s">
        <v>19</v>
      </c>
      <c r="D13" s="5">
        <v>750</v>
      </c>
      <c r="E13" s="5">
        <v>1160</v>
      </c>
      <c r="F13" s="5">
        <v>38</v>
      </c>
      <c r="G13" s="5" t="s">
        <v>269</v>
      </c>
      <c r="H13" s="5">
        <v>35.9</v>
      </c>
      <c r="I13" s="5">
        <v>40.6</v>
      </c>
      <c r="J13" s="29">
        <f t="shared" si="0"/>
        <v>1950.0000000000011</v>
      </c>
      <c r="K13" s="26">
        <f t="shared" si="1"/>
        <v>28500</v>
      </c>
      <c r="L13" s="27">
        <f t="shared" si="2"/>
        <v>6.8421052631578994E-2</v>
      </c>
      <c r="M13" s="1"/>
    </row>
    <row r="14" spans="1:13">
      <c r="A14" s="64" t="s">
        <v>270</v>
      </c>
      <c r="B14" s="11" t="s">
        <v>103</v>
      </c>
      <c r="C14" s="5" t="s">
        <v>19</v>
      </c>
      <c r="D14" s="5">
        <v>1000</v>
      </c>
      <c r="E14" s="5">
        <v>500</v>
      </c>
      <c r="F14" s="5">
        <v>27</v>
      </c>
      <c r="G14" s="5" t="s">
        <v>73</v>
      </c>
      <c r="H14" s="5">
        <v>25.4</v>
      </c>
      <c r="I14" s="5">
        <v>30</v>
      </c>
      <c r="J14" s="29">
        <f t="shared" si="0"/>
        <v>3000</v>
      </c>
      <c r="K14" s="26">
        <f t="shared" si="1"/>
        <v>27000</v>
      </c>
      <c r="L14" s="27">
        <f t="shared" si="2"/>
        <v>0.1111111111111111</v>
      </c>
      <c r="M14" s="1"/>
    </row>
    <row r="15" spans="1:13">
      <c r="A15" s="64" t="s">
        <v>271</v>
      </c>
      <c r="B15" s="11" t="s">
        <v>44</v>
      </c>
      <c r="C15" s="5" t="s">
        <v>19</v>
      </c>
      <c r="D15" s="5">
        <v>1000</v>
      </c>
      <c r="E15" s="5">
        <v>410</v>
      </c>
      <c r="F15" s="5">
        <v>26.5</v>
      </c>
      <c r="G15" s="5" t="s">
        <v>272</v>
      </c>
      <c r="H15" s="5">
        <v>24.9</v>
      </c>
      <c r="I15" s="5">
        <v>28.8</v>
      </c>
      <c r="J15" s="29">
        <f t="shared" si="0"/>
        <v>2300.0000000000009</v>
      </c>
      <c r="K15" s="26">
        <f t="shared" si="1"/>
        <v>26500</v>
      </c>
      <c r="L15" s="27">
        <f t="shared" si="2"/>
        <v>8.6792452830188715E-2</v>
      </c>
      <c r="M15" s="1"/>
    </row>
    <row r="16" spans="1:13">
      <c r="A16" s="64" t="s">
        <v>273</v>
      </c>
      <c r="B16" s="11" t="s">
        <v>222</v>
      </c>
      <c r="C16" s="5" t="s">
        <v>19</v>
      </c>
      <c r="D16" s="5">
        <v>800</v>
      </c>
      <c r="E16" s="5">
        <v>210</v>
      </c>
      <c r="F16" s="5">
        <v>20</v>
      </c>
      <c r="G16" s="5" t="s">
        <v>274</v>
      </c>
      <c r="H16" s="5">
        <v>18.399999999999999</v>
      </c>
      <c r="I16" s="5">
        <v>22.5</v>
      </c>
      <c r="J16" s="29">
        <f t="shared" si="0"/>
        <v>2000</v>
      </c>
      <c r="K16" s="26">
        <f t="shared" si="1"/>
        <v>16000</v>
      </c>
      <c r="L16" s="27">
        <f t="shared" si="2"/>
        <v>0.125</v>
      </c>
      <c r="M16" s="1"/>
    </row>
    <row r="17" spans="1:13">
      <c r="A17" s="64" t="s">
        <v>275</v>
      </c>
      <c r="B17" s="11" t="s">
        <v>134</v>
      </c>
      <c r="C17" s="5" t="s">
        <v>19</v>
      </c>
      <c r="D17" s="5">
        <v>800</v>
      </c>
      <c r="E17" s="5">
        <v>210</v>
      </c>
      <c r="F17" s="5">
        <v>25</v>
      </c>
      <c r="G17" s="5" t="s">
        <v>276</v>
      </c>
      <c r="H17" s="5">
        <v>23.4</v>
      </c>
      <c r="I17" s="5">
        <v>26.5</v>
      </c>
      <c r="J17" s="29">
        <f t="shared" si="0"/>
        <v>1200</v>
      </c>
      <c r="K17" s="26">
        <f t="shared" si="1"/>
        <v>20000</v>
      </c>
      <c r="L17" s="27">
        <f t="shared" si="2"/>
        <v>0.06</v>
      </c>
      <c r="M17" s="1"/>
    </row>
    <row r="18" spans="1:13">
      <c r="A18" s="64" t="s">
        <v>275</v>
      </c>
      <c r="B18" s="11" t="s">
        <v>58</v>
      </c>
      <c r="C18" s="5" t="s">
        <v>19</v>
      </c>
      <c r="D18" s="5">
        <v>1000</v>
      </c>
      <c r="E18" s="5">
        <v>420</v>
      </c>
      <c r="F18" s="5">
        <v>16</v>
      </c>
      <c r="G18" s="5" t="s">
        <v>277</v>
      </c>
      <c r="H18" s="5">
        <v>14.4</v>
      </c>
      <c r="I18" s="5">
        <v>18</v>
      </c>
      <c r="J18" s="29">
        <f t="shared" si="0"/>
        <v>2000</v>
      </c>
      <c r="K18" s="26">
        <f t="shared" si="1"/>
        <v>16000</v>
      </c>
      <c r="L18" s="27">
        <f t="shared" si="2"/>
        <v>0.125</v>
      </c>
      <c r="M18" s="1"/>
    </row>
    <row r="19" spans="1:13">
      <c r="A19" s="64" t="s">
        <v>278</v>
      </c>
      <c r="B19" s="11" t="s">
        <v>279</v>
      </c>
      <c r="C19" s="5" t="s">
        <v>19</v>
      </c>
      <c r="D19" s="5">
        <v>1000</v>
      </c>
      <c r="E19" s="5">
        <v>360</v>
      </c>
      <c r="F19" s="5">
        <v>17</v>
      </c>
      <c r="G19" s="5" t="s">
        <v>280</v>
      </c>
      <c r="H19" s="5">
        <v>15.4</v>
      </c>
      <c r="I19" s="5">
        <v>18.2</v>
      </c>
      <c r="J19" s="29">
        <f t="shared" si="0"/>
        <v>1199.9999999999993</v>
      </c>
      <c r="K19" s="26">
        <f t="shared" si="1"/>
        <v>17000</v>
      </c>
      <c r="L19" s="27">
        <f t="shared" si="2"/>
        <v>7.0588235294117604E-2</v>
      </c>
      <c r="M19" s="1"/>
    </row>
    <row r="20" spans="1:13">
      <c r="A20" s="64" t="s">
        <v>281</v>
      </c>
      <c r="B20" s="11" t="s">
        <v>282</v>
      </c>
      <c r="C20" s="5" t="s">
        <v>19</v>
      </c>
      <c r="D20" s="5">
        <v>1851</v>
      </c>
      <c r="E20" s="5">
        <v>450</v>
      </c>
      <c r="F20" s="5">
        <v>17</v>
      </c>
      <c r="G20" s="5" t="s">
        <v>283</v>
      </c>
      <c r="H20" s="5">
        <v>15.9</v>
      </c>
      <c r="I20" s="5">
        <v>18</v>
      </c>
      <c r="J20" s="29">
        <f t="shared" si="0"/>
        <v>1851</v>
      </c>
      <c r="K20" s="26">
        <f t="shared" si="1"/>
        <v>31467</v>
      </c>
      <c r="L20" s="27">
        <f t="shared" si="2"/>
        <v>5.8823529411764705E-2</v>
      </c>
      <c r="M20" s="1"/>
    </row>
    <row r="21" spans="1:13">
      <c r="A21" s="64" t="s">
        <v>284</v>
      </c>
      <c r="B21" s="11" t="s">
        <v>32</v>
      </c>
      <c r="C21" s="5" t="s">
        <v>19</v>
      </c>
      <c r="D21" s="5">
        <v>1300</v>
      </c>
      <c r="E21" s="5">
        <v>350</v>
      </c>
      <c r="F21" s="5">
        <v>20</v>
      </c>
      <c r="G21" s="5" t="s">
        <v>104</v>
      </c>
      <c r="H21" s="5">
        <v>18.7</v>
      </c>
      <c r="I21" s="5">
        <v>27</v>
      </c>
      <c r="J21" s="29">
        <f t="shared" si="0"/>
        <v>9100</v>
      </c>
      <c r="K21" s="26">
        <f t="shared" si="1"/>
        <v>26000</v>
      </c>
      <c r="L21" s="27">
        <f t="shared" si="2"/>
        <v>0.35</v>
      </c>
      <c r="M21" s="1"/>
    </row>
    <row r="22" spans="1:13">
      <c r="A22" s="64" t="s">
        <v>284</v>
      </c>
      <c r="B22" s="11" t="s">
        <v>32</v>
      </c>
      <c r="C22" s="5" t="s">
        <v>19</v>
      </c>
      <c r="D22" s="5">
        <v>1300</v>
      </c>
      <c r="E22" s="5">
        <v>350</v>
      </c>
      <c r="F22" s="5">
        <v>33</v>
      </c>
      <c r="G22" s="5" t="s">
        <v>285</v>
      </c>
      <c r="H22" s="5">
        <v>31.7</v>
      </c>
      <c r="I22" s="5">
        <v>35</v>
      </c>
      <c r="J22" s="29">
        <f t="shared" si="0"/>
        <v>2600</v>
      </c>
      <c r="K22" s="26">
        <f t="shared" si="1"/>
        <v>42900</v>
      </c>
      <c r="L22" s="27">
        <f t="shared" si="2"/>
        <v>6.0606060606060608E-2</v>
      </c>
      <c r="M22" s="1"/>
    </row>
    <row r="23" spans="1:13">
      <c r="A23" s="64" t="s">
        <v>286</v>
      </c>
      <c r="B23" s="11" t="s">
        <v>228</v>
      </c>
      <c r="C23" s="5" t="s">
        <v>19</v>
      </c>
      <c r="D23" s="5">
        <v>1300</v>
      </c>
      <c r="E23" s="5">
        <v>340</v>
      </c>
      <c r="F23" s="5">
        <v>17</v>
      </c>
      <c r="G23" s="5" t="s">
        <v>287</v>
      </c>
      <c r="H23" s="5">
        <v>15.7</v>
      </c>
      <c r="I23" s="5">
        <v>22.3</v>
      </c>
      <c r="J23" s="29">
        <f t="shared" si="0"/>
        <v>6890.0000000000009</v>
      </c>
      <c r="K23" s="26">
        <f t="shared" si="1"/>
        <v>22100</v>
      </c>
      <c r="L23" s="27">
        <f t="shared" si="2"/>
        <v>0.311764705882353</v>
      </c>
      <c r="M23" s="1"/>
    </row>
    <row r="24" spans="1:13">
      <c r="A24" s="64" t="s">
        <v>288</v>
      </c>
      <c r="B24" s="11" t="s">
        <v>81</v>
      </c>
      <c r="C24" s="5" t="s">
        <v>19</v>
      </c>
      <c r="D24" s="5">
        <v>750</v>
      </c>
      <c r="E24" s="5">
        <v>1140</v>
      </c>
      <c r="F24" s="5">
        <v>23</v>
      </c>
      <c r="G24" s="5" t="s">
        <v>289</v>
      </c>
      <c r="H24" s="5">
        <v>20.9</v>
      </c>
      <c r="I24" s="5">
        <v>23</v>
      </c>
      <c r="J24" s="29">
        <f t="shared" si="0"/>
        <v>0</v>
      </c>
      <c r="K24" s="26">
        <f t="shared" si="1"/>
        <v>17250</v>
      </c>
      <c r="L24" s="27">
        <f t="shared" si="2"/>
        <v>0</v>
      </c>
      <c r="M24" s="1"/>
    </row>
    <row r="25" spans="1:13">
      <c r="A25" s="64" t="s">
        <v>288</v>
      </c>
      <c r="B25" s="11" t="s">
        <v>226</v>
      </c>
      <c r="C25" s="5" t="s">
        <v>19</v>
      </c>
      <c r="D25" s="5">
        <v>1200</v>
      </c>
      <c r="E25" s="5">
        <v>360</v>
      </c>
      <c r="F25" s="5">
        <v>12.5</v>
      </c>
      <c r="G25" s="5" t="s">
        <v>290</v>
      </c>
      <c r="H25" s="5">
        <v>11.4</v>
      </c>
      <c r="I25" s="5">
        <v>13.5</v>
      </c>
      <c r="J25" s="29">
        <f t="shared" si="0"/>
        <v>1200</v>
      </c>
      <c r="K25" s="26">
        <f t="shared" si="1"/>
        <v>15000</v>
      </c>
      <c r="L25" s="27">
        <f t="shared" si="2"/>
        <v>0.08</v>
      </c>
      <c r="M25" s="1"/>
    </row>
    <row r="26" spans="1:13">
      <c r="A26" s="64" t="s">
        <v>291</v>
      </c>
      <c r="B26" s="11" t="s">
        <v>292</v>
      </c>
      <c r="C26" s="5" t="s">
        <v>19</v>
      </c>
      <c r="D26" s="5">
        <v>500</v>
      </c>
      <c r="E26" s="5">
        <v>1620</v>
      </c>
      <c r="F26" s="5">
        <v>31</v>
      </c>
      <c r="G26" s="5" t="s">
        <v>293</v>
      </c>
      <c r="H26" s="5">
        <v>26.9</v>
      </c>
      <c r="I26" s="5">
        <v>43</v>
      </c>
      <c r="J26" s="29">
        <f t="shared" si="0"/>
        <v>6000</v>
      </c>
      <c r="K26" s="26">
        <f t="shared" si="1"/>
        <v>15500</v>
      </c>
      <c r="L26" s="27">
        <f t="shared" si="2"/>
        <v>0.38709677419354838</v>
      </c>
      <c r="M26" s="1"/>
    </row>
    <row r="27" spans="1:13">
      <c r="A27" s="64" t="s">
        <v>294</v>
      </c>
      <c r="B27" s="11" t="s">
        <v>295</v>
      </c>
      <c r="C27" s="5" t="s">
        <v>19</v>
      </c>
      <c r="D27" s="5">
        <v>1800</v>
      </c>
      <c r="E27" s="5">
        <v>270</v>
      </c>
      <c r="F27" s="5">
        <v>6</v>
      </c>
      <c r="G27" s="5" t="s">
        <v>296</v>
      </c>
      <c r="H27" s="5">
        <v>4.9000000000000004</v>
      </c>
      <c r="I27" s="5">
        <v>7.7</v>
      </c>
      <c r="J27" s="29">
        <f t="shared" si="0"/>
        <v>3060.0000000000005</v>
      </c>
      <c r="K27" s="26">
        <f t="shared" si="1"/>
        <v>10800</v>
      </c>
      <c r="L27" s="27">
        <f t="shared" si="2"/>
        <v>0.28333333333333338</v>
      </c>
      <c r="M27" s="1"/>
    </row>
    <row r="28" spans="1:13">
      <c r="A28" s="64" t="s">
        <v>297</v>
      </c>
      <c r="B28" s="11" t="s">
        <v>298</v>
      </c>
      <c r="C28" s="5" t="s">
        <v>19</v>
      </c>
      <c r="D28" s="5">
        <v>1800</v>
      </c>
      <c r="E28" s="5">
        <v>270</v>
      </c>
      <c r="F28" s="5">
        <v>18</v>
      </c>
      <c r="G28" s="5" t="s">
        <v>299</v>
      </c>
      <c r="H28" s="5">
        <v>16.899999999999999</v>
      </c>
      <c r="I28" s="5">
        <v>18</v>
      </c>
      <c r="J28" s="29">
        <f t="shared" si="0"/>
        <v>0</v>
      </c>
      <c r="K28" s="26">
        <f t="shared" si="1"/>
        <v>32400</v>
      </c>
      <c r="L28" s="27">
        <f t="shared" si="2"/>
        <v>0</v>
      </c>
      <c r="M28" s="1"/>
    </row>
    <row r="29" spans="1:13">
      <c r="A29" s="64" t="s">
        <v>300</v>
      </c>
      <c r="B29" s="11" t="s">
        <v>295</v>
      </c>
      <c r="C29" s="5" t="s">
        <v>19</v>
      </c>
      <c r="D29" s="5">
        <v>1800</v>
      </c>
      <c r="E29" s="5">
        <v>280</v>
      </c>
      <c r="F29" s="5">
        <v>14.2</v>
      </c>
      <c r="G29" s="5" t="s">
        <v>301</v>
      </c>
      <c r="H29" s="5">
        <v>13</v>
      </c>
      <c r="I29" s="5">
        <v>16.399999999999999</v>
      </c>
      <c r="J29" s="29">
        <f t="shared" si="0"/>
        <v>3959.9999999999986</v>
      </c>
      <c r="K29" s="26">
        <f t="shared" si="1"/>
        <v>25560</v>
      </c>
      <c r="L29" s="27">
        <f t="shared" si="2"/>
        <v>0.15492957746478869</v>
      </c>
      <c r="M29" s="1"/>
    </row>
    <row r="30" spans="1:13">
      <c r="A30" s="64" t="s">
        <v>300</v>
      </c>
      <c r="B30" s="11" t="s">
        <v>134</v>
      </c>
      <c r="C30" s="5" t="s">
        <v>19</v>
      </c>
      <c r="D30" s="5">
        <v>800</v>
      </c>
      <c r="E30" s="5">
        <v>370</v>
      </c>
      <c r="F30" s="5">
        <v>52.5</v>
      </c>
      <c r="G30" s="5" t="s">
        <v>302</v>
      </c>
      <c r="H30" s="5">
        <v>50.9</v>
      </c>
      <c r="I30" s="5">
        <v>56</v>
      </c>
      <c r="J30" s="29">
        <f t="shared" si="0"/>
        <v>2800</v>
      </c>
      <c r="K30" s="26">
        <f t="shared" si="1"/>
        <v>42000</v>
      </c>
      <c r="L30" s="27">
        <f t="shared" si="2"/>
        <v>6.6666666666666666E-2</v>
      </c>
      <c r="M30" s="1"/>
    </row>
    <row r="31" spans="1:13">
      <c r="A31" s="64" t="s">
        <v>300</v>
      </c>
      <c r="B31" s="11" t="s">
        <v>134</v>
      </c>
      <c r="C31" s="5" t="s">
        <v>19</v>
      </c>
      <c r="D31" s="5">
        <v>800</v>
      </c>
      <c r="E31" s="5">
        <v>370</v>
      </c>
      <c r="F31" s="5">
        <v>56</v>
      </c>
      <c r="G31" s="5" t="s">
        <v>303</v>
      </c>
      <c r="H31" s="5">
        <v>53.9</v>
      </c>
      <c r="I31" s="5">
        <v>61.8</v>
      </c>
      <c r="J31" s="29">
        <f t="shared" si="0"/>
        <v>4639.9999999999982</v>
      </c>
      <c r="K31" s="26">
        <f t="shared" si="1"/>
        <v>44800</v>
      </c>
      <c r="L31" s="27">
        <f t="shared" si="2"/>
        <v>0.10357142857142854</v>
      </c>
      <c r="M31" s="1"/>
    </row>
    <row r="32" spans="1:13">
      <c r="A32" s="64"/>
      <c r="B32" s="11"/>
      <c r="C32" s="5"/>
      <c r="D32" s="5"/>
      <c r="E32" s="5"/>
      <c r="F32" s="5"/>
      <c r="G32" s="5"/>
      <c r="H32" s="5"/>
      <c r="I32" s="5"/>
      <c r="J32" s="29"/>
      <c r="K32" s="26"/>
      <c r="L32" s="27"/>
      <c r="M32" s="1"/>
    </row>
    <row r="33" spans="1:12">
      <c r="A33" s="64"/>
      <c r="B33" s="5"/>
      <c r="C33" s="5"/>
      <c r="D33" s="5"/>
      <c r="E33" s="5"/>
      <c r="F33" s="5"/>
      <c r="G33" s="5"/>
      <c r="H33" s="5"/>
      <c r="I33" s="5"/>
      <c r="J33" s="29"/>
      <c r="K33" s="26"/>
      <c r="L33" s="27">
        <f>SUM(L4:L32)</f>
        <v>3.0305381143315095</v>
      </c>
    </row>
    <row r="34" spans="1:12">
      <c r="A34" s="67"/>
      <c r="B34" s="32"/>
      <c r="C34" s="32"/>
      <c r="D34" s="32"/>
      <c r="E34" s="32"/>
      <c r="F34" s="32"/>
      <c r="G34" s="32"/>
      <c r="H34" s="41"/>
      <c r="I34" s="41"/>
      <c r="J34" s="42"/>
      <c r="K34" s="43"/>
      <c r="L34" s="44"/>
    </row>
    <row r="35" spans="1:12">
      <c r="A35" s="67"/>
      <c r="B35" s="32"/>
      <c r="C35" s="32"/>
      <c r="D35" s="32"/>
      <c r="E35" s="32"/>
      <c r="F35" s="32"/>
      <c r="G35" s="32"/>
      <c r="H35" s="91" t="s">
        <v>69</v>
      </c>
      <c r="I35" s="91"/>
      <c r="J35" s="45">
        <f>SUM(J4:J33)</f>
        <v>72741</v>
      </c>
      <c r="K35" s="32"/>
      <c r="L35" s="1"/>
    </row>
    <row r="36" spans="1:12">
      <c r="H36" s="32"/>
      <c r="I36" s="32"/>
      <c r="J36" s="32"/>
    </row>
    <row r="37" spans="1:12">
      <c r="H37" s="92" t="s">
        <v>70</v>
      </c>
      <c r="I37" s="92"/>
      <c r="J37" s="60">
        <v>3.03</v>
      </c>
    </row>
    <row r="38" spans="1:12">
      <c r="H38" s="33"/>
      <c r="I38" s="33"/>
      <c r="J38" s="32"/>
    </row>
    <row r="39" spans="1:12">
      <c r="H39" s="92" t="s">
        <v>2</v>
      </c>
      <c r="I39" s="92"/>
      <c r="J39" s="35">
        <f>26/28</f>
        <v>0.9285714285714286</v>
      </c>
    </row>
    <row r="1048539" spans="13:13">
      <c r="M1048539" s="50"/>
    </row>
    <row r="1048540" spans="13:13">
      <c r="M1048540" s="50"/>
    </row>
  </sheetData>
  <mergeCells count="5">
    <mergeCell ref="A1:L1"/>
    <mergeCell ref="A2:L2"/>
    <mergeCell ref="H35:I35"/>
    <mergeCell ref="H37:I37"/>
    <mergeCell ref="H39:I39"/>
  </mergeCells>
  <pageMargins left="0.75" right="0.75" top="1" bottom="1" header="0.51180555555555596" footer="0.51180555555555596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57"/>
  <sheetViews>
    <sheetView workbookViewId="0">
      <selection activeCell="A20" sqref="A20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304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5">
        <v>43475</v>
      </c>
      <c r="B4" s="66" t="s">
        <v>226</v>
      </c>
      <c r="C4" s="8" t="s">
        <v>19</v>
      </c>
      <c r="D4" s="8">
        <v>1200</v>
      </c>
      <c r="E4" s="8">
        <v>330</v>
      </c>
      <c r="F4" s="8">
        <v>29</v>
      </c>
      <c r="G4" s="8">
        <v>27.9</v>
      </c>
      <c r="H4" s="8">
        <v>27.9</v>
      </c>
      <c r="I4" s="30">
        <f t="shared" ref="I4:I49" si="0">(H4-F4)*D4</f>
        <v>-1320.0000000000018</v>
      </c>
      <c r="J4" s="72">
        <f t="shared" ref="J4:J49" si="1">D4*F4</f>
        <v>34800</v>
      </c>
      <c r="K4" s="73">
        <f t="shared" ref="K4:K49" si="2">(I4/J4)</f>
        <v>-3.7931034482758676E-2</v>
      </c>
      <c r="L4" s="1"/>
    </row>
    <row r="5" spans="1:12">
      <c r="A5" s="64">
        <v>43475</v>
      </c>
      <c r="B5" s="11" t="s">
        <v>142</v>
      </c>
      <c r="C5" s="5" t="s">
        <v>19</v>
      </c>
      <c r="D5" s="5">
        <v>1200</v>
      </c>
      <c r="E5" s="5">
        <v>330</v>
      </c>
      <c r="F5" s="5">
        <v>34</v>
      </c>
      <c r="G5" s="5">
        <v>32.9</v>
      </c>
      <c r="H5" s="5">
        <v>42</v>
      </c>
      <c r="I5" s="29">
        <f t="shared" si="0"/>
        <v>9600</v>
      </c>
      <c r="J5" s="26">
        <f t="shared" si="1"/>
        <v>40800</v>
      </c>
      <c r="K5" s="27">
        <f t="shared" si="2"/>
        <v>0.23529411764705882</v>
      </c>
      <c r="L5" s="1"/>
    </row>
    <row r="6" spans="1:12">
      <c r="A6" s="64">
        <v>43534</v>
      </c>
      <c r="B6" s="75" t="s">
        <v>226</v>
      </c>
      <c r="C6" s="5" t="s">
        <v>19</v>
      </c>
      <c r="D6" s="76">
        <v>1200</v>
      </c>
      <c r="E6" s="76">
        <v>300</v>
      </c>
      <c r="F6" s="5">
        <v>32.5</v>
      </c>
      <c r="G6" s="76">
        <v>31</v>
      </c>
      <c r="H6" s="5">
        <v>37</v>
      </c>
      <c r="I6" s="29">
        <f t="shared" si="0"/>
        <v>5400</v>
      </c>
      <c r="J6" s="26">
        <f t="shared" si="1"/>
        <v>39000</v>
      </c>
      <c r="K6" s="27">
        <f t="shared" si="2"/>
        <v>0.13846153846153847</v>
      </c>
      <c r="L6" s="1"/>
    </row>
    <row r="7" spans="1:12">
      <c r="A7" s="65">
        <v>43565</v>
      </c>
      <c r="B7" s="66" t="s">
        <v>30</v>
      </c>
      <c r="C7" s="8" t="s">
        <v>19</v>
      </c>
      <c r="D7" s="8">
        <v>600</v>
      </c>
      <c r="E7" s="8">
        <v>1800</v>
      </c>
      <c r="F7" s="8">
        <v>69</v>
      </c>
      <c r="G7" s="8">
        <v>66.900000000000006</v>
      </c>
      <c r="H7" s="8">
        <v>66.900000000000006</v>
      </c>
      <c r="I7" s="30">
        <f t="shared" si="0"/>
        <v>-1259.9999999999966</v>
      </c>
      <c r="J7" s="26">
        <f t="shared" si="1"/>
        <v>41400</v>
      </c>
      <c r="K7" s="27">
        <f t="shared" si="2"/>
        <v>-3.043478260869557E-2</v>
      </c>
      <c r="L7" s="1"/>
    </row>
    <row r="8" spans="1:12">
      <c r="A8" s="65">
        <v>43565</v>
      </c>
      <c r="B8" s="70" t="s">
        <v>305</v>
      </c>
      <c r="C8" s="8" t="s">
        <v>19</v>
      </c>
      <c r="D8" s="8">
        <v>250</v>
      </c>
      <c r="E8" s="8">
        <v>2080</v>
      </c>
      <c r="F8" s="8">
        <v>74</v>
      </c>
      <c r="G8" s="8">
        <v>69.400000000000006</v>
      </c>
      <c r="H8" s="8">
        <v>69.400000000000006</v>
      </c>
      <c r="I8" s="30">
        <f t="shared" si="0"/>
        <v>-1149.9999999999986</v>
      </c>
      <c r="J8" s="26">
        <f t="shared" si="1"/>
        <v>18500</v>
      </c>
      <c r="K8" s="27">
        <f t="shared" si="2"/>
        <v>-6.2162162162162089E-2</v>
      </c>
      <c r="L8" s="1"/>
    </row>
    <row r="9" spans="1:12">
      <c r="A9" s="65">
        <v>43656</v>
      </c>
      <c r="B9" s="66" t="s">
        <v>228</v>
      </c>
      <c r="C9" s="8" t="s">
        <v>19</v>
      </c>
      <c r="D9" s="8">
        <v>1300</v>
      </c>
      <c r="E9" s="8">
        <v>220</v>
      </c>
      <c r="F9" s="8">
        <v>24.5</v>
      </c>
      <c r="G9" s="8">
        <v>23.4</v>
      </c>
      <c r="H9" s="8">
        <v>23.4</v>
      </c>
      <c r="I9" s="30">
        <f t="shared" si="0"/>
        <v>-1430.0000000000018</v>
      </c>
      <c r="J9" s="26">
        <f t="shared" si="1"/>
        <v>31850</v>
      </c>
      <c r="K9" s="27">
        <f t="shared" si="2"/>
        <v>-4.4897959183673529E-2</v>
      </c>
      <c r="L9" s="1"/>
    </row>
    <row r="10" spans="1:12">
      <c r="A10" s="64">
        <v>43656</v>
      </c>
      <c r="B10" s="11" t="s">
        <v>228</v>
      </c>
      <c r="C10" s="5" t="s">
        <v>19</v>
      </c>
      <c r="D10" s="5">
        <v>1300</v>
      </c>
      <c r="E10" s="5">
        <v>220</v>
      </c>
      <c r="F10" s="5">
        <v>25</v>
      </c>
      <c r="G10" s="5">
        <v>23.7</v>
      </c>
      <c r="H10" s="5">
        <v>25</v>
      </c>
      <c r="I10" s="29">
        <f t="shared" si="0"/>
        <v>0</v>
      </c>
      <c r="J10" s="26">
        <f t="shared" si="1"/>
        <v>32500</v>
      </c>
      <c r="K10" s="27">
        <f t="shared" si="2"/>
        <v>0</v>
      </c>
      <c r="L10" s="1"/>
    </row>
    <row r="11" spans="1:12">
      <c r="A11" s="64">
        <v>43656</v>
      </c>
      <c r="B11" s="11" t="s">
        <v>44</v>
      </c>
      <c r="C11" s="5" t="s">
        <v>19</v>
      </c>
      <c r="D11" s="5">
        <v>1000</v>
      </c>
      <c r="E11" s="5">
        <v>530</v>
      </c>
      <c r="F11" s="5">
        <v>26</v>
      </c>
      <c r="G11" s="5">
        <v>24.7</v>
      </c>
      <c r="H11" s="5">
        <v>29</v>
      </c>
      <c r="I11" s="29">
        <f t="shared" si="0"/>
        <v>3000</v>
      </c>
      <c r="J11" s="26">
        <f t="shared" si="1"/>
        <v>26000</v>
      </c>
      <c r="K11" s="27">
        <f t="shared" si="2"/>
        <v>0.11538461538461539</v>
      </c>
      <c r="L11" s="1"/>
    </row>
    <row r="12" spans="1:12">
      <c r="A12" s="64">
        <v>43656</v>
      </c>
      <c r="B12" s="11" t="s">
        <v>144</v>
      </c>
      <c r="C12" s="5" t="s">
        <v>19</v>
      </c>
      <c r="D12" s="5">
        <v>600</v>
      </c>
      <c r="E12" s="5">
        <v>1720</v>
      </c>
      <c r="F12" s="5">
        <v>37</v>
      </c>
      <c r="G12" s="5">
        <v>34.9</v>
      </c>
      <c r="H12" s="5">
        <v>40</v>
      </c>
      <c r="I12" s="29">
        <f t="shared" si="0"/>
        <v>1800</v>
      </c>
      <c r="J12" s="26">
        <f t="shared" si="1"/>
        <v>22200</v>
      </c>
      <c r="K12" s="27">
        <f t="shared" si="2"/>
        <v>8.1081081081081086E-2</v>
      </c>
      <c r="L12" s="1"/>
    </row>
    <row r="13" spans="1:12">
      <c r="A13" s="65">
        <v>43718</v>
      </c>
      <c r="B13" s="66" t="s">
        <v>268</v>
      </c>
      <c r="C13" s="8" t="s">
        <v>19</v>
      </c>
      <c r="D13" s="8">
        <v>750</v>
      </c>
      <c r="E13" s="8">
        <v>1200</v>
      </c>
      <c r="F13" s="8">
        <v>55</v>
      </c>
      <c r="G13" s="8">
        <v>53.4</v>
      </c>
      <c r="H13" s="8">
        <v>53.4</v>
      </c>
      <c r="I13" s="30">
        <f t="shared" si="0"/>
        <v>-1200.0000000000011</v>
      </c>
      <c r="J13" s="26">
        <f t="shared" si="1"/>
        <v>41250</v>
      </c>
      <c r="K13" s="27">
        <f t="shared" si="2"/>
        <v>-2.9090909090909119E-2</v>
      </c>
      <c r="L13" s="1"/>
    </row>
    <row r="14" spans="1:12">
      <c r="A14" s="64">
        <v>43718</v>
      </c>
      <c r="B14" s="11" t="s">
        <v>81</v>
      </c>
      <c r="C14" s="5" t="s">
        <v>19</v>
      </c>
      <c r="D14" s="5">
        <v>750</v>
      </c>
      <c r="E14" s="5">
        <v>1180</v>
      </c>
      <c r="F14" s="5">
        <v>58</v>
      </c>
      <c r="G14" s="5">
        <v>56.4</v>
      </c>
      <c r="H14" s="5">
        <v>58</v>
      </c>
      <c r="I14" s="29">
        <f t="shared" si="0"/>
        <v>0</v>
      </c>
      <c r="J14" s="26">
        <f t="shared" si="1"/>
        <v>43500</v>
      </c>
      <c r="K14" s="27">
        <f t="shared" si="2"/>
        <v>0</v>
      </c>
      <c r="L14" s="1"/>
    </row>
    <row r="15" spans="1:12">
      <c r="A15" s="64">
        <v>43718</v>
      </c>
      <c r="B15" s="11" t="s">
        <v>226</v>
      </c>
      <c r="C15" s="5" t="s">
        <v>19</v>
      </c>
      <c r="D15" s="5">
        <v>1200</v>
      </c>
      <c r="E15" s="5">
        <v>290</v>
      </c>
      <c r="F15" s="5">
        <v>28</v>
      </c>
      <c r="G15" s="5">
        <v>26.7</v>
      </c>
      <c r="H15" s="5">
        <v>31</v>
      </c>
      <c r="I15" s="29">
        <f t="shared" si="0"/>
        <v>3600</v>
      </c>
      <c r="J15" s="26">
        <f t="shared" si="1"/>
        <v>33600</v>
      </c>
      <c r="K15" s="27">
        <f t="shared" si="2"/>
        <v>0.10714285714285714</v>
      </c>
      <c r="L15" s="1"/>
    </row>
    <row r="16" spans="1:12">
      <c r="A16" s="64">
        <v>43748</v>
      </c>
      <c r="B16" s="11" t="s">
        <v>96</v>
      </c>
      <c r="C16" s="5" t="s">
        <v>19</v>
      </c>
      <c r="D16" s="5">
        <v>600</v>
      </c>
      <c r="E16" s="5">
        <v>1780</v>
      </c>
      <c r="F16" s="5">
        <v>49</v>
      </c>
      <c r="G16" s="5">
        <v>46.7</v>
      </c>
      <c r="H16" s="5">
        <v>51</v>
      </c>
      <c r="I16" s="29">
        <f t="shared" si="0"/>
        <v>1200</v>
      </c>
      <c r="J16" s="26">
        <f t="shared" si="1"/>
        <v>29400</v>
      </c>
      <c r="K16" s="27">
        <f t="shared" si="2"/>
        <v>4.0816326530612242E-2</v>
      </c>
      <c r="L16" s="1"/>
    </row>
    <row r="17" spans="1:12">
      <c r="A17" s="64">
        <v>43748</v>
      </c>
      <c r="B17" s="11" t="s">
        <v>226</v>
      </c>
      <c r="C17" s="5" t="s">
        <v>19</v>
      </c>
      <c r="D17" s="5">
        <v>1200</v>
      </c>
      <c r="E17" s="5">
        <v>300</v>
      </c>
      <c r="F17" s="5">
        <v>27</v>
      </c>
      <c r="G17" s="5">
        <v>25.7</v>
      </c>
      <c r="H17" s="5">
        <v>27</v>
      </c>
      <c r="I17" s="29">
        <f t="shared" si="0"/>
        <v>0</v>
      </c>
      <c r="J17" s="26">
        <f t="shared" si="1"/>
        <v>32400</v>
      </c>
      <c r="K17" s="27">
        <f t="shared" si="2"/>
        <v>0</v>
      </c>
      <c r="L17" s="1"/>
    </row>
    <row r="18" spans="1:12">
      <c r="A18" s="64">
        <v>43748</v>
      </c>
      <c r="B18" s="11" t="s">
        <v>306</v>
      </c>
      <c r="C18" s="5" t="s">
        <v>19</v>
      </c>
      <c r="D18" s="5">
        <v>750</v>
      </c>
      <c r="E18" s="5">
        <v>700</v>
      </c>
      <c r="F18" s="5">
        <v>33</v>
      </c>
      <c r="G18" s="5">
        <v>31.4</v>
      </c>
      <c r="H18" s="5">
        <v>36</v>
      </c>
      <c r="I18" s="29">
        <f t="shared" si="0"/>
        <v>2250</v>
      </c>
      <c r="J18" s="26">
        <f t="shared" si="1"/>
        <v>24750</v>
      </c>
      <c r="K18" s="27">
        <f t="shared" si="2"/>
        <v>9.0909090909090912E-2</v>
      </c>
      <c r="L18" s="1"/>
    </row>
    <row r="19" spans="1:12">
      <c r="A19" s="64">
        <v>43748</v>
      </c>
      <c r="B19" s="11" t="s">
        <v>134</v>
      </c>
      <c r="C19" s="5" t="s">
        <v>19</v>
      </c>
      <c r="D19" s="5">
        <v>800</v>
      </c>
      <c r="E19" s="5">
        <v>200</v>
      </c>
      <c r="F19" s="5">
        <v>42</v>
      </c>
      <c r="G19" s="5">
        <v>40.4</v>
      </c>
      <c r="H19" s="5">
        <v>43.5</v>
      </c>
      <c r="I19" s="29">
        <f t="shared" si="0"/>
        <v>1200</v>
      </c>
      <c r="J19" s="26">
        <f t="shared" si="1"/>
        <v>33600</v>
      </c>
      <c r="K19" s="27">
        <f t="shared" si="2"/>
        <v>3.5714285714285712E-2</v>
      </c>
      <c r="L19" s="1"/>
    </row>
    <row r="20" spans="1:12">
      <c r="A20" s="65">
        <v>43779</v>
      </c>
      <c r="B20" s="66" t="s">
        <v>81</v>
      </c>
      <c r="C20" s="8" t="s">
        <v>19</v>
      </c>
      <c r="D20" s="8">
        <v>750</v>
      </c>
      <c r="E20" s="8">
        <v>1240</v>
      </c>
      <c r="F20" s="8">
        <v>36</v>
      </c>
      <c r="G20" s="8">
        <v>32.9</v>
      </c>
      <c r="H20" s="8">
        <v>32.9</v>
      </c>
      <c r="I20" s="30">
        <f t="shared" si="0"/>
        <v>-2325.0000000000009</v>
      </c>
      <c r="J20" s="72">
        <f t="shared" si="1"/>
        <v>27000</v>
      </c>
      <c r="K20" s="73">
        <f t="shared" si="2"/>
        <v>-8.6111111111111138E-2</v>
      </c>
      <c r="L20" s="1"/>
    </row>
    <row r="21" spans="1:12">
      <c r="A21" s="64">
        <v>43779</v>
      </c>
      <c r="B21" s="11" t="s">
        <v>305</v>
      </c>
      <c r="C21" s="5" t="s">
        <v>19</v>
      </c>
      <c r="D21" s="5">
        <v>250</v>
      </c>
      <c r="E21" s="5">
        <v>1900</v>
      </c>
      <c r="F21" s="5">
        <v>55</v>
      </c>
      <c r="G21" s="5">
        <v>49.7</v>
      </c>
      <c r="H21" s="5">
        <v>55</v>
      </c>
      <c r="I21" s="29">
        <f t="shared" si="0"/>
        <v>0</v>
      </c>
      <c r="J21" s="26">
        <f t="shared" si="1"/>
        <v>13750</v>
      </c>
      <c r="K21" s="27">
        <f t="shared" si="2"/>
        <v>0</v>
      </c>
      <c r="L21" s="1"/>
    </row>
    <row r="22" spans="1:12">
      <c r="A22" s="64">
        <v>43779</v>
      </c>
      <c r="B22" s="11" t="s">
        <v>142</v>
      </c>
      <c r="C22" s="5" t="s">
        <v>19</v>
      </c>
      <c r="D22" s="5">
        <v>1200</v>
      </c>
      <c r="E22" s="5">
        <v>290</v>
      </c>
      <c r="F22" s="5">
        <v>32</v>
      </c>
      <c r="G22" s="5">
        <v>30.9</v>
      </c>
      <c r="H22" s="5">
        <v>38.6</v>
      </c>
      <c r="I22" s="29">
        <f t="shared" si="0"/>
        <v>7920.0000000000018</v>
      </c>
      <c r="J22" s="26">
        <f t="shared" si="1"/>
        <v>38400</v>
      </c>
      <c r="K22" s="27">
        <f t="shared" si="2"/>
        <v>0.20625000000000004</v>
      </c>
      <c r="L22" s="1"/>
    </row>
    <row r="23" spans="1:12">
      <c r="A23" s="64" t="s">
        <v>307</v>
      </c>
      <c r="B23" s="11" t="s">
        <v>96</v>
      </c>
      <c r="C23" s="5" t="s">
        <v>19</v>
      </c>
      <c r="D23" s="5">
        <v>600</v>
      </c>
      <c r="E23" s="5">
        <v>1800</v>
      </c>
      <c r="F23" s="5">
        <v>42</v>
      </c>
      <c r="G23" s="5">
        <v>39.700000000000003</v>
      </c>
      <c r="H23" s="5">
        <v>44</v>
      </c>
      <c r="I23" s="29">
        <f t="shared" si="0"/>
        <v>1200</v>
      </c>
      <c r="J23" s="26">
        <f t="shared" si="1"/>
        <v>25200</v>
      </c>
      <c r="K23" s="27">
        <f t="shared" si="2"/>
        <v>4.7619047619047616E-2</v>
      </c>
      <c r="L23" s="1"/>
    </row>
    <row r="24" spans="1:12">
      <c r="A24" s="64" t="s">
        <v>307</v>
      </c>
      <c r="B24" s="11" t="s">
        <v>142</v>
      </c>
      <c r="C24" s="5" t="s">
        <v>19</v>
      </c>
      <c r="D24" s="5">
        <v>1200</v>
      </c>
      <c r="E24" s="5">
        <v>270</v>
      </c>
      <c r="F24" s="5">
        <v>30</v>
      </c>
      <c r="G24" s="5">
        <v>28.7</v>
      </c>
      <c r="H24" s="5">
        <v>31</v>
      </c>
      <c r="I24" s="29">
        <f t="shared" si="0"/>
        <v>1200</v>
      </c>
      <c r="J24" s="26">
        <f t="shared" si="1"/>
        <v>36000</v>
      </c>
      <c r="K24" s="27">
        <f t="shared" si="2"/>
        <v>3.3333333333333333E-2</v>
      </c>
      <c r="L24" s="1"/>
    </row>
    <row r="25" spans="1:12">
      <c r="A25" s="64" t="s">
        <v>308</v>
      </c>
      <c r="B25" s="11" t="s">
        <v>142</v>
      </c>
      <c r="C25" s="5" t="s">
        <v>19</v>
      </c>
      <c r="D25" s="5">
        <v>1200</v>
      </c>
      <c r="E25" s="5">
        <v>260</v>
      </c>
      <c r="F25" s="5">
        <v>34</v>
      </c>
      <c r="G25" s="5">
        <v>32.700000000000003</v>
      </c>
      <c r="H25" s="5">
        <v>37</v>
      </c>
      <c r="I25" s="29">
        <f t="shared" si="0"/>
        <v>3600</v>
      </c>
      <c r="J25" s="26">
        <f t="shared" si="1"/>
        <v>40800</v>
      </c>
      <c r="K25" s="27">
        <f t="shared" si="2"/>
        <v>8.8235294117647065E-2</v>
      </c>
      <c r="L25" s="1"/>
    </row>
    <row r="26" spans="1:12">
      <c r="A26" s="64" t="s">
        <v>308</v>
      </c>
      <c r="B26" s="11" t="s">
        <v>309</v>
      </c>
      <c r="C26" s="5" t="s">
        <v>19</v>
      </c>
      <c r="D26" s="5">
        <v>600</v>
      </c>
      <c r="E26" s="5">
        <v>1800</v>
      </c>
      <c r="F26" s="5">
        <v>45</v>
      </c>
      <c r="G26" s="5">
        <v>42.7</v>
      </c>
      <c r="H26" s="5">
        <v>50</v>
      </c>
      <c r="I26" s="29">
        <f t="shared" si="0"/>
        <v>3000</v>
      </c>
      <c r="J26" s="26">
        <f t="shared" si="1"/>
        <v>27000</v>
      </c>
      <c r="K26" s="27">
        <f t="shared" si="2"/>
        <v>0.1111111111111111</v>
      </c>
      <c r="L26" s="1"/>
    </row>
    <row r="27" spans="1:12">
      <c r="A27" s="64" t="s">
        <v>308</v>
      </c>
      <c r="B27" s="11" t="s">
        <v>226</v>
      </c>
      <c r="C27" s="5" t="s">
        <v>19</v>
      </c>
      <c r="D27" s="5">
        <v>1200</v>
      </c>
      <c r="E27" s="5">
        <v>250</v>
      </c>
      <c r="F27" s="5">
        <v>29</v>
      </c>
      <c r="G27" s="5">
        <v>27.9</v>
      </c>
      <c r="H27" s="5">
        <v>33.200000000000003</v>
      </c>
      <c r="I27" s="29">
        <f t="shared" si="0"/>
        <v>5040.0000000000036</v>
      </c>
      <c r="J27" s="26">
        <f t="shared" si="1"/>
        <v>34800</v>
      </c>
      <c r="K27" s="27">
        <f t="shared" si="2"/>
        <v>0.14482758620689665</v>
      </c>
      <c r="L27" s="1"/>
    </row>
    <row r="28" spans="1:12">
      <c r="A28" s="64" t="s">
        <v>310</v>
      </c>
      <c r="B28" s="11" t="s">
        <v>226</v>
      </c>
      <c r="C28" s="5" t="s">
        <v>19</v>
      </c>
      <c r="D28" s="5">
        <v>1200</v>
      </c>
      <c r="E28" s="5">
        <v>250</v>
      </c>
      <c r="F28" s="5">
        <v>35.5</v>
      </c>
      <c r="G28" s="5">
        <v>34.200000000000003</v>
      </c>
      <c r="H28" s="5">
        <v>38.799999999999997</v>
      </c>
      <c r="I28" s="29">
        <f t="shared" si="0"/>
        <v>3959.9999999999964</v>
      </c>
      <c r="J28" s="26">
        <f t="shared" si="1"/>
        <v>42600</v>
      </c>
      <c r="K28" s="27">
        <f t="shared" si="2"/>
        <v>9.2957746478873157E-2</v>
      </c>
      <c r="L28" s="1"/>
    </row>
    <row r="29" spans="1:12">
      <c r="A29" s="65" t="s">
        <v>310</v>
      </c>
      <c r="B29" s="66" t="s">
        <v>76</v>
      </c>
      <c r="C29" s="8" t="s">
        <v>19</v>
      </c>
      <c r="D29" s="8">
        <v>1100</v>
      </c>
      <c r="E29" s="8">
        <v>630</v>
      </c>
      <c r="F29" s="8">
        <v>29</v>
      </c>
      <c r="G29" s="8">
        <v>27.7</v>
      </c>
      <c r="H29" s="8">
        <v>27.7</v>
      </c>
      <c r="I29" s="30">
        <f t="shared" si="0"/>
        <v>-1430.0000000000007</v>
      </c>
      <c r="J29" s="26">
        <f t="shared" si="1"/>
        <v>31900</v>
      </c>
      <c r="K29" s="27">
        <f t="shared" si="2"/>
        <v>-4.4827586206896572E-2</v>
      </c>
      <c r="L29" s="1"/>
    </row>
    <row r="30" spans="1:12">
      <c r="A30" s="65" t="s">
        <v>310</v>
      </c>
      <c r="B30" s="66" t="s">
        <v>76</v>
      </c>
      <c r="C30" s="8" t="s">
        <v>19</v>
      </c>
      <c r="D30" s="8">
        <v>1200</v>
      </c>
      <c r="E30" s="8">
        <v>630</v>
      </c>
      <c r="F30" s="8">
        <v>30</v>
      </c>
      <c r="G30" s="8">
        <v>28.7</v>
      </c>
      <c r="H30" s="8">
        <v>28.7</v>
      </c>
      <c r="I30" s="30">
        <f t="shared" si="0"/>
        <v>-1560.0000000000009</v>
      </c>
      <c r="J30" s="26">
        <f t="shared" si="1"/>
        <v>36000</v>
      </c>
      <c r="K30" s="27">
        <f t="shared" si="2"/>
        <v>-4.3333333333333356E-2</v>
      </c>
      <c r="L30" s="1"/>
    </row>
    <row r="31" spans="1:12">
      <c r="A31" s="65" t="s">
        <v>311</v>
      </c>
      <c r="B31" s="66" t="s">
        <v>312</v>
      </c>
      <c r="C31" s="8" t="s">
        <v>19</v>
      </c>
      <c r="D31" s="8">
        <v>1500</v>
      </c>
      <c r="E31" s="8">
        <v>470</v>
      </c>
      <c r="F31" s="8">
        <v>15</v>
      </c>
      <c r="G31" s="8">
        <v>13.9</v>
      </c>
      <c r="H31" s="8">
        <v>13.9</v>
      </c>
      <c r="I31" s="30">
        <f t="shared" si="0"/>
        <v>-1649.9999999999995</v>
      </c>
      <c r="J31" s="26">
        <f t="shared" si="1"/>
        <v>22500</v>
      </c>
      <c r="K31" s="27">
        <f t="shared" si="2"/>
        <v>-7.333333333333332E-2</v>
      </c>
      <c r="L31" s="1"/>
    </row>
    <row r="32" spans="1:12">
      <c r="A32" s="65" t="s">
        <v>311</v>
      </c>
      <c r="B32" s="66" t="s">
        <v>222</v>
      </c>
      <c r="C32" s="8" t="s">
        <v>19</v>
      </c>
      <c r="D32" s="8">
        <v>800</v>
      </c>
      <c r="E32" s="8">
        <v>180</v>
      </c>
      <c r="F32" s="8">
        <v>27</v>
      </c>
      <c r="G32" s="8">
        <v>25.4</v>
      </c>
      <c r="H32" s="8">
        <v>25.4</v>
      </c>
      <c r="I32" s="30">
        <f t="shared" si="0"/>
        <v>-1280.0000000000011</v>
      </c>
      <c r="J32" s="26">
        <f t="shared" si="1"/>
        <v>21600</v>
      </c>
      <c r="K32" s="27">
        <f t="shared" si="2"/>
        <v>-5.925925925925931E-2</v>
      </c>
      <c r="L32" s="1"/>
    </row>
    <row r="33" spans="1:12">
      <c r="A33" s="64" t="s">
        <v>311</v>
      </c>
      <c r="B33" s="11" t="s">
        <v>226</v>
      </c>
      <c r="C33" s="5" t="s">
        <v>19</v>
      </c>
      <c r="D33" s="5">
        <v>1200</v>
      </c>
      <c r="E33" s="5">
        <v>260</v>
      </c>
      <c r="F33" s="5">
        <v>31</v>
      </c>
      <c r="G33" s="5">
        <v>28.9</v>
      </c>
      <c r="H33" s="5">
        <v>31</v>
      </c>
      <c r="I33" s="29">
        <f t="shared" si="0"/>
        <v>0</v>
      </c>
      <c r="J33" s="26">
        <f t="shared" si="1"/>
        <v>37200</v>
      </c>
      <c r="K33" s="27">
        <f t="shared" si="2"/>
        <v>0</v>
      </c>
      <c r="L33" s="1"/>
    </row>
    <row r="34" spans="1:12">
      <c r="A34" s="64" t="s">
        <v>311</v>
      </c>
      <c r="B34" s="11" t="s">
        <v>226</v>
      </c>
      <c r="C34" s="5" t="s">
        <v>19</v>
      </c>
      <c r="D34" s="5">
        <v>1200</v>
      </c>
      <c r="E34" s="5">
        <v>270</v>
      </c>
      <c r="F34" s="5">
        <v>26</v>
      </c>
      <c r="G34" s="5">
        <v>24.9</v>
      </c>
      <c r="H34" s="5">
        <v>29.4</v>
      </c>
      <c r="I34" s="29">
        <f t="shared" si="0"/>
        <v>4079.9999999999982</v>
      </c>
      <c r="J34" s="26">
        <f t="shared" si="1"/>
        <v>31200</v>
      </c>
      <c r="K34" s="27">
        <f t="shared" si="2"/>
        <v>0.13076923076923072</v>
      </c>
      <c r="L34" s="1"/>
    </row>
    <row r="35" spans="1:12">
      <c r="A35" s="64" t="s">
        <v>313</v>
      </c>
      <c r="B35" s="11" t="s">
        <v>230</v>
      </c>
      <c r="C35" s="5" t="s">
        <v>19</v>
      </c>
      <c r="D35" s="5">
        <v>1400</v>
      </c>
      <c r="E35" s="5">
        <v>620</v>
      </c>
      <c r="F35" s="5">
        <v>25</v>
      </c>
      <c r="G35" s="5">
        <v>23.9</v>
      </c>
      <c r="H35" s="5">
        <v>28.2</v>
      </c>
      <c r="I35" s="29">
        <f t="shared" si="0"/>
        <v>4479.9999999999991</v>
      </c>
      <c r="J35" s="26">
        <f t="shared" si="1"/>
        <v>35000</v>
      </c>
      <c r="K35" s="27">
        <f t="shared" si="2"/>
        <v>0.12799999999999997</v>
      </c>
      <c r="L35" s="1"/>
    </row>
    <row r="36" spans="1:12">
      <c r="A36" s="65" t="s">
        <v>314</v>
      </c>
      <c r="B36" s="66" t="s">
        <v>315</v>
      </c>
      <c r="C36" s="8" t="s">
        <v>19</v>
      </c>
      <c r="D36" s="8">
        <v>500</v>
      </c>
      <c r="E36" s="8">
        <v>1420</v>
      </c>
      <c r="F36" s="8">
        <v>34</v>
      </c>
      <c r="G36" s="8">
        <v>31.4</v>
      </c>
      <c r="H36" s="8">
        <v>31.4</v>
      </c>
      <c r="I36" s="30">
        <f t="shared" si="0"/>
        <v>-1300.0000000000007</v>
      </c>
      <c r="J36" s="26">
        <f t="shared" si="1"/>
        <v>17000</v>
      </c>
      <c r="K36" s="27">
        <f t="shared" si="2"/>
        <v>-7.6470588235294151E-2</v>
      </c>
      <c r="L36" s="1"/>
    </row>
    <row r="37" spans="1:12">
      <c r="A37" s="64" t="s">
        <v>314</v>
      </c>
      <c r="B37" s="11" t="s">
        <v>142</v>
      </c>
      <c r="C37" s="5" t="s">
        <v>19</v>
      </c>
      <c r="D37" s="5">
        <v>1200</v>
      </c>
      <c r="E37" s="5">
        <v>290</v>
      </c>
      <c r="F37" s="5">
        <v>25</v>
      </c>
      <c r="G37" s="5">
        <v>23.9</v>
      </c>
      <c r="H37" s="5">
        <v>25</v>
      </c>
      <c r="I37" s="29">
        <f t="shared" si="0"/>
        <v>0</v>
      </c>
      <c r="J37" s="26">
        <f t="shared" si="1"/>
        <v>30000</v>
      </c>
      <c r="K37" s="27">
        <f t="shared" si="2"/>
        <v>0</v>
      </c>
      <c r="L37" s="1"/>
    </row>
    <row r="38" spans="1:12">
      <c r="A38" s="64" t="s">
        <v>314</v>
      </c>
      <c r="B38" s="11" t="s">
        <v>81</v>
      </c>
      <c r="C38" s="5" t="s">
        <v>19</v>
      </c>
      <c r="D38" s="5">
        <v>750</v>
      </c>
      <c r="E38" s="5">
        <v>1300</v>
      </c>
      <c r="F38" s="5">
        <v>41</v>
      </c>
      <c r="G38" s="5">
        <v>38.9</v>
      </c>
      <c r="H38" s="5">
        <v>47.5</v>
      </c>
      <c r="I38" s="29">
        <f t="shared" si="0"/>
        <v>4875</v>
      </c>
      <c r="J38" s="26">
        <f t="shared" si="1"/>
        <v>30750</v>
      </c>
      <c r="K38" s="27">
        <f t="shared" si="2"/>
        <v>0.15853658536585366</v>
      </c>
      <c r="L38" s="1"/>
    </row>
    <row r="39" spans="1:12">
      <c r="A39" s="65" t="s">
        <v>314</v>
      </c>
      <c r="B39" s="66" t="s">
        <v>316</v>
      </c>
      <c r="C39" s="8" t="s">
        <v>19</v>
      </c>
      <c r="D39" s="8">
        <v>1200</v>
      </c>
      <c r="E39" s="8">
        <v>660</v>
      </c>
      <c r="F39" s="8">
        <v>35.6</v>
      </c>
      <c r="G39" s="8">
        <v>34.4</v>
      </c>
      <c r="H39" s="8">
        <v>34.4</v>
      </c>
      <c r="I39" s="30">
        <f t="shared" si="0"/>
        <v>-1440.0000000000034</v>
      </c>
      <c r="J39" s="26">
        <f t="shared" si="1"/>
        <v>42720</v>
      </c>
      <c r="K39" s="27">
        <f t="shared" si="2"/>
        <v>-3.3707865168539408E-2</v>
      </c>
      <c r="L39" s="1"/>
    </row>
    <row r="40" spans="1:12">
      <c r="A40" s="64" t="s">
        <v>317</v>
      </c>
      <c r="B40" s="11" t="s">
        <v>159</v>
      </c>
      <c r="C40" s="5" t="s">
        <v>19</v>
      </c>
      <c r="D40" s="5">
        <v>1200</v>
      </c>
      <c r="E40" s="5">
        <v>620</v>
      </c>
      <c r="F40" s="5">
        <v>34</v>
      </c>
      <c r="G40" s="5">
        <v>32.700000000000003</v>
      </c>
      <c r="H40" s="5">
        <v>35</v>
      </c>
      <c r="I40" s="29">
        <f t="shared" si="0"/>
        <v>1200</v>
      </c>
      <c r="J40" s="26">
        <f t="shared" si="1"/>
        <v>40800</v>
      </c>
      <c r="K40" s="27">
        <f t="shared" si="2"/>
        <v>2.9411764705882353E-2</v>
      </c>
      <c r="L40" s="1"/>
    </row>
    <row r="41" spans="1:12">
      <c r="A41" s="65" t="s">
        <v>317</v>
      </c>
      <c r="B41" s="66" t="s">
        <v>142</v>
      </c>
      <c r="C41" s="8" t="s">
        <v>19</v>
      </c>
      <c r="D41" s="8">
        <v>1200</v>
      </c>
      <c r="E41" s="8">
        <v>240</v>
      </c>
      <c r="F41" s="8">
        <v>24</v>
      </c>
      <c r="G41" s="8">
        <v>22.7</v>
      </c>
      <c r="H41" s="8">
        <v>22.7</v>
      </c>
      <c r="I41" s="30">
        <f t="shared" si="0"/>
        <v>-1560.0000000000009</v>
      </c>
      <c r="J41" s="26">
        <f t="shared" si="1"/>
        <v>28800</v>
      </c>
      <c r="K41" s="27">
        <f t="shared" si="2"/>
        <v>-5.4166666666666696E-2</v>
      </c>
      <c r="L41" s="1"/>
    </row>
    <row r="42" spans="1:12">
      <c r="A42" s="64" t="s">
        <v>317</v>
      </c>
      <c r="B42" s="11" t="s">
        <v>226</v>
      </c>
      <c r="C42" s="5" t="s">
        <v>19</v>
      </c>
      <c r="D42" s="5">
        <v>1200</v>
      </c>
      <c r="E42" s="5">
        <v>250</v>
      </c>
      <c r="F42" s="5">
        <v>20</v>
      </c>
      <c r="G42" s="5">
        <v>18.7</v>
      </c>
      <c r="H42" s="5">
        <v>21</v>
      </c>
      <c r="I42" s="29">
        <f t="shared" si="0"/>
        <v>1200</v>
      </c>
      <c r="J42" s="26">
        <f t="shared" si="1"/>
        <v>24000</v>
      </c>
      <c r="K42" s="27">
        <f t="shared" si="2"/>
        <v>0.05</v>
      </c>
      <c r="L42" s="1"/>
    </row>
    <row r="43" spans="1:12">
      <c r="A43" s="64" t="s">
        <v>318</v>
      </c>
      <c r="B43" s="11" t="s">
        <v>142</v>
      </c>
      <c r="C43" s="5" t="s">
        <v>19</v>
      </c>
      <c r="D43" s="5">
        <v>1200</v>
      </c>
      <c r="E43" s="5">
        <v>270</v>
      </c>
      <c r="F43" s="5">
        <v>18</v>
      </c>
      <c r="G43" s="5">
        <v>16.7</v>
      </c>
      <c r="H43" s="5">
        <v>20</v>
      </c>
      <c r="I43" s="29">
        <f t="shared" si="0"/>
        <v>2400</v>
      </c>
      <c r="J43" s="26">
        <f t="shared" si="1"/>
        <v>21600</v>
      </c>
      <c r="K43" s="27">
        <f t="shared" si="2"/>
        <v>0.1111111111111111</v>
      </c>
      <c r="L43" s="1"/>
    </row>
    <row r="44" spans="1:12">
      <c r="A44" s="64" t="s">
        <v>319</v>
      </c>
      <c r="B44" s="11" t="s">
        <v>30</v>
      </c>
      <c r="C44" s="5" t="s">
        <v>19</v>
      </c>
      <c r="D44" s="5">
        <v>600</v>
      </c>
      <c r="E44" s="5">
        <v>1650</v>
      </c>
      <c r="F44" s="5">
        <v>79</v>
      </c>
      <c r="G44" s="5">
        <v>76.7</v>
      </c>
      <c r="H44" s="5">
        <v>81</v>
      </c>
      <c r="I44" s="29">
        <f t="shared" si="0"/>
        <v>1200</v>
      </c>
      <c r="J44" s="26">
        <f t="shared" si="1"/>
        <v>47400</v>
      </c>
      <c r="K44" s="27">
        <f t="shared" si="2"/>
        <v>2.5316455696202531E-2</v>
      </c>
      <c r="L44" s="1"/>
    </row>
    <row r="45" spans="1:12">
      <c r="A45" s="64" t="s">
        <v>319</v>
      </c>
      <c r="B45" s="11" t="s">
        <v>30</v>
      </c>
      <c r="C45" s="5" t="s">
        <v>19</v>
      </c>
      <c r="D45" s="5">
        <v>600</v>
      </c>
      <c r="E45" s="5">
        <v>1600</v>
      </c>
      <c r="F45" s="5">
        <v>50</v>
      </c>
      <c r="G45" s="5">
        <v>47.4</v>
      </c>
      <c r="H45" s="5">
        <v>63</v>
      </c>
      <c r="I45" s="29">
        <f t="shared" si="0"/>
        <v>7800</v>
      </c>
      <c r="J45" s="26">
        <f t="shared" si="1"/>
        <v>30000</v>
      </c>
      <c r="K45" s="27">
        <f t="shared" si="2"/>
        <v>0.26</v>
      </c>
      <c r="L45" s="1"/>
    </row>
    <row r="46" spans="1:12">
      <c r="A46" s="64" t="s">
        <v>320</v>
      </c>
      <c r="B46" s="11" t="s">
        <v>226</v>
      </c>
      <c r="C46" s="5" t="s">
        <v>19</v>
      </c>
      <c r="D46" s="5">
        <v>1200</v>
      </c>
      <c r="E46" s="5">
        <v>260</v>
      </c>
      <c r="F46" s="5">
        <v>7.5</v>
      </c>
      <c r="G46" s="5">
        <v>6.4</v>
      </c>
      <c r="H46" s="5">
        <v>14</v>
      </c>
      <c r="I46" s="29">
        <f t="shared" si="0"/>
        <v>7800</v>
      </c>
      <c r="J46" s="26">
        <f t="shared" si="1"/>
        <v>9000</v>
      </c>
      <c r="K46" s="27">
        <f t="shared" si="2"/>
        <v>0.8666666666666667</v>
      </c>
      <c r="L46" s="1"/>
    </row>
    <row r="47" spans="1:12">
      <c r="A47" s="64" t="s">
        <v>321</v>
      </c>
      <c r="B47" s="11" t="s">
        <v>226</v>
      </c>
      <c r="C47" s="5" t="s">
        <v>19</v>
      </c>
      <c r="D47" s="5">
        <v>1200</v>
      </c>
      <c r="E47" s="5">
        <v>280</v>
      </c>
      <c r="F47" s="5">
        <v>6</v>
      </c>
      <c r="G47" s="5">
        <v>4.9000000000000004</v>
      </c>
      <c r="H47" s="5">
        <v>10</v>
      </c>
      <c r="I47" s="29">
        <f t="shared" si="0"/>
        <v>4800</v>
      </c>
      <c r="J47" s="26">
        <f t="shared" si="1"/>
        <v>7200</v>
      </c>
      <c r="K47" s="27">
        <f t="shared" si="2"/>
        <v>0.66666666666666663</v>
      </c>
      <c r="L47" s="1"/>
    </row>
    <row r="48" spans="1:12">
      <c r="A48" s="64" t="s">
        <v>322</v>
      </c>
      <c r="B48" s="11" t="s">
        <v>30</v>
      </c>
      <c r="C48" s="5" t="s">
        <v>19</v>
      </c>
      <c r="D48" s="5">
        <v>600</v>
      </c>
      <c r="E48" s="5">
        <v>1500</v>
      </c>
      <c r="F48" s="5">
        <v>22</v>
      </c>
      <c r="G48" s="5">
        <v>19.7</v>
      </c>
      <c r="H48" s="5">
        <v>27</v>
      </c>
      <c r="I48" s="29">
        <f t="shared" si="0"/>
        <v>3000</v>
      </c>
      <c r="J48" s="26">
        <f t="shared" si="1"/>
        <v>13200</v>
      </c>
      <c r="K48" s="27">
        <f t="shared" si="2"/>
        <v>0.22727272727272727</v>
      </c>
      <c r="L48" s="1"/>
    </row>
    <row r="49" spans="1:12">
      <c r="A49" s="64" t="s">
        <v>322</v>
      </c>
      <c r="B49" s="11" t="s">
        <v>228</v>
      </c>
      <c r="C49" s="5" t="s">
        <v>19</v>
      </c>
      <c r="D49" s="5">
        <v>1300</v>
      </c>
      <c r="E49" s="5">
        <v>240</v>
      </c>
      <c r="F49" s="5">
        <v>9.5</v>
      </c>
      <c r="G49" s="5">
        <v>8.4</v>
      </c>
      <c r="H49" s="5">
        <v>10.5</v>
      </c>
      <c r="I49" s="29">
        <f t="shared" si="0"/>
        <v>1300</v>
      </c>
      <c r="J49" s="26">
        <f t="shared" si="1"/>
        <v>12350</v>
      </c>
      <c r="K49" s="27">
        <f t="shared" si="2"/>
        <v>0.10526315789473684</v>
      </c>
      <c r="L49" s="1"/>
    </row>
    <row r="50" spans="1:12">
      <c r="A50" s="64"/>
      <c r="B50" s="5"/>
      <c r="C50" s="5"/>
      <c r="D50" s="5"/>
      <c r="E50" s="5"/>
      <c r="F50" s="5"/>
      <c r="G50" s="5"/>
      <c r="H50" s="5"/>
      <c r="I50" s="29"/>
      <c r="J50" s="26"/>
      <c r="K50" s="27">
        <f>SUM(K4:K49)</f>
        <v>3.652425807044493</v>
      </c>
    </row>
    <row r="51" spans="1:12">
      <c r="A51" s="67"/>
      <c r="B51" s="32"/>
      <c r="C51" s="32"/>
      <c r="D51" s="32"/>
      <c r="E51" s="32"/>
      <c r="F51" s="32"/>
      <c r="G51" s="41"/>
      <c r="H51" s="41"/>
      <c r="I51" s="42"/>
      <c r="J51" s="43"/>
      <c r="K51" s="44"/>
    </row>
    <row r="52" spans="1:12">
      <c r="A52" s="67"/>
      <c r="B52" s="32"/>
      <c r="C52" s="32"/>
      <c r="D52" s="32"/>
      <c r="E52" s="32"/>
      <c r="F52" s="32"/>
      <c r="G52" s="91" t="s">
        <v>69</v>
      </c>
      <c r="H52" s="91"/>
      <c r="I52" s="45">
        <f>SUM(I4:I50)</f>
        <v>79200</v>
      </c>
      <c r="J52" s="32"/>
      <c r="K52" s="1"/>
    </row>
    <row r="53" spans="1:12">
      <c r="G53" s="32"/>
      <c r="H53" s="32"/>
      <c r="I53" s="32"/>
    </row>
    <row r="54" spans="1:12">
      <c r="G54" s="92" t="s">
        <v>70</v>
      </c>
      <c r="H54" s="92"/>
      <c r="I54" s="60">
        <v>3.65</v>
      </c>
    </row>
    <row r="55" spans="1:12">
      <c r="G55" s="33"/>
      <c r="H55" s="33"/>
      <c r="I55" s="32"/>
    </row>
    <row r="56" spans="1:12">
      <c r="G56" s="92" t="s">
        <v>2</v>
      </c>
      <c r="H56" s="92"/>
      <c r="I56" s="35">
        <f>33/46</f>
        <v>0.71739130434782605</v>
      </c>
    </row>
    <row r="1048556" spans="12:12 16384:16384">
      <c r="L1048556" s="50"/>
      <c r="XFD1048556" s="26"/>
    </row>
    <row r="1048557" spans="12:12 16384:16384">
      <c r="L1048557" s="50"/>
      <c r="XFD1048557" s="26"/>
    </row>
  </sheetData>
  <mergeCells count="5">
    <mergeCell ref="A1:K1"/>
    <mergeCell ref="A2:K2"/>
    <mergeCell ref="G52:H52"/>
    <mergeCell ref="G54:H54"/>
    <mergeCell ref="G56:H56"/>
  </mergeCells>
  <pageMargins left="0.75" right="0.75" top="1" bottom="1" header="0.51180555555555596" footer="0.51180555555555596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49"/>
  <sheetViews>
    <sheetView workbookViewId="0">
      <selection activeCell="A6" sqref="A6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323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4">
        <v>43533</v>
      </c>
      <c r="B4" s="11" t="s">
        <v>226</v>
      </c>
      <c r="C4" s="5" t="s">
        <v>19</v>
      </c>
      <c r="D4" s="5">
        <v>1200</v>
      </c>
      <c r="E4" s="5">
        <v>320</v>
      </c>
      <c r="F4" s="5">
        <v>25.8</v>
      </c>
      <c r="G4" s="5">
        <v>24.4</v>
      </c>
      <c r="H4" s="5">
        <v>27.4</v>
      </c>
      <c r="I4" s="29">
        <f t="shared" ref="I4:I19" si="0">(H4-F4)*D4</f>
        <v>1919.9999999999975</v>
      </c>
      <c r="J4" s="26">
        <f t="shared" ref="J4:J19" si="1">D4*F4</f>
        <v>30960</v>
      </c>
      <c r="K4" s="27">
        <f t="shared" ref="K4:K19" si="2">(I4/J4)</f>
        <v>6.2015503875968908E-2</v>
      </c>
      <c r="L4" s="1"/>
    </row>
    <row r="5" spans="1:12">
      <c r="A5" s="64">
        <v>43564</v>
      </c>
      <c r="B5" s="11" t="s">
        <v>268</v>
      </c>
      <c r="C5" s="5" t="s">
        <v>19</v>
      </c>
      <c r="D5" s="5">
        <v>750</v>
      </c>
      <c r="E5" s="5">
        <v>1060</v>
      </c>
      <c r="F5" s="5">
        <v>42</v>
      </c>
      <c r="G5" s="5">
        <v>39.4</v>
      </c>
      <c r="H5" s="5">
        <v>46.7</v>
      </c>
      <c r="I5" s="29">
        <f t="shared" si="0"/>
        <v>3525.0000000000023</v>
      </c>
      <c r="J5" s="26">
        <f t="shared" si="1"/>
        <v>31500</v>
      </c>
      <c r="K5" s="27">
        <f t="shared" si="2"/>
        <v>0.11190476190476198</v>
      </c>
      <c r="L5" s="1"/>
    </row>
    <row r="6" spans="1:12">
      <c r="A6" s="64">
        <v>43564</v>
      </c>
      <c r="B6" s="75" t="s">
        <v>324</v>
      </c>
      <c r="C6" s="5" t="s">
        <v>19</v>
      </c>
      <c r="D6" s="76">
        <v>1100</v>
      </c>
      <c r="E6" s="76">
        <v>470</v>
      </c>
      <c r="F6" s="5">
        <v>27.3</v>
      </c>
      <c r="G6" s="76">
        <v>25.7</v>
      </c>
      <c r="H6" s="5">
        <v>29.6</v>
      </c>
      <c r="I6" s="29">
        <f t="shared" si="0"/>
        <v>2530.0000000000009</v>
      </c>
      <c r="J6" s="26">
        <f t="shared" si="1"/>
        <v>30030</v>
      </c>
      <c r="K6" s="27">
        <f t="shared" si="2"/>
        <v>8.4249084249084283E-2</v>
      </c>
      <c r="L6" s="1"/>
    </row>
    <row r="7" spans="1:12">
      <c r="A7" s="65">
        <v>43594</v>
      </c>
      <c r="B7" s="66" t="s">
        <v>81</v>
      </c>
      <c r="C7" s="8" t="s">
        <v>19</v>
      </c>
      <c r="D7" s="8">
        <v>750</v>
      </c>
      <c r="E7" s="8">
        <v>1040</v>
      </c>
      <c r="F7" s="8">
        <v>39</v>
      </c>
      <c r="G7" s="8">
        <v>36.700000000000003</v>
      </c>
      <c r="H7" s="8">
        <v>36.700000000000003</v>
      </c>
      <c r="I7" s="30">
        <f t="shared" si="0"/>
        <v>-1724.999999999998</v>
      </c>
      <c r="J7" s="26">
        <f t="shared" si="1"/>
        <v>29250</v>
      </c>
      <c r="K7" s="27">
        <f t="shared" si="2"/>
        <v>-5.8974358974358904E-2</v>
      </c>
      <c r="L7" s="1"/>
    </row>
    <row r="8" spans="1:12">
      <c r="A8" s="65">
        <v>43594</v>
      </c>
      <c r="B8" s="70" t="s">
        <v>325</v>
      </c>
      <c r="C8" s="8" t="s">
        <v>19</v>
      </c>
      <c r="D8" s="8">
        <v>900</v>
      </c>
      <c r="E8" s="8">
        <v>570</v>
      </c>
      <c r="F8" s="8">
        <v>23</v>
      </c>
      <c r="G8" s="8">
        <v>21.4</v>
      </c>
      <c r="H8" s="8">
        <v>21.4</v>
      </c>
      <c r="I8" s="30">
        <f t="shared" si="0"/>
        <v>-1440.0000000000014</v>
      </c>
      <c r="J8" s="26">
        <f t="shared" si="1"/>
        <v>20700</v>
      </c>
      <c r="K8" s="27">
        <f t="shared" si="2"/>
        <v>-6.9565217391304418E-2</v>
      </c>
      <c r="L8" s="1"/>
    </row>
    <row r="9" spans="1:12">
      <c r="A9" s="64">
        <v>43594</v>
      </c>
      <c r="B9" s="11" t="s">
        <v>30</v>
      </c>
      <c r="C9" s="5" t="s">
        <v>19</v>
      </c>
      <c r="D9" s="5">
        <v>600</v>
      </c>
      <c r="E9" s="5">
        <v>1650</v>
      </c>
      <c r="F9" s="5">
        <v>73</v>
      </c>
      <c r="G9" s="5">
        <v>70.7</v>
      </c>
      <c r="H9" s="5">
        <v>75</v>
      </c>
      <c r="I9" s="29">
        <f t="shared" si="0"/>
        <v>1200</v>
      </c>
      <c r="J9" s="26">
        <f t="shared" si="1"/>
        <v>43800</v>
      </c>
      <c r="K9" s="27">
        <f t="shared" si="2"/>
        <v>2.7397260273972601E-2</v>
      </c>
      <c r="L9" s="1"/>
    </row>
    <row r="10" spans="1:12">
      <c r="A10" s="64">
        <v>43625</v>
      </c>
      <c r="B10" s="11" t="s">
        <v>326</v>
      </c>
      <c r="C10" s="5" t="s">
        <v>19</v>
      </c>
      <c r="D10" s="5">
        <v>1500</v>
      </c>
      <c r="E10" s="5">
        <v>430</v>
      </c>
      <c r="F10" s="5">
        <v>14</v>
      </c>
      <c r="G10" s="5">
        <v>12.9</v>
      </c>
      <c r="H10" s="5">
        <v>14</v>
      </c>
      <c r="I10" s="29">
        <f t="shared" si="0"/>
        <v>0</v>
      </c>
      <c r="J10" s="26">
        <f t="shared" si="1"/>
        <v>21000</v>
      </c>
      <c r="K10" s="27">
        <f t="shared" si="2"/>
        <v>0</v>
      </c>
      <c r="L10" s="1"/>
    </row>
    <row r="11" spans="1:12">
      <c r="A11" s="64">
        <v>43625</v>
      </c>
      <c r="B11" s="11" t="s">
        <v>134</v>
      </c>
      <c r="C11" s="5" t="s">
        <v>19</v>
      </c>
      <c r="D11" s="5">
        <v>800</v>
      </c>
      <c r="E11" s="5">
        <v>420</v>
      </c>
      <c r="F11" s="5">
        <v>54</v>
      </c>
      <c r="G11" s="5">
        <v>52.2</v>
      </c>
      <c r="H11" s="5">
        <v>60.5</v>
      </c>
      <c r="I11" s="29">
        <f t="shared" si="0"/>
        <v>5200</v>
      </c>
      <c r="J11" s="26">
        <f t="shared" si="1"/>
        <v>43200</v>
      </c>
      <c r="K11" s="27">
        <f t="shared" si="2"/>
        <v>0.12037037037037036</v>
      </c>
      <c r="L11" s="1"/>
    </row>
    <row r="12" spans="1:12">
      <c r="A12" s="64">
        <v>43717</v>
      </c>
      <c r="B12" s="11" t="s">
        <v>72</v>
      </c>
      <c r="C12" s="5" t="s">
        <v>19</v>
      </c>
      <c r="D12" s="5">
        <v>1000</v>
      </c>
      <c r="E12" s="5">
        <v>520</v>
      </c>
      <c r="F12" s="5">
        <v>17.8</v>
      </c>
      <c r="G12" s="5">
        <v>16.399999999999999</v>
      </c>
      <c r="H12" s="5">
        <v>20</v>
      </c>
      <c r="I12" s="29">
        <f t="shared" si="0"/>
        <v>2199.9999999999991</v>
      </c>
      <c r="J12" s="26">
        <f t="shared" si="1"/>
        <v>17800</v>
      </c>
      <c r="K12" s="27">
        <f t="shared" si="2"/>
        <v>0.12359550561797748</v>
      </c>
      <c r="L12" s="1"/>
    </row>
    <row r="13" spans="1:12">
      <c r="A13" s="64">
        <v>43717</v>
      </c>
      <c r="B13" s="11" t="s">
        <v>327</v>
      </c>
      <c r="C13" s="5" t="s">
        <v>19</v>
      </c>
      <c r="D13" s="5">
        <v>550</v>
      </c>
      <c r="E13" s="5">
        <v>1540</v>
      </c>
      <c r="F13" s="5">
        <v>43</v>
      </c>
      <c r="G13" s="5">
        <v>40.700000000000003</v>
      </c>
      <c r="H13" s="5">
        <v>45</v>
      </c>
      <c r="I13" s="29">
        <f t="shared" si="0"/>
        <v>1100</v>
      </c>
      <c r="J13" s="26">
        <f t="shared" si="1"/>
        <v>23650</v>
      </c>
      <c r="K13" s="27">
        <f t="shared" si="2"/>
        <v>4.6511627906976744E-2</v>
      </c>
      <c r="L13" s="1"/>
    </row>
    <row r="14" spans="1:12">
      <c r="A14" s="64">
        <v>43778</v>
      </c>
      <c r="B14" s="11" t="s">
        <v>328</v>
      </c>
      <c r="C14" s="5" t="s">
        <v>19</v>
      </c>
      <c r="D14" s="5">
        <v>1100</v>
      </c>
      <c r="E14" s="5">
        <v>390</v>
      </c>
      <c r="F14" s="5">
        <v>16.399999999999999</v>
      </c>
      <c r="G14" s="5">
        <v>14.9</v>
      </c>
      <c r="H14" s="5">
        <v>17.600000000000001</v>
      </c>
      <c r="I14" s="29">
        <f t="shared" si="0"/>
        <v>1320.0000000000032</v>
      </c>
      <c r="J14" s="26">
        <f t="shared" si="1"/>
        <v>18040</v>
      </c>
      <c r="K14" s="27">
        <f t="shared" si="2"/>
        <v>7.3170731707317249E-2</v>
      </c>
      <c r="L14" s="1"/>
    </row>
    <row r="15" spans="1:12">
      <c r="A15" s="64">
        <v>43778</v>
      </c>
      <c r="B15" s="11" t="s">
        <v>81</v>
      </c>
      <c r="C15" s="5" t="s">
        <v>19</v>
      </c>
      <c r="D15" s="5">
        <v>750</v>
      </c>
      <c r="E15" s="5">
        <v>1080</v>
      </c>
      <c r="F15" s="5">
        <v>33</v>
      </c>
      <c r="G15" s="5">
        <v>31.2</v>
      </c>
      <c r="H15" s="5">
        <v>33</v>
      </c>
      <c r="I15" s="29">
        <f t="shared" si="0"/>
        <v>0</v>
      </c>
      <c r="J15" s="26">
        <f t="shared" si="1"/>
        <v>24750</v>
      </c>
      <c r="K15" s="27">
        <f t="shared" si="2"/>
        <v>0</v>
      </c>
      <c r="L15" s="1"/>
    </row>
    <row r="16" spans="1:12">
      <c r="A16" s="64">
        <v>43808</v>
      </c>
      <c r="B16" s="11" t="s">
        <v>206</v>
      </c>
      <c r="C16" s="5" t="s">
        <v>19</v>
      </c>
      <c r="D16" s="5">
        <v>600</v>
      </c>
      <c r="E16" s="5">
        <v>1700</v>
      </c>
      <c r="F16" s="5">
        <v>43</v>
      </c>
      <c r="G16" s="5">
        <v>40.9</v>
      </c>
      <c r="H16" s="5">
        <v>47</v>
      </c>
      <c r="I16" s="29">
        <f t="shared" si="0"/>
        <v>2400</v>
      </c>
      <c r="J16" s="26">
        <f t="shared" si="1"/>
        <v>25800</v>
      </c>
      <c r="K16" s="27">
        <f t="shared" si="2"/>
        <v>9.3023255813953487E-2</v>
      </c>
      <c r="L16" s="1"/>
    </row>
    <row r="17" spans="1:12">
      <c r="A17" s="65" t="s">
        <v>329</v>
      </c>
      <c r="B17" s="66" t="s">
        <v>81</v>
      </c>
      <c r="C17" s="8" t="s">
        <v>19</v>
      </c>
      <c r="D17" s="8">
        <v>750</v>
      </c>
      <c r="E17" s="8">
        <v>1100</v>
      </c>
      <c r="F17" s="8">
        <v>26</v>
      </c>
      <c r="G17" s="8">
        <v>23.9</v>
      </c>
      <c r="H17" s="8">
        <v>23.9</v>
      </c>
      <c r="I17" s="30">
        <f t="shared" si="0"/>
        <v>-1575.0000000000011</v>
      </c>
      <c r="J17" s="26">
        <f t="shared" si="1"/>
        <v>19500</v>
      </c>
      <c r="K17" s="27">
        <f t="shared" si="2"/>
        <v>-8.0769230769230829E-2</v>
      </c>
      <c r="L17" s="1"/>
    </row>
    <row r="18" spans="1:12">
      <c r="A18" s="64" t="s">
        <v>330</v>
      </c>
      <c r="B18" s="11" t="s">
        <v>81</v>
      </c>
      <c r="C18" s="5" t="s">
        <v>19</v>
      </c>
      <c r="D18" s="5">
        <v>750</v>
      </c>
      <c r="E18" s="5">
        <v>1100</v>
      </c>
      <c r="F18" s="5">
        <v>33</v>
      </c>
      <c r="G18" s="5">
        <v>31.2</v>
      </c>
      <c r="H18" s="5">
        <v>36</v>
      </c>
      <c r="I18" s="29">
        <f t="shared" si="0"/>
        <v>2250</v>
      </c>
      <c r="J18" s="26">
        <f t="shared" si="1"/>
        <v>24750</v>
      </c>
      <c r="K18" s="27">
        <f t="shared" si="2"/>
        <v>9.0909090909090912E-2</v>
      </c>
      <c r="L18" s="1"/>
    </row>
    <row r="19" spans="1:12">
      <c r="A19" s="65" t="s">
        <v>331</v>
      </c>
      <c r="B19" s="66" t="s">
        <v>226</v>
      </c>
      <c r="C19" s="8" t="s">
        <v>19</v>
      </c>
      <c r="D19" s="8">
        <v>1200</v>
      </c>
      <c r="E19" s="8">
        <v>360</v>
      </c>
      <c r="F19" s="8">
        <v>16</v>
      </c>
      <c r="G19" s="8">
        <v>14.7</v>
      </c>
      <c r="H19" s="8">
        <v>14.7</v>
      </c>
      <c r="I19" s="30">
        <f t="shared" si="0"/>
        <v>-1560.0000000000009</v>
      </c>
      <c r="J19" s="26">
        <f t="shared" si="1"/>
        <v>19200</v>
      </c>
      <c r="K19" s="27">
        <f t="shared" si="2"/>
        <v>-8.1250000000000044E-2</v>
      </c>
      <c r="L19" s="1"/>
    </row>
    <row r="20" spans="1:12">
      <c r="A20" s="65" t="s">
        <v>331</v>
      </c>
      <c r="B20" s="66" t="s">
        <v>30</v>
      </c>
      <c r="C20" s="8" t="s">
        <v>19</v>
      </c>
      <c r="D20" s="8">
        <v>600</v>
      </c>
      <c r="E20" s="8">
        <v>1700</v>
      </c>
      <c r="F20" s="8">
        <v>60</v>
      </c>
      <c r="G20" s="8">
        <v>58.7</v>
      </c>
      <c r="H20" s="8">
        <v>58.7</v>
      </c>
      <c r="I20" s="30">
        <f t="shared" ref="I20:I40" si="3">(H20-F20)*D20</f>
        <v>-779.99999999999829</v>
      </c>
      <c r="J20" s="26">
        <f t="shared" ref="J20:J40" si="4">D20*F20</f>
        <v>36000</v>
      </c>
      <c r="K20" s="27">
        <f t="shared" ref="K20:K40" si="5">(I20/J20)</f>
        <v>-2.1666666666666619E-2</v>
      </c>
      <c r="L20" s="1"/>
    </row>
    <row r="21" spans="1:12">
      <c r="A21" s="64" t="s">
        <v>331</v>
      </c>
      <c r="B21" s="11" t="s">
        <v>76</v>
      </c>
      <c r="C21" s="5" t="s">
        <v>19</v>
      </c>
      <c r="D21" s="5">
        <v>1100</v>
      </c>
      <c r="E21" s="5">
        <v>530</v>
      </c>
      <c r="F21" s="5">
        <v>22.5</v>
      </c>
      <c r="G21" s="5">
        <v>21</v>
      </c>
      <c r="H21" s="5">
        <v>22.5</v>
      </c>
      <c r="I21" s="29">
        <f t="shared" si="3"/>
        <v>0</v>
      </c>
      <c r="J21" s="26">
        <f t="shared" si="4"/>
        <v>24750</v>
      </c>
      <c r="K21" s="27">
        <f t="shared" si="5"/>
        <v>0</v>
      </c>
      <c r="L21" s="1"/>
    </row>
    <row r="22" spans="1:12">
      <c r="A22" s="65" t="s">
        <v>331</v>
      </c>
      <c r="B22" s="66" t="s">
        <v>332</v>
      </c>
      <c r="C22" s="8" t="s">
        <v>19</v>
      </c>
      <c r="D22" s="8">
        <v>1600</v>
      </c>
      <c r="E22" s="8">
        <v>300</v>
      </c>
      <c r="F22" s="8">
        <v>13.7</v>
      </c>
      <c r="G22" s="8">
        <v>12.7</v>
      </c>
      <c r="H22" s="8">
        <v>12.7</v>
      </c>
      <c r="I22" s="30">
        <f t="shared" si="3"/>
        <v>-1600</v>
      </c>
      <c r="J22" s="26">
        <f t="shared" si="4"/>
        <v>21920</v>
      </c>
      <c r="K22" s="27">
        <f t="shared" si="5"/>
        <v>-7.2992700729927001E-2</v>
      </c>
      <c r="L22" s="1"/>
    </row>
    <row r="23" spans="1:12">
      <c r="A23" s="64" t="s">
        <v>333</v>
      </c>
      <c r="B23" s="11" t="s">
        <v>268</v>
      </c>
      <c r="C23" s="5" t="s">
        <v>19</v>
      </c>
      <c r="D23" s="5">
        <v>750</v>
      </c>
      <c r="E23" s="5">
        <v>1160</v>
      </c>
      <c r="F23" s="5">
        <v>20</v>
      </c>
      <c r="G23" s="5">
        <v>18.399999999999999</v>
      </c>
      <c r="H23" s="5">
        <v>20</v>
      </c>
      <c r="I23" s="29">
        <f t="shared" si="3"/>
        <v>0</v>
      </c>
      <c r="J23" s="26">
        <f t="shared" si="4"/>
        <v>15000</v>
      </c>
      <c r="K23" s="27">
        <f t="shared" si="5"/>
        <v>0</v>
      </c>
      <c r="L23" s="1"/>
    </row>
    <row r="24" spans="1:12">
      <c r="A24" s="64" t="s">
        <v>334</v>
      </c>
      <c r="B24" s="11" t="s">
        <v>335</v>
      </c>
      <c r="C24" s="5" t="s">
        <v>19</v>
      </c>
      <c r="D24" s="5">
        <v>500</v>
      </c>
      <c r="E24" s="5">
        <v>1320</v>
      </c>
      <c r="F24" s="5">
        <v>30</v>
      </c>
      <c r="G24" s="5">
        <v>28.2</v>
      </c>
      <c r="H24" s="5">
        <v>37</v>
      </c>
      <c r="I24" s="29">
        <f t="shared" si="3"/>
        <v>3500</v>
      </c>
      <c r="J24" s="26">
        <f t="shared" si="4"/>
        <v>15000</v>
      </c>
      <c r="K24" s="27">
        <f t="shared" si="5"/>
        <v>0.23333333333333334</v>
      </c>
      <c r="L24" s="1"/>
    </row>
    <row r="25" spans="1:12">
      <c r="A25" s="65" t="s">
        <v>336</v>
      </c>
      <c r="B25" s="66" t="s">
        <v>96</v>
      </c>
      <c r="C25" s="8" t="s">
        <v>19</v>
      </c>
      <c r="D25" s="8">
        <v>600</v>
      </c>
      <c r="E25" s="8">
        <v>1540</v>
      </c>
      <c r="F25" s="8">
        <v>32</v>
      </c>
      <c r="G25" s="8">
        <v>29.9</v>
      </c>
      <c r="H25" s="8">
        <v>29.9</v>
      </c>
      <c r="I25" s="30">
        <f t="shared" si="3"/>
        <v>-1260.0000000000009</v>
      </c>
      <c r="J25" s="26">
        <f t="shared" si="4"/>
        <v>19200</v>
      </c>
      <c r="K25" s="27">
        <f t="shared" si="5"/>
        <v>-6.5625000000000044E-2</v>
      </c>
      <c r="L25" s="1"/>
    </row>
    <row r="26" spans="1:12">
      <c r="A26" s="64" t="s">
        <v>336</v>
      </c>
      <c r="B26" s="11" t="s">
        <v>337</v>
      </c>
      <c r="C26" s="5" t="s">
        <v>19</v>
      </c>
      <c r="D26" s="5">
        <v>700</v>
      </c>
      <c r="E26" s="5">
        <v>1040</v>
      </c>
      <c r="F26" s="5">
        <v>14</v>
      </c>
      <c r="G26" s="5">
        <v>12</v>
      </c>
      <c r="H26" s="5">
        <v>16.899999999999999</v>
      </c>
      <c r="I26" s="29">
        <f t="shared" si="3"/>
        <v>2029.9999999999991</v>
      </c>
      <c r="J26" s="26">
        <f t="shared" si="4"/>
        <v>9800</v>
      </c>
      <c r="K26" s="27">
        <f t="shared" si="5"/>
        <v>0.20714285714285705</v>
      </c>
      <c r="L26" s="1"/>
    </row>
    <row r="27" spans="1:12">
      <c r="A27" s="64" t="s">
        <v>336</v>
      </c>
      <c r="B27" s="11" t="s">
        <v>134</v>
      </c>
      <c r="C27" s="5" t="s">
        <v>19</v>
      </c>
      <c r="D27" s="5">
        <v>800</v>
      </c>
      <c r="E27" s="5">
        <v>420</v>
      </c>
      <c r="F27" s="5">
        <v>42</v>
      </c>
      <c r="G27" s="5">
        <v>40.200000000000003</v>
      </c>
      <c r="H27" s="5">
        <v>42.4</v>
      </c>
      <c r="I27" s="29">
        <f t="shared" si="3"/>
        <v>319.99999999999886</v>
      </c>
      <c r="J27" s="26">
        <f t="shared" si="4"/>
        <v>33600</v>
      </c>
      <c r="K27" s="27">
        <f t="shared" si="5"/>
        <v>9.52380952380949E-3</v>
      </c>
      <c r="L27" s="1"/>
    </row>
    <row r="28" spans="1:12">
      <c r="A28" s="64" t="s">
        <v>338</v>
      </c>
      <c r="B28" s="11" t="s">
        <v>32</v>
      </c>
      <c r="C28" s="5" t="s">
        <v>19</v>
      </c>
      <c r="D28" s="5">
        <v>1300</v>
      </c>
      <c r="E28" s="5">
        <v>280</v>
      </c>
      <c r="F28" s="5">
        <v>17.7</v>
      </c>
      <c r="G28" s="5">
        <v>16.399999999999999</v>
      </c>
      <c r="H28" s="5">
        <v>19.8</v>
      </c>
      <c r="I28" s="29">
        <f t="shared" si="3"/>
        <v>2730.0000000000018</v>
      </c>
      <c r="J28" s="26">
        <f t="shared" si="4"/>
        <v>23010</v>
      </c>
      <c r="K28" s="27">
        <f t="shared" si="5"/>
        <v>0.11864406779661024</v>
      </c>
      <c r="L28" s="1"/>
    </row>
    <row r="29" spans="1:12">
      <c r="A29" s="64" t="s">
        <v>339</v>
      </c>
      <c r="B29" s="11" t="s">
        <v>81</v>
      </c>
      <c r="C29" s="5" t="s">
        <v>19</v>
      </c>
      <c r="D29" s="5">
        <v>750</v>
      </c>
      <c r="E29" s="5">
        <v>1320</v>
      </c>
      <c r="F29" s="5">
        <v>39</v>
      </c>
      <c r="G29" s="5">
        <v>37.4</v>
      </c>
      <c r="H29" s="5">
        <v>40.6</v>
      </c>
      <c r="I29" s="29">
        <f t="shared" si="3"/>
        <v>1200.0000000000011</v>
      </c>
      <c r="J29" s="26">
        <f t="shared" si="4"/>
        <v>29250</v>
      </c>
      <c r="K29" s="27">
        <f t="shared" si="5"/>
        <v>4.1025641025641067E-2</v>
      </c>
      <c r="L29" s="1"/>
    </row>
    <row r="30" spans="1:12">
      <c r="A30" s="64" t="s">
        <v>339</v>
      </c>
      <c r="B30" s="11" t="s">
        <v>81</v>
      </c>
      <c r="C30" s="5" t="s">
        <v>19</v>
      </c>
      <c r="D30" s="5">
        <v>750</v>
      </c>
      <c r="E30" s="5">
        <v>1320</v>
      </c>
      <c r="F30" s="5">
        <v>41</v>
      </c>
      <c r="G30" s="5">
        <v>39.4</v>
      </c>
      <c r="H30" s="5">
        <v>47</v>
      </c>
      <c r="I30" s="29">
        <f t="shared" si="3"/>
        <v>4500</v>
      </c>
      <c r="J30" s="26">
        <f t="shared" si="4"/>
        <v>30750</v>
      </c>
      <c r="K30" s="27">
        <f t="shared" si="5"/>
        <v>0.14634146341463414</v>
      </c>
      <c r="L30" s="1"/>
    </row>
    <row r="31" spans="1:12">
      <c r="A31" s="64" t="s">
        <v>340</v>
      </c>
      <c r="B31" s="11" t="s">
        <v>268</v>
      </c>
      <c r="C31" s="5" t="s">
        <v>341</v>
      </c>
      <c r="D31" s="5">
        <v>750</v>
      </c>
      <c r="E31" s="5">
        <v>1300</v>
      </c>
      <c r="F31" s="5">
        <v>23</v>
      </c>
      <c r="G31" s="5">
        <v>21.4</v>
      </c>
      <c r="H31" s="5">
        <v>26.6</v>
      </c>
      <c r="I31" s="29">
        <f t="shared" si="3"/>
        <v>2700.0000000000009</v>
      </c>
      <c r="J31" s="26">
        <f t="shared" si="4"/>
        <v>17250</v>
      </c>
      <c r="K31" s="27">
        <f t="shared" si="5"/>
        <v>0.15652173913043482</v>
      </c>
      <c r="L31" s="1"/>
    </row>
    <row r="32" spans="1:12">
      <c r="A32" s="64" t="s">
        <v>340</v>
      </c>
      <c r="B32" s="11" t="s">
        <v>103</v>
      </c>
      <c r="C32" s="5" t="s">
        <v>19</v>
      </c>
      <c r="D32" s="5">
        <v>1000</v>
      </c>
      <c r="E32" s="5">
        <v>490</v>
      </c>
      <c r="F32" s="5">
        <v>13</v>
      </c>
      <c r="G32" s="5">
        <v>11.4</v>
      </c>
      <c r="H32" s="5">
        <v>16.399999999999999</v>
      </c>
      <c r="I32" s="29">
        <f t="shared" si="3"/>
        <v>3399.9999999999986</v>
      </c>
      <c r="J32" s="26">
        <f t="shared" si="4"/>
        <v>13000</v>
      </c>
      <c r="K32" s="27">
        <f t="shared" si="5"/>
        <v>0.26153846153846144</v>
      </c>
      <c r="L32" s="1"/>
    </row>
    <row r="33" spans="1:12">
      <c r="A33" s="64" t="s">
        <v>342</v>
      </c>
      <c r="B33" s="11" t="s">
        <v>268</v>
      </c>
      <c r="C33" s="5" t="s">
        <v>19</v>
      </c>
      <c r="D33" s="5">
        <v>750</v>
      </c>
      <c r="E33" s="5">
        <v>1300</v>
      </c>
      <c r="F33" s="5">
        <v>15</v>
      </c>
      <c r="G33" s="5">
        <v>13.4</v>
      </c>
      <c r="H33" s="5">
        <v>16.600000000000001</v>
      </c>
      <c r="I33" s="29">
        <f t="shared" si="3"/>
        <v>1200.0000000000011</v>
      </c>
      <c r="J33" s="26">
        <f t="shared" si="4"/>
        <v>11250</v>
      </c>
      <c r="K33" s="27">
        <f t="shared" si="5"/>
        <v>0.10666666666666677</v>
      </c>
      <c r="L33" s="1"/>
    </row>
    <row r="34" spans="1:12">
      <c r="A34" s="64" t="s">
        <v>342</v>
      </c>
      <c r="B34" s="11" t="s">
        <v>226</v>
      </c>
      <c r="C34" s="5" t="s">
        <v>19</v>
      </c>
      <c r="D34" s="5">
        <v>1200</v>
      </c>
      <c r="E34" s="5">
        <v>390</v>
      </c>
      <c r="F34" s="5">
        <v>10</v>
      </c>
      <c r="G34" s="5">
        <v>8.9</v>
      </c>
      <c r="H34" s="5">
        <v>11</v>
      </c>
      <c r="I34" s="29">
        <f t="shared" si="3"/>
        <v>1200</v>
      </c>
      <c r="J34" s="26">
        <f t="shared" si="4"/>
        <v>12000</v>
      </c>
      <c r="K34" s="27">
        <f t="shared" si="5"/>
        <v>0.1</v>
      </c>
      <c r="L34" s="1"/>
    </row>
    <row r="35" spans="1:12">
      <c r="A35" s="64" t="s">
        <v>343</v>
      </c>
      <c r="B35" s="11" t="s">
        <v>81</v>
      </c>
      <c r="C35" s="5" t="s">
        <v>19</v>
      </c>
      <c r="D35" s="5">
        <v>750</v>
      </c>
      <c r="E35" s="5">
        <v>1280</v>
      </c>
      <c r="F35" s="5">
        <v>49</v>
      </c>
      <c r="G35" s="5">
        <v>47.4</v>
      </c>
      <c r="H35" s="5">
        <v>50.6</v>
      </c>
      <c r="I35" s="29">
        <f t="shared" si="3"/>
        <v>1200.0000000000011</v>
      </c>
      <c r="J35" s="26">
        <f t="shared" si="4"/>
        <v>36750</v>
      </c>
      <c r="K35" s="27">
        <f t="shared" si="5"/>
        <v>3.2653061224489827E-2</v>
      </c>
      <c r="L35" s="1"/>
    </row>
    <row r="36" spans="1:12">
      <c r="A36" s="64" t="s">
        <v>343</v>
      </c>
      <c r="B36" s="11" t="s">
        <v>96</v>
      </c>
      <c r="C36" s="5" t="s">
        <v>19</v>
      </c>
      <c r="D36" s="5">
        <v>600</v>
      </c>
      <c r="E36" s="5">
        <v>1760</v>
      </c>
      <c r="F36" s="5">
        <v>52</v>
      </c>
      <c r="G36" s="5">
        <v>49.9</v>
      </c>
      <c r="H36" s="5">
        <v>54</v>
      </c>
      <c r="I36" s="29">
        <f t="shared" si="3"/>
        <v>1200</v>
      </c>
      <c r="J36" s="26">
        <f t="shared" si="4"/>
        <v>31200</v>
      </c>
      <c r="K36" s="27">
        <f t="shared" si="5"/>
        <v>3.8461538461538464E-2</v>
      </c>
      <c r="L36" s="1"/>
    </row>
    <row r="37" spans="1:12">
      <c r="A37" s="64" t="s">
        <v>343</v>
      </c>
      <c r="B37" s="11" t="s">
        <v>96</v>
      </c>
      <c r="C37" s="5" t="s">
        <v>19</v>
      </c>
      <c r="D37" s="5">
        <v>600</v>
      </c>
      <c r="E37" s="5">
        <v>1760</v>
      </c>
      <c r="F37" s="5">
        <v>54</v>
      </c>
      <c r="G37" s="5">
        <v>51.9</v>
      </c>
      <c r="H37" s="5">
        <v>60</v>
      </c>
      <c r="I37" s="29">
        <f t="shared" si="3"/>
        <v>3600</v>
      </c>
      <c r="J37" s="26">
        <f t="shared" si="4"/>
        <v>32400</v>
      </c>
      <c r="K37" s="27">
        <f t="shared" si="5"/>
        <v>0.1111111111111111</v>
      </c>
      <c r="L37" s="1"/>
    </row>
    <row r="38" spans="1:12">
      <c r="A38" s="64" t="s">
        <v>344</v>
      </c>
      <c r="B38" s="11" t="s">
        <v>96</v>
      </c>
      <c r="C38" s="5" t="s">
        <v>19</v>
      </c>
      <c r="D38" s="5">
        <v>600</v>
      </c>
      <c r="E38" s="5">
        <v>1760</v>
      </c>
      <c r="F38" s="5">
        <v>47</v>
      </c>
      <c r="G38" s="5">
        <v>44.9</v>
      </c>
      <c r="H38" s="5">
        <v>49</v>
      </c>
      <c r="I38" s="29">
        <f t="shared" si="3"/>
        <v>1200</v>
      </c>
      <c r="J38" s="26">
        <f t="shared" si="4"/>
        <v>28200</v>
      </c>
      <c r="K38" s="27">
        <f t="shared" si="5"/>
        <v>4.2553191489361701E-2</v>
      </c>
      <c r="L38" s="1"/>
    </row>
    <row r="39" spans="1:12">
      <c r="A39" s="64" t="s">
        <v>344</v>
      </c>
      <c r="B39" s="11" t="s">
        <v>142</v>
      </c>
      <c r="C39" s="5" t="s">
        <v>19</v>
      </c>
      <c r="D39" s="5">
        <v>1200</v>
      </c>
      <c r="E39" s="5">
        <v>340</v>
      </c>
      <c r="F39" s="5">
        <v>31</v>
      </c>
      <c r="G39" s="5">
        <v>29.9</v>
      </c>
      <c r="H39" s="5">
        <v>35</v>
      </c>
      <c r="I39" s="29">
        <f t="shared" si="3"/>
        <v>4800</v>
      </c>
      <c r="J39" s="26">
        <f t="shared" si="4"/>
        <v>37200</v>
      </c>
      <c r="K39" s="27">
        <f t="shared" si="5"/>
        <v>0.12903225806451613</v>
      </c>
      <c r="L39" s="1"/>
    </row>
    <row r="40" spans="1:12">
      <c r="A40" s="64" t="s">
        <v>344</v>
      </c>
      <c r="B40" s="11" t="s">
        <v>96</v>
      </c>
      <c r="C40" s="5" t="s">
        <v>19</v>
      </c>
      <c r="D40" s="5">
        <v>600</v>
      </c>
      <c r="E40" s="5">
        <v>1760</v>
      </c>
      <c r="F40" s="5">
        <v>60</v>
      </c>
      <c r="G40" s="5">
        <v>57.9</v>
      </c>
      <c r="H40" s="5">
        <v>64.7</v>
      </c>
      <c r="I40" s="29">
        <f t="shared" si="3"/>
        <v>2820.0000000000018</v>
      </c>
      <c r="J40" s="26">
        <f t="shared" si="4"/>
        <v>36000</v>
      </c>
      <c r="K40" s="27">
        <f t="shared" si="5"/>
        <v>7.833333333333338E-2</v>
      </c>
      <c r="L40" s="1"/>
    </row>
    <row r="41" spans="1:12">
      <c r="A41" s="64"/>
      <c r="B41" s="11"/>
      <c r="C41" s="5"/>
      <c r="D41" s="5"/>
      <c r="E41" s="5"/>
      <c r="F41" s="5"/>
      <c r="G41" s="5"/>
      <c r="H41" s="5"/>
      <c r="I41" s="29"/>
      <c r="J41" s="26"/>
      <c r="K41" s="27"/>
      <c r="L41" s="1"/>
    </row>
    <row r="42" spans="1:12">
      <c r="A42" s="64"/>
      <c r="B42" s="5"/>
      <c r="C42" s="5"/>
      <c r="D42" s="5"/>
      <c r="E42" s="5"/>
      <c r="F42" s="5"/>
      <c r="G42" s="5"/>
      <c r="H42" s="5"/>
      <c r="I42" s="29"/>
      <c r="J42" s="26"/>
      <c r="K42" s="27">
        <f>SUM(K4:K41)</f>
        <v>2.1951865513547855</v>
      </c>
    </row>
    <row r="43" spans="1:12">
      <c r="A43" s="67"/>
      <c r="B43" s="32"/>
      <c r="C43" s="32"/>
      <c r="D43" s="32"/>
      <c r="E43" s="32"/>
      <c r="F43" s="32"/>
      <c r="G43" s="41"/>
      <c r="H43" s="41"/>
      <c r="I43" s="42"/>
      <c r="J43" s="43"/>
      <c r="K43" s="44"/>
    </row>
    <row r="44" spans="1:12">
      <c r="A44" s="67"/>
      <c r="B44" s="32"/>
      <c r="C44" s="32"/>
      <c r="D44" s="32"/>
      <c r="E44" s="32"/>
      <c r="F44" s="32"/>
      <c r="G44" s="91" t="s">
        <v>69</v>
      </c>
      <c r="H44" s="91"/>
      <c r="I44" s="45">
        <f>SUM(I4:I42)</f>
        <v>51305.000000000007</v>
      </c>
      <c r="J44" s="32"/>
      <c r="K44" s="1"/>
    </row>
    <row r="45" spans="1:12">
      <c r="G45" s="32"/>
      <c r="H45" s="32"/>
      <c r="I45" s="32"/>
    </row>
    <row r="46" spans="1:12">
      <c r="G46" s="92" t="s">
        <v>70</v>
      </c>
      <c r="H46" s="92"/>
      <c r="I46" s="60">
        <v>2.2000000000000002</v>
      </c>
    </row>
    <row r="47" spans="1:12">
      <c r="G47" s="33"/>
      <c r="H47" s="33"/>
      <c r="I47" s="32"/>
    </row>
    <row r="48" spans="1:12">
      <c r="G48" s="92" t="s">
        <v>2</v>
      </c>
      <c r="H48" s="92"/>
      <c r="I48" s="35">
        <f>30/37</f>
        <v>0.81081081081081086</v>
      </c>
    </row>
    <row r="1048548" spans="12:12 16384:16384">
      <c r="L1048548" s="50"/>
      <c r="XFD1048548" s="26"/>
    </row>
    <row r="1048549" spans="12:12 16384:16384">
      <c r="L1048549" s="50"/>
      <c r="XFD1048549" s="26"/>
    </row>
  </sheetData>
  <mergeCells count="5">
    <mergeCell ref="A1:K1"/>
    <mergeCell ref="A2:K2"/>
    <mergeCell ref="G44:H44"/>
    <mergeCell ref="G46:H46"/>
    <mergeCell ref="G48:H48"/>
  </mergeCells>
  <pageMargins left="0.75" right="0.75" top="1" bottom="1" header="0.51180555555555596" footer="0.511805555555555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41"/>
  <sheetViews>
    <sheetView workbookViewId="0">
      <selection activeCell="A13" sqref="A13"/>
    </sheetView>
  </sheetViews>
  <sheetFormatPr defaultColWidth="9" defaultRowHeight="15"/>
  <cols>
    <col min="1" max="1" width="10.140625" style="62" customWidth="1"/>
    <col min="2" max="2" width="19" customWidth="1"/>
    <col min="5" max="5" width="12.85546875" customWidth="1"/>
    <col min="7" max="7" width="10.42578125" customWidth="1"/>
    <col min="8" max="8" width="11" customWidth="1"/>
    <col min="9" max="9" width="12.5703125" customWidth="1"/>
    <col min="10" max="10" width="19.140625" customWidth="1"/>
    <col min="11" max="11" width="18.85546875" customWidth="1"/>
  </cols>
  <sheetData>
    <row r="1" spans="1:12" ht="22.5">
      <c r="A1" s="87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>
      <c r="A2" s="89" t="s">
        <v>345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"/>
    </row>
    <row r="3" spans="1:12">
      <c r="A3" s="6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13</v>
      </c>
      <c r="H3" s="3" t="s">
        <v>14</v>
      </c>
      <c r="I3" s="23" t="s">
        <v>15</v>
      </c>
      <c r="J3" s="24" t="s">
        <v>16</v>
      </c>
      <c r="K3" s="24" t="s">
        <v>17</v>
      </c>
      <c r="L3" s="1"/>
    </row>
    <row r="4" spans="1:12">
      <c r="A4" s="64">
        <v>43473</v>
      </c>
      <c r="B4" s="11" t="s">
        <v>346</v>
      </c>
      <c r="C4" s="5" t="s">
        <v>19</v>
      </c>
      <c r="D4" s="5">
        <v>1300</v>
      </c>
      <c r="E4" s="5">
        <v>350</v>
      </c>
      <c r="F4" s="5">
        <v>24</v>
      </c>
      <c r="G4" s="5">
        <v>22.95</v>
      </c>
      <c r="H4" s="5">
        <v>27</v>
      </c>
      <c r="I4" s="29">
        <f t="shared" ref="I4:I32" si="0">(H4-F4)*D4</f>
        <v>3900</v>
      </c>
      <c r="J4" s="26">
        <f t="shared" ref="J4:J32" si="1">D4*F4</f>
        <v>31200</v>
      </c>
      <c r="K4" s="27">
        <f t="shared" ref="K4:K7" si="2">(I4/J4)</f>
        <v>0.125</v>
      </c>
      <c r="L4" s="1"/>
    </row>
    <row r="5" spans="1:12">
      <c r="A5" s="65">
        <v>43504</v>
      </c>
      <c r="B5" s="66" t="s">
        <v>346</v>
      </c>
      <c r="C5" s="8" t="s">
        <v>19</v>
      </c>
      <c r="D5" s="8">
        <v>1300</v>
      </c>
      <c r="E5" s="8">
        <v>350</v>
      </c>
      <c r="F5" s="8">
        <v>24</v>
      </c>
      <c r="G5" s="8">
        <v>22.95</v>
      </c>
      <c r="H5" s="8">
        <v>23</v>
      </c>
      <c r="I5" s="30">
        <f t="shared" si="0"/>
        <v>-1300</v>
      </c>
      <c r="J5" s="26">
        <f t="shared" si="1"/>
        <v>31200</v>
      </c>
      <c r="K5" s="27">
        <f t="shared" si="2"/>
        <v>-4.1666666666666664E-2</v>
      </c>
      <c r="L5" s="1"/>
    </row>
    <row r="6" spans="1:12">
      <c r="A6" s="65">
        <v>43504</v>
      </c>
      <c r="B6" s="70" t="s">
        <v>347</v>
      </c>
      <c r="C6" s="8" t="s">
        <v>19</v>
      </c>
      <c r="D6" s="71">
        <v>1250</v>
      </c>
      <c r="E6" s="71">
        <v>300</v>
      </c>
      <c r="F6" s="8">
        <v>19.5</v>
      </c>
      <c r="G6" s="71">
        <v>18.5</v>
      </c>
      <c r="H6" s="8">
        <v>18.5</v>
      </c>
      <c r="I6" s="30">
        <f t="shared" si="0"/>
        <v>-1250</v>
      </c>
      <c r="J6" s="26">
        <f t="shared" si="1"/>
        <v>24375</v>
      </c>
      <c r="K6" s="27">
        <f t="shared" si="2"/>
        <v>-5.128205128205128E-2</v>
      </c>
      <c r="L6" s="1"/>
    </row>
    <row r="7" spans="1:12">
      <c r="A7" s="64">
        <v>43593</v>
      </c>
      <c r="B7" s="11" t="s">
        <v>348</v>
      </c>
      <c r="C7" s="5" t="s">
        <v>19</v>
      </c>
      <c r="D7" s="5">
        <v>750</v>
      </c>
      <c r="E7" s="5">
        <v>1060</v>
      </c>
      <c r="F7" s="5">
        <v>51</v>
      </c>
      <c r="G7" s="5">
        <v>49</v>
      </c>
      <c r="H7" s="5">
        <v>53</v>
      </c>
      <c r="I7" s="29">
        <f t="shared" si="0"/>
        <v>1500</v>
      </c>
      <c r="J7" s="26">
        <f t="shared" si="1"/>
        <v>38250</v>
      </c>
      <c r="K7" s="27">
        <f t="shared" si="2"/>
        <v>3.9215686274509803E-2</v>
      </c>
      <c r="L7" s="1"/>
    </row>
    <row r="8" spans="1:12">
      <c r="A8" s="64">
        <v>43624</v>
      </c>
      <c r="B8" s="11" t="s">
        <v>346</v>
      </c>
      <c r="C8" s="5" t="s">
        <v>19</v>
      </c>
      <c r="D8" s="5">
        <v>1300</v>
      </c>
      <c r="E8" s="5">
        <v>330</v>
      </c>
      <c r="F8" s="5">
        <v>23.1</v>
      </c>
      <c r="G8" s="5">
        <v>22</v>
      </c>
      <c r="H8" s="5">
        <v>24</v>
      </c>
      <c r="I8" s="29">
        <f t="shared" si="0"/>
        <v>1169.9999999999982</v>
      </c>
      <c r="J8" s="26">
        <f t="shared" si="1"/>
        <v>30030.000000000004</v>
      </c>
      <c r="K8" s="27">
        <f t="shared" ref="K8:K32" si="3">(I8/J8)</f>
        <v>3.8961038961038898E-2</v>
      </c>
      <c r="L8" s="1"/>
    </row>
    <row r="9" spans="1:12">
      <c r="A9" s="65">
        <v>43624</v>
      </c>
      <c r="B9" s="66" t="s">
        <v>349</v>
      </c>
      <c r="C9" s="8" t="s">
        <v>19</v>
      </c>
      <c r="D9" s="8">
        <v>1000</v>
      </c>
      <c r="E9" s="8">
        <v>610</v>
      </c>
      <c r="F9" s="8">
        <v>25.55</v>
      </c>
      <c r="G9" s="8">
        <v>24.25</v>
      </c>
      <c r="H9" s="8">
        <v>24.25</v>
      </c>
      <c r="I9" s="30">
        <f t="shared" si="0"/>
        <v>-1300.0000000000007</v>
      </c>
      <c r="J9" s="26">
        <f t="shared" si="1"/>
        <v>25550</v>
      </c>
      <c r="K9" s="27">
        <f t="shared" si="3"/>
        <v>-5.0880626223092001E-2</v>
      </c>
      <c r="L9" s="1"/>
    </row>
    <row r="10" spans="1:12">
      <c r="A10" s="65">
        <v>43624</v>
      </c>
      <c r="B10" s="66" t="s">
        <v>346</v>
      </c>
      <c r="C10" s="8" t="s">
        <v>19</v>
      </c>
      <c r="D10" s="8">
        <v>1300</v>
      </c>
      <c r="E10" s="8">
        <v>310</v>
      </c>
      <c r="F10" s="8">
        <v>22.1</v>
      </c>
      <c r="G10" s="8">
        <v>21</v>
      </c>
      <c r="H10" s="8">
        <v>21</v>
      </c>
      <c r="I10" s="30">
        <f t="shared" si="0"/>
        <v>-1430.0000000000018</v>
      </c>
      <c r="J10" s="26">
        <f t="shared" si="1"/>
        <v>28730.000000000004</v>
      </c>
      <c r="K10" s="27">
        <f t="shared" si="3"/>
        <v>-4.9773755656108656E-2</v>
      </c>
      <c r="L10" s="1"/>
    </row>
    <row r="11" spans="1:12">
      <c r="A11" s="65">
        <v>43654</v>
      </c>
      <c r="B11" s="66" t="s">
        <v>350</v>
      </c>
      <c r="C11" s="8" t="s">
        <v>19</v>
      </c>
      <c r="D11" s="8">
        <v>1300</v>
      </c>
      <c r="E11" s="8">
        <v>330</v>
      </c>
      <c r="F11" s="8">
        <v>21</v>
      </c>
      <c r="G11" s="8">
        <v>19.95</v>
      </c>
      <c r="H11" s="8">
        <v>19.95</v>
      </c>
      <c r="I11" s="30">
        <f t="shared" si="0"/>
        <v>-1365.0000000000009</v>
      </c>
      <c r="J11" s="26">
        <f t="shared" si="1"/>
        <v>27300</v>
      </c>
      <c r="K11" s="27">
        <f t="shared" si="3"/>
        <v>-5.0000000000000031E-2</v>
      </c>
      <c r="L11" s="1"/>
    </row>
    <row r="12" spans="1:12">
      <c r="A12" s="64">
        <v>43685</v>
      </c>
      <c r="B12" s="11" t="s">
        <v>351</v>
      </c>
      <c r="C12" s="5" t="s">
        <v>19</v>
      </c>
      <c r="D12" s="5">
        <v>1400</v>
      </c>
      <c r="E12" s="5">
        <v>700</v>
      </c>
      <c r="F12" s="5">
        <v>33.5</v>
      </c>
      <c r="G12" s="5">
        <v>32.5</v>
      </c>
      <c r="H12" s="5">
        <v>36</v>
      </c>
      <c r="I12" s="29">
        <f t="shared" si="0"/>
        <v>3500</v>
      </c>
      <c r="J12" s="26">
        <f t="shared" si="1"/>
        <v>46900</v>
      </c>
      <c r="K12" s="27">
        <f t="shared" si="3"/>
        <v>7.4626865671641784E-2</v>
      </c>
      <c r="L12" s="1"/>
    </row>
    <row r="13" spans="1:12">
      <c r="A13" s="65">
        <v>43716</v>
      </c>
      <c r="B13" s="66" t="s">
        <v>352</v>
      </c>
      <c r="C13" s="8" t="s">
        <v>19</v>
      </c>
      <c r="D13" s="8">
        <v>400</v>
      </c>
      <c r="E13" s="8">
        <v>1580</v>
      </c>
      <c r="F13" s="8">
        <v>42.1</v>
      </c>
      <c r="G13" s="8">
        <v>37</v>
      </c>
      <c r="H13" s="8">
        <v>37</v>
      </c>
      <c r="I13" s="30">
        <f t="shared" si="0"/>
        <v>-2040.0000000000005</v>
      </c>
      <c r="J13" s="26">
        <f t="shared" si="1"/>
        <v>16840</v>
      </c>
      <c r="K13" s="27">
        <f t="shared" si="3"/>
        <v>-0.12114014251781476</v>
      </c>
      <c r="L13" s="1"/>
    </row>
    <row r="14" spans="1:12">
      <c r="A14" s="65">
        <v>43716</v>
      </c>
      <c r="B14" s="66" t="s">
        <v>353</v>
      </c>
      <c r="C14" s="8" t="s">
        <v>19</v>
      </c>
      <c r="D14" s="8">
        <v>125</v>
      </c>
      <c r="E14" s="8">
        <v>7500</v>
      </c>
      <c r="F14" s="8">
        <v>250.1</v>
      </c>
      <c r="G14" s="8">
        <v>234.95</v>
      </c>
      <c r="H14" s="8">
        <v>234.95</v>
      </c>
      <c r="I14" s="30">
        <f t="shared" si="0"/>
        <v>-1893.7500000000007</v>
      </c>
      <c r="J14" s="26">
        <f t="shared" si="1"/>
        <v>31262.5</v>
      </c>
      <c r="K14" s="27">
        <f t="shared" si="3"/>
        <v>-6.0575769692123173E-2</v>
      </c>
      <c r="L14" s="1"/>
    </row>
    <row r="15" spans="1:12">
      <c r="A15" s="64" t="s">
        <v>354</v>
      </c>
      <c r="B15" s="11" t="s">
        <v>351</v>
      </c>
      <c r="C15" s="5" t="s">
        <v>19</v>
      </c>
      <c r="D15" s="5">
        <v>1400</v>
      </c>
      <c r="E15" s="5">
        <v>660</v>
      </c>
      <c r="F15" s="5">
        <v>26.5</v>
      </c>
      <c r="G15" s="5">
        <v>25.5</v>
      </c>
      <c r="H15" s="5">
        <v>30</v>
      </c>
      <c r="I15" s="29">
        <f t="shared" si="0"/>
        <v>4900</v>
      </c>
      <c r="J15" s="26">
        <f t="shared" si="1"/>
        <v>37100</v>
      </c>
      <c r="K15" s="27">
        <f t="shared" si="3"/>
        <v>0.13207547169811321</v>
      </c>
      <c r="L15" s="1"/>
    </row>
    <row r="16" spans="1:12">
      <c r="A16" s="64" t="s">
        <v>355</v>
      </c>
      <c r="B16" s="11" t="s">
        <v>356</v>
      </c>
      <c r="C16" s="5" t="s">
        <v>19</v>
      </c>
      <c r="D16" s="5">
        <v>600</v>
      </c>
      <c r="E16" s="5">
        <v>1540</v>
      </c>
      <c r="F16" s="5">
        <v>62</v>
      </c>
      <c r="G16" s="5">
        <v>59</v>
      </c>
      <c r="H16" s="5">
        <v>70</v>
      </c>
      <c r="I16" s="29">
        <f t="shared" si="0"/>
        <v>4800</v>
      </c>
      <c r="J16" s="26">
        <f t="shared" si="1"/>
        <v>37200</v>
      </c>
      <c r="K16" s="27">
        <f t="shared" si="3"/>
        <v>0.12903225806451613</v>
      </c>
      <c r="L16" s="1"/>
    </row>
    <row r="17" spans="1:12">
      <c r="A17" s="65" t="s">
        <v>357</v>
      </c>
      <c r="B17" s="66" t="s">
        <v>358</v>
      </c>
      <c r="C17" s="8" t="s">
        <v>19</v>
      </c>
      <c r="D17" s="8">
        <v>550</v>
      </c>
      <c r="E17" s="8">
        <v>1460</v>
      </c>
      <c r="F17" s="8">
        <v>38</v>
      </c>
      <c r="G17" s="8">
        <v>35.700000000000003</v>
      </c>
      <c r="H17" s="8">
        <v>35.700000000000003</v>
      </c>
      <c r="I17" s="30">
        <f t="shared" si="0"/>
        <v>-1264.9999999999984</v>
      </c>
      <c r="J17" s="26">
        <f t="shared" si="1"/>
        <v>20900</v>
      </c>
      <c r="K17" s="27">
        <f t="shared" si="3"/>
        <v>-6.0526315789473609E-2</v>
      </c>
      <c r="L17" s="1"/>
    </row>
    <row r="18" spans="1:12">
      <c r="A18" s="64" t="s">
        <v>359</v>
      </c>
      <c r="B18" s="11" t="s">
        <v>349</v>
      </c>
      <c r="C18" s="5" t="s">
        <v>19</v>
      </c>
      <c r="D18" s="5">
        <v>1000</v>
      </c>
      <c r="E18" s="5">
        <v>610</v>
      </c>
      <c r="F18" s="5">
        <v>12.55</v>
      </c>
      <c r="G18" s="5">
        <v>10.95</v>
      </c>
      <c r="H18" s="5">
        <v>12.55</v>
      </c>
      <c r="I18" s="29">
        <f t="shared" si="0"/>
        <v>0</v>
      </c>
      <c r="J18" s="26">
        <f t="shared" si="1"/>
        <v>12550</v>
      </c>
      <c r="K18" s="27">
        <f t="shared" si="3"/>
        <v>0</v>
      </c>
      <c r="L18" s="1"/>
    </row>
    <row r="19" spans="1:12">
      <c r="A19" s="64" t="s">
        <v>359</v>
      </c>
      <c r="B19" s="11" t="s">
        <v>360</v>
      </c>
      <c r="C19" s="5" t="s">
        <v>19</v>
      </c>
      <c r="D19" s="5">
        <v>200</v>
      </c>
      <c r="E19" s="5">
        <v>4250</v>
      </c>
      <c r="F19" s="5">
        <v>117.1</v>
      </c>
      <c r="G19" s="5">
        <v>109.95</v>
      </c>
      <c r="H19" s="5">
        <v>131.44999999999999</v>
      </c>
      <c r="I19" s="29">
        <f t="shared" si="0"/>
        <v>2869.9999999999991</v>
      </c>
      <c r="J19" s="26">
        <f t="shared" si="1"/>
        <v>23420</v>
      </c>
      <c r="K19" s="27">
        <f t="shared" si="3"/>
        <v>0.12254483347566179</v>
      </c>
      <c r="L19" s="1"/>
    </row>
    <row r="20" spans="1:12">
      <c r="A20" s="64" t="s">
        <v>361</v>
      </c>
      <c r="B20" s="11" t="s">
        <v>362</v>
      </c>
      <c r="C20" s="5" t="s">
        <v>19</v>
      </c>
      <c r="D20" s="5">
        <v>800</v>
      </c>
      <c r="E20" s="5">
        <v>500</v>
      </c>
      <c r="F20" s="5">
        <v>35</v>
      </c>
      <c r="G20" s="5">
        <v>32</v>
      </c>
      <c r="H20" s="5">
        <v>36.5</v>
      </c>
      <c r="I20" s="29">
        <f t="shared" si="0"/>
        <v>1200</v>
      </c>
      <c r="J20" s="26">
        <f t="shared" si="1"/>
        <v>28000</v>
      </c>
      <c r="K20" s="27">
        <f t="shared" si="3"/>
        <v>4.2857142857142858E-2</v>
      </c>
      <c r="L20" s="1"/>
    </row>
    <row r="21" spans="1:12">
      <c r="A21" s="65" t="s">
        <v>361</v>
      </c>
      <c r="B21" s="66" t="s">
        <v>363</v>
      </c>
      <c r="C21" s="8" t="s">
        <v>19</v>
      </c>
      <c r="D21" s="8">
        <v>1000</v>
      </c>
      <c r="E21" s="8">
        <v>680</v>
      </c>
      <c r="F21" s="8">
        <v>15</v>
      </c>
      <c r="G21" s="8">
        <v>12.5</v>
      </c>
      <c r="H21" s="8">
        <v>12.5</v>
      </c>
      <c r="I21" s="30">
        <f t="shared" si="0"/>
        <v>-2500</v>
      </c>
      <c r="J21" s="26">
        <f t="shared" si="1"/>
        <v>15000</v>
      </c>
      <c r="K21" s="27">
        <f t="shared" si="3"/>
        <v>-0.16666666666666666</v>
      </c>
      <c r="L21" s="1"/>
    </row>
    <row r="22" spans="1:12">
      <c r="A22" s="64" t="s">
        <v>364</v>
      </c>
      <c r="B22" s="11" t="s">
        <v>365</v>
      </c>
      <c r="C22" s="5" t="s">
        <v>19</v>
      </c>
      <c r="D22" s="5">
        <v>1200</v>
      </c>
      <c r="E22" s="5">
        <v>400</v>
      </c>
      <c r="F22" s="5">
        <v>22</v>
      </c>
      <c r="G22" s="5">
        <v>19.8</v>
      </c>
      <c r="H22" s="5">
        <v>24.5</v>
      </c>
      <c r="I22" s="29">
        <f t="shared" si="0"/>
        <v>3000</v>
      </c>
      <c r="J22" s="26">
        <f t="shared" si="1"/>
        <v>26400</v>
      </c>
      <c r="K22" s="27">
        <f t="shared" si="3"/>
        <v>0.11363636363636363</v>
      </c>
      <c r="L22" s="1"/>
    </row>
    <row r="23" spans="1:12">
      <c r="A23" s="64" t="s">
        <v>366</v>
      </c>
      <c r="B23" s="11" t="s">
        <v>367</v>
      </c>
      <c r="C23" s="5" t="s">
        <v>19</v>
      </c>
      <c r="D23" s="5">
        <v>1100</v>
      </c>
      <c r="E23" s="5">
        <v>440</v>
      </c>
      <c r="F23" s="5">
        <v>18.5</v>
      </c>
      <c r="G23" s="5">
        <v>16</v>
      </c>
      <c r="H23" s="5">
        <v>22</v>
      </c>
      <c r="I23" s="29">
        <f t="shared" si="0"/>
        <v>3850</v>
      </c>
      <c r="J23" s="26">
        <f t="shared" si="1"/>
        <v>20350</v>
      </c>
      <c r="K23" s="27">
        <f t="shared" si="3"/>
        <v>0.1891891891891892</v>
      </c>
      <c r="L23" s="1"/>
    </row>
    <row r="24" spans="1:12">
      <c r="A24" s="65" t="s">
        <v>368</v>
      </c>
      <c r="B24" s="66" t="s">
        <v>369</v>
      </c>
      <c r="C24" s="8" t="s">
        <v>19</v>
      </c>
      <c r="D24" s="8">
        <v>1200</v>
      </c>
      <c r="E24" s="8">
        <v>690</v>
      </c>
      <c r="F24" s="8">
        <v>11</v>
      </c>
      <c r="G24" s="8">
        <v>9</v>
      </c>
      <c r="H24" s="8">
        <v>9</v>
      </c>
      <c r="I24" s="30">
        <f t="shared" si="0"/>
        <v>-2400</v>
      </c>
      <c r="J24" s="26">
        <f t="shared" si="1"/>
        <v>13200</v>
      </c>
      <c r="K24" s="27">
        <f t="shared" si="3"/>
        <v>-0.18181818181818182</v>
      </c>
      <c r="L24" s="1"/>
    </row>
    <row r="25" spans="1:12">
      <c r="A25" s="64" t="s">
        <v>370</v>
      </c>
      <c r="B25" s="11" t="s">
        <v>371</v>
      </c>
      <c r="C25" s="5" t="s">
        <v>19</v>
      </c>
      <c r="D25" s="5">
        <v>250</v>
      </c>
      <c r="E25" s="5">
        <v>3200</v>
      </c>
      <c r="F25" s="5">
        <v>61</v>
      </c>
      <c r="G25" s="5">
        <v>50.5</v>
      </c>
      <c r="H25" s="5">
        <v>75</v>
      </c>
      <c r="I25" s="29">
        <f t="shared" si="0"/>
        <v>3500</v>
      </c>
      <c r="J25" s="26">
        <f t="shared" si="1"/>
        <v>15250</v>
      </c>
      <c r="K25" s="27">
        <f t="shared" si="3"/>
        <v>0.22950819672131148</v>
      </c>
      <c r="L25" s="1"/>
    </row>
    <row r="26" spans="1:12">
      <c r="A26" s="64" t="s">
        <v>372</v>
      </c>
      <c r="B26" s="11" t="s">
        <v>373</v>
      </c>
      <c r="C26" s="5" t="s">
        <v>19</v>
      </c>
      <c r="D26" s="5">
        <v>75</v>
      </c>
      <c r="E26" s="5">
        <v>6200</v>
      </c>
      <c r="F26" s="5">
        <v>150</v>
      </c>
      <c r="G26" s="5">
        <v>118</v>
      </c>
      <c r="H26" s="5">
        <v>164</v>
      </c>
      <c r="I26" s="29">
        <f t="shared" si="0"/>
        <v>1050</v>
      </c>
      <c r="J26" s="26">
        <f t="shared" si="1"/>
        <v>11250</v>
      </c>
      <c r="K26" s="27">
        <f t="shared" si="3"/>
        <v>9.3333333333333338E-2</v>
      </c>
      <c r="L26" s="1"/>
    </row>
    <row r="27" spans="1:12">
      <c r="A27" s="64" t="s">
        <v>372</v>
      </c>
      <c r="B27" s="11" t="s">
        <v>374</v>
      </c>
      <c r="C27" s="5" t="s">
        <v>19</v>
      </c>
      <c r="D27" s="5">
        <v>1200</v>
      </c>
      <c r="E27" s="5">
        <v>800</v>
      </c>
      <c r="F27" s="5">
        <v>15</v>
      </c>
      <c r="G27" s="5">
        <v>12.9</v>
      </c>
      <c r="H27" s="5">
        <v>17.5</v>
      </c>
      <c r="I27" s="29">
        <f t="shared" si="0"/>
        <v>3000</v>
      </c>
      <c r="J27" s="26">
        <f t="shared" si="1"/>
        <v>18000</v>
      </c>
      <c r="K27" s="27">
        <f t="shared" si="3"/>
        <v>0.16666666666666666</v>
      </c>
      <c r="L27" s="1"/>
    </row>
    <row r="28" spans="1:12">
      <c r="A28" s="64" t="s">
        <v>375</v>
      </c>
      <c r="B28" s="11" t="s">
        <v>376</v>
      </c>
      <c r="C28" s="5" t="s">
        <v>19</v>
      </c>
      <c r="D28" s="5">
        <v>200</v>
      </c>
      <c r="E28" s="5">
        <v>2700</v>
      </c>
      <c r="F28" s="5">
        <v>37</v>
      </c>
      <c r="G28" s="5">
        <v>24</v>
      </c>
      <c r="H28" s="5">
        <v>50</v>
      </c>
      <c r="I28" s="29">
        <f t="shared" si="0"/>
        <v>2600</v>
      </c>
      <c r="J28" s="26">
        <f t="shared" si="1"/>
        <v>7400</v>
      </c>
      <c r="K28" s="27">
        <f t="shared" si="3"/>
        <v>0.35135135135135137</v>
      </c>
      <c r="L28" s="1"/>
    </row>
    <row r="29" spans="1:12">
      <c r="A29" s="65" t="s">
        <v>375</v>
      </c>
      <c r="B29" s="66" t="s">
        <v>377</v>
      </c>
      <c r="C29" s="8" t="s">
        <v>19</v>
      </c>
      <c r="D29" s="8">
        <v>250</v>
      </c>
      <c r="E29" s="8">
        <v>2800</v>
      </c>
      <c r="F29" s="8">
        <v>33</v>
      </c>
      <c r="G29" s="8">
        <v>23</v>
      </c>
      <c r="H29" s="8">
        <v>23</v>
      </c>
      <c r="I29" s="30">
        <f t="shared" si="0"/>
        <v>-2500</v>
      </c>
      <c r="J29" s="26">
        <f t="shared" si="1"/>
        <v>8250</v>
      </c>
      <c r="K29" s="27">
        <f t="shared" si="3"/>
        <v>-0.30303030303030304</v>
      </c>
      <c r="L29" s="1"/>
    </row>
    <row r="30" spans="1:12">
      <c r="A30" s="64" t="s">
        <v>378</v>
      </c>
      <c r="B30" s="11" t="s">
        <v>362</v>
      </c>
      <c r="C30" s="5" t="s">
        <v>19</v>
      </c>
      <c r="D30" s="5">
        <v>800</v>
      </c>
      <c r="E30" s="5">
        <v>400</v>
      </c>
      <c r="F30" s="5">
        <v>45</v>
      </c>
      <c r="G30" s="5">
        <v>41.8</v>
      </c>
      <c r="H30" s="5">
        <v>46.5</v>
      </c>
      <c r="I30" s="29">
        <f t="shared" si="0"/>
        <v>1200</v>
      </c>
      <c r="J30" s="26">
        <f t="shared" si="1"/>
        <v>36000</v>
      </c>
      <c r="K30" s="27">
        <f t="shared" si="3"/>
        <v>3.3333333333333333E-2</v>
      </c>
      <c r="L30" s="1"/>
    </row>
    <row r="31" spans="1:12">
      <c r="A31" s="64" t="s">
        <v>378</v>
      </c>
      <c r="B31" s="11" t="s">
        <v>379</v>
      </c>
      <c r="C31" s="5" t="s">
        <v>19</v>
      </c>
      <c r="D31" s="5">
        <v>1100</v>
      </c>
      <c r="E31" s="5">
        <v>420</v>
      </c>
      <c r="F31" s="5">
        <v>9</v>
      </c>
      <c r="G31" s="5">
        <v>7.8</v>
      </c>
      <c r="H31" s="5">
        <v>13.5</v>
      </c>
      <c r="I31" s="29">
        <f t="shared" si="0"/>
        <v>4950</v>
      </c>
      <c r="J31" s="26">
        <f t="shared" si="1"/>
        <v>9900</v>
      </c>
      <c r="K31" s="27">
        <f t="shared" si="3"/>
        <v>0.5</v>
      </c>
      <c r="L31" s="1"/>
    </row>
    <row r="32" spans="1:12">
      <c r="A32" s="64" t="s">
        <v>380</v>
      </c>
      <c r="B32" s="11" t="s">
        <v>381</v>
      </c>
      <c r="C32" s="5" t="s">
        <v>19</v>
      </c>
      <c r="D32" s="5">
        <v>1200</v>
      </c>
      <c r="E32" s="5">
        <v>650</v>
      </c>
      <c r="F32" s="5">
        <v>25</v>
      </c>
      <c r="G32" s="5">
        <v>23</v>
      </c>
      <c r="H32" s="5">
        <v>28</v>
      </c>
      <c r="I32" s="29">
        <f t="shared" si="0"/>
        <v>3600</v>
      </c>
      <c r="J32" s="26">
        <f t="shared" si="1"/>
        <v>30000</v>
      </c>
      <c r="K32" s="27">
        <f t="shared" si="3"/>
        <v>0.12</v>
      </c>
      <c r="L32" s="1"/>
    </row>
    <row r="33" spans="1:12">
      <c r="A33" s="64"/>
      <c r="B33" s="11"/>
      <c r="C33" s="5"/>
      <c r="D33" s="5"/>
      <c r="E33" s="5"/>
      <c r="F33" s="5"/>
      <c r="G33" s="5"/>
      <c r="H33" s="5"/>
      <c r="I33" s="29"/>
      <c r="J33" s="26"/>
      <c r="K33" s="27"/>
      <c r="L33" s="1"/>
    </row>
    <row r="34" spans="1:12">
      <c r="A34" s="64"/>
      <c r="B34" s="5"/>
      <c r="C34" s="5"/>
      <c r="D34" s="5"/>
      <c r="E34" s="5"/>
      <c r="F34" s="5"/>
      <c r="G34" s="5"/>
      <c r="H34" s="5"/>
      <c r="I34" s="29"/>
      <c r="J34" s="26"/>
      <c r="K34" s="27">
        <f>SUM(K4:K33)</f>
        <v>1.3639712518916918</v>
      </c>
    </row>
    <row r="35" spans="1:12">
      <c r="A35" s="67"/>
      <c r="B35" s="32"/>
      <c r="C35" s="32"/>
      <c r="D35" s="32"/>
      <c r="E35" s="32"/>
      <c r="F35" s="32"/>
      <c r="G35" s="41"/>
      <c r="H35" s="41"/>
      <c r="I35" s="42"/>
      <c r="J35" s="43"/>
      <c r="K35" s="44"/>
    </row>
    <row r="36" spans="1:12">
      <c r="A36" s="67"/>
      <c r="B36" s="32"/>
      <c r="C36" s="32"/>
      <c r="D36" s="32"/>
      <c r="E36" s="32"/>
      <c r="F36" s="32"/>
      <c r="G36" s="91" t="s">
        <v>69</v>
      </c>
      <c r="H36" s="91"/>
      <c r="I36" s="45">
        <f>SUM(I4:I34)</f>
        <v>31346.249999999993</v>
      </c>
      <c r="J36" s="32"/>
      <c r="K36" s="1"/>
    </row>
    <row r="37" spans="1:12">
      <c r="G37" s="32"/>
      <c r="H37" s="32"/>
      <c r="I37" s="32"/>
    </row>
    <row r="38" spans="1:12">
      <c r="G38" s="92" t="s">
        <v>70</v>
      </c>
      <c r="H38" s="92"/>
      <c r="I38" s="60">
        <v>1.36</v>
      </c>
    </row>
    <row r="39" spans="1:12">
      <c r="G39" s="33"/>
      <c r="H39" s="33"/>
      <c r="I39" s="32"/>
    </row>
    <row r="40" spans="1:12">
      <c r="G40" s="92" t="s">
        <v>2</v>
      </c>
      <c r="H40" s="92"/>
      <c r="I40" s="35">
        <f>18/29</f>
        <v>0.62068965517241381</v>
      </c>
    </row>
    <row r="1048540" spans="12:12 16384:16384">
      <c r="L1048540" s="50"/>
      <c r="XFD1048540" s="26"/>
    </row>
    <row r="1048541" spans="12:12 16384:16384">
      <c r="L1048541" s="50"/>
      <c r="XFD1048541" s="26"/>
    </row>
  </sheetData>
  <mergeCells count="5">
    <mergeCell ref="A1:K1"/>
    <mergeCell ref="A2:K2"/>
    <mergeCell ref="G36:H36"/>
    <mergeCell ref="G38:H38"/>
    <mergeCell ref="G40:H40"/>
  </mergeCells>
  <pageMargins left="0.75" right="0.75" top="1" bottom="1" header="0.51180555555555596" footer="0.511805555555555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P&amp;L</vt:lpstr>
      <vt:lpstr>MAR-20</vt:lpstr>
      <vt:lpstr>FEB-20</vt:lpstr>
      <vt:lpstr>JAN-20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SEPT-18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FEB-2017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2017-02-21T06:48:00Z</dcterms:created>
  <dcterms:modified xsi:type="dcterms:W3CDTF">2020-03-27T10:39:25Z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