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erformance sheet\"/>
    </mc:Choice>
  </mc:AlternateContent>
  <bookViews>
    <workbookView xWindow="0" yWindow="0" windowWidth="20490" windowHeight="7755" tabRatio="581"/>
  </bookViews>
  <sheets>
    <sheet name="APR-20" sheetId="28" r:id="rId1"/>
    <sheet name="MAR-20" sheetId="27" r:id="rId2"/>
    <sheet name="FEB-20" sheetId="26" r:id="rId3"/>
    <sheet name="JAN-20" sheetId="25" r:id="rId4"/>
    <sheet name="DEC-19" sheetId="24" r:id="rId5"/>
    <sheet name="NOV-19" sheetId="23" r:id="rId6"/>
    <sheet name="OCT-19" sheetId="22" r:id="rId7"/>
    <sheet name="SEP-19" sheetId="21" r:id="rId8"/>
    <sheet name="AUG-19" sheetId="20" r:id="rId9"/>
    <sheet name="JULY-19" sheetId="19" r:id="rId10"/>
    <sheet name="JUNE-19" sheetId="18" r:id="rId11"/>
    <sheet name="MAY-19" sheetId="17" r:id="rId12"/>
    <sheet name="APR-19" sheetId="16" r:id="rId13"/>
    <sheet name="MAR-19" sheetId="15" r:id="rId14"/>
    <sheet name="FEB-19" sheetId="14" r:id="rId15"/>
    <sheet name="JAN-19" sheetId="1" r:id="rId16"/>
    <sheet name="DEC-18" sheetId="2" r:id="rId17"/>
    <sheet name="NOV-18" sheetId="3" r:id="rId18"/>
    <sheet name="OCT-18" sheetId="4" r:id="rId19"/>
    <sheet name="SEPT-18" sheetId="5" r:id="rId20"/>
    <sheet name="AUG-18" sheetId="6" r:id="rId21"/>
    <sheet name="JULY-18" sheetId="7" r:id="rId22"/>
    <sheet name="JUNE-18" sheetId="8" r:id="rId23"/>
    <sheet name="MAY-18" sheetId="9" r:id="rId24"/>
    <sheet name="APR-18" sheetId="10" r:id="rId25"/>
    <sheet name="MAR-18" sheetId="11" r:id="rId26"/>
    <sheet name="FEB-18" sheetId="12" r:id="rId27"/>
    <sheet name="JAN-18" sheetId="13" r:id="rId28"/>
  </sheets>
  <calcPr calcId="152511"/>
</workbook>
</file>

<file path=xl/calcChain.xml><?xml version="1.0" encoding="utf-8"?>
<calcChain xmlns="http://schemas.openxmlformats.org/spreadsheetml/2006/main">
  <c r="J23" i="28" l="1"/>
  <c r="L11" i="28"/>
  <c r="K11" i="28"/>
  <c r="J11" i="28"/>
  <c r="L10" i="28" l="1"/>
  <c r="L9" i="28"/>
  <c r="K10" i="28"/>
  <c r="J10" i="28"/>
  <c r="J9" i="28" l="1"/>
  <c r="K9" i="28"/>
  <c r="K8" i="28" l="1"/>
  <c r="J8" i="28"/>
  <c r="L7" i="28"/>
  <c r="K7" i="28"/>
  <c r="J7" i="28"/>
  <c r="L8" i="28" l="1"/>
  <c r="K6" i="28"/>
  <c r="J6" i="28"/>
  <c r="L6" i="28" s="1"/>
  <c r="L5" i="28"/>
  <c r="K5" i="28"/>
  <c r="J5" i="28"/>
  <c r="K4" i="28" l="1"/>
  <c r="J4" i="28"/>
  <c r="L4" i="28" s="1"/>
  <c r="J19" i="28"/>
  <c r="L17" i="28" l="1"/>
  <c r="J24" i="27"/>
  <c r="L15" i="27"/>
  <c r="K15" i="27"/>
  <c r="J15" i="27"/>
  <c r="L14" i="27" l="1"/>
  <c r="K14" i="27"/>
  <c r="J14" i="27"/>
  <c r="L13" i="27" l="1"/>
  <c r="K13" i="27"/>
  <c r="J13" i="27"/>
  <c r="K11" i="27" l="1"/>
  <c r="J11" i="27"/>
  <c r="L11" i="27" l="1"/>
  <c r="K12" i="27"/>
  <c r="J12" i="27"/>
  <c r="L12" i="27" s="1"/>
  <c r="I39" i="13" l="1"/>
  <c r="K31" i="13"/>
  <c r="J31" i="13"/>
  <c r="I31" i="13"/>
  <c r="J30" i="13"/>
  <c r="K30" i="13" s="1"/>
  <c r="I30" i="13"/>
  <c r="J29" i="13"/>
  <c r="I29" i="13"/>
  <c r="K29" i="13" s="1"/>
  <c r="J28" i="13"/>
  <c r="I28" i="13"/>
  <c r="K28" i="13" s="1"/>
  <c r="K27" i="13"/>
  <c r="J27" i="13"/>
  <c r="I27" i="13"/>
  <c r="J26" i="13"/>
  <c r="K26" i="13" s="1"/>
  <c r="I26" i="13"/>
  <c r="J25" i="13"/>
  <c r="I25" i="13"/>
  <c r="K25" i="13" s="1"/>
  <c r="J24" i="13"/>
  <c r="I24" i="13"/>
  <c r="J23" i="13"/>
  <c r="I23" i="13"/>
  <c r="K23" i="13" s="1"/>
  <c r="J22" i="13"/>
  <c r="K22" i="13" s="1"/>
  <c r="I22" i="13"/>
  <c r="K21" i="13"/>
  <c r="J21" i="13"/>
  <c r="I21" i="13"/>
  <c r="J20" i="13"/>
  <c r="I20" i="13"/>
  <c r="K20" i="13" s="1"/>
  <c r="J19" i="13"/>
  <c r="I19" i="13"/>
  <c r="K19" i="13" s="1"/>
  <c r="K18" i="13"/>
  <c r="J18" i="13"/>
  <c r="I18" i="13"/>
  <c r="J17" i="13"/>
  <c r="K17" i="13" s="1"/>
  <c r="I17" i="13"/>
  <c r="J16" i="13"/>
  <c r="I16" i="13"/>
  <c r="K16" i="13" s="1"/>
  <c r="K15" i="13"/>
  <c r="J15" i="13"/>
  <c r="I15" i="13"/>
  <c r="J14" i="13"/>
  <c r="K14" i="13" s="1"/>
  <c r="I14" i="13"/>
  <c r="J13" i="13"/>
  <c r="I13" i="13"/>
  <c r="K13" i="13" s="1"/>
  <c r="J12" i="13"/>
  <c r="I12" i="13"/>
  <c r="K12" i="13" s="1"/>
  <c r="K11" i="13"/>
  <c r="J11" i="13"/>
  <c r="I11" i="13"/>
  <c r="J10" i="13"/>
  <c r="K10" i="13" s="1"/>
  <c r="I10" i="13"/>
  <c r="J9" i="13"/>
  <c r="I9" i="13"/>
  <c r="K9" i="13" s="1"/>
  <c r="J8" i="13"/>
  <c r="I8" i="13"/>
  <c r="J7" i="13"/>
  <c r="I7" i="13"/>
  <c r="K7" i="13" s="1"/>
  <c r="J6" i="13"/>
  <c r="K6" i="13" s="1"/>
  <c r="I6" i="13"/>
  <c r="K5" i="13"/>
  <c r="J5" i="13"/>
  <c r="I5" i="13"/>
  <c r="J4" i="13"/>
  <c r="I4" i="13"/>
  <c r="I33" i="12"/>
  <c r="J26" i="12"/>
  <c r="K26" i="12" s="1"/>
  <c r="I26" i="12"/>
  <c r="J25" i="12"/>
  <c r="I25" i="12"/>
  <c r="K25" i="12" s="1"/>
  <c r="J24" i="12"/>
  <c r="I24" i="12"/>
  <c r="K24" i="12" s="1"/>
  <c r="K23" i="12"/>
  <c r="J23" i="12"/>
  <c r="I23" i="12"/>
  <c r="J22" i="12"/>
  <c r="K22" i="12" s="1"/>
  <c r="I22" i="12"/>
  <c r="J21" i="12"/>
  <c r="I21" i="12"/>
  <c r="K21" i="12" s="1"/>
  <c r="J20" i="12"/>
  <c r="I20" i="12"/>
  <c r="J19" i="12"/>
  <c r="I19" i="12"/>
  <c r="K19" i="12" s="1"/>
  <c r="J18" i="12"/>
  <c r="K18" i="12" s="1"/>
  <c r="I18" i="12"/>
  <c r="K17" i="12"/>
  <c r="J17" i="12"/>
  <c r="I17" i="12"/>
  <c r="J16" i="12"/>
  <c r="I16" i="12"/>
  <c r="K16" i="12" s="1"/>
  <c r="J15" i="12"/>
  <c r="I15" i="12"/>
  <c r="K15" i="12" s="1"/>
  <c r="K14" i="12"/>
  <c r="J14" i="12"/>
  <c r="I14" i="12"/>
  <c r="J13" i="12"/>
  <c r="K13" i="12" s="1"/>
  <c r="I13" i="12"/>
  <c r="J12" i="12"/>
  <c r="I12" i="12"/>
  <c r="K12" i="12" s="1"/>
  <c r="K11" i="12"/>
  <c r="J11" i="12"/>
  <c r="I11" i="12"/>
  <c r="J10" i="12"/>
  <c r="K10" i="12" s="1"/>
  <c r="I10" i="12"/>
  <c r="J9" i="12"/>
  <c r="I9" i="12"/>
  <c r="K9" i="12" s="1"/>
  <c r="J8" i="12"/>
  <c r="I8" i="12"/>
  <c r="K8" i="12" s="1"/>
  <c r="K7" i="12"/>
  <c r="J7" i="12"/>
  <c r="I7" i="12"/>
  <c r="J6" i="12"/>
  <c r="K6" i="12" s="1"/>
  <c r="I6" i="12"/>
  <c r="J5" i="12"/>
  <c r="I5" i="12"/>
  <c r="K5" i="12" s="1"/>
  <c r="J4" i="12"/>
  <c r="I4" i="12"/>
  <c r="I36" i="11"/>
  <c r="K28" i="11"/>
  <c r="J28" i="11"/>
  <c r="I28" i="11"/>
  <c r="J27" i="11"/>
  <c r="K27" i="11" s="1"/>
  <c r="I27" i="11"/>
  <c r="J26" i="11"/>
  <c r="I26" i="11"/>
  <c r="K26" i="11" s="1"/>
  <c r="K25" i="11"/>
  <c r="J25" i="11"/>
  <c r="I25" i="11"/>
  <c r="J24" i="11"/>
  <c r="K24" i="11" s="1"/>
  <c r="I24" i="11"/>
  <c r="J23" i="11"/>
  <c r="I23" i="11"/>
  <c r="K23" i="11" s="1"/>
  <c r="J22" i="11"/>
  <c r="I22" i="11"/>
  <c r="K22" i="11" s="1"/>
  <c r="K21" i="11"/>
  <c r="J21" i="11"/>
  <c r="I21" i="11"/>
  <c r="J20" i="11"/>
  <c r="K20" i="11" s="1"/>
  <c r="I20" i="11"/>
  <c r="J19" i="11"/>
  <c r="I19" i="11"/>
  <c r="K19" i="11" s="1"/>
  <c r="J18" i="11"/>
  <c r="I18" i="11"/>
  <c r="J17" i="11"/>
  <c r="I17" i="11"/>
  <c r="K17" i="11" s="1"/>
  <c r="J16" i="11"/>
  <c r="K16" i="11" s="1"/>
  <c r="I16" i="11"/>
  <c r="K15" i="11"/>
  <c r="J15" i="11"/>
  <c r="I15" i="11"/>
  <c r="J14" i="11"/>
  <c r="I14" i="11"/>
  <c r="K14" i="11" s="1"/>
  <c r="J13" i="11"/>
  <c r="I13" i="11"/>
  <c r="K13" i="11" s="1"/>
  <c r="K12" i="11"/>
  <c r="J12" i="11"/>
  <c r="I12" i="11"/>
  <c r="J11" i="11"/>
  <c r="K11" i="11" s="1"/>
  <c r="I11" i="11"/>
  <c r="J10" i="11"/>
  <c r="I10" i="11"/>
  <c r="K10" i="11" s="1"/>
  <c r="K9" i="11"/>
  <c r="J9" i="11"/>
  <c r="I9" i="11"/>
  <c r="J8" i="11"/>
  <c r="K8" i="11" s="1"/>
  <c r="I8" i="11"/>
  <c r="J7" i="11"/>
  <c r="I7" i="11"/>
  <c r="K7" i="11" s="1"/>
  <c r="J6" i="11"/>
  <c r="I6" i="11"/>
  <c r="K6" i="11" s="1"/>
  <c r="K5" i="11"/>
  <c r="J5" i="11"/>
  <c r="I5" i="11"/>
  <c r="J4" i="11"/>
  <c r="K4" i="11" s="1"/>
  <c r="I4" i="11"/>
  <c r="I43" i="10"/>
  <c r="J35" i="10"/>
  <c r="I35" i="10"/>
  <c r="J34" i="10"/>
  <c r="I34" i="10"/>
  <c r="K34" i="10" s="1"/>
  <c r="J33" i="10"/>
  <c r="K33" i="10" s="1"/>
  <c r="I33" i="10"/>
  <c r="K32" i="10"/>
  <c r="J32" i="10"/>
  <c r="I32" i="10"/>
  <c r="J31" i="10"/>
  <c r="I31" i="10"/>
  <c r="K31" i="10" s="1"/>
  <c r="J30" i="10"/>
  <c r="I30" i="10"/>
  <c r="K30" i="10" s="1"/>
  <c r="K29" i="10"/>
  <c r="J29" i="10"/>
  <c r="I29" i="10"/>
  <c r="J28" i="10"/>
  <c r="K28" i="10" s="1"/>
  <c r="I28" i="10"/>
  <c r="J27" i="10"/>
  <c r="I27" i="10"/>
  <c r="K27" i="10" s="1"/>
  <c r="K26" i="10"/>
  <c r="J26" i="10"/>
  <c r="I26" i="10"/>
  <c r="J25" i="10"/>
  <c r="K25" i="10" s="1"/>
  <c r="I25" i="10"/>
  <c r="J24" i="10"/>
  <c r="I24" i="10"/>
  <c r="K24" i="10" s="1"/>
  <c r="J23" i="10"/>
  <c r="I23" i="10"/>
  <c r="K23" i="10" s="1"/>
  <c r="K22" i="10"/>
  <c r="J22" i="10"/>
  <c r="I22" i="10"/>
  <c r="J21" i="10"/>
  <c r="K21" i="10" s="1"/>
  <c r="I21" i="10"/>
  <c r="J20" i="10"/>
  <c r="I20" i="10"/>
  <c r="K20" i="10" s="1"/>
  <c r="J19" i="10"/>
  <c r="I19" i="10"/>
  <c r="J18" i="10"/>
  <c r="I18" i="10"/>
  <c r="K18" i="10" s="1"/>
  <c r="J17" i="10"/>
  <c r="K17" i="10" s="1"/>
  <c r="I17" i="10"/>
  <c r="K16" i="10"/>
  <c r="J16" i="10"/>
  <c r="I16" i="10"/>
  <c r="J15" i="10"/>
  <c r="I15" i="10"/>
  <c r="K15" i="10" s="1"/>
  <c r="J14" i="10"/>
  <c r="I14" i="10"/>
  <c r="K14" i="10" s="1"/>
  <c r="K13" i="10"/>
  <c r="J13" i="10"/>
  <c r="I13" i="10"/>
  <c r="J12" i="10"/>
  <c r="K12" i="10" s="1"/>
  <c r="I12" i="10"/>
  <c r="J11" i="10"/>
  <c r="I11" i="10"/>
  <c r="K11" i="10" s="1"/>
  <c r="K10" i="10"/>
  <c r="J10" i="10"/>
  <c r="I10" i="10"/>
  <c r="J9" i="10"/>
  <c r="K9" i="10" s="1"/>
  <c r="I9" i="10"/>
  <c r="J8" i="10"/>
  <c r="I8" i="10"/>
  <c r="K8" i="10" s="1"/>
  <c r="J7" i="10"/>
  <c r="I7" i="10"/>
  <c r="K7" i="10" s="1"/>
  <c r="K6" i="10"/>
  <c r="J6" i="10"/>
  <c r="I6" i="10"/>
  <c r="J5" i="10"/>
  <c r="K5" i="10" s="1"/>
  <c r="I5" i="10"/>
  <c r="J4" i="10"/>
  <c r="I4" i="10"/>
  <c r="K4" i="10" s="1"/>
  <c r="I47" i="9"/>
  <c r="K39" i="9"/>
  <c r="J39" i="9"/>
  <c r="I39" i="9"/>
  <c r="J38" i="9"/>
  <c r="K38" i="9" s="1"/>
  <c r="I38" i="9"/>
  <c r="J37" i="9"/>
  <c r="I37" i="9"/>
  <c r="K37" i="9" s="1"/>
  <c r="J36" i="9"/>
  <c r="I36" i="9"/>
  <c r="J35" i="9"/>
  <c r="I35" i="9"/>
  <c r="K35" i="9" s="1"/>
  <c r="K34" i="9"/>
  <c r="J34" i="9"/>
  <c r="I34" i="9"/>
  <c r="K33" i="9"/>
  <c r="J33" i="9"/>
  <c r="I33" i="9"/>
  <c r="J32" i="9"/>
  <c r="I32" i="9"/>
  <c r="K32" i="9" s="1"/>
  <c r="J31" i="9"/>
  <c r="I31" i="9"/>
  <c r="K31" i="9" s="1"/>
  <c r="K30" i="9"/>
  <c r="J30" i="9"/>
  <c r="I30" i="9"/>
  <c r="J29" i="9"/>
  <c r="K29" i="9" s="1"/>
  <c r="I29" i="9"/>
  <c r="J28" i="9"/>
  <c r="I28" i="9"/>
  <c r="K28" i="9" s="1"/>
  <c r="K27" i="9"/>
  <c r="J27" i="9"/>
  <c r="I27" i="9"/>
  <c r="J26" i="9"/>
  <c r="K26" i="9" s="1"/>
  <c r="I26" i="9"/>
  <c r="J25" i="9"/>
  <c r="I25" i="9"/>
  <c r="K25" i="9" s="1"/>
  <c r="J24" i="9"/>
  <c r="I24" i="9"/>
  <c r="K24" i="9" s="1"/>
  <c r="K23" i="9"/>
  <c r="J23" i="9"/>
  <c r="I23" i="9"/>
  <c r="J22" i="9"/>
  <c r="K22" i="9" s="1"/>
  <c r="I22" i="9"/>
  <c r="J21" i="9"/>
  <c r="I21" i="9"/>
  <c r="K21" i="9" s="1"/>
  <c r="J20" i="9"/>
  <c r="I20" i="9"/>
  <c r="J19" i="9"/>
  <c r="I19" i="9"/>
  <c r="K19" i="9" s="1"/>
  <c r="J18" i="9"/>
  <c r="K18" i="9" s="1"/>
  <c r="I18" i="9"/>
  <c r="K17" i="9"/>
  <c r="J17" i="9"/>
  <c r="I17" i="9"/>
  <c r="J16" i="9"/>
  <c r="I16" i="9"/>
  <c r="K16" i="9" s="1"/>
  <c r="J15" i="9"/>
  <c r="I15" i="9"/>
  <c r="K15" i="9" s="1"/>
  <c r="K14" i="9"/>
  <c r="J14" i="9"/>
  <c r="I14" i="9"/>
  <c r="J13" i="9"/>
  <c r="K13" i="9" s="1"/>
  <c r="I13" i="9"/>
  <c r="J12" i="9"/>
  <c r="I12" i="9"/>
  <c r="K12" i="9" s="1"/>
  <c r="K11" i="9"/>
  <c r="J11" i="9"/>
  <c r="I11" i="9"/>
  <c r="J10" i="9"/>
  <c r="K10" i="9" s="1"/>
  <c r="I10" i="9"/>
  <c r="J9" i="9"/>
  <c r="I9" i="9"/>
  <c r="K9" i="9" s="1"/>
  <c r="J8" i="9"/>
  <c r="I8" i="9"/>
  <c r="K8" i="9" s="1"/>
  <c r="K7" i="9"/>
  <c r="J7" i="9"/>
  <c r="I7" i="9"/>
  <c r="J6" i="9"/>
  <c r="K6" i="9" s="1"/>
  <c r="I6" i="9"/>
  <c r="J5" i="9"/>
  <c r="I5" i="9"/>
  <c r="K5" i="9" s="1"/>
  <c r="J4" i="9"/>
  <c r="I4" i="9"/>
  <c r="I36" i="8"/>
  <c r="K28" i="8"/>
  <c r="J28" i="8"/>
  <c r="I28" i="8"/>
  <c r="J27" i="8"/>
  <c r="K27" i="8" s="1"/>
  <c r="I27" i="8"/>
  <c r="J26" i="8"/>
  <c r="I26" i="8"/>
  <c r="K26" i="8" s="1"/>
  <c r="K25" i="8"/>
  <c r="J25" i="8"/>
  <c r="I25" i="8"/>
  <c r="J24" i="8"/>
  <c r="K24" i="8" s="1"/>
  <c r="I24" i="8"/>
  <c r="J23" i="8"/>
  <c r="I23" i="8"/>
  <c r="K23" i="8" s="1"/>
  <c r="J22" i="8"/>
  <c r="I22" i="8"/>
  <c r="K22" i="8" s="1"/>
  <c r="K21" i="8"/>
  <c r="J21" i="8"/>
  <c r="I21" i="8"/>
  <c r="J20" i="8"/>
  <c r="K20" i="8" s="1"/>
  <c r="I20" i="8"/>
  <c r="J19" i="8"/>
  <c r="I19" i="8"/>
  <c r="K19" i="8" s="1"/>
  <c r="J18" i="8"/>
  <c r="I18" i="8"/>
  <c r="J17" i="8"/>
  <c r="I17" i="8"/>
  <c r="K17" i="8" s="1"/>
  <c r="J16" i="8"/>
  <c r="K16" i="8" s="1"/>
  <c r="I16" i="8"/>
  <c r="K15" i="8"/>
  <c r="J15" i="8"/>
  <c r="I15" i="8"/>
  <c r="J14" i="8"/>
  <c r="I14" i="8"/>
  <c r="K14" i="8" s="1"/>
  <c r="J13" i="8"/>
  <c r="I13" i="8"/>
  <c r="K13" i="8" s="1"/>
  <c r="K12" i="8"/>
  <c r="J12" i="8"/>
  <c r="I12" i="8"/>
  <c r="J11" i="8"/>
  <c r="K11" i="8" s="1"/>
  <c r="I11" i="8"/>
  <c r="J10" i="8"/>
  <c r="I10" i="8"/>
  <c r="K10" i="8" s="1"/>
  <c r="K9" i="8"/>
  <c r="J9" i="8"/>
  <c r="I9" i="8"/>
  <c r="J8" i="8"/>
  <c r="K8" i="8" s="1"/>
  <c r="I8" i="8"/>
  <c r="J7" i="8"/>
  <c r="I7" i="8"/>
  <c r="K7" i="8" s="1"/>
  <c r="J6" i="8"/>
  <c r="I6" i="8"/>
  <c r="K6" i="8" s="1"/>
  <c r="K5" i="8"/>
  <c r="J5" i="8"/>
  <c r="I5" i="8"/>
  <c r="J4" i="8"/>
  <c r="K4" i="8" s="1"/>
  <c r="I4" i="8"/>
  <c r="I32" i="8" s="1"/>
  <c r="I50" i="7"/>
  <c r="J41" i="7"/>
  <c r="I41" i="7"/>
  <c r="J40" i="7"/>
  <c r="I40" i="7"/>
  <c r="K40" i="7" s="1"/>
  <c r="J39" i="7"/>
  <c r="K39" i="7" s="1"/>
  <c r="I39" i="7"/>
  <c r="K38" i="7"/>
  <c r="J38" i="7"/>
  <c r="I38" i="7"/>
  <c r="J37" i="7"/>
  <c r="I37" i="7"/>
  <c r="K37" i="7" s="1"/>
  <c r="J36" i="7"/>
  <c r="I36" i="7"/>
  <c r="K36" i="7" s="1"/>
  <c r="K35" i="7"/>
  <c r="J35" i="7"/>
  <c r="I35" i="7"/>
  <c r="J34" i="7"/>
  <c r="K34" i="7" s="1"/>
  <c r="I34" i="7"/>
  <c r="J33" i="7"/>
  <c r="I33" i="7"/>
  <c r="K33" i="7" s="1"/>
  <c r="K32" i="7"/>
  <c r="J32" i="7"/>
  <c r="I32" i="7"/>
  <c r="J31" i="7"/>
  <c r="K31" i="7" s="1"/>
  <c r="I31" i="7"/>
  <c r="J30" i="7"/>
  <c r="I30" i="7"/>
  <c r="K30" i="7" s="1"/>
  <c r="J29" i="7"/>
  <c r="I29" i="7"/>
  <c r="K29" i="7" s="1"/>
  <c r="K28" i="7"/>
  <c r="J28" i="7"/>
  <c r="I28" i="7"/>
  <c r="J27" i="7"/>
  <c r="K27" i="7" s="1"/>
  <c r="I27" i="7"/>
  <c r="J26" i="7"/>
  <c r="I26" i="7"/>
  <c r="K26" i="7" s="1"/>
  <c r="J25" i="7"/>
  <c r="I25" i="7"/>
  <c r="J24" i="7"/>
  <c r="I24" i="7"/>
  <c r="K24" i="7" s="1"/>
  <c r="K23" i="7"/>
  <c r="J23" i="7"/>
  <c r="I23" i="7"/>
  <c r="K22" i="7"/>
  <c r="J22" i="7"/>
  <c r="I22" i="7"/>
  <c r="J21" i="7"/>
  <c r="I21" i="7"/>
  <c r="K21" i="7" s="1"/>
  <c r="J20" i="7"/>
  <c r="I20" i="7"/>
  <c r="K20" i="7" s="1"/>
  <c r="K19" i="7"/>
  <c r="J19" i="7"/>
  <c r="I19" i="7"/>
  <c r="J18" i="7"/>
  <c r="K18" i="7" s="1"/>
  <c r="I18" i="7"/>
  <c r="J17" i="7"/>
  <c r="I17" i="7"/>
  <c r="K17" i="7" s="1"/>
  <c r="K16" i="7"/>
  <c r="J16" i="7"/>
  <c r="I16" i="7"/>
  <c r="J15" i="7"/>
  <c r="K15" i="7" s="1"/>
  <c r="I15" i="7"/>
  <c r="J14" i="7"/>
  <c r="I14" i="7"/>
  <c r="K14" i="7" s="1"/>
  <c r="J13" i="7"/>
  <c r="I13" i="7"/>
  <c r="K13" i="7" s="1"/>
  <c r="K12" i="7"/>
  <c r="J12" i="7"/>
  <c r="I12" i="7"/>
  <c r="J11" i="7"/>
  <c r="K11" i="7" s="1"/>
  <c r="I11" i="7"/>
  <c r="J10" i="7"/>
  <c r="I10" i="7"/>
  <c r="K10" i="7" s="1"/>
  <c r="J9" i="7"/>
  <c r="I9" i="7"/>
  <c r="J8" i="7"/>
  <c r="I8" i="7"/>
  <c r="K8" i="7" s="1"/>
  <c r="J7" i="7"/>
  <c r="K7" i="7" s="1"/>
  <c r="I7" i="7"/>
  <c r="K6" i="7"/>
  <c r="J6" i="7"/>
  <c r="I6" i="7"/>
  <c r="J5" i="7"/>
  <c r="I5" i="7"/>
  <c r="K5" i="7" s="1"/>
  <c r="J4" i="7"/>
  <c r="I4" i="7"/>
  <c r="K4" i="7" s="1"/>
  <c r="I48" i="6"/>
  <c r="J40" i="6"/>
  <c r="I40" i="6"/>
  <c r="K40" i="6" s="1"/>
  <c r="J39" i="6"/>
  <c r="I39" i="6"/>
  <c r="K39" i="6" s="1"/>
  <c r="K38" i="6"/>
  <c r="J38" i="6"/>
  <c r="I38" i="6"/>
  <c r="J37" i="6"/>
  <c r="K37" i="6" s="1"/>
  <c r="I37" i="6"/>
  <c r="J36" i="6"/>
  <c r="I36" i="6"/>
  <c r="K36" i="6" s="1"/>
  <c r="J35" i="6"/>
  <c r="I35" i="6"/>
  <c r="J34" i="6"/>
  <c r="I34" i="6"/>
  <c r="K34" i="6" s="1"/>
  <c r="K33" i="6"/>
  <c r="J33" i="6"/>
  <c r="I33" i="6"/>
  <c r="K32" i="6"/>
  <c r="J32" i="6"/>
  <c r="I32" i="6"/>
  <c r="J31" i="6"/>
  <c r="I31" i="6"/>
  <c r="K31" i="6" s="1"/>
  <c r="J30" i="6"/>
  <c r="I30" i="6"/>
  <c r="K30" i="6" s="1"/>
  <c r="K29" i="6"/>
  <c r="J29" i="6"/>
  <c r="I29" i="6"/>
  <c r="J28" i="6"/>
  <c r="K28" i="6" s="1"/>
  <c r="I28" i="6"/>
  <c r="J27" i="6"/>
  <c r="I27" i="6"/>
  <c r="K27" i="6" s="1"/>
  <c r="K26" i="6"/>
  <c r="J26" i="6"/>
  <c r="I26" i="6"/>
  <c r="J25" i="6"/>
  <c r="K25" i="6" s="1"/>
  <c r="I25" i="6"/>
  <c r="J24" i="6"/>
  <c r="I24" i="6"/>
  <c r="K24" i="6" s="1"/>
  <c r="J23" i="6"/>
  <c r="I23" i="6"/>
  <c r="K23" i="6" s="1"/>
  <c r="K22" i="6"/>
  <c r="J22" i="6"/>
  <c r="I22" i="6"/>
  <c r="J21" i="6"/>
  <c r="K21" i="6" s="1"/>
  <c r="I21" i="6"/>
  <c r="J20" i="6"/>
  <c r="I20" i="6"/>
  <c r="K20" i="6" s="1"/>
  <c r="J19" i="6"/>
  <c r="I19" i="6"/>
  <c r="J18" i="6"/>
  <c r="I18" i="6"/>
  <c r="K18" i="6" s="1"/>
  <c r="J17" i="6"/>
  <c r="K17" i="6" s="1"/>
  <c r="I17" i="6"/>
  <c r="K16" i="6"/>
  <c r="J16" i="6"/>
  <c r="I16" i="6"/>
  <c r="J15" i="6"/>
  <c r="I15" i="6"/>
  <c r="K15" i="6" s="1"/>
  <c r="J14" i="6"/>
  <c r="I14" i="6"/>
  <c r="K14" i="6" s="1"/>
  <c r="K13" i="6"/>
  <c r="J13" i="6"/>
  <c r="I13" i="6"/>
  <c r="J12" i="6"/>
  <c r="K12" i="6" s="1"/>
  <c r="I12" i="6"/>
  <c r="J11" i="6"/>
  <c r="I11" i="6"/>
  <c r="K11" i="6" s="1"/>
  <c r="K10" i="6"/>
  <c r="J10" i="6"/>
  <c r="I10" i="6"/>
  <c r="J9" i="6"/>
  <c r="K9" i="6" s="1"/>
  <c r="I9" i="6"/>
  <c r="J8" i="6"/>
  <c r="I8" i="6"/>
  <c r="K8" i="6" s="1"/>
  <c r="J7" i="6"/>
  <c r="I7" i="6"/>
  <c r="K7" i="6" s="1"/>
  <c r="K6" i="6"/>
  <c r="J6" i="6"/>
  <c r="I6" i="6"/>
  <c r="J5" i="6"/>
  <c r="K5" i="6" s="1"/>
  <c r="I5" i="6"/>
  <c r="J4" i="6"/>
  <c r="I4" i="6"/>
  <c r="I44" i="6" s="1"/>
  <c r="I40" i="5"/>
  <c r="K32" i="5"/>
  <c r="J32" i="5"/>
  <c r="I32" i="5"/>
  <c r="J31" i="5"/>
  <c r="K31" i="5" s="1"/>
  <c r="I31" i="5"/>
  <c r="J30" i="5"/>
  <c r="I30" i="5"/>
  <c r="K30" i="5" s="1"/>
  <c r="J29" i="5"/>
  <c r="I29" i="5"/>
  <c r="J28" i="5"/>
  <c r="I28" i="5"/>
  <c r="K28" i="5" s="1"/>
  <c r="K27" i="5"/>
  <c r="J27" i="5"/>
  <c r="I27" i="5"/>
  <c r="K26" i="5"/>
  <c r="J26" i="5"/>
  <c r="I26" i="5"/>
  <c r="J25" i="5"/>
  <c r="I25" i="5"/>
  <c r="K25" i="5" s="1"/>
  <c r="J24" i="5"/>
  <c r="I24" i="5"/>
  <c r="K24" i="5" s="1"/>
  <c r="K23" i="5"/>
  <c r="J23" i="5"/>
  <c r="I23" i="5"/>
  <c r="J22" i="5"/>
  <c r="K22" i="5" s="1"/>
  <c r="I22" i="5"/>
  <c r="J21" i="5"/>
  <c r="I21" i="5"/>
  <c r="K21" i="5" s="1"/>
  <c r="K20" i="5"/>
  <c r="J20" i="5"/>
  <c r="I20" i="5"/>
  <c r="J19" i="5"/>
  <c r="K19" i="5" s="1"/>
  <c r="I19" i="5"/>
  <c r="J18" i="5"/>
  <c r="I18" i="5"/>
  <c r="K18" i="5" s="1"/>
  <c r="J17" i="5"/>
  <c r="I17" i="5"/>
  <c r="K17" i="5" s="1"/>
  <c r="K16" i="5"/>
  <c r="J16" i="5"/>
  <c r="I16" i="5"/>
  <c r="J15" i="5"/>
  <c r="K15" i="5" s="1"/>
  <c r="I15" i="5"/>
  <c r="J14" i="5"/>
  <c r="I14" i="5"/>
  <c r="K14" i="5" s="1"/>
  <c r="J13" i="5"/>
  <c r="I13" i="5"/>
  <c r="J12" i="5"/>
  <c r="I12" i="5"/>
  <c r="K12" i="5" s="1"/>
  <c r="J11" i="5"/>
  <c r="K11" i="5" s="1"/>
  <c r="I11" i="5"/>
  <c r="K10" i="5"/>
  <c r="J10" i="5"/>
  <c r="I10" i="5"/>
  <c r="J9" i="5"/>
  <c r="I9" i="5"/>
  <c r="K9" i="5" s="1"/>
  <c r="J8" i="5"/>
  <c r="I8" i="5"/>
  <c r="K8" i="5" s="1"/>
  <c r="K7" i="5"/>
  <c r="J7" i="5"/>
  <c r="I7" i="5"/>
  <c r="J6" i="5"/>
  <c r="K6" i="5" s="1"/>
  <c r="I6" i="5"/>
  <c r="J5" i="5"/>
  <c r="I5" i="5"/>
  <c r="K5" i="5" s="1"/>
  <c r="K4" i="5"/>
  <c r="J4" i="5"/>
  <c r="I4" i="5"/>
  <c r="I45" i="4"/>
  <c r="J37" i="4"/>
  <c r="I37" i="4"/>
  <c r="K37" i="4" s="1"/>
  <c r="J36" i="4"/>
  <c r="I36" i="4"/>
  <c r="J35" i="4"/>
  <c r="I35" i="4"/>
  <c r="K35" i="4" s="1"/>
  <c r="K34" i="4"/>
  <c r="J34" i="4"/>
  <c r="I34" i="4"/>
  <c r="K33" i="4"/>
  <c r="J33" i="4"/>
  <c r="I33" i="4"/>
  <c r="J32" i="4"/>
  <c r="I32" i="4"/>
  <c r="K32" i="4" s="1"/>
  <c r="J31" i="4"/>
  <c r="I31" i="4"/>
  <c r="K31" i="4" s="1"/>
  <c r="K30" i="4"/>
  <c r="J30" i="4"/>
  <c r="I30" i="4"/>
  <c r="J29" i="4"/>
  <c r="K29" i="4" s="1"/>
  <c r="I29" i="4"/>
  <c r="J28" i="4"/>
  <c r="I28" i="4"/>
  <c r="K28" i="4" s="1"/>
  <c r="K27" i="4"/>
  <c r="J27" i="4"/>
  <c r="I27" i="4"/>
  <c r="J26" i="4"/>
  <c r="K26" i="4" s="1"/>
  <c r="I26" i="4"/>
  <c r="J25" i="4"/>
  <c r="I25" i="4"/>
  <c r="K25" i="4" s="1"/>
  <c r="J24" i="4"/>
  <c r="I24" i="4"/>
  <c r="K24" i="4" s="1"/>
  <c r="K23" i="4"/>
  <c r="J23" i="4"/>
  <c r="I23" i="4"/>
  <c r="J22" i="4"/>
  <c r="K22" i="4" s="1"/>
  <c r="I22" i="4"/>
  <c r="J21" i="4"/>
  <c r="I21" i="4"/>
  <c r="K21" i="4" s="1"/>
  <c r="J20" i="4"/>
  <c r="I20" i="4"/>
  <c r="J19" i="4"/>
  <c r="I19" i="4"/>
  <c r="K19" i="4" s="1"/>
  <c r="K18" i="4"/>
  <c r="J18" i="4"/>
  <c r="I18" i="4"/>
  <c r="K17" i="4"/>
  <c r="J17" i="4"/>
  <c r="I17" i="4"/>
  <c r="J16" i="4"/>
  <c r="I16" i="4"/>
  <c r="K16" i="4" s="1"/>
  <c r="J15" i="4"/>
  <c r="I15" i="4"/>
  <c r="K15" i="4" s="1"/>
  <c r="K14" i="4"/>
  <c r="J14" i="4"/>
  <c r="I14" i="4"/>
  <c r="J13" i="4"/>
  <c r="K13" i="4" s="1"/>
  <c r="I13" i="4"/>
  <c r="J12" i="4"/>
  <c r="I12" i="4"/>
  <c r="K12" i="4" s="1"/>
  <c r="K11" i="4"/>
  <c r="J11" i="4"/>
  <c r="I11" i="4"/>
  <c r="J10" i="4"/>
  <c r="K10" i="4" s="1"/>
  <c r="I10" i="4"/>
  <c r="J9" i="4"/>
  <c r="I9" i="4"/>
  <c r="K9" i="4" s="1"/>
  <c r="J8" i="4"/>
  <c r="I8" i="4"/>
  <c r="K8" i="4" s="1"/>
  <c r="K7" i="4"/>
  <c r="J7" i="4"/>
  <c r="I7" i="4"/>
  <c r="J6" i="4"/>
  <c r="K6" i="4" s="1"/>
  <c r="I6" i="4"/>
  <c r="J5" i="4"/>
  <c r="I5" i="4"/>
  <c r="K5" i="4" s="1"/>
  <c r="J4" i="4"/>
  <c r="I4" i="4"/>
  <c r="I39" i="3"/>
  <c r="K32" i="3"/>
  <c r="J32" i="3"/>
  <c r="I32" i="3"/>
  <c r="J31" i="3"/>
  <c r="K31" i="3" s="1"/>
  <c r="I31" i="3"/>
  <c r="J30" i="3"/>
  <c r="I30" i="3"/>
  <c r="K30" i="3" s="1"/>
  <c r="K29" i="3"/>
  <c r="J29" i="3"/>
  <c r="I29" i="3"/>
  <c r="J28" i="3"/>
  <c r="K28" i="3" s="1"/>
  <c r="I28" i="3"/>
  <c r="J27" i="3"/>
  <c r="I27" i="3"/>
  <c r="K27" i="3" s="1"/>
  <c r="J26" i="3"/>
  <c r="I26" i="3"/>
  <c r="K26" i="3" s="1"/>
  <c r="J25" i="3"/>
  <c r="K25" i="3" s="1"/>
  <c r="I25" i="3"/>
  <c r="J24" i="3"/>
  <c r="I24" i="3"/>
  <c r="K24" i="3" s="1"/>
  <c r="J23" i="3"/>
  <c r="I23" i="3"/>
  <c r="K23" i="3" s="1"/>
  <c r="K22" i="3"/>
  <c r="J22" i="3"/>
  <c r="I22" i="3"/>
  <c r="J21" i="3"/>
  <c r="K21" i="3" s="1"/>
  <c r="I21" i="3"/>
  <c r="J20" i="3"/>
  <c r="I20" i="3"/>
  <c r="K20" i="3" s="1"/>
  <c r="J19" i="3"/>
  <c r="I19" i="3"/>
  <c r="K19" i="3" s="1"/>
  <c r="K18" i="3"/>
  <c r="J18" i="3"/>
  <c r="I18" i="3"/>
  <c r="J17" i="3"/>
  <c r="K17" i="3" s="1"/>
  <c r="I17" i="3"/>
  <c r="J16" i="3"/>
  <c r="I16" i="3"/>
  <c r="K16" i="3" s="1"/>
  <c r="J15" i="3"/>
  <c r="I15" i="3"/>
  <c r="K15" i="3" s="1"/>
  <c r="K14" i="3"/>
  <c r="J14" i="3"/>
  <c r="I14" i="3"/>
  <c r="J13" i="3"/>
  <c r="K13" i="3" s="1"/>
  <c r="I13" i="3"/>
  <c r="J12" i="3"/>
  <c r="I12" i="3"/>
  <c r="K12" i="3" s="1"/>
  <c r="J11" i="3"/>
  <c r="I11" i="3"/>
  <c r="K11" i="3" s="1"/>
  <c r="K10" i="3"/>
  <c r="J10" i="3"/>
  <c r="I10" i="3"/>
  <c r="J9" i="3"/>
  <c r="K9" i="3" s="1"/>
  <c r="I9" i="3"/>
  <c r="J8" i="3"/>
  <c r="I8" i="3"/>
  <c r="K8" i="3" s="1"/>
  <c r="J7" i="3"/>
  <c r="I7" i="3"/>
  <c r="K7" i="3" s="1"/>
  <c r="K6" i="3"/>
  <c r="J6" i="3"/>
  <c r="I6" i="3"/>
  <c r="J5" i="3"/>
  <c r="K5" i="3" s="1"/>
  <c r="I5" i="3"/>
  <c r="J4" i="3"/>
  <c r="I4" i="3"/>
  <c r="I49" i="2"/>
  <c r="K34" i="2"/>
  <c r="J34" i="2"/>
  <c r="I34" i="2"/>
  <c r="J33" i="2"/>
  <c r="K33" i="2" s="1"/>
  <c r="I33" i="2"/>
  <c r="J32" i="2"/>
  <c r="I32" i="2"/>
  <c r="K32" i="2" s="1"/>
  <c r="J31" i="2"/>
  <c r="I31" i="2"/>
  <c r="K31" i="2" s="1"/>
  <c r="K30" i="2"/>
  <c r="J30" i="2"/>
  <c r="I30" i="2"/>
  <c r="J29" i="2"/>
  <c r="K29" i="2" s="1"/>
  <c r="I29" i="2"/>
  <c r="J28" i="2"/>
  <c r="I28" i="2"/>
  <c r="K28" i="2" s="1"/>
  <c r="J27" i="2"/>
  <c r="I27" i="2"/>
  <c r="K27" i="2" s="1"/>
  <c r="K26" i="2"/>
  <c r="J26" i="2"/>
  <c r="I26" i="2"/>
  <c r="J25" i="2"/>
  <c r="K25" i="2" s="1"/>
  <c r="I25" i="2"/>
  <c r="J24" i="2"/>
  <c r="I24" i="2"/>
  <c r="K24" i="2" s="1"/>
  <c r="J23" i="2"/>
  <c r="I23" i="2"/>
  <c r="K23" i="2" s="1"/>
  <c r="K22" i="2"/>
  <c r="J22" i="2"/>
  <c r="I22" i="2"/>
  <c r="J21" i="2"/>
  <c r="K21" i="2" s="1"/>
  <c r="I21" i="2"/>
  <c r="J20" i="2"/>
  <c r="I20" i="2"/>
  <c r="J19" i="2"/>
  <c r="I19" i="2"/>
  <c r="K19" i="2" s="1"/>
  <c r="K18" i="2"/>
  <c r="J18" i="2"/>
  <c r="I18" i="2"/>
  <c r="K17" i="2"/>
  <c r="J17" i="2"/>
  <c r="I17" i="2"/>
  <c r="J16" i="2"/>
  <c r="I16" i="2"/>
  <c r="K16" i="2" s="1"/>
  <c r="J15" i="2"/>
  <c r="I15" i="2"/>
  <c r="K15" i="2" s="1"/>
  <c r="K14" i="2"/>
  <c r="J14" i="2"/>
  <c r="I14" i="2"/>
  <c r="J13" i="2"/>
  <c r="K13" i="2" s="1"/>
  <c r="I13" i="2"/>
  <c r="J12" i="2"/>
  <c r="I12" i="2"/>
  <c r="J11" i="2"/>
  <c r="I11" i="2"/>
  <c r="K11" i="2" s="1"/>
  <c r="K10" i="2"/>
  <c r="J10" i="2"/>
  <c r="I10" i="2"/>
  <c r="K9" i="2"/>
  <c r="J9" i="2"/>
  <c r="I9" i="2"/>
  <c r="J8" i="2"/>
  <c r="I8" i="2"/>
  <c r="K8" i="2" s="1"/>
  <c r="J7" i="2"/>
  <c r="I7" i="2"/>
  <c r="K7" i="2" s="1"/>
  <c r="K6" i="2"/>
  <c r="J6" i="2"/>
  <c r="I6" i="2"/>
  <c r="J5" i="2"/>
  <c r="K5" i="2" s="1"/>
  <c r="I5" i="2"/>
  <c r="J4" i="2"/>
  <c r="I4" i="2"/>
  <c r="I56" i="1"/>
  <c r="K48" i="1"/>
  <c r="J48" i="1"/>
  <c r="I48" i="1"/>
  <c r="K47" i="1"/>
  <c r="J47" i="1"/>
  <c r="I47" i="1"/>
  <c r="J46" i="1"/>
  <c r="I46" i="1"/>
  <c r="K46" i="1" s="1"/>
  <c r="J45" i="1"/>
  <c r="I45" i="1"/>
  <c r="K45" i="1" s="1"/>
  <c r="K44" i="1"/>
  <c r="J44" i="1"/>
  <c r="I44" i="1"/>
  <c r="J43" i="1"/>
  <c r="K43" i="1" s="1"/>
  <c r="I43" i="1"/>
  <c r="J42" i="1"/>
  <c r="I42" i="1"/>
  <c r="J41" i="1"/>
  <c r="I41" i="1"/>
  <c r="K41" i="1" s="1"/>
  <c r="K40" i="1"/>
  <c r="J40" i="1"/>
  <c r="I40" i="1"/>
  <c r="K39" i="1"/>
  <c r="J39" i="1"/>
  <c r="I39" i="1"/>
  <c r="J38" i="1"/>
  <c r="I38" i="1"/>
  <c r="K38" i="1" s="1"/>
  <c r="J37" i="1"/>
  <c r="I37" i="1"/>
  <c r="K37" i="1" s="1"/>
  <c r="K36" i="1"/>
  <c r="J36" i="1"/>
  <c r="I36" i="1"/>
  <c r="K35" i="1"/>
  <c r="J35" i="1"/>
  <c r="I35" i="1"/>
  <c r="J34" i="1"/>
  <c r="I34" i="1"/>
  <c r="J33" i="1"/>
  <c r="I33" i="1"/>
  <c r="K33" i="1" s="1"/>
  <c r="K32" i="1"/>
  <c r="J32" i="1"/>
  <c r="I32" i="1"/>
  <c r="K31" i="1"/>
  <c r="J31" i="1"/>
  <c r="I31" i="1"/>
  <c r="J30" i="1"/>
  <c r="I30" i="1"/>
  <c r="K30" i="1" s="1"/>
  <c r="J29" i="1"/>
  <c r="I29" i="1"/>
  <c r="K29" i="1" s="1"/>
  <c r="K28" i="1"/>
  <c r="J28" i="1"/>
  <c r="I28" i="1"/>
  <c r="K27" i="1"/>
  <c r="J27" i="1"/>
  <c r="I27" i="1"/>
  <c r="J26" i="1"/>
  <c r="I26" i="1"/>
  <c r="J25" i="1"/>
  <c r="I25" i="1"/>
  <c r="K25" i="1" s="1"/>
  <c r="K24" i="1"/>
  <c r="J24" i="1"/>
  <c r="I24" i="1"/>
  <c r="K23" i="1"/>
  <c r="J23" i="1"/>
  <c r="I23" i="1"/>
  <c r="J22" i="1"/>
  <c r="I22" i="1"/>
  <c r="K22" i="1" s="1"/>
  <c r="J21" i="1"/>
  <c r="I21" i="1"/>
  <c r="K21" i="1" s="1"/>
  <c r="K20" i="1"/>
  <c r="J20" i="1"/>
  <c r="I20" i="1"/>
  <c r="K19" i="1"/>
  <c r="J19" i="1"/>
  <c r="I19" i="1"/>
  <c r="J18" i="1"/>
  <c r="I18" i="1"/>
  <c r="J17" i="1"/>
  <c r="I17" i="1"/>
  <c r="K17" i="1" s="1"/>
  <c r="K16" i="1"/>
  <c r="J16" i="1"/>
  <c r="I16" i="1"/>
  <c r="K15" i="1"/>
  <c r="J15" i="1"/>
  <c r="I15" i="1"/>
  <c r="J14" i="1"/>
  <c r="I14" i="1"/>
  <c r="K14" i="1" s="1"/>
  <c r="J13" i="1"/>
  <c r="I13" i="1"/>
  <c r="K13" i="1" s="1"/>
  <c r="K12" i="1"/>
  <c r="J12" i="1"/>
  <c r="I12" i="1"/>
  <c r="K11" i="1"/>
  <c r="J11" i="1"/>
  <c r="I11" i="1"/>
  <c r="J10" i="1"/>
  <c r="I10" i="1"/>
  <c r="J9" i="1"/>
  <c r="I9" i="1"/>
  <c r="K9" i="1" s="1"/>
  <c r="K8" i="1"/>
  <c r="J8" i="1"/>
  <c r="I8" i="1"/>
  <c r="K7" i="1"/>
  <c r="J7" i="1"/>
  <c r="I7" i="1"/>
  <c r="J6" i="1"/>
  <c r="I6" i="1"/>
  <c r="K6" i="1" s="1"/>
  <c r="J5" i="1"/>
  <c r="I5" i="1"/>
  <c r="K5" i="1" s="1"/>
  <c r="K4" i="1"/>
  <c r="J4" i="1"/>
  <c r="I4" i="1"/>
  <c r="I41" i="14"/>
  <c r="J33" i="14"/>
  <c r="I33" i="14"/>
  <c r="K33" i="14" s="1"/>
  <c r="J32" i="14"/>
  <c r="I32" i="14"/>
  <c r="K32" i="14" s="1"/>
  <c r="K31" i="14"/>
  <c r="J31" i="14"/>
  <c r="I31" i="14"/>
  <c r="K30" i="14"/>
  <c r="J30" i="14"/>
  <c r="I30" i="14"/>
  <c r="J29" i="14"/>
  <c r="I29" i="14"/>
  <c r="J28" i="14"/>
  <c r="I28" i="14"/>
  <c r="K28" i="14" s="1"/>
  <c r="K27" i="14"/>
  <c r="J27" i="14"/>
  <c r="I27" i="14"/>
  <c r="K26" i="14"/>
  <c r="J26" i="14"/>
  <c r="I26" i="14"/>
  <c r="J25" i="14"/>
  <c r="I25" i="14"/>
  <c r="K25" i="14" s="1"/>
  <c r="J24" i="14"/>
  <c r="I24" i="14"/>
  <c r="K24" i="14" s="1"/>
  <c r="K23" i="14"/>
  <c r="J23" i="14"/>
  <c r="I23" i="14"/>
  <c r="K22" i="14"/>
  <c r="J22" i="14"/>
  <c r="I22" i="14"/>
  <c r="J21" i="14"/>
  <c r="I21" i="14"/>
  <c r="J20" i="14"/>
  <c r="I20" i="14"/>
  <c r="K20" i="14" s="1"/>
  <c r="K19" i="14"/>
  <c r="J19" i="14"/>
  <c r="I19" i="14"/>
  <c r="K18" i="14"/>
  <c r="J18" i="14"/>
  <c r="I18" i="14"/>
  <c r="J17" i="14"/>
  <c r="I17" i="14"/>
  <c r="K17" i="14" s="1"/>
  <c r="J16" i="14"/>
  <c r="I16" i="14"/>
  <c r="K16" i="14" s="1"/>
  <c r="K15" i="14"/>
  <c r="J15" i="14"/>
  <c r="I15" i="14"/>
  <c r="K14" i="14"/>
  <c r="J14" i="14"/>
  <c r="I14" i="14"/>
  <c r="J13" i="14"/>
  <c r="I13" i="14"/>
  <c r="J12" i="14"/>
  <c r="I12" i="14"/>
  <c r="K12" i="14" s="1"/>
  <c r="K11" i="14"/>
  <c r="J11" i="14"/>
  <c r="I11" i="14"/>
  <c r="K10" i="14"/>
  <c r="J10" i="14"/>
  <c r="I10" i="14"/>
  <c r="J9" i="14"/>
  <c r="I9" i="14"/>
  <c r="K9" i="14" s="1"/>
  <c r="J8" i="14"/>
  <c r="I8" i="14"/>
  <c r="K8" i="14" s="1"/>
  <c r="K7" i="14"/>
  <c r="J7" i="14"/>
  <c r="I7" i="14"/>
  <c r="K6" i="14"/>
  <c r="J6" i="14"/>
  <c r="I6" i="14"/>
  <c r="J5" i="14"/>
  <c r="I5" i="14"/>
  <c r="J4" i="14"/>
  <c r="I4" i="14"/>
  <c r="I41" i="15"/>
  <c r="K31" i="15"/>
  <c r="J31" i="15"/>
  <c r="I31" i="15"/>
  <c r="J30" i="15"/>
  <c r="I30" i="15"/>
  <c r="J29" i="15"/>
  <c r="I29" i="15"/>
  <c r="K29" i="15" s="1"/>
  <c r="K28" i="15"/>
  <c r="J28" i="15"/>
  <c r="I28" i="15"/>
  <c r="K27" i="15"/>
  <c r="J27" i="15"/>
  <c r="I27" i="15"/>
  <c r="J26" i="15"/>
  <c r="I26" i="15"/>
  <c r="K26" i="15" s="1"/>
  <c r="J25" i="15"/>
  <c r="I25" i="15"/>
  <c r="K25" i="15" s="1"/>
  <c r="K24" i="15"/>
  <c r="J24" i="15"/>
  <c r="I24" i="15"/>
  <c r="K23" i="15"/>
  <c r="J23" i="15"/>
  <c r="I23" i="15"/>
  <c r="J22" i="15"/>
  <c r="I22" i="15"/>
  <c r="J21" i="15"/>
  <c r="I21" i="15"/>
  <c r="K21" i="15" s="1"/>
  <c r="K20" i="15"/>
  <c r="J20" i="15"/>
  <c r="I20" i="15"/>
  <c r="K19" i="15"/>
  <c r="J19" i="15"/>
  <c r="I19" i="15"/>
  <c r="J18" i="15"/>
  <c r="I18" i="15"/>
  <c r="K18" i="15" s="1"/>
  <c r="J17" i="15"/>
  <c r="I17" i="15"/>
  <c r="K17" i="15" s="1"/>
  <c r="K16" i="15"/>
  <c r="J16" i="15"/>
  <c r="I16" i="15"/>
  <c r="K15" i="15"/>
  <c r="J15" i="15"/>
  <c r="I15" i="15"/>
  <c r="J14" i="15"/>
  <c r="I14" i="15"/>
  <c r="J13" i="15"/>
  <c r="I13" i="15"/>
  <c r="K13" i="15" s="1"/>
  <c r="K12" i="15"/>
  <c r="J12" i="15"/>
  <c r="I12" i="15"/>
  <c r="K11" i="15"/>
  <c r="J11" i="15"/>
  <c r="I11" i="15"/>
  <c r="J10" i="15"/>
  <c r="I10" i="15"/>
  <c r="K10" i="15" s="1"/>
  <c r="J9" i="15"/>
  <c r="I9" i="15"/>
  <c r="K9" i="15" s="1"/>
  <c r="K8" i="15"/>
  <c r="J8" i="15"/>
  <c r="I8" i="15"/>
  <c r="K7" i="15"/>
  <c r="J7" i="15"/>
  <c r="I7" i="15"/>
  <c r="J6" i="15"/>
  <c r="I6" i="15"/>
  <c r="J5" i="15"/>
  <c r="I5" i="15"/>
  <c r="K5" i="15" s="1"/>
  <c r="K4" i="15"/>
  <c r="J4" i="15"/>
  <c r="I4" i="15"/>
  <c r="I37" i="16"/>
  <c r="J29" i="16"/>
  <c r="I29" i="16"/>
  <c r="J28" i="16"/>
  <c r="I28" i="16"/>
  <c r="K28" i="16" s="1"/>
  <c r="K27" i="16"/>
  <c r="J27" i="16"/>
  <c r="I27" i="16"/>
  <c r="K26" i="16"/>
  <c r="J26" i="16"/>
  <c r="I26" i="16"/>
  <c r="J25" i="16"/>
  <c r="I25" i="16"/>
  <c r="K25" i="16" s="1"/>
  <c r="J24" i="16"/>
  <c r="I24" i="16"/>
  <c r="K24" i="16" s="1"/>
  <c r="K23" i="16"/>
  <c r="J23" i="16"/>
  <c r="I23" i="16"/>
  <c r="K22" i="16"/>
  <c r="J22" i="16"/>
  <c r="I22" i="16"/>
  <c r="J21" i="16"/>
  <c r="I21" i="16"/>
  <c r="J20" i="16"/>
  <c r="I20" i="16"/>
  <c r="K20" i="16" s="1"/>
  <c r="K19" i="16"/>
  <c r="J19" i="16"/>
  <c r="I19" i="16"/>
  <c r="K18" i="16"/>
  <c r="J18" i="16"/>
  <c r="I18" i="16"/>
  <c r="J17" i="16"/>
  <c r="I17" i="16"/>
  <c r="K17" i="16" s="1"/>
  <c r="J16" i="16"/>
  <c r="I16" i="16"/>
  <c r="K16" i="16" s="1"/>
  <c r="K15" i="16"/>
  <c r="J15" i="16"/>
  <c r="I15" i="16"/>
  <c r="K14" i="16"/>
  <c r="J14" i="16"/>
  <c r="I14" i="16"/>
  <c r="J13" i="16"/>
  <c r="I13" i="16"/>
  <c r="J12" i="16"/>
  <c r="I12" i="16"/>
  <c r="K12" i="16" s="1"/>
  <c r="K11" i="16"/>
  <c r="J11" i="16"/>
  <c r="I11" i="16"/>
  <c r="K10" i="16"/>
  <c r="J10" i="16"/>
  <c r="I10" i="16"/>
  <c r="J9" i="16"/>
  <c r="I9" i="16"/>
  <c r="K9" i="16" s="1"/>
  <c r="J8" i="16"/>
  <c r="I8" i="16"/>
  <c r="K8" i="16" s="1"/>
  <c r="K7" i="16"/>
  <c r="J7" i="16"/>
  <c r="I7" i="16"/>
  <c r="K6" i="16"/>
  <c r="J6" i="16"/>
  <c r="I6" i="16"/>
  <c r="J5" i="16"/>
  <c r="I5" i="16"/>
  <c r="J4" i="16"/>
  <c r="I4" i="16"/>
  <c r="I48" i="17"/>
  <c r="K39" i="17"/>
  <c r="J39" i="17"/>
  <c r="I39" i="17"/>
  <c r="J38" i="17"/>
  <c r="I38" i="17"/>
  <c r="J37" i="17"/>
  <c r="I37" i="17"/>
  <c r="K37" i="17" s="1"/>
  <c r="K36" i="17"/>
  <c r="J36" i="17"/>
  <c r="I36" i="17"/>
  <c r="K35" i="17"/>
  <c r="J35" i="17"/>
  <c r="I35" i="17"/>
  <c r="J34" i="17"/>
  <c r="I34" i="17"/>
  <c r="K34" i="17" s="1"/>
  <c r="J33" i="17"/>
  <c r="I33" i="17"/>
  <c r="K33" i="17" s="1"/>
  <c r="K32" i="17"/>
  <c r="J32" i="17"/>
  <c r="I32" i="17"/>
  <c r="K31" i="17"/>
  <c r="J31" i="17"/>
  <c r="I31" i="17"/>
  <c r="J30" i="17"/>
  <c r="I30" i="17"/>
  <c r="J29" i="17"/>
  <c r="I29" i="17"/>
  <c r="K29" i="17" s="1"/>
  <c r="K28" i="17"/>
  <c r="J28" i="17"/>
  <c r="I28" i="17"/>
  <c r="K27" i="17"/>
  <c r="J27" i="17"/>
  <c r="I27" i="17"/>
  <c r="J26" i="17"/>
  <c r="I26" i="17"/>
  <c r="K26" i="17" s="1"/>
  <c r="J25" i="17"/>
  <c r="I25" i="17"/>
  <c r="K25" i="17" s="1"/>
  <c r="K24" i="17"/>
  <c r="J24" i="17"/>
  <c r="I24" i="17"/>
  <c r="K23" i="17"/>
  <c r="J23" i="17"/>
  <c r="I23" i="17"/>
  <c r="J22" i="17"/>
  <c r="I22" i="17"/>
  <c r="J21" i="17"/>
  <c r="I21" i="17"/>
  <c r="K21" i="17" s="1"/>
  <c r="K20" i="17"/>
  <c r="J20" i="17"/>
  <c r="I20" i="17"/>
  <c r="K19" i="17"/>
  <c r="J19" i="17"/>
  <c r="I19" i="17"/>
  <c r="J18" i="17"/>
  <c r="I18" i="17"/>
  <c r="K18" i="17" s="1"/>
  <c r="J17" i="17"/>
  <c r="I17" i="17"/>
  <c r="K17" i="17" s="1"/>
  <c r="K16" i="17"/>
  <c r="J16" i="17"/>
  <c r="I16" i="17"/>
  <c r="K15" i="17"/>
  <c r="J15" i="17"/>
  <c r="I15" i="17"/>
  <c r="J14" i="17"/>
  <c r="I14" i="17"/>
  <c r="J13" i="17"/>
  <c r="I13" i="17"/>
  <c r="K13" i="17" s="1"/>
  <c r="K12" i="17"/>
  <c r="J12" i="17"/>
  <c r="I12" i="17"/>
  <c r="K11" i="17"/>
  <c r="J11" i="17"/>
  <c r="I11" i="17"/>
  <c r="J10" i="17"/>
  <c r="I10" i="17"/>
  <c r="K10" i="17" s="1"/>
  <c r="J9" i="17"/>
  <c r="I9" i="17"/>
  <c r="K9" i="17" s="1"/>
  <c r="K8" i="17"/>
  <c r="J8" i="17"/>
  <c r="I8" i="17"/>
  <c r="K7" i="17"/>
  <c r="J7" i="17"/>
  <c r="I7" i="17"/>
  <c r="J6" i="17"/>
  <c r="I6" i="17"/>
  <c r="J5" i="17"/>
  <c r="I5" i="17"/>
  <c r="K5" i="17" s="1"/>
  <c r="K4" i="17"/>
  <c r="J4" i="17"/>
  <c r="I4" i="17"/>
  <c r="I32" i="18"/>
  <c r="J22" i="18"/>
  <c r="I22" i="18"/>
  <c r="J21" i="18"/>
  <c r="I21" i="18"/>
  <c r="K21" i="18" s="1"/>
  <c r="K20" i="18"/>
  <c r="J20" i="18"/>
  <c r="I20" i="18"/>
  <c r="K19" i="18"/>
  <c r="J19" i="18"/>
  <c r="I19" i="18"/>
  <c r="J18" i="18"/>
  <c r="I18" i="18"/>
  <c r="K18" i="18" s="1"/>
  <c r="J17" i="18"/>
  <c r="I17" i="18"/>
  <c r="K17" i="18" s="1"/>
  <c r="K16" i="18"/>
  <c r="J16" i="18"/>
  <c r="I16" i="18"/>
  <c r="K15" i="18"/>
  <c r="J15" i="18"/>
  <c r="I15" i="18"/>
  <c r="J14" i="18"/>
  <c r="I14" i="18"/>
  <c r="J13" i="18"/>
  <c r="I13" i="18"/>
  <c r="K13" i="18" s="1"/>
  <c r="K12" i="18"/>
  <c r="J12" i="18"/>
  <c r="I12" i="18"/>
  <c r="K11" i="18"/>
  <c r="J11" i="18"/>
  <c r="I11" i="18"/>
  <c r="J10" i="18"/>
  <c r="I10" i="18"/>
  <c r="K10" i="18" s="1"/>
  <c r="J9" i="18"/>
  <c r="I9" i="18"/>
  <c r="K9" i="18" s="1"/>
  <c r="K8" i="18"/>
  <c r="J8" i="18"/>
  <c r="I8" i="18"/>
  <c r="K7" i="18"/>
  <c r="J7" i="18"/>
  <c r="I7" i="18"/>
  <c r="J6" i="18"/>
  <c r="I6" i="18"/>
  <c r="J5" i="18"/>
  <c r="I5" i="18"/>
  <c r="K4" i="18"/>
  <c r="J4" i="18"/>
  <c r="I4" i="18"/>
  <c r="I29" i="19"/>
  <c r="J21" i="19"/>
  <c r="I21" i="19"/>
  <c r="J20" i="19"/>
  <c r="I20" i="19"/>
  <c r="K20" i="19" s="1"/>
  <c r="K19" i="19"/>
  <c r="J19" i="19"/>
  <c r="I19" i="19"/>
  <c r="K18" i="19"/>
  <c r="J18" i="19"/>
  <c r="I18" i="19"/>
  <c r="J17" i="19"/>
  <c r="I17" i="19"/>
  <c r="K17" i="19" s="1"/>
  <c r="J16" i="19"/>
  <c r="I16" i="19"/>
  <c r="K16" i="19" s="1"/>
  <c r="K15" i="19"/>
  <c r="J15" i="19"/>
  <c r="I15" i="19"/>
  <c r="K14" i="19"/>
  <c r="J14" i="19"/>
  <c r="I14" i="19"/>
  <c r="J13" i="19"/>
  <c r="I13" i="19"/>
  <c r="J12" i="19"/>
  <c r="I12" i="19"/>
  <c r="K12" i="19" s="1"/>
  <c r="K11" i="19"/>
  <c r="J11" i="19"/>
  <c r="I11" i="19"/>
  <c r="K10" i="19"/>
  <c r="J10" i="19"/>
  <c r="I10" i="19"/>
  <c r="J9" i="19"/>
  <c r="I9" i="19"/>
  <c r="K9" i="19" s="1"/>
  <c r="J8" i="19"/>
  <c r="I8" i="19"/>
  <c r="K8" i="19" s="1"/>
  <c r="K7" i="19"/>
  <c r="J7" i="19"/>
  <c r="I7" i="19"/>
  <c r="K6" i="19"/>
  <c r="J6" i="19"/>
  <c r="I6" i="19"/>
  <c r="J5" i="19"/>
  <c r="I5" i="19"/>
  <c r="J4" i="19"/>
  <c r="I4" i="19"/>
  <c r="I35" i="20"/>
  <c r="K27" i="20"/>
  <c r="J27" i="20"/>
  <c r="I27" i="20"/>
  <c r="J26" i="20"/>
  <c r="I26" i="20"/>
  <c r="J25" i="20"/>
  <c r="I25" i="20"/>
  <c r="K25" i="20" s="1"/>
  <c r="K24" i="20"/>
  <c r="J24" i="20"/>
  <c r="I24" i="20"/>
  <c r="K23" i="20"/>
  <c r="J23" i="20"/>
  <c r="I23" i="20"/>
  <c r="J22" i="20"/>
  <c r="I22" i="20"/>
  <c r="K22" i="20" s="1"/>
  <c r="J21" i="20"/>
  <c r="I21" i="20"/>
  <c r="K21" i="20" s="1"/>
  <c r="K20" i="20"/>
  <c r="J20" i="20"/>
  <c r="I20" i="20"/>
  <c r="K19" i="20"/>
  <c r="J19" i="20"/>
  <c r="I19" i="20"/>
  <c r="J18" i="20"/>
  <c r="I18" i="20"/>
  <c r="J17" i="20"/>
  <c r="I17" i="20"/>
  <c r="K17" i="20" s="1"/>
  <c r="K16" i="20"/>
  <c r="J16" i="20"/>
  <c r="I16" i="20"/>
  <c r="K15" i="20"/>
  <c r="J15" i="20"/>
  <c r="I15" i="20"/>
  <c r="J14" i="20"/>
  <c r="I14" i="20"/>
  <c r="K14" i="20" s="1"/>
  <c r="J13" i="20"/>
  <c r="I13" i="20"/>
  <c r="K13" i="20" s="1"/>
  <c r="K12" i="20"/>
  <c r="J12" i="20"/>
  <c r="I12" i="20"/>
  <c r="K11" i="20"/>
  <c r="J11" i="20"/>
  <c r="I11" i="20"/>
  <c r="J10" i="20"/>
  <c r="I10" i="20"/>
  <c r="J9" i="20"/>
  <c r="I9" i="20"/>
  <c r="K9" i="20" s="1"/>
  <c r="K8" i="20"/>
  <c r="J8" i="20"/>
  <c r="I8" i="20"/>
  <c r="K7" i="20"/>
  <c r="J7" i="20"/>
  <c r="I7" i="20"/>
  <c r="J6" i="20"/>
  <c r="I6" i="20"/>
  <c r="K6" i="20" s="1"/>
  <c r="J5" i="20"/>
  <c r="I5" i="20"/>
  <c r="K5" i="20" s="1"/>
  <c r="K4" i="20"/>
  <c r="J4" i="20"/>
  <c r="I4" i="20"/>
  <c r="I31" i="20" s="1"/>
  <c r="I24" i="21"/>
  <c r="J16" i="21"/>
  <c r="I16" i="21"/>
  <c r="K16" i="21" s="1"/>
  <c r="J15" i="21"/>
  <c r="I15" i="21"/>
  <c r="K15" i="21" s="1"/>
  <c r="K14" i="21"/>
  <c r="J14" i="21"/>
  <c r="I14" i="21"/>
  <c r="K13" i="21"/>
  <c r="J13" i="21"/>
  <c r="I13" i="21"/>
  <c r="J12" i="21"/>
  <c r="I12" i="21"/>
  <c r="J11" i="21"/>
  <c r="I11" i="21"/>
  <c r="K11" i="21" s="1"/>
  <c r="K10" i="21"/>
  <c r="J10" i="21"/>
  <c r="I10" i="21"/>
  <c r="K9" i="21"/>
  <c r="J9" i="21"/>
  <c r="I9" i="21"/>
  <c r="J8" i="21"/>
  <c r="I8" i="21"/>
  <c r="K8" i="21" s="1"/>
  <c r="J7" i="21"/>
  <c r="I7" i="21"/>
  <c r="K7" i="21" s="1"/>
  <c r="K6" i="21"/>
  <c r="J6" i="21"/>
  <c r="I6" i="21"/>
  <c r="K5" i="21"/>
  <c r="J5" i="21"/>
  <c r="I5" i="21"/>
  <c r="J4" i="21"/>
  <c r="I4" i="21"/>
  <c r="I28" i="22"/>
  <c r="K20" i="22"/>
  <c r="J20" i="22"/>
  <c r="I20" i="22"/>
  <c r="K19" i="22"/>
  <c r="J19" i="22"/>
  <c r="I19" i="22"/>
  <c r="J18" i="22"/>
  <c r="I18" i="22"/>
  <c r="K18" i="22" s="1"/>
  <c r="J17" i="22"/>
  <c r="I17" i="22"/>
  <c r="K17" i="22" s="1"/>
  <c r="K16" i="22"/>
  <c r="J16" i="22"/>
  <c r="I16" i="22"/>
  <c r="K15" i="22"/>
  <c r="J15" i="22"/>
  <c r="I15" i="22"/>
  <c r="J14" i="22"/>
  <c r="I14" i="22"/>
  <c r="J13" i="22"/>
  <c r="I13" i="22"/>
  <c r="K13" i="22" s="1"/>
  <c r="K12" i="22"/>
  <c r="J12" i="22"/>
  <c r="I12" i="22"/>
  <c r="J11" i="22"/>
  <c r="K11" i="22" s="1"/>
  <c r="I11" i="22"/>
  <c r="J10" i="22"/>
  <c r="I10" i="22"/>
  <c r="K10" i="22" s="1"/>
  <c r="J9" i="22"/>
  <c r="I9" i="22"/>
  <c r="K9" i="22" s="1"/>
  <c r="K8" i="22"/>
  <c r="J8" i="22"/>
  <c r="I8" i="22"/>
  <c r="K7" i="22"/>
  <c r="J7" i="22"/>
  <c r="I7" i="22"/>
  <c r="J6" i="22"/>
  <c r="I6" i="22"/>
  <c r="J5" i="22"/>
  <c r="I5" i="22"/>
  <c r="K5" i="22" s="1"/>
  <c r="K4" i="22"/>
  <c r="J4" i="22"/>
  <c r="I4" i="22"/>
  <c r="J34" i="23"/>
  <c r="K26" i="23"/>
  <c r="J26" i="23"/>
  <c r="K25" i="23"/>
  <c r="J25" i="23"/>
  <c r="L25" i="23" s="1"/>
  <c r="L24" i="23"/>
  <c r="K24" i="23"/>
  <c r="J24" i="23"/>
  <c r="L23" i="23"/>
  <c r="K23" i="23"/>
  <c r="J23" i="23"/>
  <c r="K22" i="23"/>
  <c r="J22" i="23"/>
  <c r="L22" i="23" s="1"/>
  <c r="K21" i="23"/>
  <c r="J21" i="23"/>
  <c r="L21" i="23" s="1"/>
  <c r="L20" i="23"/>
  <c r="K20" i="23"/>
  <c r="J20" i="23"/>
  <c r="K19" i="23"/>
  <c r="L19" i="23" s="1"/>
  <c r="J19" i="23"/>
  <c r="K18" i="23"/>
  <c r="J18" i="23"/>
  <c r="K17" i="23"/>
  <c r="J17" i="23"/>
  <c r="L17" i="23" s="1"/>
  <c r="L16" i="23"/>
  <c r="K16" i="23"/>
  <c r="J16" i="23"/>
  <c r="L15" i="23"/>
  <c r="K15" i="23"/>
  <c r="J15" i="23"/>
  <c r="K14" i="23"/>
  <c r="J14" i="23"/>
  <c r="L14" i="23" s="1"/>
  <c r="K13" i="23"/>
  <c r="J13" i="23"/>
  <c r="L13" i="23" s="1"/>
  <c r="L12" i="23"/>
  <c r="K12" i="23"/>
  <c r="J12" i="23"/>
  <c r="K11" i="23"/>
  <c r="L11" i="23" s="1"/>
  <c r="J11" i="23"/>
  <c r="K10" i="23"/>
  <c r="J10" i="23"/>
  <c r="K9" i="23"/>
  <c r="J9" i="23"/>
  <c r="L9" i="23" s="1"/>
  <c r="L8" i="23"/>
  <c r="K8" i="23"/>
  <c r="J8" i="23"/>
  <c r="L7" i="23"/>
  <c r="K7" i="23"/>
  <c r="J7" i="23"/>
  <c r="K6" i="23"/>
  <c r="J6" i="23"/>
  <c r="L6" i="23" s="1"/>
  <c r="K5" i="23"/>
  <c r="J5" i="23"/>
  <c r="L5" i="23" s="1"/>
  <c r="L4" i="23"/>
  <c r="K4" i="23"/>
  <c r="J4" i="23"/>
  <c r="J30" i="24"/>
  <c r="K22" i="24"/>
  <c r="J22" i="24"/>
  <c r="K21" i="24"/>
  <c r="J21" i="24"/>
  <c r="L21" i="24" s="1"/>
  <c r="L20" i="24"/>
  <c r="K20" i="24"/>
  <c r="J20" i="24"/>
  <c r="K19" i="24"/>
  <c r="L19" i="24" s="1"/>
  <c r="J19" i="24"/>
  <c r="K18" i="24"/>
  <c r="J18" i="24"/>
  <c r="L18" i="24" s="1"/>
  <c r="K17" i="24"/>
  <c r="J17" i="24"/>
  <c r="L17" i="24" s="1"/>
  <c r="L16" i="24"/>
  <c r="K16" i="24"/>
  <c r="J16" i="24"/>
  <c r="L15" i="24"/>
  <c r="K15" i="24"/>
  <c r="J15" i="24"/>
  <c r="K14" i="24"/>
  <c r="J14" i="24"/>
  <c r="K13" i="24"/>
  <c r="J13" i="24"/>
  <c r="L13" i="24" s="1"/>
  <c r="L12" i="24"/>
  <c r="K12" i="24"/>
  <c r="J12" i="24"/>
  <c r="K11" i="24"/>
  <c r="L11" i="24" s="1"/>
  <c r="J11" i="24"/>
  <c r="K10" i="24"/>
  <c r="J10" i="24"/>
  <c r="L10" i="24" s="1"/>
  <c r="K9" i="24"/>
  <c r="J9" i="24"/>
  <c r="L9" i="24" s="1"/>
  <c r="L8" i="24"/>
  <c r="K8" i="24"/>
  <c r="J8" i="24"/>
  <c r="L7" i="24"/>
  <c r="K7" i="24"/>
  <c r="J7" i="24"/>
  <c r="K6" i="24"/>
  <c r="J6" i="24"/>
  <c r="K5" i="24"/>
  <c r="J5" i="24"/>
  <c r="L5" i="24" s="1"/>
  <c r="L4" i="24"/>
  <c r="K4" i="24"/>
  <c r="J4" i="24"/>
  <c r="J40" i="25"/>
  <c r="K32" i="25"/>
  <c r="J32" i="25"/>
  <c r="K31" i="25"/>
  <c r="J31" i="25"/>
  <c r="L31" i="25" s="1"/>
  <c r="L30" i="25"/>
  <c r="K30" i="25"/>
  <c r="J30" i="25"/>
  <c r="L29" i="25"/>
  <c r="K29" i="25"/>
  <c r="J29" i="25"/>
  <c r="K28" i="25"/>
  <c r="J28" i="25"/>
  <c r="L28" i="25" s="1"/>
  <c r="K27" i="25"/>
  <c r="J27" i="25"/>
  <c r="L26" i="25"/>
  <c r="K26" i="25"/>
  <c r="J26" i="25"/>
  <c r="K25" i="25"/>
  <c r="J25" i="25"/>
  <c r="L25" i="25" s="1"/>
  <c r="K24" i="25"/>
  <c r="J24" i="25"/>
  <c r="L24" i="25" s="1"/>
  <c r="L23" i="25"/>
  <c r="K23" i="25"/>
  <c r="J23" i="25"/>
  <c r="K22" i="25"/>
  <c r="L22" i="25" s="1"/>
  <c r="J22" i="25"/>
  <c r="K21" i="25"/>
  <c r="J21" i="25"/>
  <c r="L21" i="25" s="1"/>
  <c r="K20" i="25"/>
  <c r="J20" i="25"/>
  <c r="L20" i="25" s="1"/>
  <c r="L19" i="25"/>
  <c r="K19" i="25"/>
  <c r="J19" i="25"/>
  <c r="K18" i="25"/>
  <c r="L18" i="25" s="1"/>
  <c r="J18" i="25"/>
  <c r="K17" i="25"/>
  <c r="J17" i="25"/>
  <c r="L17" i="25" s="1"/>
  <c r="K16" i="25"/>
  <c r="J16" i="25"/>
  <c r="L16" i="25" s="1"/>
  <c r="L15" i="25"/>
  <c r="K15" i="25"/>
  <c r="J15" i="25"/>
  <c r="K14" i="25"/>
  <c r="L14" i="25" s="1"/>
  <c r="J14" i="25"/>
  <c r="K13" i="25"/>
  <c r="J13" i="25"/>
  <c r="L13" i="25" s="1"/>
  <c r="K12" i="25"/>
  <c r="J12" i="25"/>
  <c r="L12" i="25" s="1"/>
  <c r="L11" i="25"/>
  <c r="K11" i="25"/>
  <c r="J11" i="25"/>
  <c r="K10" i="25"/>
  <c r="L10" i="25" s="1"/>
  <c r="J10" i="25"/>
  <c r="K9" i="25"/>
  <c r="J9" i="25"/>
  <c r="L9" i="25" s="1"/>
  <c r="K8" i="25"/>
  <c r="J8" i="25"/>
  <c r="L8" i="25" s="1"/>
  <c r="L7" i="25"/>
  <c r="K7" i="25"/>
  <c r="J7" i="25"/>
  <c r="K6" i="25"/>
  <c r="L6" i="25" s="1"/>
  <c r="J6" i="25"/>
  <c r="K5" i="25"/>
  <c r="J5" i="25"/>
  <c r="J36" i="25" s="1"/>
  <c r="K4" i="25"/>
  <c r="J4" i="25"/>
  <c r="L4" i="25" s="1"/>
  <c r="J25" i="26"/>
  <c r="K17" i="26"/>
  <c r="L17" i="26" s="1"/>
  <c r="J17" i="26"/>
  <c r="K16" i="26"/>
  <c r="J16" i="26"/>
  <c r="L16" i="26" s="1"/>
  <c r="K15" i="26"/>
  <c r="J15" i="26"/>
  <c r="L15" i="26" s="1"/>
  <c r="L14" i="26"/>
  <c r="K14" i="26"/>
  <c r="J14" i="26"/>
  <c r="K13" i="26"/>
  <c r="L13" i="26" s="1"/>
  <c r="J13" i="26"/>
  <c r="K12" i="26"/>
  <c r="J12" i="26"/>
  <c r="L12" i="26" s="1"/>
  <c r="K11" i="26"/>
  <c r="J11" i="26"/>
  <c r="L11" i="26" s="1"/>
  <c r="L10" i="26"/>
  <c r="K10" i="26"/>
  <c r="J10" i="26"/>
  <c r="K9" i="26"/>
  <c r="L9" i="26" s="1"/>
  <c r="J9" i="26"/>
  <c r="K8" i="26"/>
  <c r="J8" i="26"/>
  <c r="L8" i="26" s="1"/>
  <c r="K7" i="26"/>
  <c r="J7" i="26"/>
  <c r="L7" i="26" s="1"/>
  <c r="L6" i="26"/>
  <c r="K6" i="26"/>
  <c r="J6" i="26"/>
  <c r="K5" i="26"/>
  <c r="L5" i="26" s="1"/>
  <c r="J5" i="26"/>
  <c r="K4" i="26"/>
  <c r="J4" i="26"/>
  <c r="J21" i="26" s="1"/>
  <c r="K10" i="27"/>
  <c r="J10" i="27"/>
  <c r="L10" i="27" s="1"/>
  <c r="K9" i="27"/>
  <c r="L9" i="27" s="1"/>
  <c r="J9" i="27"/>
  <c r="K8" i="27"/>
  <c r="J8" i="27"/>
  <c r="L8" i="27" s="1"/>
  <c r="K7" i="27"/>
  <c r="J7" i="27"/>
  <c r="K6" i="27"/>
  <c r="J6" i="27"/>
  <c r="L6" i="27" s="1"/>
  <c r="K5" i="27"/>
  <c r="L5" i="27" s="1"/>
  <c r="J5" i="27"/>
  <c r="K4" i="27"/>
  <c r="J4" i="27"/>
  <c r="J20" i="27" s="1"/>
  <c r="L7" i="27" l="1"/>
  <c r="J26" i="24"/>
  <c r="I25" i="19"/>
  <c r="K4" i="19"/>
  <c r="I28" i="18"/>
  <c r="K5" i="18"/>
  <c r="I33" i="16"/>
  <c r="K4" i="16"/>
  <c r="I37" i="14"/>
  <c r="K4" i="14"/>
  <c r="J30" i="23"/>
  <c r="K4" i="13"/>
  <c r="I35" i="13"/>
  <c r="L4" i="27"/>
  <c r="L18" i="27" s="1"/>
  <c r="L4" i="26"/>
  <c r="L19" i="26" s="1"/>
  <c r="L5" i="25"/>
  <c r="L34" i="25" s="1"/>
  <c r="L27" i="25"/>
  <c r="L32" i="25"/>
  <c r="L10" i="23"/>
  <c r="L28" i="23" s="1"/>
  <c r="L18" i="23"/>
  <c r="L26" i="23"/>
  <c r="I24" i="22"/>
  <c r="I44" i="17"/>
  <c r="I37" i="15"/>
  <c r="I36" i="5"/>
  <c r="L6" i="24"/>
  <c r="L24" i="24" s="1"/>
  <c r="L14" i="24"/>
  <c r="L22" i="24"/>
  <c r="K6" i="22"/>
  <c r="K22" i="22" s="1"/>
  <c r="K14" i="22"/>
  <c r="I20" i="21"/>
  <c r="K12" i="21"/>
  <c r="K10" i="20"/>
  <c r="K29" i="20" s="1"/>
  <c r="K18" i="20"/>
  <c r="K26" i="20"/>
  <c r="K5" i="19"/>
  <c r="K13" i="19"/>
  <c r="K21" i="19"/>
  <c r="K6" i="18"/>
  <c r="K14" i="18"/>
  <c r="K22" i="18"/>
  <c r="K26" i="18" s="1"/>
  <c r="K6" i="17"/>
  <c r="K14" i="17"/>
  <c r="K22" i="17"/>
  <c r="K30" i="17"/>
  <c r="K42" i="17" s="1"/>
  <c r="K38" i="17"/>
  <c r="K5" i="16"/>
  <c r="K13" i="16"/>
  <c r="K21" i="16"/>
  <c r="K29" i="16"/>
  <c r="K6" i="15"/>
  <c r="K35" i="15" s="1"/>
  <c r="K14" i="15"/>
  <c r="K22" i="15"/>
  <c r="K30" i="15"/>
  <c r="K5" i="14"/>
  <c r="K13" i="14"/>
  <c r="K21" i="14"/>
  <c r="K29" i="14"/>
  <c r="K10" i="1"/>
  <c r="K18" i="1"/>
  <c r="K26" i="1"/>
  <c r="K34" i="1"/>
  <c r="K4" i="21"/>
  <c r="K18" i="21" s="1"/>
  <c r="I52" i="1"/>
  <c r="K42" i="1"/>
  <c r="I45" i="2"/>
  <c r="K4" i="2"/>
  <c r="K12" i="2"/>
  <c r="K20" i="2"/>
  <c r="I35" i="3"/>
  <c r="K4" i="3"/>
  <c r="K33" i="3" s="1"/>
  <c r="I41" i="4"/>
  <c r="I32" i="11"/>
  <c r="I46" i="7"/>
  <c r="I39" i="10"/>
  <c r="K4" i="4"/>
  <c r="K39" i="4" s="1"/>
  <c r="K20" i="4"/>
  <c r="K36" i="4"/>
  <c r="K13" i="5"/>
  <c r="K34" i="5" s="1"/>
  <c r="K29" i="5"/>
  <c r="K4" i="6"/>
  <c r="K19" i="6"/>
  <c r="K35" i="6"/>
  <c r="K9" i="7"/>
  <c r="K44" i="7" s="1"/>
  <c r="K25" i="7"/>
  <c r="K41" i="7"/>
  <c r="K18" i="8"/>
  <c r="K30" i="8" s="1"/>
  <c r="K4" i="9"/>
  <c r="K41" i="9" s="1"/>
  <c r="K20" i="9"/>
  <c r="K36" i="9"/>
  <c r="I43" i="9"/>
  <c r="K19" i="10"/>
  <c r="K37" i="10" s="1"/>
  <c r="K35" i="10"/>
  <c r="K18" i="11"/>
  <c r="K30" i="11" s="1"/>
  <c r="I29" i="12"/>
  <c r="K4" i="12"/>
  <c r="K27" i="12" s="1"/>
  <c r="K20" i="12"/>
  <c r="K8" i="13"/>
  <c r="K24" i="13"/>
  <c r="K31" i="16" l="1"/>
  <c r="K50" i="1"/>
  <c r="K33" i="13"/>
  <c r="K35" i="14"/>
  <c r="K23" i="19"/>
  <c r="K42" i="6"/>
  <c r="K43" i="2"/>
</calcChain>
</file>

<file path=xl/sharedStrings.xml><?xml version="1.0" encoding="utf-8"?>
<sst xmlns="http://schemas.openxmlformats.org/spreadsheetml/2006/main" count="2164" uniqueCount="485">
  <si>
    <t>EQUITYPANDIT FINANCIAL SERVICES PVT. LTD.</t>
  </si>
  <si>
    <t>EP-OPTIONS PREMIUM PACKAGE PERFORMANCE  REPORT [MAR-2020]</t>
  </si>
  <si>
    <t>DATE</t>
  </si>
  <si>
    <t>SCRIP</t>
  </si>
  <si>
    <t>TYPE</t>
  </si>
  <si>
    <t>QUANTITY</t>
  </si>
  <si>
    <t>STRIKE PRICE</t>
  </si>
  <si>
    <t>PREMIUM</t>
  </si>
  <si>
    <t>TARGET</t>
  </si>
  <si>
    <t>STOPLOSS</t>
  </si>
  <si>
    <t>BOOKED AT</t>
  </si>
  <si>
    <t>PROFIT/LOSS</t>
  </si>
  <si>
    <t>Investment Per Lot</t>
  </si>
  <si>
    <t>Percentage Profits</t>
  </si>
  <si>
    <t>RELIANCE-PUT</t>
  </si>
  <si>
    <t>BUY</t>
  </si>
  <si>
    <t>62</t>
  </si>
  <si>
    <t>MUTHOOTFIN-PUT</t>
  </si>
  <si>
    <t>SRTRANSFIN-PUT</t>
  </si>
  <si>
    <t>ESCORTS-CALL</t>
  </si>
  <si>
    <t>ESCORTS-PUT</t>
  </si>
  <si>
    <t>TOTAL PROFITS</t>
  </si>
  <si>
    <t>Total Percentage Profits</t>
  </si>
  <si>
    <t>ACCURACY</t>
  </si>
  <si>
    <t>EP-OPTIONS PREMIUM PACKAGE PERFORMANCE  REPORT [FEB-2020]</t>
  </si>
  <si>
    <t>JUSTDIAL-PUT</t>
  </si>
  <si>
    <t>49</t>
  </si>
  <si>
    <t>JUBILANTFOOD-PUT</t>
  </si>
  <si>
    <t>SRTRANSFIN-CALL</t>
  </si>
  <si>
    <t>HEROMOTO-PUT</t>
  </si>
  <si>
    <t>BPCL-PUT</t>
  </si>
  <si>
    <t>18.20-19.50</t>
  </si>
  <si>
    <t>INDUSINDBK-CALL</t>
  </si>
  <si>
    <t>46.30-51.80</t>
  </si>
  <si>
    <t>INDIGO-CALL</t>
  </si>
  <si>
    <t>14/02/2020</t>
  </si>
  <si>
    <t>DIVISLAB-CALL</t>
  </si>
  <si>
    <t>18/02/2020</t>
  </si>
  <si>
    <t>LICHSGFIN-PUT</t>
  </si>
  <si>
    <t>20/02/2020</t>
  </si>
  <si>
    <t>MUTHOOTFIN-CALL</t>
  </si>
  <si>
    <t>JUBLFOOD-PUT</t>
  </si>
  <si>
    <t>EP-OPTIONS PREMIUM PACKAGE PERFORMANCE  REPORT [JAN-20]</t>
  </si>
  <si>
    <t>RBLBANK-CALL</t>
  </si>
  <si>
    <t>22.6-29</t>
  </si>
  <si>
    <t>BAJFINANCE-CALL</t>
  </si>
  <si>
    <t>159.8-174</t>
  </si>
  <si>
    <t>HCLTECH-CALL</t>
  </si>
  <si>
    <t>23.8-29</t>
  </si>
  <si>
    <t>BIOCON-CALL</t>
  </si>
  <si>
    <t>10.3-15</t>
  </si>
  <si>
    <t>HDFC BANK-PUT</t>
  </si>
  <si>
    <t>JUSTDIAL-CALL</t>
  </si>
  <si>
    <t>13/01/2020</t>
  </si>
  <si>
    <t>TATAGLOBAL-CALL</t>
  </si>
  <si>
    <t>BHARTIAIRTEL-CALL</t>
  </si>
  <si>
    <t>14/01/2020</t>
  </si>
  <si>
    <t xml:space="preserve"> INDUSIND BANK-PUT</t>
  </si>
  <si>
    <t>15/01/2020</t>
  </si>
  <si>
    <t>PVR-CALL</t>
  </si>
  <si>
    <t>IGL-CALL</t>
  </si>
  <si>
    <t>16/01/2020</t>
  </si>
  <si>
    <t>TATAGLOBAL-PUT</t>
  </si>
  <si>
    <t xml:space="preserve">11.90 </t>
  </si>
  <si>
    <t>17/01/2020</t>
  </si>
  <si>
    <t>RELIANCE-CALL</t>
  </si>
  <si>
    <t>20/01/2020</t>
  </si>
  <si>
    <t>ASIANPAINT-CALL</t>
  </si>
  <si>
    <t>TCS-PUT</t>
  </si>
  <si>
    <t>21/01/2020</t>
  </si>
  <si>
    <t>HAVELLS-PUT</t>
  </si>
  <si>
    <t>22/01/2020</t>
  </si>
  <si>
    <t>RBLBANK-PUT</t>
  </si>
  <si>
    <t>23/01/2020</t>
  </si>
  <si>
    <t>TATA GLOBAL-CALL</t>
  </si>
  <si>
    <t>24/01/2020</t>
  </si>
  <si>
    <t>28/01/2020</t>
  </si>
  <si>
    <t>RELIANCE-PUT(FEB)</t>
  </si>
  <si>
    <t>HDFC-PUT</t>
  </si>
  <si>
    <t>29/01/2020</t>
  </si>
  <si>
    <t>INFY(FEB)-PUT</t>
  </si>
  <si>
    <t>30/01/2020</t>
  </si>
  <si>
    <t xml:space="preserve"> AUROPHARMA (FEB)-PUT</t>
  </si>
  <si>
    <t>EP-OPTIONS PREMIUM PACKAGE PERFORMANCE  REPORT [DEC-2019]</t>
  </si>
  <si>
    <t>BHARTI AIRTEL-PUT</t>
  </si>
  <si>
    <t>26.4-32</t>
  </si>
  <si>
    <t>IBULLHOUSING-PUT</t>
  </si>
  <si>
    <t>44-54</t>
  </si>
  <si>
    <t>34.7-42</t>
  </si>
  <si>
    <t>MINDTREE-CALL</t>
  </si>
  <si>
    <t>28-37</t>
  </si>
  <si>
    <t>INDIGO-PUT</t>
  </si>
  <si>
    <t>95-117</t>
  </si>
  <si>
    <t>BALKRISHAN IND-CALL</t>
  </si>
  <si>
    <t>35-44</t>
  </si>
  <si>
    <t>SRF-CALL</t>
  </si>
  <si>
    <t>116-132</t>
  </si>
  <si>
    <t>21.9-29</t>
  </si>
  <si>
    <t>TITAN-CALL</t>
  </si>
  <si>
    <t>25-29</t>
  </si>
  <si>
    <t>26.5-34</t>
  </si>
  <si>
    <t>13/12/2019</t>
  </si>
  <si>
    <t>36-45</t>
  </si>
  <si>
    <t>TATAMOTORS-PUT</t>
  </si>
  <si>
    <t>9-12</t>
  </si>
  <si>
    <t>18/12/2019</t>
  </si>
  <si>
    <t>12-15</t>
  </si>
  <si>
    <t>19/12/2019</t>
  </si>
  <si>
    <t>20/12/2019</t>
  </si>
  <si>
    <t>14-19</t>
  </si>
  <si>
    <t>24/12/2019</t>
  </si>
  <si>
    <t>25-35</t>
  </si>
  <si>
    <t>27/12/2019</t>
  </si>
  <si>
    <t>18.5-24</t>
  </si>
  <si>
    <t>31/12/2019</t>
  </si>
  <si>
    <t xml:space="preserve"> JUBILANT FOOD-CALL</t>
  </si>
  <si>
    <t>66.8-77</t>
  </si>
  <si>
    <t>EP-OPTIONS PREMIUM PACKAGE PERFORMANCE  REPORT [NOV-2019]</t>
  </si>
  <si>
    <t>ZEEL-PUT</t>
  </si>
  <si>
    <t>29.8-35</t>
  </si>
  <si>
    <t>31.9-39</t>
  </si>
  <si>
    <t>TITAN-PUT</t>
  </si>
  <si>
    <t>61-75</t>
  </si>
  <si>
    <t>47.4-57</t>
  </si>
  <si>
    <t>189-215</t>
  </si>
  <si>
    <t>INFY-CALL</t>
  </si>
  <si>
    <t>28-32</t>
  </si>
  <si>
    <t>MFSL-CALL</t>
  </si>
  <si>
    <t>25.8-31</t>
  </si>
  <si>
    <t>15.9-19</t>
  </si>
  <si>
    <t>30-37</t>
  </si>
  <si>
    <t>13/11/2019</t>
  </si>
  <si>
    <t>SUNTV-PUT</t>
  </si>
  <si>
    <t>32.4-39</t>
  </si>
  <si>
    <t>14/11/2019</t>
  </si>
  <si>
    <t>JUBILANT FOOD-CALL</t>
  </si>
  <si>
    <t>53.8-62</t>
  </si>
  <si>
    <t>15/11/2019</t>
  </si>
  <si>
    <t>124-147</t>
  </si>
  <si>
    <t>22-27</t>
  </si>
  <si>
    <t>18/11/2019</t>
  </si>
  <si>
    <t>18-22</t>
  </si>
  <si>
    <t>19/11/2019</t>
  </si>
  <si>
    <t>31.7-37</t>
  </si>
  <si>
    <t>20/11/2019</t>
  </si>
  <si>
    <t>BHARTIAIRTEL-PUT</t>
  </si>
  <si>
    <t>19.4-24</t>
  </si>
  <si>
    <t>21/11/2019</t>
  </si>
  <si>
    <t>31-37</t>
  </si>
  <si>
    <t>22/11/2019</t>
  </si>
  <si>
    <t>ZEEL-CALL</t>
  </si>
  <si>
    <t>23.7-29</t>
  </si>
  <si>
    <t>25/11/2019</t>
  </si>
  <si>
    <t>12.9-19</t>
  </si>
  <si>
    <t>26/11/2019</t>
  </si>
  <si>
    <t>14.7-21</t>
  </si>
  <si>
    <t>29/11/2019</t>
  </si>
  <si>
    <t>36-42</t>
  </si>
  <si>
    <t>63-71</t>
  </si>
  <si>
    <t>EP-OPTIONS PREMIUM PACKAGE PERFORMANCE  REPORT [OCT-2019]</t>
  </si>
  <si>
    <t>ASIANPAINT-PUT</t>
  </si>
  <si>
    <t>14/10/2019</t>
  </si>
  <si>
    <t>INFY-PUT</t>
  </si>
  <si>
    <t>16/10/2019</t>
  </si>
  <si>
    <t>ACC-PUT</t>
  </si>
  <si>
    <t>17/10/2019</t>
  </si>
  <si>
    <t>18/10/2019</t>
  </si>
  <si>
    <t>22/10/2019</t>
  </si>
  <si>
    <t>MUTHOOT FIN-CALL</t>
  </si>
  <si>
    <t>23/10/2019</t>
  </si>
  <si>
    <t>24/10/2019</t>
  </si>
  <si>
    <t>29/10/2019</t>
  </si>
  <si>
    <t>EP-OPTIONS PREMIUM PACKAGE PERFORMANCE  REPORT [SEP-2019]</t>
  </si>
  <si>
    <t>16/09/2019</t>
  </si>
  <si>
    <t>18/09/2019</t>
  </si>
  <si>
    <t>UPL-PUT</t>
  </si>
  <si>
    <t>19/09/2019</t>
  </si>
  <si>
    <t>20/09/2019</t>
  </si>
  <si>
    <t>23/09/2019</t>
  </si>
  <si>
    <t>24/09/2019</t>
  </si>
  <si>
    <t>25/09/2019</t>
  </si>
  <si>
    <t>EP-OPTIONS PREMIUM PACKAGE PERFORMANCE  REPORT [AUG-2019]</t>
  </si>
  <si>
    <t>ASIAN PAINT-CALL</t>
  </si>
  <si>
    <t>BATAINDIA-CALL</t>
  </si>
  <si>
    <t>BAJAJFIN-CALL</t>
  </si>
  <si>
    <t>IBULLHOUSING-CALL</t>
  </si>
  <si>
    <t>13/08/2019</t>
  </si>
  <si>
    <t>14/08/2019</t>
  </si>
  <si>
    <t>16/08/2019</t>
  </si>
  <si>
    <t>19/08/2019</t>
  </si>
  <si>
    <t>21/08/2019</t>
  </si>
  <si>
    <t>22/08/2019</t>
  </si>
  <si>
    <t>DLF-PUT</t>
  </si>
  <si>
    <t>23/08/2019</t>
  </si>
  <si>
    <t>26/08/2019</t>
  </si>
  <si>
    <t>INDUSIND BANK-PUT</t>
  </si>
  <si>
    <t>ESCORT-CALL</t>
  </si>
  <si>
    <t>27/08/2019</t>
  </si>
  <si>
    <t>28/08/2019</t>
  </si>
  <si>
    <t>APOLLO HOSPITAL-CALL</t>
  </si>
  <si>
    <t>30/08/2019</t>
  </si>
  <si>
    <t>EP-OPTIONS PREMIUM PACKAGE PERFORMANCE  REPORT [JULY-2019]</t>
  </si>
  <si>
    <t>GLENMARK-PUT</t>
  </si>
  <si>
    <t>RELCAPITAL-CALL</t>
  </si>
  <si>
    <t>MARUTI-PUT</t>
  </si>
  <si>
    <t>15/07/2019</t>
  </si>
  <si>
    <t>17/07/2019</t>
  </si>
  <si>
    <t>18/07/2019</t>
  </si>
  <si>
    <t>MINDTREE-PUT</t>
  </si>
  <si>
    <t>22/07/2019</t>
  </si>
  <si>
    <t>23/07/2019</t>
  </si>
  <si>
    <t>29/07/2019</t>
  </si>
  <si>
    <t>IBULLHSGFIN-PUT</t>
  </si>
  <si>
    <t>30/07/2019</t>
  </si>
  <si>
    <t>31/07/2019</t>
  </si>
  <si>
    <t>EP-OPTIONS PREMIUM PACKAGE PERFORMANCE  REPORT [JUNE-2019]</t>
  </si>
  <si>
    <t>DRREDDY-PUT</t>
  </si>
  <si>
    <t>GAIL-PUT</t>
  </si>
  <si>
    <t>GAIL-CALL</t>
  </si>
  <si>
    <t>13/06/2019</t>
  </si>
  <si>
    <t>INDUSIND-PUT</t>
  </si>
  <si>
    <t>14/06/2019</t>
  </si>
  <si>
    <t>AUROPHARMA-PUT</t>
  </si>
  <si>
    <t>17/06/2019</t>
  </si>
  <si>
    <t>19/06/2019</t>
  </si>
  <si>
    <t xml:space="preserve"> JINDAL STEEL-PUT</t>
  </si>
  <si>
    <t>20/06/2019</t>
  </si>
  <si>
    <t>21/06/2019</t>
  </si>
  <si>
    <t>24/06/2019</t>
  </si>
  <si>
    <t>25/06/2019</t>
  </si>
  <si>
    <t>26/06/2019</t>
  </si>
  <si>
    <t>UPL-CALL</t>
  </si>
  <si>
    <t>27/06/2019</t>
  </si>
  <si>
    <t>EP-OPTIONS PREMIUM PACKAGE PERFORMANCE  REPORT [MAY-2019]</t>
  </si>
  <si>
    <t>ESCORT-PUT</t>
  </si>
  <si>
    <t>TATA MOTORS-PUT</t>
  </si>
  <si>
    <t>HUL-PUT</t>
  </si>
  <si>
    <t>STAR-PUT</t>
  </si>
  <si>
    <t>YES BANK-PUT</t>
  </si>
  <si>
    <t>DHFL-PUT</t>
  </si>
  <si>
    <t>SBI-PUT</t>
  </si>
  <si>
    <t>13/5/2019</t>
  </si>
  <si>
    <t>MUTHOOT FINANCE-PUT</t>
  </si>
  <si>
    <t>14/05/2019</t>
  </si>
  <si>
    <t>SUNPHARMA-PUT</t>
  </si>
  <si>
    <t>15/05/2019</t>
  </si>
  <si>
    <t>PIDILITE-CALL</t>
  </si>
  <si>
    <t>16/05/2019</t>
  </si>
  <si>
    <t>17/05/2019</t>
  </si>
  <si>
    <t>20/05/2019</t>
  </si>
  <si>
    <t>SBI-CALL</t>
  </si>
  <si>
    <t>21/05/2019</t>
  </si>
  <si>
    <t>HINDPETRO-PUT</t>
  </si>
  <si>
    <t>22/05/2019</t>
  </si>
  <si>
    <t xml:space="preserve"> JUBILANT FOOD-PUT</t>
  </si>
  <si>
    <t>23/05/2019</t>
  </si>
  <si>
    <t>ADANIENT-CALL</t>
  </si>
  <si>
    <t>27/05/2019</t>
  </si>
  <si>
    <t>28/05/2019</t>
  </si>
  <si>
    <t>29/05/2019</t>
  </si>
  <si>
    <t>30/05/2019</t>
  </si>
  <si>
    <t>AXIS BANK-CALL</t>
  </si>
  <si>
    <t>31/05/2019</t>
  </si>
  <si>
    <t>EP-OPTIONS PREMIUM PACKAGE PERFORMANCE  REPORT [APRIL-2019]</t>
  </si>
  <si>
    <t>TATAMOTORS-CALL</t>
  </si>
  <si>
    <t>CANFINHOME-CALL</t>
  </si>
  <si>
    <t>UJJIVAN-CALL</t>
  </si>
  <si>
    <t>15/04/2019</t>
  </si>
  <si>
    <t>16/04/2019</t>
  </si>
  <si>
    <t>BATA INDIA-CALL</t>
  </si>
  <si>
    <t>18/04/2019</t>
  </si>
  <si>
    <t>TATA MOTORS-CALL</t>
  </si>
  <si>
    <t>22/04/2019</t>
  </si>
  <si>
    <t>23/04/2019</t>
  </si>
  <si>
    <t>24/04/2019</t>
  </si>
  <si>
    <t>25/04/2019</t>
  </si>
  <si>
    <t xml:space="preserve"> HINDUSTAN UNILEVER-CALL</t>
  </si>
  <si>
    <t>26/04/2019</t>
  </si>
  <si>
    <t>30/04/2019</t>
  </si>
  <si>
    <t>EP-OPTIONS PREMIUM PACKAGE PERFORMANCE  REPORT [MARCH-2019]</t>
  </si>
  <si>
    <t>ADANIPORT-CALL</t>
  </si>
  <si>
    <t>AUROPHARMA-CALL</t>
  </si>
  <si>
    <t>RAYMOND-CALL</t>
  </si>
  <si>
    <t>DRREDDY-CALL</t>
  </si>
  <si>
    <t>ACC-CALL</t>
  </si>
  <si>
    <t>13/03/2019</t>
  </si>
  <si>
    <t>MUTHOOT FINANCE-CALL</t>
  </si>
  <si>
    <t>14/03/2019</t>
  </si>
  <si>
    <t>15/03/2019</t>
  </si>
  <si>
    <t>BHARATFORGE-CALL</t>
  </si>
  <si>
    <t>BPCL-CALL</t>
  </si>
  <si>
    <t>18/03/2019</t>
  </si>
  <si>
    <t>19/03/2019</t>
  </si>
  <si>
    <t>ADANIPORT-PUT</t>
  </si>
  <si>
    <t>22/03/2019</t>
  </si>
  <si>
    <t>26/03/2019</t>
  </si>
  <si>
    <t>27/03/2019</t>
  </si>
  <si>
    <t>28/03/2019</t>
  </si>
  <si>
    <t>BALKRISHNA-CALL</t>
  </si>
  <si>
    <t>EP-OPTIONS PREMIUM PACKAGE PERFORMANCE  REPORT [FEBRUARY-2019]</t>
  </si>
  <si>
    <t>VEDL-CALL</t>
  </si>
  <si>
    <t>MNM-CALL</t>
  </si>
  <si>
    <t>DIVIS LAB-CALL</t>
  </si>
  <si>
    <t>RELCAPITAL-PUT</t>
  </si>
  <si>
    <t>RELINFRA-PUT</t>
  </si>
  <si>
    <t>TATA STEEL-PUT</t>
  </si>
  <si>
    <t>13/02/2019</t>
  </si>
  <si>
    <t>AXIS BANK-PUT</t>
  </si>
  <si>
    <t>JUBILANTFOOD-CALL</t>
  </si>
  <si>
    <t>LUPIN-PUT</t>
  </si>
  <si>
    <t>14/02/2019</t>
  </si>
  <si>
    <t>15/02/2019</t>
  </si>
  <si>
    <t>MNM-PUT</t>
  </si>
  <si>
    <t>18/02/2019</t>
  </si>
  <si>
    <t>19/02/2019</t>
  </si>
  <si>
    <t>KSCL-PUT</t>
  </si>
  <si>
    <t>20/02/2019</t>
  </si>
  <si>
    <t>KSCL-CALL</t>
  </si>
  <si>
    <t>21/02/2019</t>
  </si>
  <si>
    <t>SUNTV-CALL</t>
  </si>
  <si>
    <t>22/02/2019</t>
  </si>
  <si>
    <t>SUN TV-CALL</t>
  </si>
  <si>
    <t>25/02/2019</t>
  </si>
  <si>
    <t>26/02/2019</t>
  </si>
  <si>
    <t>27/02/2019</t>
  </si>
  <si>
    <t>28/02/2019</t>
  </si>
  <si>
    <t>SUNPHARMA-CALL</t>
  </si>
  <si>
    <t>EP-OPTIONS PREMIUM PACKAGE PERFORMANCE  REPORT [JANUARY-2019]</t>
  </si>
  <si>
    <t>JETAIRWAYS-CALL</t>
  </si>
  <si>
    <t xml:space="preserve">BUY </t>
  </si>
  <si>
    <t>ASHOKLEYLAND-PUT</t>
  </si>
  <si>
    <t>TATASTEEL-PUT</t>
  </si>
  <si>
    <t>TECHMAH-PUT</t>
  </si>
  <si>
    <t>ICICI BANK-CALL</t>
  </si>
  <si>
    <t>BEML-CALL</t>
  </si>
  <si>
    <t>ITC-CALL</t>
  </si>
  <si>
    <t>BEML-PUT</t>
  </si>
  <si>
    <t>18/01/2019</t>
  </si>
  <si>
    <t>21/01/2019</t>
  </si>
  <si>
    <t>22/01/2019</t>
  </si>
  <si>
    <t>23/01/2019</t>
  </si>
  <si>
    <t>24/01/2019</t>
  </si>
  <si>
    <t>25/01/2019</t>
  </si>
  <si>
    <t>28/01/2019</t>
  </si>
  <si>
    <t>30/01/2019</t>
  </si>
  <si>
    <t>31/01/2019</t>
  </si>
  <si>
    <t>EP-OPTIONS PREMIUM PACKAGE PERFORMANCE  REPORT [DECEMBER-2018]</t>
  </si>
  <si>
    <t>DHFL-CALL</t>
  </si>
  <si>
    <t>BHARATFORGE-PUT</t>
  </si>
  <si>
    <t>JINDALSTEEL-PUT</t>
  </si>
  <si>
    <t>KOTAKBANK-PUT</t>
  </si>
  <si>
    <t>MARICO-CALL</t>
  </si>
  <si>
    <t>JINDALSTEEL-CALL</t>
  </si>
  <si>
    <t>JUBILANT FOOD-PUT</t>
  </si>
  <si>
    <t>HINDUNILEVER-PUT</t>
  </si>
  <si>
    <t>EP-OPTIONS PREMIUM PACKAGE PERFORMANCE  REPORT [NOVEMBER-2018]</t>
  </si>
  <si>
    <t>MCDOWELL-CALL</t>
  </si>
  <si>
    <t>IBULHOUSING-PUT</t>
  </si>
  <si>
    <t xml:space="preserve"> ICICI BANK-CALL</t>
  </si>
  <si>
    <t>IBULHOUSING-CALL</t>
  </si>
  <si>
    <t>YES BANK-CALL</t>
  </si>
  <si>
    <t>HINDALCO-PUT</t>
  </si>
  <si>
    <t>DR REDDY-CALL</t>
  </si>
  <si>
    <t xml:space="preserve"> DR REDDY-CALL</t>
  </si>
  <si>
    <t>EP-OPTIONS PREMIUM PACKAGE PERFORMANCE  REPORT [OCTOBER-2018]</t>
  </si>
  <si>
    <t>HDFC-CALL</t>
  </si>
  <si>
    <t>BAJ FINANCE-PUT</t>
  </si>
  <si>
    <t>BAJFINANCE-PUT</t>
  </si>
  <si>
    <t>DR REDDY-PUT</t>
  </si>
  <si>
    <t xml:space="preserve"> DIVIS LAB-CALL</t>
  </si>
  <si>
    <t>EP-OPTIONS PREMIUM PACKAGE PERFORMANCE  REPORT [SEPTEMBER-2018]</t>
  </si>
  <si>
    <t>HINDALCO-CALL</t>
  </si>
  <si>
    <t xml:space="preserve"> HIND UNILEVER-PUT</t>
  </si>
  <si>
    <t>INFOSY-PUT</t>
  </si>
  <si>
    <t>HINDUSTAN LEVER-CALL</t>
  </si>
  <si>
    <t>LUPIN-CALL</t>
  </si>
  <si>
    <t>HCL TECH-CALL</t>
  </si>
  <si>
    <t>JINDAL STEEL-CALL</t>
  </si>
  <si>
    <t>LICHOUSING FINANCE-PUT</t>
  </si>
  <si>
    <t>EP-OPTIONS PREMIUM PACKAGE PERFORMANCE  REPORT [AUGUST-2018]</t>
  </si>
  <si>
    <t>HIND UNILEVER-CALL</t>
  </si>
  <si>
    <t>JUST DIAL-CALL</t>
  </si>
  <si>
    <t>ASHOK LEYLAND-CALL</t>
  </si>
  <si>
    <t>TCS-CALL</t>
  </si>
  <si>
    <t>AXISBANK-CALL</t>
  </si>
  <si>
    <t>TATASTEEL-CALL</t>
  </si>
  <si>
    <t>BALKRISHNA IND-CALL</t>
  </si>
  <si>
    <t xml:space="preserve"> BALKRISHNA IND-CALL</t>
  </si>
  <si>
    <t>ICICBANK-CALL</t>
  </si>
  <si>
    <t>EP-OPTIONS PREMIUM PACKAGE PERFORMANCE  REPORT [JULY-2018]</t>
  </si>
  <si>
    <t xml:space="preserve"> BANK BARODA-PUT</t>
  </si>
  <si>
    <t xml:space="preserve"> JSW STEEL -CALL</t>
  </si>
  <si>
    <t>YES BANK -CALL</t>
  </si>
  <si>
    <t>HDFC BANK -CALL</t>
  </si>
  <si>
    <t>REC-PUT</t>
  </si>
  <si>
    <t>GRASIM-PUT</t>
  </si>
  <si>
    <t xml:space="preserve"> FEDERAL BANK-PUT</t>
  </si>
  <si>
    <t xml:space="preserve"> JUST DIAL -PUT</t>
  </si>
  <si>
    <t xml:space="preserve"> BHARTI AIRTEL-PUT</t>
  </si>
  <si>
    <t>ASHOK LEYLAND-PUT</t>
  </si>
  <si>
    <t xml:space="preserve"> ICICI BANK-PUT</t>
  </si>
  <si>
    <t>DREDDY-CALL</t>
  </si>
  <si>
    <t>JUST DIAL -CALL</t>
  </si>
  <si>
    <t>IRB-CALL</t>
  </si>
  <si>
    <t xml:space="preserve">AXIS BANK-CALL </t>
  </si>
  <si>
    <t>EP-OPTIONS PREMIUM PACKAGE PERFORMANCE  REPORT [JUNE-2018]</t>
  </si>
  <si>
    <t xml:space="preserve"> ADANI PORTS-CALL</t>
  </si>
  <si>
    <t xml:space="preserve"> HDFC BANK-PUT</t>
  </si>
  <si>
    <t>JUST DIAL-PUT</t>
  </si>
  <si>
    <t>SUN PHARMA-CALL</t>
  </si>
  <si>
    <t>BANK BARODA-CALL</t>
  </si>
  <si>
    <t>DR REDDY -CALL</t>
  </si>
  <si>
    <t xml:space="preserve"> DR REDDY-PUT</t>
  </si>
  <si>
    <t>EP-OPTIONS PREMIUM PACKAGE PERFORMANCE  REPORT [MAY-2018]</t>
  </si>
  <si>
    <t xml:space="preserve"> INDUSIND BANK-CALL</t>
  </si>
  <si>
    <t>HAVELLS-CALL</t>
  </si>
  <si>
    <t>TECH MAH-CALL</t>
  </si>
  <si>
    <t>HDFC BANK-CALL</t>
  </si>
  <si>
    <t>ONGC-CALL</t>
  </si>
  <si>
    <t>BHARTI AIRTEL-CALL</t>
  </si>
  <si>
    <t xml:space="preserve"> KOTAK BANK-CALL</t>
  </si>
  <si>
    <t>ICICI BANK-PUT</t>
  </si>
  <si>
    <t>CEAT-PUT</t>
  </si>
  <si>
    <t>BERGER PAINT-CALL</t>
  </si>
  <si>
    <t>WOCKHARD PHARMA-CALL</t>
  </si>
  <si>
    <t>TECH MAH -CALL</t>
  </si>
  <si>
    <t>REL INFRA-CALL</t>
  </si>
  <si>
    <t>TECH MAH (JUNE)-CALL</t>
  </si>
  <si>
    <t>EP-OPTIONS PREMIUM PACKAGE PERFORMANCE  REPORT [APRIL-2018]</t>
  </si>
  <si>
    <t>IDBI-CALL</t>
  </si>
  <si>
    <t>CEAT-CALL</t>
  </si>
  <si>
    <t>VOLTAS-CALL</t>
  </si>
  <si>
    <t>PNB-CALL</t>
  </si>
  <si>
    <t>RELINFRA-CALL</t>
  </si>
  <si>
    <t>DLF-CALL</t>
  </si>
  <si>
    <t>FEDERAL BANK-CALL</t>
  </si>
  <si>
    <t>IOC-PUT</t>
  </si>
  <si>
    <t xml:space="preserve"> HCL TECH -CALL</t>
  </si>
  <si>
    <t>TCH MAH-CALL</t>
  </si>
  <si>
    <t>EP-OPTIONS PREMIUM PACKAGE PERFORMANCE  REPORT [MARCH-2018]</t>
  </si>
  <si>
    <t xml:space="preserve"> YES BANK-CALL</t>
  </si>
  <si>
    <t xml:space="preserve"> ADANI ENT-PUT</t>
  </si>
  <si>
    <t>IOC-CALL</t>
  </si>
  <si>
    <t>HINDPETRO-CALL</t>
  </si>
  <si>
    <t>JETAIRWAYS-PUT</t>
  </si>
  <si>
    <t>OIL-CALL</t>
  </si>
  <si>
    <t>CESC-CALL</t>
  </si>
  <si>
    <t>EP-OPTIONS PREMIUM PACKAGE PERFORMANCE  REPORT [FEBRUARY-2018]</t>
  </si>
  <si>
    <t>LT-PUT</t>
  </si>
  <si>
    <t>JET AIRWAYS-CALL</t>
  </si>
  <si>
    <t>CAN FIN HOME-CALL</t>
  </si>
  <si>
    <t>PC JEWELLERS-PUT</t>
  </si>
  <si>
    <t>PNB-PUT</t>
  </si>
  <si>
    <t xml:space="preserve"> PC JEWELLERS-PUT</t>
  </si>
  <si>
    <t>SUN PHARMA-PUT</t>
  </si>
  <si>
    <t>TATA STEEL -CALL</t>
  </si>
  <si>
    <t>EP-OPTIONS PREMIUM PACKAGE PERFORMANCE  REPORT [JANUARY-2018]</t>
  </si>
  <si>
    <t>RELINFRA- CALL</t>
  </si>
  <si>
    <t>ADANI ENT -CALL</t>
  </si>
  <si>
    <t>TATA STEEL-CALL</t>
  </si>
  <si>
    <t>ARVIND-CALL</t>
  </si>
  <si>
    <t>VEDL-PUT</t>
  </si>
  <si>
    <t>ADANI PORT -CALL</t>
  </si>
  <si>
    <t>15/01/2018</t>
  </si>
  <si>
    <t xml:space="preserve"> YES BANK -CALL</t>
  </si>
  <si>
    <t>16/01/2018</t>
  </si>
  <si>
    <t>TECHMAH-CALL</t>
  </si>
  <si>
    <t>17/01/2018</t>
  </si>
  <si>
    <t>18/01/2018</t>
  </si>
  <si>
    <t>19/01/2018</t>
  </si>
  <si>
    <t>22/01/2018</t>
  </si>
  <si>
    <t>23/01/2018</t>
  </si>
  <si>
    <t>24/01/2018</t>
  </si>
  <si>
    <t>HCL TECH -CALL</t>
  </si>
  <si>
    <t>25/01/2018</t>
  </si>
  <si>
    <t>29/01/2018</t>
  </si>
  <si>
    <t>30/01/2018</t>
  </si>
  <si>
    <t xml:space="preserve"> TECH MAH-CALL</t>
  </si>
  <si>
    <t>31/01/2018</t>
  </si>
  <si>
    <t>BANKNIFTY-PUT</t>
  </si>
  <si>
    <t>AXISBANK-PUT</t>
  </si>
  <si>
    <t>HDFCBANK-PUT</t>
  </si>
  <si>
    <t>EP-OPTIONS PREMIUM PACKAGE PERFORMANCE  REPORT [APRIL-2020]</t>
  </si>
  <si>
    <t>57</t>
  </si>
  <si>
    <t>INDUSIND BANK-CALL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</si>
</sst>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dd\/mm\/yyyy"/>
  </numFmts>
  <fonts count="13">
    <font>
      <sz val="11"/>
      <color theme="1"/>
      <name val="Calibri"/>
      <charset val="134"/>
      <scheme val="minor"/>
    </font>
    <font>
      <b/>
      <sz val="14"/>
      <color rgb="FF000000"/>
      <name val="Arial Black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>
      <alignment vertical="center"/>
    </xf>
    <xf numFmtId="0" fontId="11" fillId="0" borderId="0"/>
  </cellStyleXfs>
  <cellXfs count="51">
    <xf numFmtId="0" fontId="0" fillId="0" borderId="0" xfId="0"/>
    <xf numFmtId="0" fontId="0" fillId="0" borderId="0" xfId="0" applyFont="1" applyFill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/>
    </xf>
    <xf numFmtId="0" fontId="0" fillId="0" borderId="0" xfId="0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/>
    </xf>
    <xf numFmtId="9" fontId="7" fillId="0" borderId="7" xfId="1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3" borderId="7" xfId="0" applyFont="1" applyFill="1" applyBorder="1" applyAlignment="1">
      <alignment horizontal="center" vertical="center"/>
    </xf>
    <xf numFmtId="9" fontId="7" fillId="0" borderId="0" xfId="1" applyFont="1" applyFill="1" applyBorder="1" applyAlignment="1">
      <alignment horizontal="center"/>
    </xf>
    <xf numFmtId="1" fontId="9" fillId="4" borderId="8" xfId="2" applyNumberFormat="1" applyFont="1" applyFill="1" applyBorder="1" applyAlignment="1">
      <alignment horizontal="center"/>
    </xf>
    <xf numFmtId="9" fontId="9" fillId="4" borderId="7" xfId="1" applyNumberFormat="1" applyFont="1" applyFill="1" applyBorder="1" applyAlignment="1">
      <alignment horizontal="center"/>
    </xf>
    <xf numFmtId="9" fontId="9" fillId="4" borderId="7" xfId="1" applyNumberFormat="1" applyFont="1" applyFill="1" applyBorder="1" applyAlignment="1" applyProtection="1">
      <alignment horizontal="center"/>
    </xf>
    <xf numFmtId="1" fontId="10" fillId="0" borderId="7" xfId="0" applyNumberFormat="1" applyFont="1" applyFill="1" applyBorder="1" applyAlignment="1">
      <alignment horizontal="center"/>
    </xf>
    <xf numFmtId="9" fontId="10" fillId="0" borderId="7" xfId="1" applyFont="1" applyFill="1" applyBorder="1" applyAlignment="1">
      <alignment horizontal="center"/>
    </xf>
    <xf numFmtId="164" fontId="0" fillId="0" borderId="0" xfId="0" applyNumberFormat="1" applyFont="1" applyFill="1" applyAlignment="1"/>
    <xf numFmtId="164" fontId="3" fillId="2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2" borderId="8" xfId="2" applyFont="1" applyFill="1" applyBorder="1" applyAlignment="1">
      <alignment horizontal="left"/>
    </xf>
    <xf numFmtId="0" fontId="6" fillId="2" borderId="7" xfId="2" applyFont="1" applyFill="1" applyBorder="1" applyAlignment="1">
      <alignment horizontal="left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/>
  <colors>
    <mruColors>
      <color rgb="FF00B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D16" sqref="D16"/>
    </sheetView>
  </sheetViews>
  <sheetFormatPr defaultColWidth="9" defaultRowHeight="15"/>
  <cols>
    <col min="1" max="1" width="10.140625" style="25" customWidth="1"/>
    <col min="2" max="2" width="20.140625" style="1" customWidth="1"/>
    <col min="3" max="4" width="9" style="1"/>
    <col min="5" max="5" width="12.85546875" style="1" customWidth="1"/>
    <col min="6" max="6" width="9" style="1"/>
    <col min="7" max="7" width="12.140625" style="1" customWidth="1"/>
    <col min="8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2"/>
    </row>
    <row r="2" spans="1:13" ht="15.75" thickBot="1">
      <c r="A2" s="39" t="s">
        <v>482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36">
        <v>43922</v>
      </c>
      <c r="B4" s="5" t="s">
        <v>162</v>
      </c>
      <c r="C4" s="5" t="s">
        <v>15</v>
      </c>
      <c r="D4" s="5">
        <v>1200</v>
      </c>
      <c r="E4" s="5">
        <v>620</v>
      </c>
      <c r="F4" s="5">
        <v>50</v>
      </c>
      <c r="G4" s="33" t="s">
        <v>483</v>
      </c>
      <c r="H4" s="5">
        <v>48.2</v>
      </c>
      <c r="I4" s="5">
        <v>52.4</v>
      </c>
      <c r="J4" s="14">
        <f t="shared" ref="J4:J11" si="0">(I4-F4)*D4</f>
        <v>2879.9999999999982</v>
      </c>
      <c r="K4" s="15">
        <f t="shared" ref="K4:K11" si="1">D4*F4</f>
        <v>60000</v>
      </c>
      <c r="L4" s="16">
        <f t="shared" ref="L4:L8" si="2">(J4/K4)</f>
        <v>4.7999999999999966E-2</v>
      </c>
      <c r="M4" s="17"/>
    </row>
    <row r="5" spans="1:13">
      <c r="A5" s="36">
        <v>43924</v>
      </c>
      <c r="B5" s="5" t="s">
        <v>72</v>
      </c>
      <c r="C5" s="5" t="s">
        <v>15</v>
      </c>
      <c r="D5" s="5">
        <v>1500</v>
      </c>
      <c r="E5" s="5">
        <v>120</v>
      </c>
      <c r="F5" s="5">
        <v>26</v>
      </c>
      <c r="G5" s="5">
        <v>31</v>
      </c>
      <c r="H5" s="5">
        <v>24.4</v>
      </c>
      <c r="I5" s="5">
        <v>26.5</v>
      </c>
      <c r="J5" s="14">
        <f t="shared" si="0"/>
        <v>750</v>
      </c>
      <c r="K5" s="15">
        <f t="shared" si="1"/>
        <v>39000</v>
      </c>
      <c r="L5" s="16">
        <f t="shared" si="2"/>
        <v>1.9230769230769232E-2</v>
      </c>
      <c r="M5" s="17"/>
    </row>
    <row r="6" spans="1:13">
      <c r="A6" s="36">
        <v>43924</v>
      </c>
      <c r="B6" s="5" t="s">
        <v>78</v>
      </c>
      <c r="C6" s="5" t="s">
        <v>15</v>
      </c>
      <c r="D6" s="5">
        <v>250</v>
      </c>
      <c r="E6" s="5">
        <v>1520</v>
      </c>
      <c r="F6" s="5">
        <v>132</v>
      </c>
      <c r="G6" s="5">
        <v>159</v>
      </c>
      <c r="H6" s="5">
        <v>122.4</v>
      </c>
      <c r="I6" s="5">
        <v>132</v>
      </c>
      <c r="J6" s="14">
        <f t="shared" si="0"/>
        <v>0</v>
      </c>
      <c r="K6" s="15">
        <f t="shared" si="1"/>
        <v>33000</v>
      </c>
      <c r="L6" s="16">
        <f t="shared" si="2"/>
        <v>0</v>
      </c>
      <c r="M6" s="17"/>
    </row>
    <row r="7" spans="1:13">
      <c r="A7" s="36">
        <v>43928</v>
      </c>
      <c r="B7" s="5" t="s">
        <v>326</v>
      </c>
      <c r="C7" s="5" t="s">
        <v>15</v>
      </c>
      <c r="D7" s="5">
        <v>1250</v>
      </c>
      <c r="E7" s="5">
        <v>400</v>
      </c>
      <c r="F7" s="5">
        <v>25.5</v>
      </c>
      <c r="G7" s="5">
        <v>32</v>
      </c>
      <c r="H7" s="5">
        <v>23.7</v>
      </c>
      <c r="I7" s="5">
        <v>27</v>
      </c>
      <c r="J7" s="14">
        <f t="shared" si="0"/>
        <v>1875</v>
      </c>
      <c r="K7" s="15">
        <f t="shared" si="1"/>
        <v>31875</v>
      </c>
      <c r="L7" s="16">
        <f t="shared" si="2"/>
        <v>5.8823529411764705E-2</v>
      </c>
      <c r="M7" s="17"/>
    </row>
    <row r="8" spans="1:13">
      <c r="A8" s="36">
        <v>43928</v>
      </c>
      <c r="B8" s="5" t="s">
        <v>281</v>
      </c>
      <c r="C8" s="5" t="s">
        <v>15</v>
      </c>
      <c r="D8" s="5">
        <v>1000</v>
      </c>
      <c r="E8" s="5">
        <v>400</v>
      </c>
      <c r="F8" s="5">
        <v>45</v>
      </c>
      <c r="G8" s="5">
        <v>53</v>
      </c>
      <c r="H8" s="5">
        <v>42.7</v>
      </c>
      <c r="I8" s="5">
        <v>49</v>
      </c>
      <c r="J8" s="14">
        <f t="shared" si="0"/>
        <v>4000</v>
      </c>
      <c r="K8" s="15">
        <f t="shared" si="1"/>
        <v>45000</v>
      </c>
      <c r="L8" s="16">
        <f t="shared" si="2"/>
        <v>8.8888888888888892E-2</v>
      </c>
      <c r="M8" s="17"/>
    </row>
    <row r="9" spans="1:13">
      <c r="A9" s="36">
        <v>43929</v>
      </c>
      <c r="B9" s="5" t="s">
        <v>484</v>
      </c>
      <c r="C9" s="5" t="s">
        <v>15</v>
      </c>
      <c r="D9" s="5">
        <v>400</v>
      </c>
      <c r="E9" s="5">
        <v>400</v>
      </c>
      <c r="F9" s="5">
        <v>88</v>
      </c>
      <c r="G9" s="5">
        <v>101</v>
      </c>
      <c r="H9" s="5">
        <v>82.4</v>
      </c>
      <c r="I9" s="5">
        <v>94.4</v>
      </c>
      <c r="J9" s="14">
        <f t="shared" si="0"/>
        <v>2560.0000000000023</v>
      </c>
      <c r="K9" s="15">
        <f t="shared" si="1"/>
        <v>35200</v>
      </c>
      <c r="L9" s="16">
        <f>(J9/K9)</f>
        <v>7.2727272727272793E-2</v>
      </c>
      <c r="M9" s="17"/>
    </row>
    <row r="10" spans="1:13">
      <c r="A10" s="36">
        <v>43930</v>
      </c>
      <c r="B10" s="5" t="s">
        <v>301</v>
      </c>
      <c r="C10" s="5" t="s">
        <v>15</v>
      </c>
      <c r="D10" s="5">
        <v>1000</v>
      </c>
      <c r="E10" s="5">
        <v>340</v>
      </c>
      <c r="F10" s="5">
        <v>32</v>
      </c>
      <c r="G10" s="5">
        <v>39</v>
      </c>
      <c r="H10" s="5">
        <v>29.7</v>
      </c>
      <c r="I10" s="5">
        <v>32</v>
      </c>
      <c r="J10" s="14">
        <f t="shared" si="0"/>
        <v>0</v>
      </c>
      <c r="K10" s="15">
        <f t="shared" si="1"/>
        <v>32000</v>
      </c>
      <c r="L10" s="16">
        <f>(J10/K10)</f>
        <v>0</v>
      </c>
      <c r="M10" s="17"/>
    </row>
    <row r="11" spans="1:13">
      <c r="A11" s="36">
        <v>43934</v>
      </c>
      <c r="B11" s="5" t="s">
        <v>281</v>
      </c>
      <c r="C11" s="5" t="s">
        <v>15</v>
      </c>
      <c r="D11" s="31">
        <v>1000</v>
      </c>
      <c r="E11" s="5">
        <v>480</v>
      </c>
      <c r="F11" s="5">
        <v>51</v>
      </c>
      <c r="G11" s="5">
        <v>59</v>
      </c>
      <c r="H11" s="5">
        <v>48.7</v>
      </c>
      <c r="I11" s="5">
        <v>56</v>
      </c>
      <c r="J11" s="14">
        <f t="shared" si="0"/>
        <v>5000</v>
      </c>
      <c r="K11" s="15">
        <f t="shared" si="1"/>
        <v>51000</v>
      </c>
      <c r="L11" s="16">
        <f>(J11/K11)</f>
        <v>9.8039215686274508E-2</v>
      </c>
      <c r="M11" s="17"/>
    </row>
    <row r="12" spans="1:13">
      <c r="A12" s="36"/>
      <c r="B12" s="7"/>
      <c r="C12" s="7"/>
      <c r="D12" s="7"/>
      <c r="E12" s="7"/>
      <c r="F12" s="7"/>
      <c r="G12" s="7"/>
      <c r="H12" s="7"/>
      <c r="I12" s="7"/>
      <c r="J12" s="18"/>
      <c r="K12" s="23"/>
      <c r="L12" s="24"/>
      <c r="M12" s="17"/>
    </row>
    <row r="13" spans="1:13">
      <c r="A13" s="36"/>
      <c r="B13" s="5"/>
      <c r="C13" s="5"/>
      <c r="D13" s="5"/>
      <c r="E13" s="5"/>
      <c r="F13" s="5"/>
      <c r="G13" s="5"/>
      <c r="H13" s="5"/>
      <c r="I13" s="5"/>
      <c r="J13" s="14"/>
      <c r="K13" s="15"/>
      <c r="L13" s="16"/>
      <c r="M13" s="4"/>
    </row>
    <row r="14" spans="1:13">
      <c r="A14" s="28"/>
      <c r="B14" s="5"/>
      <c r="C14" s="5"/>
      <c r="D14" s="5"/>
      <c r="E14" s="5"/>
      <c r="F14" s="5"/>
      <c r="G14" s="5"/>
      <c r="H14" s="5"/>
      <c r="I14" s="5"/>
      <c r="J14" s="14"/>
      <c r="K14" s="15"/>
      <c r="L14" s="16"/>
      <c r="M14" s="4"/>
    </row>
    <row r="15" spans="1:13">
      <c r="A15" s="28"/>
      <c r="B15" s="5"/>
      <c r="C15" s="5"/>
      <c r="D15" s="5"/>
      <c r="E15" s="5"/>
      <c r="F15" s="5"/>
      <c r="G15" s="5"/>
      <c r="H15" s="5"/>
      <c r="I15" s="5"/>
      <c r="J15" s="14"/>
      <c r="K15" s="15"/>
      <c r="L15" s="16"/>
      <c r="M15" s="4"/>
    </row>
    <row r="16" spans="1:13">
      <c r="A16" s="28"/>
      <c r="B16" s="5"/>
      <c r="C16" s="5"/>
      <c r="D16" s="5"/>
      <c r="E16" s="5"/>
      <c r="F16" s="5"/>
      <c r="G16" s="5"/>
      <c r="H16" s="5"/>
      <c r="I16" s="5"/>
      <c r="J16" s="14"/>
      <c r="K16" s="15"/>
      <c r="L16" s="16"/>
      <c r="M16" s="4"/>
    </row>
    <row r="17" spans="1:12">
      <c r="A17" s="28"/>
      <c r="B17" s="5"/>
      <c r="C17" s="5"/>
      <c r="D17" s="5"/>
      <c r="E17" s="5"/>
      <c r="F17" s="5"/>
      <c r="G17" s="5"/>
      <c r="H17" s="5"/>
      <c r="I17" s="5"/>
      <c r="J17" s="14"/>
      <c r="K17" s="15"/>
      <c r="L17" s="16">
        <f>SUM(L4:L16)</f>
        <v>0.38570967594497013</v>
      </c>
    </row>
    <row r="18" spans="1:12">
      <c r="A18" s="30"/>
      <c r="B18" s="9"/>
      <c r="C18" s="9"/>
      <c r="D18" s="9"/>
      <c r="E18" s="9"/>
      <c r="F18" s="9"/>
      <c r="G18" s="9"/>
      <c r="H18" s="10"/>
      <c r="I18" s="10"/>
      <c r="J18" s="10"/>
      <c r="K18" s="9"/>
      <c r="L18" s="19"/>
    </row>
    <row r="19" spans="1:12">
      <c r="A19" s="30"/>
      <c r="B19" s="9"/>
      <c r="C19" s="9"/>
      <c r="D19" s="9"/>
      <c r="E19" s="9"/>
      <c r="F19" s="9"/>
      <c r="G19" s="9"/>
      <c r="H19" s="41" t="s">
        <v>21</v>
      </c>
      <c r="I19" s="41"/>
      <c r="J19" s="20">
        <f>SUM(J4:J17)</f>
        <v>17065</v>
      </c>
      <c r="K19" s="9"/>
      <c r="L19" s="12"/>
    </row>
    <row r="20" spans="1:12">
      <c r="H20" s="9"/>
      <c r="I20" s="9"/>
      <c r="J20" s="9"/>
    </row>
    <row r="21" spans="1:12">
      <c r="H21" s="42" t="s">
        <v>22</v>
      </c>
      <c r="I21" s="42"/>
      <c r="J21" s="22">
        <v>0.39</v>
      </c>
    </row>
    <row r="22" spans="1:12">
      <c r="H22" s="11"/>
      <c r="I22" s="11"/>
    </row>
    <row r="23" spans="1:12">
      <c r="H23" s="42" t="s">
        <v>23</v>
      </c>
      <c r="I23" s="42"/>
      <c r="J23" s="22">
        <f>8/8</f>
        <v>1</v>
      </c>
    </row>
  </sheetData>
  <mergeCells count="5">
    <mergeCell ref="A1:L1"/>
    <mergeCell ref="A2:L2"/>
    <mergeCell ref="H19:I19"/>
    <mergeCell ref="H21:I21"/>
    <mergeCell ref="H23:I23"/>
  </mergeCells>
  <pageMargins left="0.75" right="0.75" top="1" bottom="1" header="0.51180555555555596" footer="0.511805555555555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57"/>
  <sheetViews>
    <sheetView workbookViewId="0">
      <selection activeCell="D22" sqref="D22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39" t="s">
        <v>201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43472</v>
      </c>
      <c r="B4" s="5" t="s">
        <v>202</v>
      </c>
      <c r="C4" s="5" t="s">
        <v>15</v>
      </c>
      <c r="D4" s="5">
        <v>1000</v>
      </c>
      <c r="E4" s="5">
        <v>440</v>
      </c>
      <c r="F4" s="5">
        <v>16.5</v>
      </c>
      <c r="G4" s="5">
        <v>14</v>
      </c>
      <c r="H4" s="5">
        <v>18</v>
      </c>
      <c r="I4" s="14">
        <f t="shared" ref="I4:I21" si="0">(H4-F4)*D4</f>
        <v>1500</v>
      </c>
      <c r="J4" s="15">
        <f t="shared" ref="J4:J21" si="1">D4*F4</f>
        <v>16500</v>
      </c>
      <c r="K4" s="16">
        <f t="shared" ref="K4:K21" si="2">(I4/J4)</f>
        <v>9.0909090909090912E-2</v>
      </c>
      <c r="L4" s="17"/>
    </row>
    <row r="5" spans="1:12">
      <c r="A5" s="27">
        <v>43503</v>
      </c>
      <c r="B5" s="7" t="s">
        <v>175</v>
      </c>
      <c r="C5" s="7" t="s">
        <v>15</v>
      </c>
      <c r="D5" s="7">
        <v>900</v>
      </c>
      <c r="E5" s="7">
        <v>640</v>
      </c>
      <c r="F5" s="7">
        <v>22</v>
      </c>
      <c r="G5" s="7">
        <v>19.399999999999999</v>
      </c>
      <c r="H5" s="7">
        <v>19.399999999999999</v>
      </c>
      <c r="I5" s="18">
        <f t="shared" si="0"/>
        <v>-2340.0000000000014</v>
      </c>
      <c r="J5" s="15">
        <f t="shared" si="1"/>
        <v>19800</v>
      </c>
      <c r="K5" s="16">
        <f t="shared" si="2"/>
        <v>-0.11818181818181825</v>
      </c>
      <c r="L5" s="17"/>
    </row>
    <row r="6" spans="1:12">
      <c r="A6" s="28">
        <v>43503</v>
      </c>
      <c r="B6" s="5" t="s">
        <v>203</v>
      </c>
      <c r="C6" s="5" t="s">
        <v>15</v>
      </c>
      <c r="D6" s="5">
        <v>3000</v>
      </c>
      <c r="E6" s="5">
        <v>60</v>
      </c>
      <c r="F6" s="5">
        <v>8.4</v>
      </c>
      <c r="G6" s="5">
        <v>7.7</v>
      </c>
      <c r="H6" s="5">
        <v>8.9</v>
      </c>
      <c r="I6" s="14">
        <f t="shared" si="0"/>
        <v>1500</v>
      </c>
      <c r="J6" s="15">
        <f t="shared" si="1"/>
        <v>25200</v>
      </c>
      <c r="K6" s="16">
        <f t="shared" si="2"/>
        <v>5.9523809523809521E-2</v>
      </c>
      <c r="L6" s="17"/>
    </row>
    <row r="7" spans="1:12">
      <c r="A7" s="28">
        <v>43531</v>
      </c>
      <c r="B7" s="5" t="s">
        <v>185</v>
      </c>
      <c r="C7" s="5" t="s">
        <v>15</v>
      </c>
      <c r="D7" s="5">
        <v>800</v>
      </c>
      <c r="E7" s="5">
        <v>640</v>
      </c>
      <c r="F7" s="5">
        <v>51</v>
      </c>
      <c r="G7" s="5">
        <v>47.9</v>
      </c>
      <c r="H7" s="5">
        <v>54</v>
      </c>
      <c r="I7" s="14">
        <f t="shared" si="0"/>
        <v>2400</v>
      </c>
      <c r="J7" s="15">
        <f t="shared" si="1"/>
        <v>40800</v>
      </c>
      <c r="K7" s="16">
        <f t="shared" si="2"/>
        <v>5.8823529411764705E-2</v>
      </c>
      <c r="L7" s="17"/>
    </row>
    <row r="8" spans="1:12">
      <c r="A8" s="28">
        <v>43562</v>
      </c>
      <c r="B8" s="5" t="s">
        <v>185</v>
      </c>
      <c r="C8" s="5" t="s">
        <v>15</v>
      </c>
      <c r="D8" s="5">
        <v>800</v>
      </c>
      <c r="E8" s="5">
        <v>700</v>
      </c>
      <c r="F8" s="5">
        <v>50</v>
      </c>
      <c r="G8" s="5">
        <v>46.9</v>
      </c>
      <c r="H8" s="5">
        <v>57</v>
      </c>
      <c r="I8" s="14">
        <f t="shared" si="0"/>
        <v>5600</v>
      </c>
      <c r="J8" s="15">
        <f t="shared" si="1"/>
        <v>40000</v>
      </c>
      <c r="K8" s="16">
        <f t="shared" si="2"/>
        <v>0.14000000000000001</v>
      </c>
      <c r="L8" s="17"/>
    </row>
    <row r="9" spans="1:12">
      <c r="A9" s="28">
        <v>43684</v>
      </c>
      <c r="B9" s="5" t="s">
        <v>204</v>
      </c>
      <c r="C9" s="5" t="s">
        <v>15</v>
      </c>
      <c r="D9" s="5">
        <v>75</v>
      </c>
      <c r="E9" s="5">
        <v>6200</v>
      </c>
      <c r="F9" s="5">
        <v>190</v>
      </c>
      <c r="G9" s="5">
        <v>158.69999999999999</v>
      </c>
      <c r="H9" s="5">
        <v>252</v>
      </c>
      <c r="I9" s="14">
        <f t="shared" si="0"/>
        <v>4650</v>
      </c>
      <c r="J9" s="15">
        <f t="shared" si="1"/>
        <v>14250</v>
      </c>
      <c r="K9" s="16">
        <f t="shared" si="2"/>
        <v>0.32631578947368423</v>
      </c>
      <c r="L9" s="17"/>
    </row>
    <row r="10" spans="1:12">
      <c r="A10" s="28">
        <v>43715</v>
      </c>
      <c r="B10" s="5" t="s">
        <v>121</v>
      </c>
      <c r="C10" s="5" t="s">
        <v>15</v>
      </c>
      <c r="D10" s="5">
        <v>750</v>
      </c>
      <c r="E10" s="5">
        <v>1140</v>
      </c>
      <c r="F10" s="5">
        <v>42</v>
      </c>
      <c r="G10" s="5">
        <v>38.9</v>
      </c>
      <c r="H10" s="5">
        <v>57</v>
      </c>
      <c r="I10" s="14">
        <f t="shared" si="0"/>
        <v>11250</v>
      </c>
      <c r="J10" s="15">
        <f t="shared" si="1"/>
        <v>31500</v>
      </c>
      <c r="K10" s="16">
        <f t="shared" si="2"/>
        <v>0.35714285714285715</v>
      </c>
      <c r="L10" s="17"/>
    </row>
    <row r="11" spans="1:12">
      <c r="A11" s="28">
        <v>43776</v>
      </c>
      <c r="B11" s="5" t="s">
        <v>91</v>
      </c>
      <c r="C11" s="5" t="s">
        <v>15</v>
      </c>
      <c r="D11" s="5">
        <v>600</v>
      </c>
      <c r="E11" s="5">
        <v>1340</v>
      </c>
      <c r="F11" s="5">
        <v>75</v>
      </c>
      <c r="G11" s="5">
        <v>71.7</v>
      </c>
      <c r="H11" s="5">
        <v>86.7</v>
      </c>
      <c r="I11" s="14">
        <f t="shared" si="0"/>
        <v>7020.0000000000018</v>
      </c>
      <c r="J11" s="15">
        <f t="shared" si="1"/>
        <v>45000</v>
      </c>
      <c r="K11" s="16">
        <f t="shared" si="2"/>
        <v>0.15600000000000003</v>
      </c>
      <c r="L11" s="17"/>
    </row>
    <row r="12" spans="1:12">
      <c r="A12" s="28">
        <v>43806</v>
      </c>
      <c r="B12" s="5" t="s">
        <v>98</v>
      </c>
      <c r="C12" s="5" t="s">
        <v>15</v>
      </c>
      <c r="D12" s="5">
        <v>750</v>
      </c>
      <c r="E12" s="5">
        <v>1100</v>
      </c>
      <c r="F12" s="5">
        <v>32</v>
      </c>
      <c r="G12" s="5">
        <v>28.7</v>
      </c>
      <c r="H12" s="5">
        <v>36.9</v>
      </c>
      <c r="I12" s="14">
        <f t="shared" si="0"/>
        <v>3674.9999999999991</v>
      </c>
      <c r="J12" s="15">
        <f t="shared" si="1"/>
        <v>24000</v>
      </c>
      <c r="K12" s="16">
        <f t="shared" si="2"/>
        <v>0.15312499999999996</v>
      </c>
      <c r="L12" s="17"/>
    </row>
    <row r="13" spans="1:12">
      <c r="A13" s="28" t="s">
        <v>205</v>
      </c>
      <c r="B13" s="5" t="s">
        <v>125</v>
      </c>
      <c r="C13" s="5" t="s">
        <v>15</v>
      </c>
      <c r="D13" s="5">
        <v>1200</v>
      </c>
      <c r="E13" s="5">
        <v>760</v>
      </c>
      <c r="F13" s="5">
        <v>11.5</v>
      </c>
      <c r="G13" s="5">
        <v>9.6999999999999993</v>
      </c>
      <c r="H13" s="5">
        <v>15</v>
      </c>
      <c r="I13" s="14">
        <f t="shared" si="0"/>
        <v>4200</v>
      </c>
      <c r="J13" s="15">
        <f t="shared" si="1"/>
        <v>13800</v>
      </c>
      <c r="K13" s="16">
        <f t="shared" si="2"/>
        <v>0.30434782608695654</v>
      </c>
      <c r="L13" s="17"/>
    </row>
    <row r="14" spans="1:12">
      <c r="A14" s="27" t="s">
        <v>206</v>
      </c>
      <c r="B14" s="7" t="s">
        <v>98</v>
      </c>
      <c r="C14" s="7" t="s">
        <v>15</v>
      </c>
      <c r="D14" s="7">
        <v>750</v>
      </c>
      <c r="E14" s="7">
        <v>1100</v>
      </c>
      <c r="F14" s="7">
        <v>28</v>
      </c>
      <c r="G14" s="7">
        <v>24.7</v>
      </c>
      <c r="H14" s="7">
        <v>24.7</v>
      </c>
      <c r="I14" s="18">
        <f t="shared" si="0"/>
        <v>-2475.0000000000005</v>
      </c>
      <c r="J14" s="15">
        <f t="shared" si="1"/>
        <v>21000</v>
      </c>
      <c r="K14" s="16">
        <f t="shared" si="2"/>
        <v>-0.11785714285714288</v>
      </c>
      <c r="L14" s="17"/>
    </row>
    <row r="15" spans="1:12">
      <c r="A15" s="28" t="s">
        <v>206</v>
      </c>
      <c r="B15" s="5" t="s">
        <v>34</v>
      </c>
      <c r="C15" s="5" t="s">
        <v>15</v>
      </c>
      <c r="D15" s="5">
        <v>600</v>
      </c>
      <c r="E15" s="5">
        <v>1440</v>
      </c>
      <c r="F15" s="5">
        <v>54</v>
      </c>
      <c r="G15" s="5">
        <v>49.9</v>
      </c>
      <c r="H15" s="5">
        <v>64.7</v>
      </c>
      <c r="I15" s="14">
        <f t="shared" si="0"/>
        <v>6420.0000000000018</v>
      </c>
      <c r="J15" s="15">
        <f t="shared" si="1"/>
        <v>32400</v>
      </c>
      <c r="K15" s="16">
        <f t="shared" si="2"/>
        <v>0.19814814814814821</v>
      </c>
      <c r="L15" s="4"/>
    </row>
    <row r="16" spans="1:12">
      <c r="A16" s="28" t="s">
        <v>207</v>
      </c>
      <c r="B16" s="5" t="s">
        <v>208</v>
      </c>
      <c r="C16" s="5" t="s">
        <v>15</v>
      </c>
      <c r="D16" s="5">
        <v>600</v>
      </c>
      <c r="E16" s="5">
        <v>700</v>
      </c>
      <c r="F16" s="5">
        <v>22</v>
      </c>
      <c r="G16" s="5">
        <v>17.7</v>
      </c>
      <c r="H16" s="5">
        <v>29.4</v>
      </c>
      <c r="I16" s="14">
        <f t="shared" si="0"/>
        <v>4439.9999999999991</v>
      </c>
      <c r="J16" s="15">
        <f t="shared" si="1"/>
        <v>13200</v>
      </c>
      <c r="K16" s="16">
        <f t="shared" si="2"/>
        <v>0.33636363636363631</v>
      </c>
      <c r="L16" s="4"/>
    </row>
    <row r="17" spans="1:12">
      <c r="A17" s="28" t="s">
        <v>209</v>
      </c>
      <c r="B17" s="5" t="s">
        <v>34</v>
      </c>
      <c r="C17" s="5" t="s">
        <v>15</v>
      </c>
      <c r="D17" s="5">
        <v>600</v>
      </c>
      <c r="E17" s="5">
        <v>1440</v>
      </c>
      <c r="F17" s="5">
        <v>32</v>
      </c>
      <c r="G17" s="5">
        <v>27.9</v>
      </c>
      <c r="H17" s="5">
        <v>44</v>
      </c>
      <c r="I17" s="14">
        <f t="shared" si="0"/>
        <v>7200</v>
      </c>
      <c r="J17" s="15">
        <f t="shared" si="1"/>
        <v>19200</v>
      </c>
      <c r="K17" s="16">
        <f t="shared" si="2"/>
        <v>0.375</v>
      </c>
      <c r="L17" s="4"/>
    </row>
    <row r="18" spans="1:12">
      <c r="A18" s="28" t="s">
        <v>210</v>
      </c>
      <c r="B18" s="5" t="s">
        <v>125</v>
      </c>
      <c r="C18" s="5" t="s">
        <v>15</v>
      </c>
      <c r="D18" s="5">
        <v>1200</v>
      </c>
      <c r="E18" s="5">
        <v>790</v>
      </c>
      <c r="F18" s="5">
        <v>11.8</v>
      </c>
      <c r="G18" s="5">
        <v>9.9</v>
      </c>
      <c r="H18" s="5">
        <v>15.2</v>
      </c>
      <c r="I18" s="14">
        <f t="shared" si="0"/>
        <v>4079.9999999999982</v>
      </c>
      <c r="J18" s="15">
        <f t="shared" si="1"/>
        <v>14160</v>
      </c>
      <c r="K18" s="16">
        <f t="shared" si="2"/>
        <v>0.28813559322033888</v>
      </c>
      <c r="L18" s="4"/>
    </row>
    <row r="19" spans="1:12">
      <c r="A19" s="28" t="s">
        <v>211</v>
      </c>
      <c r="B19" s="5" t="s">
        <v>212</v>
      </c>
      <c r="C19" s="5" t="s">
        <v>15</v>
      </c>
      <c r="D19" s="5">
        <v>800</v>
      </c>
      <c r="E19" s="5">
        <v>580</v>
      </c>
      <c r="F19" s="5">
        <v>59</v>
      </c>
      <c r="G19" s="5">
        <v>55.9</v>
      </c>
      <c r="H19" s="5">
        <v>63.7</v>
      </c>
      <c r="I19" s="14">
        <f t="shared" si="0"/>
        <v>3760.0000000000023</v>
      </c>
      <c r="J19" s="15">
        <f t="shared" si="1"/>
        <v>47200</v>
      </c>
      <c r="K19" s="16">
        <f t="shared" si="2"/>
        <v>7.9661016949152591E-2</v>
      </c>
      <c r="L19" s="4"/>
    </row>
    <row r="20" spans="1:12">
      <c r="A20" s="28" t="s">
        <v>213</v>
      </c>
      <c r="B20" s="5" t="s">
        <v>72</v>
      </c>
      <c r="C20" s="5" t="s">
        <v>15</v>
      </c>
      <c r="D20" s="5">
        <v>1200</v>
      </c>
      <c r="E20" s="5">
        <v>430</v>
      </c>
      <c r="F20" s="5">
        <v>32</v>
      </c>
      <c r="G20" s="5">
        <v>29.7</v>
      </c>
      <c r="H20" s="5">
        <v>39</v>
      </c>
      <c r="I20" s="14">
        <f t="shared" si="0"/>
        <v>8400</v>
      </c>
      <c r="J20" s="15">
        <f t="shared" si="1"/>
        <v>38400</v>
      </c>
      <c r="K20" s="16">
        <f t="shared" si="2"/>
        <v>0.21875</v>
      </c>
      <c r="L20" s="4"/>
    </row>
    <row r="21" spans="1:12">
      <c r="A21" s="28" t="s">
        <v>214</v>
      </c>
      <c r="B21" s="5" t="s">
        <v>121</v>
      </c>
      <c r="C21" s="5" t="s">
        <v>15</v>
      </c>
      <c r="D21" s="5">
        <v>750</v>
      </c>
      <c r="E21" s="5">
        <v>1080</v>
      </c>
      <c r="F21" s="5">
        <v>47</v>
      </c>
      <c r="G21" s="5">
        <v>43.9</v>
      </c>
      <c r="H21" s="5">
        <v>59</v>
      </c>
      <c r="I21" s="14">
        <f t="shared" si="0"/>
        <v>9000</v>
      </c>
      <c r="J21" s="15">
        <f t="shared" si="1"/>
        <v>35250</v>
      </c>
      <c r="K21" s="16">
        <f t="shared" si="2"/>
        <v>0.25531914893617019</v>
      </c>
      <c r="L21" s="4"/>
    </row>
    <row r="22" spans="1:12">
      <c r="A22" s="28"/>
      <c r="B22" s="5"/>
      <c r="C22" s="5"/>
      <c r="D22" s="5"/>
      <c r="E22" s="5"/>
      <c r="F22" s="5"/>
      <c r="G22" s="5"/>
      <c r="H22" s="5"/>
      <c r="I22" s="14"/>
      <c r="J22" s="15"/>
      <c r="K22" s="16"/>
      <c r="L22" s="17"/>
    </row>
    <row r="23" spans="1:12">
      <c r="A23" s="28"/>
      <c r="B23" s="5"/>
      <c r="C23" s="5"/>
      <c r="D23" s="5"/>
      <c r="E23" s="5"/>
      <c r="F23" s="5"/>
      <c r="G23" s="5"/>
      <c r="H23" s="5"/>
      <c r="I23" s="14"/>
      <c r="J23" s="15"/>
      <c r="K23" s="16">
        <f>SUM(K4:K22)</f>
        <v>3.161526485126648</v>
      </c>
    </row>
    <row r="24" spans="1:12">
      <c r="A24" s="30"/>
      <c r="B24" s="9"/>
      <c r="C24" s="9"/>
      <c r="D24" s="9"/>
      <c r="E24" s="9"/>
      <c r="F24" s="9"/>
      <c r="G24" s="10"/>
      <c r="H24" s="10"/>
      <c r="I24" s="10"/>
      <c r="J24" s="9"/>
      <c r="K24" s="19"/>
    </row>
    <row r="25" spans="1:12">
      <c r="A25" s="30"/>
      <c r="B25" s="9"/>
      <c r="C25" s="9"/>
      <c r="D25" s="9"/>
      <c r="E25" s="9"/>
      <c r="F25" s="9"/>
      <c r="G25" s="41" t="s">
        <v>21</v>
      </c>
      <c r="H25" s="41"/>
      <c r="I25" s="20">
        <f>SUM(I4:I23)</f>
        <v>80280</v>
      </c>
      <c r="J25" s="9"/>
      <c r="K25" s="12"/>
    </row>
    <row r="26" spans="1:12">
      <c r="G26" s="9"/>
      <c r="H26" s="9"/>
      <c r="I26" s="9"/>
    </row>
    <row r="27" spans="1:12">
      <c r="G27" s="42" t="s">
        <v>22</v>
      </c>
      <c r="H27" s="42"/>
      <c r="I27" s="22">
        <v>3.16</v>
      </c>
    </row>
    <row r="28" spans="1:12">
      <c r="G28" s="11"/>
      <c r="H28" s="11"/>
    </row>
    <row r="29" spans="1:12">
      <c r="G29" s="42" t="s">
        <v>23</v>
      </c>
      <c r="H29" s="42"/>
      <c r="I29" s="22">
        <f>16/18</f>
        <v>0.88888888888888884</v>
      </c>
    </row>
    <row r="1048557" spans="16384:16384">
      <c r="XFD1048557" s="15"/>
    </row>
  </sheetData>
  <mergeCells count="5">
    <mergeCell ref="A1:K1"/>
    <mergeCell ref="A2:K2"/>
    <mergeCell ref="G25:H25"/>
    <mergeCell ref="G27:H27"/>
    <mergeCell ref="G29:H29"/>
  </mergeCells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60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39" t="s">
        <v>215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43561</v>
      </c>
      <c r="B4" s="5" t="s">
        <v>216</v>
      </c>
      <c r="C4" s="5" t="s">
        <v>15</v>
      </c>
      <c r="D4" s="5">
        <v>250</v>
      </c>
      <c r="E4" s="5">
        <v>2700</v>
      </c>
      <c r="F4" s="5">
        <v>80</v>
      </c>
      <c r="G4" s="5">
        <v>69.7</v>
      </c>
      <c r="H4" s="5">
        <v>104</v>
      </c>
      <c r="I4" s="14">
        <f t="shared" ref="I4:I22" si="0">(H4-F4)*D4</f>
        <v>6000</v>
      </c>
      <c r="J4" s="15">
        <f t="shared" ref="J4:J22" si="1">D4*F4</f>
        <v>20000</v>
      </c>
      <c r="K4" s="16">
        <f t="shared" ref="K4:K22" si="2">(I4/J4)</f>
        <v>0.3</v>
      </c>
      <c r="L4" s="17"/>
    </row>
    <row r="5" spans="1:12">
      <c r="A5" s="27">
        <v>43622</v>
      </c>
      <c r="B5" s="7" t="s">
        <v>86</v>
      </c>
      <c r="C5" s="7" t="s">
        <v>15</v>
      </c>
      <c r="D5" s="7">
        <v>500</v>
      </c>
      <c r="E5" s="7">
        <v>760</v>
      </c>
      <c r="F5" s="7">
        <v>44</v>
      </c>
      <c r="G5" s="7">
        <v>39.4</v>
      </c>
      <c r="H5" s="7">
        <v>39.4</v>
      </c>
      <c r="I5" s="18">
        <f t="shared" si="0"/>
        <v>-2300.0000000000009</v>
      </c>
      <c r="J5" s="15">
        <f t="shared" si="1"/>
        <v>22000</v>
      </c>
      <c r="K5" s="16">
        <f t="shared" si="2"/>
        <v>-0.10454545454545458</v>
      </c>
      <c r="L5" s="17"/>
    </row>
    <row r="6" spans="1:12">
      <c r="A6" s="28">
        <v>43622</v>
      </c>
      <c r="B6" s="5" t="s">
        <v>217</v>
      </c>
      <c r="C6" s="5" t="s">
        <v>15</v>
      </c>
      <c r="D6" s="5">
        <v>2667</v>
      </c>
      <c r="E6" s="5">
        <v>320</v>
      </c>
      <c r="F6" s="5">
        <v>9</v>
      </c>
      <c r="G6" s="5">
        <v>8</v>
      </c>
      <c r="H6" s="5">
        <v>10</v>
      </c>
      <c r="I6" s="14">
        <f t="shared" si="0"/>
        <v>2667</v>
      </c>
      <c r="J6" s="15">
        <f t="shared" si="1"/>
        <v>24003</v>
      </c>
      <c r="K6" s="16">
        <f t="shared" si="2"/>
        <v>0.1111111111111111</v>
      </c>
      <c r="L6" s="17"/>
    </row>
    <row r="7" spans="1:12">
      <c r="A7" s="27">
        <v>43652</v>
      </c>
      <c r="B7" s="7" t="s">
        <v>218</v>
      </c>
      <c r="C7" s="7" t="s">
        <v>15</v>
      </c>
      <c r="D7" s="7">
        <v>2667</v>
      </c>
      <c r="E7" s="7">
        <v>320</v>
      </c>
      <c r="F7" s="7">
        <v>10</v>
      </c>
      <c r="G7" s="7">
        <v>9</v>
      </c>
      <c r="H7" s="7">
        <v>9</v>
      </c>
      <c r="I7" s="18">
        <f t="shared" si="0"/>
        <v>-2667</v>
      </c>
      <c r="J7" s="15">
        <f t="shared" si="1"/>
        <v>26670</v>
      </c>
      <c r="K7" s="16">
        <f t="shared" si="2"/>
        <v>-0.1</v>
      </c>
      <c r="L7" s="17"/>
    </row>
    <row r="8" spans="1:12">
      <c r="A8" s="28">
        <v>43775</v>
      </c>
      <c r="B8" s="5" t="s">
        <v>86</v>
      </c>
      <c r="C8" s="5" t="s">
        <v>15</v>
      </c>
      <c r="D8" s="5">
        <v>500</v>
      </c>
      <c r="E8" s="5">
        <v>700</v>
      </c>
      <c r="F8" s="5">
        <v>49</v>
      </c>
      <c r="G8" s="5">
        <v>44.4</v>
      </c>
      <c r="H8" s="5">
        <v>53.6</v>
      </c>
      <c r="I8" s="14">
        <f t="shared" si="0"/>
        <v>2300.0000000000009</v>
      </c>
      <c r="J8" s="15">
        <f t="shared" si="1"/>
        <v>24500</v>
      </c>
      <c r="K8" s="16">
        <f t="shared" si="2"/>
        <v>9.3877551020408206E-2</v>
      </c>
      <c r="L8" s="17"/>
    </row>
    <row r="9" spans="1:12">
      <c r="A9" s="28">
        <v>43805</v>
      </c>
      <c r="B9" s="5" t="s">
        <v>86</v>
      </c>
      <c r="C9" s="5" t="s">
        <v>15</v>
      </c>
      <c r="D9" s="5">
        <v>500</v>
      </c>
      <c r="E9" s="5">
        <v>640</v>
      </c>
      <c r="F9" s="5">
        <v>46</v>
      </c>
      <c r="G9" s="5">
        <v>41.4</v>
      </c>
      <c r="H9" s="5">
        <v>49.5</v>
      </c>
      <c r="I9" s="14">
        <f t="shared" si="0"/>
        <v>1750</v>
      </c>
      <c r="J9" s="15">
        <f t="shared" si="1"/>
        <v>23000</v>
      </c>
      <c r="K9" s="16">
        <f t="shared" si="2"/>
        <v>7.6086956521739135E-2</v>
      </c>
      <c r="L9" s="17"/>
    </row>
    <row r="10" spans="1:12">
      <c r="A10" s="28" t="s">
        <v>219</v>
      </c>
      <c r="B10" s="5" t="s">
        <v>220</v>
      </c>
      <c r="C10" s="5" t="s">
        <v>15</v>
      </c>
      <c r="D10" s="5">
        <v>300</v>
      </c>
      <c r="E10" s="5">
        <v>1500</v>
      </c>
      <c r="F10" s="5">
        <v>52</v>
      </c>
      <c r="G10" s="5">
        <v>44.4</v>
      </c>
      <c r="H10" s="5">
        <v>58</v>
      </c>
      <c r="I10" s="14">
        <f t="shared" si="0"/>
        <v>1800</v>
      </c>
      <c r="J10" s="15">
        <f t="shared" si="1"/>
        <v>15600</v>
      </c>
      <c r="K10" s="16">
        <f t="shared" si="2"/>
        <v>0.11538461538461539</v>
      </c>
      <c r="L10" s="17"/>
    </row>
    <row r="11" spans="1:12">
      <c r="A11" s="27" t="s">
        <v>221</v>
      </c>
      <c r="B11" s="7" t="s">
        <v>222</v>
      </c>
      <c r="C11" s="7" t="s">
        <v>15</v>
      </c>
      <c r="D11" s="7">
        <v>1000</v>
      </c>
      <c r="E11" s="7">
        <v>620</v>
      </c>
      <c r="F11" s="7">
        <v>24.5</v>
      </c>
      <c r="G11" s="7">
        <v>22</v>
      </c>
      <c r="H11" s="7">
        <v>22</v>
      </c>
      <c r="I11" s="18">
        <f t="shared" si="0"/>
        <v>-2500</v>
      </c>
      <c r="J11" s="15">
        <f t="shared" si="1"/>
        <v>24500</v>
      </c>
      <c r="K11" s="16">
        <f t="shared" si="2"/>
        <v>-0.10204081632653061</v>
      </c>
      <c r="L11" s="17"/>
    </row>
    <row r="12" spans="1:12">
      <c r="A12" s="28" t="s">
        <v>223</v>
      </c>
      <c r="B12" s="5" t="s">
        <v>28</v>
      </c>
      <c r="C12" s="5" t="s">
        <v>15</v>
      </c>
      <c r="D12" s="5">
        <v>600</v>
      </c>
      <c r="E12" s="5">
        <v>1040</v>
      </c>
      <c r="F12" s="5">
        <v>30</v>
      </c>
      <c r="G12" s="5">
        <v>25.9</v>
      </c>
      <c r="H12" s="5">
        <v>33.200000000000003</v>
      </c>
      <c r="I12" s="14">
        <f t="shared" si="0"/>
        <v>1920.0000000000018</v>
      </c>
      <c r="J12" s="15">
        <f t="shared" si="1"/>
        <v>18000</v>
      </c>
      <c r="K12" s="16">
        <f t="shared" si="2"/>
        <v>0.10666666666666677</v>
      </c>
      <c r="L12" s="17"/>
    </row>
    <row r="13" spans="1:12">
      <c r="A13" s="28" t="s">
        <v>224</v>
      </c>
      <c r="B13" s="5" t="s">
        <v>225</v>
      </c>
      <c r="C13" s="5" t="s">
        <v>15</v>
      </c>
      <c r="D13" s="5">
        <v>2250</v>
      </c>
      <c r="E13" s="5">
        <v>160</v>
      </c>
      <c r="F13" s="5">
        <v>5.2</v>
      </c>
      <c r="G13" s="5">
        <v>3.9</v>
      </c>
      <c r="H13" s="5">
        <v>7</v>
      </c>
      <c r="I13" s="14">
        <f t="shared" si="0"/>
        <v>4049.9999999999995</v>
      </c>
      <c r="J13" s="15">
        <f t="shared" si="1"/>
        <v>11700</v>
      </c>
      <c r="K13" s="16">
        <f t="shared" si="2"/>
        <v>0.34615384615384609</v>
      </c>
      <c r="L13" s="17"/>
    </row>
    <row r="14" spans="1:12">
      <c r="A14" s="28" t="s">
        <v>224</v>
      </c>
      <c r="B14" s="5" t="s">
        <v>86</v>
      </c>
      <c r="C14" s="5" t="s">
        <v>15</v>
      </c>
      <c r="D14" s="5">
        <v>500</v>
      </c>
      <c r="E14" s="5">
        <v>580</v>
      </c>
      <c r="F14" s="5">
        <v>35</v>
      </c>
      <c r="G14" s="5">
        <v>31.4</v>
      </c>
      <c r="H14" s="5">
        <v>46.4</v>
      </c>
      <c r="I14" s="14">
        <f t="shared" si="0"/>
        <v>5699.9999999999991</v>
      </c>
      <c r="J14" s="15">
        <f t="shared" si="1"/>
        <v>17500</v>
      </c>
      <c r="K14" s="16">
        <f t="shared" si="2"/>
        <v>0.32571428571428568</v>
      </c>
      <c r="L14" s="17"/>
    </row>
    <row r="15" spans="1:12">
      <c r="A15" s="27" t="s">
        <v>226</v>
      </c>
      <c r="B15" s="7" t="s">
        <v>185</v>
      </c>
      <c r="C15" s="7" t="s">
        <v>15</v>
      </c>
      <c r="D15" s="7">
        <v>500</v>
      </c>
      <c r="E15" s="7">
        <v>580</v>
      </c>
      <c r="F15" s="7">
        <v>39</v>
      </c>
      <c r="G15" s="7">
        <v>34.4</v>
      </c>
      <c r="H15" s="7">
        <v>34.4</v>
      </c>
      <c r="I15" s="18">
        <f t="shared" si="0"/>
        <v>-2300.0000000000009</v>
      </c>
      <c r="J15" s="15">
        <f t="shared" si="1"/>
        <v>19500</v>
      </c>
      <c r="K15" s="16">
        <f t="shared" si="2"/>
        <v>-0.117948717948718</v>
      </c>
      <c r="L15" s="17"/>
    </row>
    <row r="16" spans="1:12">
      <c r="A16" s="28" t="s">
        <v>226</v>
      </c>
      <c r="B16" s="5" t="s">
        <v>175</v>
      </c>
      <c r="C16" s="5" t="s">
        <v>15</v>
      </c>
      <c r="D16" s="5">
        <v>600</v>
      </c>
      <c r="E16" s="5">
        <v>900</v>
      </c>
      <c r="F16" s="5">
        <v>37</v>
      </c>
      <c r="G16" s="5">
        <v>32.9</v>
      </c>
      <c r="H16" s="5">
        <v>49</v>
      </c>
      <c r="I16" s="14">
        <f t="shared" si="0"/>
        <v>7200</v>
      </c>
      <c r="J16" s="15">
        <f t="shared" si="1"/>
        <v>22200</v>
      </c>
      <c r="K16" s="16">
        <f t="shared" si="2"/>
        <v>0.32432432432432434</v>
      </c>
      <c r="L16" s="4"/>
    </row>
    <row r="17" spans="1:12">
      <c r="A17" s="28" t="s">
        <v>227</v>
      </c>
      <c r="B17" s="5" t="s">
        <v>222</v>
      </c>
      <c r="C17" s="5" t="s">
        <v>15</v>
      </c>
      <c r="D17" s="5">
        <v>1000</v>
      </c>
      <c r="E17" s="5">
        <v>600</v>
      </c>
      <c r="F17" s="5">
        <v>19</v>
      </c>
      <c r="G17" s="5">
        <v>16.7</v>
      </c>
      <c r="H17" s="5">
        <v>23</v>
      </c>
      <c r="I17" s="14">
        <f t="shared" si="0"/>
        <v>4000</v>
      </c>
      <c r="J17" s="15">
        <f t="shared" si="1"/>
        <v>19000</v>
      </c>
      <c r="K17" s="16">
        <f t="shared" si="2"/>
        <v>0.21052631578947367</v>
      </c>
      <c r="L17" s="4"/>
    </row>
    <row r="18" spans="1:12">
      <c r="A18" s="27" t="s">
        <v>228</v>
      </c>
      <c r="B18" s="7" t="s">
        <v>222</v>
      </c>
      <c r="C18" s="7" t="s">
        <v>15</v>
      </c>
      <c r="D18" s="7">
        <v>1000</v>
      </c>
      <c r="E18" s="7">
        <v>590</v>
      </c>
      <c r="F18" s="7">
        <v>14</v>
      </c>
      <c r="G18" s="7">
        <v>11.7</v>
      </c>
      <c r="H18" s="7">
        <v>11.7</v>
      </c>
      <c r="I18" s="18">
        <f t="shared" si="0"/>
        <v>-2300.0000000000009</v>
      </c>
      <c r="J18" s="15">
        <f t="shared" si="1"/>
        <v>14000</v>
      </c>
      <c r="K18" s="16">
        <f t="shared" si="2"/>
        <v>-0.16428571428571434</v>
      </c>
      <c r="L18" s="4"/>
    </row>
    <row r="19" spans="1:12">
      <c r="A19" s="28" t="s">
        <v>229</v>
      </c>
      <c r="B19" s="5" t="s">
        <v>185</v>
      </c>
      <c r="C19" s="5" t="s">
        <v>15</v>
      </c>
      <c r="D19" s="5">
        <v>500</v>
      </c>
      <c r="E19" s="5">
        <v>620</v>
      </c>
      <c r="F19" s="5">
        <v>17</v>
      </c>
      <c r="G19" s="5">
        <v>12.7</v>
      </c>
      <c r="H19" s="5">
        <v>19</v>
      </c>
      <c r="I19" s="14">
        <f t="shared" si="0"/>
        <v>1000</v>
      </c>
      <c r="J19" s="15">
        <f t="shared" si="1"/>
        <v>8500</v>
      </c>
      <c r="K19" s="16">
        <f t="shared" si="2"/>
        <v>0.11764705882352941</v>
      </c>
      <c r="L19" s="4"/>
    </row>
    <row r="20" spans="1:12">
      <c r="A20" s="28" t="s">
        <v>230</v>
      </c>
      <c r="B20" s="5" t="s">
        <v>231</v>
      </c>
      <c r="C20" s="5" t="s">
        <v>15</v>
      </c>
      <c r="D20" s="5">
        <v>600</v>
      </c>
      <c r="E20" s="5">
        <v>940</v>
      </c>
      <c r="F20" s="5">
        <v>9</v>
      </c>
      <c r="G20" s="5">
        <v>5.7</v>
      </c>
      <c r="H20" s="5">
        <v>12.4</v>
      </c>
      <c r="I20" s="14">
        <f t="shared" si="0"/>
        <v>2040.0000000000002</v>
      </c>
      <c r="J20" s="15">
        <f t="shared" si="1"/>
        <v>5400</v>
      </c>
      <c r="K20" s="16">
        <f t="shared" si="2"/>
        <v>0.37777777777777782</v>
      </c>
      <c r="L20" s="4"/>
    </row>
    <row r="21" spans="1:12">
      <c r="A21" s="28" t="s">
        <v>230</v>
      </c>
      <c r="B21" s="5" t="s">
        <v>86</v>
      </c>
      <c r="C21" s="5" t="s">
        <v>15</v>
      </c>
      <c r="D21" s="5">
        <v>500</v>
      </c>
      <c r="E21" s="5">
        <v>620</v>
      </c>
      <c r="F21" s="5">
        <v>15</v>
      </c>
      <c r="G21" s="5">
        <v>10.9</v>
      </c>
      <c r="H21" s="5">
        <v>20.5</v>
      </c>
      <c r="I21" s="14">
        <f t="shared" si="0"/>
        <v>2750</v>
      </c>
      <c r="J21" s="15">
        <f t="shared" si="1"/>
        <v>7500</v>
      </c>
      <c r="K21" s="16">
        <f t="shared" si="2"/>
        <v>0.36666666666666664</v>
      </c>
      <c r="L21" s="4"/>
    </row>
    <row r="22" spans="1:12">
      <c r="A22" s="28" t="s">
        <v>232</v>
      </c>
      <c r="B22" s="5" t="s">
        <v>45</v>
      </c>
      <c r="C22" s="5" t="s">
        <v>15</v>
      </c>
      <c r="D22" s="5">
        <v>250</v>
      </c>
      <c r="E22" s="5">
        <v>3600</v>
      </c>
      <c r="F22" s="5">
        <v>49</v>
      </c>
      <c r="G22" s="5">
        <v>39.9</v>
      </c>
      <c r="H22" s="5">
        <v>57</v>
      </c>
      <c r="I22" s="14">
        <f t="shared" si="0"/>
        <v>2000</v>
      </c>
      <c r="J22" s="15">
        <f t="shared" si="1"/>
        <v>12250</v>
      </c>
      <c r="K22" s="16">
        <f t="shared" si="2"/>
        <v>0.16326530612244897</v>
      </c>
      <c r="L22" s="4"/>
    </row>
    <row r="23" spans="1:12">
      <c r="A23" s="28"/>
      <c r="B23" s="5"/>
      <c r="C23" s="5"/>
      <c r="D23" s="5"/>
      <c r="E23" s="5"/>
      <c r="F23" s="5"/>
      <c r="G23" s="5"/>
      <c r="H23" s="5"/>
      <c r="I23" s="14"/>
      <c r="J23" s="15"/>
      <c r="K23" s="16"/>
      <c r="L23" s="17"/>
    </row>
    <row r="24" spans="1:12">
      <c r="A24" s="28"/>
      <c r="B24" s="5"/>
      <c r="C24" s="5"/>
      <c r="D24" s="5"/>
      <c r="E24" s="5"/>
      <c r="F24" s="5"/>
      <c r="G24" s="5"/>
      <c r="H24" s="5"/>
      <c r="I24" s="14"/>
      <c r="J24" s="15"/>
      <c r="K24" s="16"/>
    </row>
    <row r="25" spans="1:12">
      <c r="A25" s="28"/>
      <c r="B25" s="5"/>
      <c r="C25" s="5"/>
      <c r="D25" s="5"/>
      <c r="E25" s="5"/>
      <c r="F25" s="5"/>
      <c r="G25" s="5"/>
      <c r="H25" s="5"/>
      <c r="I25" s="14"/>
      <c r="J25" s="15"/>
      <c r="K25" s="16"/>
    </row>
    <row r="26" spans="1:12">
      <c r="A26" s="28"/>
      <c r="B26" s="5"/>
      <c r="C26" s="5"/>
      <c r="D26" s="5"/>
      <c r="E26" s="5"/>
      <c r="F26" s="5"/>
      <c r="G26" s="5"/>
      <c r="H26" s="5"/>
      <c r="I26" s="14"/>
      <c r="J26" s="15"/>
      <c r="K26" s="16">
        <f>SUM(K3:K25)</f>
        <v>2.4463817789704758</v>
      </c>
    </row>
    <row r="27" spans="1:12">
      <c r="A27" s="30"/>
      <c r="B27" s="9"/>
      <c r="C27" s="9"/>
      <c r="D27" s="9"/>
      <c r="E27" s="9"/>
      <c r="F27" s="9"/>
      <c r="G27" s="10"/>
      <c r="H27" s="10"/>
      <c r="I27" s="10"/>
      <c r="J27" s="9"/>
      <c r="K27" s="19"/>
    </row>
    <row r="28" spans="1:12">
      <c r="A28" s="30"/>
      <c r="B28" s="9"/>
      <c r="C28" s="9"/>
      <c r="D28" s="9"/>
      <c r="E28" s="9"/>
      <c r="F28" s="9"/>
      <c r="G28" s="41" t="s">
        <v>21</v>
      </c>
      <c r="H28" s="41"/>
      <c r="I28" s="20">
        <f>SUM(I3:I26)</f>
        <v>33110</v>
      </c>
      <c r="J28" s="9"/>
      <c r="K28" s="12"/>
    </row>
    <row r="29" spans="1:12">
      <c r="G29" s="9"/>
      <c r="H29" s="9"/>
      <c r="I29" s="9"/>
    </row>
    <row r="30" spans="1:12">
      <c r="G30" s="42" t="s">
        <v>22</v>
      </c>
      <c r="H30" s="42"/>
      <c r="I30" s="22">
        <v>2.4500000000000002</v>
      </c>
    </row>
    <row r="31" spans="1:12">
      <c r="G31" s="11"/>
      <c r="H31" s="11"/>
    </row>
    <row r="32" spans="1:12">
      <c r="G32" s="42" t="s">
        <v>23</v>
      </c>
      <c r="H32" s="42"/>
      <c r="I32" s="22">
        <f>14/19</f>
        <v>0.73684210526315785</v>
      </c>
    </row>
    <row r="1048560" spans="16384:16384">
      <c r="XFD1048560" s="15"/>
    </row>
  </sheetData>
  <mergeCells count="5">
    <mergeCell ref="A1:K1"/>
    <mergeCell ref="A2:K2"/>
    <mergeCell ref="G28:H28"/>
    <mergeCell ref="G30:H30"/>
    <mergeCell ref="G32:H32"/>
  </mergeCells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39" t="s">
        <v>233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43501</v>
      </c>
      <c r="B4" s="5" t="s">
        <v>234</v>
      </c>
      <c r="C4" s="5" t="s">
        <v>15</v>
      </c>
      <c r="D4" s="5">
        <v>1100</v>
      </c>
      <c r="E4" s="5">
        <v>700</v>
      </c>
      <c r="F4" s="5">
        <v>42</v>
      </c>
      <c r="G4" s="5">
        <v>39.9</v>
      </c>
      <c r="H4" s="5">
        <v>44</v>
      </c>
      <c r="I4" s="14">
        <f t="shared" ref="I4:I39" si="0">(H4-F4)*D4</f>
        <v>2200</v>
      </c>
      <c r="J4" s="15">
        <f t="shared" ref="J4:J39" si="1">D4*F4</f>
        <v>46200</v>
      </c>
      <c r="K4" s="16">
        <f t="shared" ref="K4:K39" si="2">(I4/J4)</f>
        <v>4.7619047619047616E-2</v>
      </c>
      <c r="L4" s="17"/>
    </row>
    <row r="5" spans="1:12">
      <c r="A5" s="28">
        <v>43529</v>
      </c>
      <c r="B5" s="5" t="s">
        <v>235</v>
      </c>
      <c r="C5" s="5" t="s">
        <v>15</v>
      </c>
      <c r="D5" s="5">
        <v>2000</v>
      </c>
      <c r="E5" s="5">
        <v>210</v>
      </c>
      <c r="F5" s="5">
        <v>12.3</v>
      </c>
      <c r="G5" s="5">
        <v>11</v>
      </c>
      <c r="H5" s="5">
        <v>12.3</v>
      </c>
      <c r="I5" s="14">
        <f t="shared" si="0"/>
        <v>0</v>
      </c>
      <c r="J5" s="15">
        <f t="shared" si="1"/>
        <v>24600</v>
      </c>
      <c r="K5" s="16">
        <f t="shared" si="2"/>
        <v>0</v>
      </c>
      <c r="L5" s="17"/>
    </row>
    <row r="6" spans="1:12">
      <c r="A6" s="28">
        <v>43529</v>
      </c>
      <c r="B6" s="5" t="s">
        <v>68</v>
      </c>
      <c r="C6" s="5" t="s">
        <v>15</v>
      </c>
      <c r="D6" s="5">
        <v>250</v>
      </c>
      <c r="E6" s="5">
        <v>2200</v>
      </c>
      <c r="F6" s="5">
        <v>88</v>
      </c>
      <c r="G6" s="5">
        <v>77.900000000000006</v>
      </c>
      <c r="H6" s="5">
        <v>95.4</v>
      </c>
      <c r="I6" s="14">
        <f t="shared" si="0"/>
        <v>1850.0000000000014</v>
      </c>
      <c r="J6" s="15">
        <f t="shared" si="1"/>
        <v>22000</v>
      </c>
      <c r="K6" s="16">
        <f t="shared" si="2"/>
        <v>8.4090909090909147E-2</v>
      </c>
      <c r="L6" s="17"/>
    </row>
    <row r="7" spans="1:12">
      <c r="A7" s="27">
        <v>43621</v>
      </c>
      <c r="B7" s="7" t="s">
        <v>236</v>
      </c>
      <c r="C7" s="7" t="s">
        <v>15</v>
      </c>
      <c r="D7" s="7">
        <v>300</v>
      </c>
      <c r="E7" s="7">
        <v>1680</v>
      </c>
      <c r="F7" s="7">
        <v>50</v>
      </c>
      <c r="G7" s="7">
        <v>45.9</v>
      </c>
      <c r="H7" s="7">
        <v>45.9</v>
      </c>
      <c r="I7" s="18">
        <f t="shared" si="0"/>
        <v>-1230.0000000000005</v>
      </c>
      <c r="J7" s="15">
        <f t="shared" si="1"/>
        <v>15000</v>
      </c>
      <c r="K7" s="16">
        <f t="shared" si="2"/>
        <v>-8.2000000000000031E-2</v>
      </c>
      <c r="L7" s="17"/>
    </row>
    <row r="8" spans="1:12">
      <c r="A8" s="28">
        <v>43621</v>
      </c>
      <c r="B8" s="5" t="s">
        <v>237</v>
      </c>
      <c r="C8" s="5" t="s">
        <v>15</v>
      </c>
      <c r="D8" s="5">
        <v>1100</v>
      </c>
      <c r="E8" s="5">
        <v>480</v>
      </c>
      <c r="F8" s="5">
        <v>33</v>
      </c>
      <c r="G8" s="5">
        <v>30.9</v>
      </c>
      <c r="H8" s="5">
        <v>33</v>
      </c>
      <c r="I8" s="14">
        <f t="shared" si="0"/>
        <v>0</v>
      </c>
      <c r="J8" s="15">
        <f t="shared" si="1"/>
        <v>36300</v>
      </c>
      <c r="K8" s="16">
        <f t="shared" si="2"/>
        <v>0</v>
      </c>
      <c r="L8" s="17"/>
    </row>
    <row r="9" spans="1:12">
      <c r="A9" s="28">
        <v>43621</v>
      </c>
      <c r="B9" s="5" t="s">
        <v>238</v>
      </c>
      <c r="C9" s="5" t="s">
        <v>15</v>
      </c>
      <c r="D9" s="5">
        <v>1750</v>
      </c>
      <c r="E9" s="5">
        <v>170</v>
      </c>
      <c r="F9" s="5">
        <v>15</v>
      </c>
      <c r="G9" s="5">
        <v>13.7</v>
      </c>
      <c r="H9" s="5">
        <v>15</v>
      </c>
      <c r="I9" s="14">
        <f t="shared" si="0"/>
        <v>0</v>
      </c>
      <c r="J9" s="15">
        <f t="shared" si="1"/>
        <v>26250</v>
      </c>
      <c r="K9" s="16">
        <f t="shared" si="2"/>
        <v>0</v>
      </c>
      <c r="L9" s="17"/>
    </row>
    <row r="10" spans="1:12">
      <c r="A10" s="28">
        <v>43651</v>
      </c>
      <c r="B10" s="5" t="s">
        <v>49</v>
      </c>
      <c r="C10" s="5" t="s">
        <v>15</v>
      </c>
      <c r="D10" s="5">
        <v>900</v>
      </c>
      <c r="E10" s="5">
        <v>550</v>
      </c>
      <c r="F10" s="5">
        <v>29</v>
      </c>
      <c r="G10" s="5">
        <v>26.7</v>
      </c>
      <c r="H10" s="5">
        <v>29</v>
      </c>
      <c r="I10" s="14">
        <f t="shared" si="0"/>
        <v>0</v>
      </c>
      <c r="J10" s="15">
        <f t="shared" si="1"/>
        <v>26100</v>
      </c>
      <c r="K10" s="16">
        <f t="shared" si="2"/>
        <v>0</v>
      </c>
      <c r="L10" s="17"/>
    </row>
    <row r="11" spans="1:12">
      <c r="A11" s="28">
        <v>43651</v>
      </c>
      <c r="B11" s="5" t="s">
        <v>239</v>
      </c>
      <c r="C11" s="5" t="s">
        <v>15</v>
      </c>
      <c r="D11" s="5">
        <v>1500</v>
      </c>
      <c r="E11" s="5">
        <v>130</v>
      </c>
      <c r="F11" s="5">
        <v>20.5</v>
      </c>
      <c r="G11" s="5">
        <v>18.899999999999999</v>
      </c>
      <c r="H11" s="5">
        <v>23</v>
      </c>
      <c r="I11" s="14">
        <f t="shared" si="0"/>
        <v>3750</v>
      </c>
      <c r="J11" s="15">
        <f t="shared" si="1"/>
        <v>30750</v>
      </c>
      <c r="K11" s="16">
        <f t="shared" si="2"/>
        <v>0.12195121951219512</v>
      </c>
      <c r="L11" s="17"/>
    </row>
    <row r="12" spans="1:12">
      <c r="A12" s="28">
        <v>43682</v>
      </c>
      <c r="B12" s="5" t="s">
        <v>238</v>
      </c>
      <c r="C12" s="5" t="s">
        <v>15</v>
      </c>
      <c r="D12" s="5">
        <v>1750</v>
      </c>
      <c r="E12" s="5">
        <v>170</v>
      </c>
      <c r="F12" s="5">
        <v>18</v>
      </c>
      <c r="G12" s="5">
        <v>16.7</v>
      </c>
      <c r="H12" s="5">
        <v>18</v>
      </c>
      <c r="I12" s="14">
        <f t="shared" si="0"/>
        <v>0</v>
      </c>
      <c r="J12" s="15">
        <f t="shared" si="1"/>
        <v>31500</v>
      </c>
      <c r="K12" s="16">
        <f t="shared" si="2"/>
        <v>0</v>
      </c>
      <c r="L12" s="17"/>
    </row>
    <row r="13" spans="1:12">
      <c r="A13" s="28">
        <v>43682</v>
      </c>
      <c r="B13" s="5" t="s">
        <v>118</v>
      </c>
      <c r="C13" s="5" t="s">
        <v>15</v>
      </c>
      <c r="D13" s="5">
        <v>1300</v>
      </c>
      <c r="E13" s="5">
        <v>330</v>
      </c>
      <c r="F13" s="5">
        <v>32</v>
      </c>
      <c r="G13" s="5">
        <v>29.9</v>
      </c>
      <c r="H13" s="5">
        <v>37.200000000000003</v>
      </c>
      <c r="I13" s="14">
        <f t="shared" si="0"/>
        <v>6760.0000000000036</v>
      </c>
      <c r="J13" s="15">
        <f t="shared" si="1"/>
        <v>41600</v>
      </c>
      <c r="K13" s="16">
        <f t="shared" si="2"/>
        <v>0.16250000000000009</v>
      </c>
      <c r="L13" s="17"/>
    </row>
    <row r="14" spans="1:12">
      <c r="A14" s="27">
        <v>43713</v>
      </c>
      <c r="B14" s="7" t="s">
        <v>118</v>
      </c>
      <c r="C14" s="7" t="s">
        <v>15</v>
      </c>
      <c r="D14" s="7">
        <v>1300</v>
      </c>
      <c r="E14" s="7">
        <v>350</v>
      </c>
      <c r="F14" s="7">
        <v>30</v>
      </c>
      <c r="G14" s="7">
        <v>28.2</v>
      </c>
      <c r="H14" s="7">
        <v>28.2</v>
      </c>
      <c r="I14" s="18">
        <f t="shared" si="0"/>
        <v>-2340.0000000000009</v>
      </c>
      <c r="J14" s="15">
        <f t="shared" si="1"/>
        <v>39000</v>
      </c>
      <c r="K14" s="16">
        <f t="shared" si="2"/>
        <v>-6.0000000000000026E-2</v>
      </c>
      <c r="L14" s="17"/>
    </row>
    <row r="15" spans="1:12">
      <c r="A15" s="28">
        <v>43713</v>
      </c>
      <c r="B15" s="5" t="s">
        <v>222</v>
      </c>
      <c r="C15" s="5" t="s">
        <v>15</v>
      </c>
      <c r="D15" s="5">
        <v>1000</v>
      </c>
      <c r="E15" s="5">
        <v>760</v>
      </c>
      <c r="F15" s="5">
        <v>30</v>
      </c>
      <c r="G15" s="5">
        <v>27.4</v>
      </c>
      <c r="H15" s="5">
        <v>30</v>
      </c>
      <c r="I15" s="14">
        <f t="shared" si="0"/>
        <v>0</v>
      </c>
      <c r="J15" s="15">
        <f t="shared" si="1"/>
        <v>30000</v>
      </c>
      <c r="K15" s="16">
        <f t="shared" si="2"/>
        <v>0</v>
      </c>
      <c r="L15" s="17"/>
    </row>
    <row r="16" spans="1:12">
      <c r="A16" s="27">
        <v>43743</v>
      </c>
      <c r="B16" s="7" t="s">
        <v>65</v>
      </c>
      <c r="C16" s="7" t="s">
        <v>15</v>
      </c>
      <c r="D16" s="7">
        <v>500</v>
      </c>
      <c r="E16" s="7">
        <v>1260</v>
      </c>
      <c r="F16" s="7">
        <v>59</v>
      </c>
      <c r="G16" s="7">
        <v>54.4</v>
      </c>
      <c r="H16" s="7">
        <v>54.4</v>
      </c>
      <c r="I16" s="18">
        <f t="shared" si="0"/>
        <v>-2300.0000000000009</v>
      </c>
      <c r="J16" s="15">
        <f t="shared" si="1"/>
        <v>29500</v>
      </c>
      <c r="K16" s="16">
        <f t="shared" si="2"/>
        <v>-7.7966101694915288E-2</v>
      </c>
      <c r="L16" s="17"/>
    </row>
    <row r="17" spans="1:12">
      <c r="A17" s="28">
        <v>43743</v>
      </c>
      <c r="B17" s="5" t="s">
        <v>150</v>
      </c>
      <c r="C17" s="5" t="s">
        <v>15</v>
      </c>
      <c r="D17" s="5">
        <v>1300</v>
      </c>
      <c r="E17" s="5">
        <v>360</v>
      </c>
      <c r="F17" s="5">
        <v>31.5</v>
      </c>
      <c r="G17" s="5">
        <v>29.7</v>
      </c>
      <c r="H17" s="5">
        <v>31.5</v>
      </c>
      <c r="I17" s="14">
        <f t="shared" si="0"/>
        <v>0</v>
      </c>
      <c r="J17" s="15">
        <f t="shared" si="1"/>
        <v>40950</v>
      </c>
      <c r="K17" s="16">
        <f t="shared" si="2"/>
        <v>0</v>
      </c>
      <c r="L17" s="4"/>
    </row>
    <row r="18" spans="1:12">
      <c r="A18" s="28">
        <v>43743</v>
      </c>
      <c r="B18" s="5" t="s">
        <v>240</v>
      </c>
      <c r="C18" s="5" t="s">
        <v>15</v>
      </c>
      <c r="D18" s="5">
        <v>3000</v>
      </c>
      <c r="E18" s="5">
        <v>300</v>
      </c>
      <c r="F18" s="5">
        <v>13.4</v>
      </c>
      <c r="G18" s="5">
        <v>12.4</v>
      </c>
      <c r="H18" s="5">
        <v>13.4</v>
      </c>
      <c r="I18" s="14">
        <f t="shared" si="0"/>
        <v>0</v>
      </c>
      <c r="J18" s="15">
        <f t="shared" si="1"/>
        <v>40200</v>
      </c>
      <c r="K18" s="16">
        <f t="shared" si="2"/>
        <v>0</v>
      </c>
      <c r="L18" s="4"/>
    </row>
    <row r="19" spans="1:12">
      <c r="A19" s="28" t="s">
        <v>241</v>
      </c>
      <c r="B19" s="5" t="s">
        <v>237</v>
      </c>
      <c r="C19" s="5" t="s">
        <v>15</v>
      </c>
      <c r="D19" s="5">
        <v>1100</v>
      </c>
      <c r="E19" s="5">
        <v>470</v>
      </c>
      <c r="F19" s="5">
        <v>24.5</v>
      </c>
      <c r="G19" s="5">
        <v>22</v>
      </c>
      <c r="H19" s="5">
        <v>29.4</v>
      </c>
      <c r="I19" s="14">
        <f t="shared" si="0"/>
        <v>5389.9999999999982</v>
      </c>
      <c r="J19" s="15">
        <f t="shared" si="1"/>
        <v>26950</v>
      </c>
      <c r="K19" s="16">
        <f t="shared" si="2"/>
        <v>0.19999999999999993</v>
      </c>
      <c r="L19" s="4"/>
    </row>
    <row r="20" spans="1:12">
      <c r="A20" s="28" t="s">
        <v>241</v>
      </c>
      <c r="B20" s="5" t="s">
        <v>242</v>
      </c>
      <c r="C20" s="5" t="s">
        <v>15</v>
      </c>
      <c r="D20" s="5">
        <v>1500</v>
      </c>
      <c r="E20" s="5">
        <v>560</v>
      </c>
      <c r="F20" s="5">
        <v>23</v>
      </c>
      <c r="G20" s="5">
        <v>21.4</v>
      </c>
      <c r="H20" s="5">
        <v>23</v>
      </c>
      <c r="I20" s="14">
        <f t="shared" si="0"/>
        <v>0</v>
      </c>
      <c r="J20" s="15">
        <f t="shared" si="1"/>
        <v>34500</v>
      </c>
      <c r="K20" s="16">
        <f t="shared" si="2"/>
        <v>0</v>
      </c>
      <c r="L20" s="4"/>
    </row>
    <row r="21" spans="1:12">
      <c r="A21" s="28" t="s">
        <v>243</v>
      </c>
      <c r="B21" s="5" t="s">
        <v>244</v>
      </c>
      <c r="C21" s="5" t="s">
        <v>15</v>
      </c>
      <c r="D21" s="5">
        <v>1100</v>
      </c>
      <c r="E21" s="5">
        <v>420</v>
      </c>
      <c r="F21" s="5">
        <v>26</v>
      </c>
      <c r="G21" s="5">
        <v>23.7</v>
      </c>
      <c r="H21" s="5">
        <v>26</v>
      </c>
      <c r="I21" s="14">
        <f t="shared" si="0"/>
        <v>0</v>
      </c>
      <c r="J21" s="15">
        <f t="shared" si="1"/>
        <v>28600</v>
      </c>
      <c r="K21" s="16">
        <f t="shared" si="2"/>
        <v>0</v>
      </c>
      <c r="L21" s="4"/>
    </row>
    <row r="22" spans="1:12">
      <c r="A22" s="28" t="s">
        <v>245</v>
      </c>
      <c r="B22" s="5" t="s">
        <v>246</v>
      </c>
      <c r="C22" s="5" t="s">
        <v>15</v>
      </c>
      <c r="D22" s="5">
        <v>500</v>
      </c>
      <c r="E22" s="5">
        <v>1120</v>
      </c>
      <c r="F22" s="5">
        <v>50</v>
      </c>
      <c r="G22" s="5">
        <v>45.7</v>
      </c>
      <c r="H22" s="5">
        <v>56.7</v>
      </c>
      <c r="I22" s="14">
        <f t="shared" si="0"/>
        <v>3350.0000000000014</v>
      </c>
      <c r="J22" s="15">
        <f t="shared" si="1"/>
        <v>25000</v>
      </c>
      <c r="K22" s="16">
        <f t="shared" si="2"/>
        <v>0.13400000000000006</v>
      </c>
      <c r="L22" s="4"/>
    </row>
    <row r="23" spans="1:12">
      <c r="A23" s="28" t="s">
        <v>245</v>
      </c>
      <c r="B23" s="5" t="s">
        <v>238</v>
      </c>
      <c r="C23" s="5" t="s">
        <v>15</v>
      </c>
      <c r="D23" s="5">
        <v>1750</v>
      </c>
      <c r="E23" s="5">
        <v>150</v>
      </c>
      <c r="F23" s="5">
        <v>13.1</v>
      </c>
      <c r="G23" s="5">
        <v>11.7</v>
      </c>
      <c r="H23" s="5">
        <v>13.1</v>
      </c>
      <c r="I23" s="14">
        <f t="shared" si="0"/>
        <v>0</v>
      </c>
      <c r="J23" s="15">
        <f t="shared" si="1"/>
        <v>22925</v>
      </c>
      <c r="K23" s="16">
        <f t="shared" si="2"/>
        <v>0</v>
      </c>
      <c r="L23" s="4"/>
    </row>
    <row r="24" spans="1:12">
      <c r="A24" s="28" t="s">
        <v>247</v>
      </c>
      <c r="B24" s="5" t="s">
        <v>231</v>
      </c>
      <c r="C24" s="5" t="s">
        <v>15</v>
      </c>
      <c r="D24" s="5">
        <v>600</v>
      </c>
      <c r="E24" s="5">
        <v>980</v>
      </c>
      <c r="F24" s="5">
        <v>35.4</v>
      </c>
      <c r="G24" s="5">
        <v>31.4</v>
      </c>
      <c r="H24" s="5">
        <v>35.4</v>
      </c>
      <c r="I24" s="14">
        <f t="shared" si="0"/>
        <v>0</v>
      </c>
      <c r="J24" s="15">
        <f t="shared" si="1"/>
        <v>21240</v>
      </c>
      <c r="K24" s="16">
        <f t="shared" si="2"/>
        <v>0</v>
      </c>
      <c r="L24" s="17"/>
    </row>
    <row r="25" spans="1:12">
      <c r="A25" s="28" t="s">
        <v>248</v>
      </c>
      <c r="B25" s="5" t="s">
        <v>222</v>
      </c>
      <c r="C25" s="5" t="s">
        <v>15</v>
      </c>
      <c r="D25" s="5">
        <v>1000</v>
      </c>
      <c r="E25" s="5">
        <v>700</v>
      </c>
      <c r="F25" s="5">
        <v>37</v>
      </c>
      <c r="G25" s="5">
        <v>34.700000000000003</v>
      </c>
      <c r="H25" s="5">
        <v>44</v>
      </c>
      <c r="I25" s="14">
        <f t="shared" si="0"/>
        <v>7000</v>
      </c>
      <c r="J25" s="15">
        <f t="shared" si="1"/>
        <v>37000</v>
      </c>
      <c r="K25" s="16">
        <f t="shared" si="2"/>
        <v>0.1891891891891892</v>
      </c>
      <c r="L25" s="17"/>
    </row>
    <row r="26" spans="1:12">
      <c r="A26" s="28" t="s">
        <v>249</v>
      </c>
      <c r="B26" s="5" t="s">
        <v>216</v>
      </c>
      <c r="C26" s="5" t="s">
        <v>15</v>
      </c>
      <c r="D26" s="5">
        <v>250</v>
      </c>
      <c r="E26" s="5">
        <v>2700</v>
      </c>
      <c r="F26" s="5">
        <v>140</v>
      </c>
      <c r="G26" s="5">
        <v>130.69999999999999</v>
      </c>
      <c r="H26" s="5">
        <v>140</v>
      </c>
      <c r="I26" s="14">
        <f t="shared" si="0"/>
        <v>0</v>
      </c>
      <c r="J26" s="15">
        <f t="shared" si="1"/>
        <v>35000</v>
      </c>
      <c r="K26" s="16">
        <f t="shared" si="2"/>
        <v>0</v>
      </c>
      <c r="L26" s="17"/>
    </row>
    <row r="27" spans="1:12">
      <c r="A27" s="28" t="s">
        <v>249</v>
      </c>
      <c r="B27" s="5" t="s">
        <v>250</v>
      </c>
      <c r="C27" s="5" t="s">
        <v>15</v>
      </c>
      <c r="D27" s="5">
        <v>3000</v>
      </c>
      <c r="E27" s="5">
        <v>340</v>
      </c>
      <c r="F27" s="5">
        <v>14</v>
      </c>
      <c r="G27" s="5">
        <v>13</v>
      </c>
      <c r="H27" s="5">
        <v>16.399999999999999</v>
      </c>
      <c r="I27" s="14">
        <f t="shared" si="0"/>
        <v>7199.9999999999955</v>
      </c>
      <c r="J27" s="15">
        <f t="shared" si="1"/>
        <v>42000</v>
      </c>
      <c r="K27" s="16">
        <f t="shared" si="2"/>
        <v>0.17142857142857132</v>
      </c>
      <c r="L27" s="17"/>
    </row>
    <row r="28" spans="1:12">
      <c r="A28" s="28" t="s">
        <v>251</v>
      </c>
      <c r="B28" s="5" t="s">
        <v>252</v>
      </c>
      <c r="C28" s="5" t="s">
        <v>15</v>
      </c>
      <c r="D28" s="5">
        <v>2100</v>
      </c>
      <c r="E28" s="5">
        <v>300</v>
      </c>
      <c r="F28" s="5">
        <v>22</v>
      </c>
      <c r="G28" s="5">
        <v>20.7</v>
      </c>
      <c r="H28" s="5">
        <v>23</v>
      </c>
      <c r="I28" s="14">
        <f t="shared" si="0"/>
        <v>2100</v>
      </c>
      <c r="J28" s="15">
        <f t="shared" si="1"/>
        <v>46200</v>
      </c>
      <c r="K28" s="16">
        <f t="shared" si="2"/>
        <v>4.5454545454545456E-2</v>
      </c>
      <c r="L28" s="17"/>
    </row>
    <row r="29" spans="1:12">
      <c r="A29" s="28" t="s">
        <v>251</v>
      </c>
      <c r="B29" s="5" t="s">
        <v>235</v>
      </c>
      <c r="C29" s="5" t="s">
        <v>15</v>
      </c>
      <c r="D29" s="5">
        <v>2000</v>
      </c>
      <c r="E29" s="5">
        <v>180</v>
      </c>
      <c r="F29" s="5">
        <v>10</v>
      </c>
      <c r="G29" s="5">
        <v>8.9</v>
      </c>
      <c r="H29" s="5">
        <v>10</v>
      </c>
      <c r="I29" s="14">
        <f t="shared" si="0"/>
        <v>0</v>
      </c>
      <c r="J29" s="15">
        <f t="shared" si="1"/>
        <v>20000</v>
      </c>
      <c r="K29" s="16">
        <f t="shared" si="2"/>
        <v>0</v>
      </c>
      <c r="L29" s="17"/>
    </row>
    <row r="30" spans="1:12">
      <c r="A30" s="28" t="s">
        <v>253</v>
      </c>
      <c r="B30" s="5" t="s">
        <v>254</v>
      </c>
      <c r="C30" s="5" t="s">
        <v>15</v>
      </c>
      <c r="D30" s="5">
        <v>500</v>
      </c>
      <c r="E30" s="5">
        <v>1300</v>
      </c>
      <c r="F30" s="5">
        <v>49</v>
      </c>
      <c r="G30" s="5">
        <v>44.4</v>
      </c>
      <c r="H30" s="5">
        <v>49</v>
      </c>
      <c r="I30" s="14">
        <f t="shared" si="0"/>
        <v>0</v>
      </c>
      <c r="J30" s="15">
        <f t="shared" si="1"/>
        <v>24500</v>
      </c>
      <c r="K30" s="16">
        <f t="shared" si="2"/>
        <v>0</v>
      </c>
      <c r="L30" s="17"/>
    </row>
    <row r="31" spans="1:12">
      <c r="A31" s="28" t="s">
        <v>255</v>
      </c>
      <c r="B31" s="5" t="s">
        <v>256</v>
      </c>
      <c r="C31" s="5" t="s">
        <v>15</v>
      </c>
      <c r="D31" s="5">
        <v>4000</v>
      </c>
      <c r="E31" s="5">
        <v>170</v>
      </c>
      <c r="F31" s="5">
        <v>17</v>
      </c>
      <c r="G31" s="5">
        <v>16</v>
      </c>
      <c r="H31" s="5">
        <v>19</v>
      </c>
      <c r="I31" s="14">
        <f t="shared" si="0"/>
        <v>8000</v>
      </c>
      <c r="J31" s="15">
        <f t="shared" si="1"/>
        <v>68000</v>
      </c>
      <c r="K31" s="16">
        <f t="shared" si="2"/>
        <v>0.11764705882352941</v>
      </c>
      <c r="L31" s="17"/>
    </row>
    <row r="32" spans="1:12">
      <c r="A32" s="28" t="s">
        <v>257</v>
      </c>
      <c r="B32" s="5" t="s">
        <v>34</v>
      </c>
      <c r="C32" s="5" t="s">
        <v>15</v>
      </c>
      <c r="D32" s="5">
        <v>600</v>
      </c>
      <c r="E32" s="5">
        <v>1620</v>
      </c>
      <c r="F32" s="5">
        <v>48</v>
      </c>
      <c r="G32" s="5">
        <v>43.9</v>
      </c>
      <c r="H32" s="5">
        <v>58.8</v>
      </c>
      <c r="I32" s="14">
        <f t="shared" si="0"/>
        <v>6479.9999999999982</v>
      </c>
      <c r="J32" s="15">
        <f t="shared" si="1"/>
        <v>28800</v>
      </c>
      <c r="K32" s="16">
        <f t="shared" si="2"/>
        <v>0.22499999999999995</v>
      </c>
      <c r="L32" s="17"/>
    </row>
    <row r="33" spans="1:12">
      <c r="A33" s="28" t="s">
        <v>258</v>
      </c>
      <c r="B33" s="5" t="s">
        <v>91</v>
      </c>
      <c r="C33" s="5" t="s">
        <v>15</v>
      </c>
      <c r="D33" s="5">
        <v>600</v>
      </c>
      <c r="E33" s="5">
        <v>1700</v>
      </c>
      <c r="F33" s="5">
        <v>39</v>
      </c>
      <c r="G33" s="5">
        <v>34.9</v>
      </c>
      <c r="H33" s="5">
        <v>39</v>
      </c>
      <c r="I33" s="14">
        <f t="shared" si="0"/>
        <v>0</v>
      </c>
      <c r="J33" s="15">
        <f t="shared" si="1"/>
        <v>23400</v>
      </c>
      <c r="K33" s="16">
        <f t="shared" si="2"/>
        <v>0</v>
      </c>
      <c r="L33" s="17"/>
    </row>
    <row r="34" spans="1:12">
      <c r="A34" s="28" t="s">
        <v>258</v>
      </c>
      <c r="B34" s="5" t="s">
        <v>150</v>
      </c>
      <c r="C34" s="5" t="s">
        <v>15</v>
      </c>
      <c r="D34" s="5">
        <v>1300</v>
      </c>
      <c r="E34" s="5">
        <v>370</v>
      </c>
      <c r="F34" s="5">
        <v>15</v>
      </c>
      <c r="G34" s="5">
        <v>13.4</v>
      </c>
      <c r="H34" s="5">
        <v>15.7</v>
      </c>
      <c r="I34" s="14">
        <f t="shared" si="0"/>
        <v>909.99999999999909</v>
      </c>
      <c r="J34" s="15">
        <f t="shared" si="1"/>
        <v>19500</v>
      </c>
      <c r="K34" s="16">
        <f t="shared" si="2"/>
        <v>4.666666666666662E-2</v>
      </c>
      <c r="L34" s="17"/>
    </row>
    <row r="35" spans="1:12">
      <c r="A35" s="28" t="s">
        <v>259</v>
      </c>
      <c r="B35" s="5" t="s">
        <v>218</v>
      </c>
      <c r="C35" s="5" t="s">
        <v>15</v>
      </c>
      <c r="D35" s="5">
        <v>2667</v>
      </c>
      <c r="E35" s="5">
        <v>350</v>
      </c>
      <c r="F35" s="5">
        <v>7.6</v>
      </c>
      <c r="G35" s="5">
        <v>6.7</v>
      </c>
      <c r="H35" s="5">
        <v>8.6</v>
      </c>
      <c r="I35" s="14">
        <f t="shared" si="0"/>
        <v>2667</v>
      </c>
      <c r="J35" s="15">
        <f t="shared" si="1"/>
        <v>20269.2</v>
      </c>
      <c r="K35" s="16">
        <f t="shared" si="2"/>
        <v>0.13157894736842105</v>
      </c>
      <c r="L35" s="17"/>
    </row>
    <row r="36" spans="1:12">
      <c r="A36" s="28" t="s">
        <v>260</v>
      </c>
      <c r="B36" s="5" t="s">
        <v>118</v>
      </c>
      <c r="C36" s="5" t="s">
        <v>15</v>
      </c>
      <c r="D36" s="5">
        <v>1300</v>
      </c>
      <c r="E36" s="5">
        <v>370</v>
      </c>
      <c r="F36" s="5">
        <v>5.6</v>
      </c>
      <c r="G36" s="5">
        <v>3.9</v>
      </c>
      <c r="H36" s="5">
        <v>5.6</v>
      </c>
      <c r="I36" s="14">
        <f t="shared" si="0"/>
        <v>0</v>
      </c>
      <c r="J36" s="15">
        <f t="shared" si="1"/>
        <v>7279.9999999999991</v>
      </c>
      <c r="K36" s="16">
        <f t="shared" si="2"/>
        <v>0</v>
      </c>
      <c r="L36" s="12"/>
    </row>
    <row r="37" spans="1:12">
      <c r="A37" s="28" t="s">
        <v>260</v>
      </c>
      <c r="B37" s="5" t="s">
        <v>261</v>
      </c>
      <c r="C37" s="5" t="s">
        <v>15</v>
      </c>
      <c r="D37" s="5">
        <v>1200</v>
      </c>
      <c r="E37" s="5">
        <v>800</v>
      </c>
      <c r="F37" s="5">
        <v>10</v>
      </c>
      <c r="G37" s="5">
        <v>8.4</v>
      </c>
      <c r="H37" s="5">
        <v>10</v>
      </c>
      <c r="I37" s="14">
        <f t="shared" si="0"/>
        <v>0</v>
      </c>
      <c r="J37" s="15">
        <f t="shared" si="1"/>
        <v>12000</v>
      </c>
      <c r="K37" s="16">
        <f t="shared" si="2"/>
        <v>0</v>
      </c>
      <c r="L37" s="12"/>
    </row>
    <row r="38" spans="1:12">
      <c r="A38" s="27" t="s">
        <v>262</v>
      </c>
      <c r="B38" s="7" t="s">
        <v>34</v>
      </c>
      <c r="C38" s="7" t="s">
        <v>15</v>
      </c>
      <c r="D38" s="7">
        <v>600</v>
      </c>
      <c r="E38" s="7">
        <v>1660</v>
      </c>
      <c r="F38" s="7">
        <v>75</v>
      </c>
      <c r="G38" s="7">
        <v>70.900000000000006</v>
      </c>
      <c r="H38" s="7">
        <v>70.900000000000006</v>
      </c>
      <c r="I38" s="18">
        <f t="shared" si="0"/>
        <v>-2459.9999999999964</v>
      </c>
      <c r="J38" s="15">
        <f t="shared" si="1"/>
        <v>45000</v>
      </c>
      <c r="K38" s="16">
        <f t="shared" si="2"/>
        <v>-5.4666666666666586E-2</v>
      </c>
    </row>
    <row r="39" spans="1:12">
      <c r="A39" s="28" t="s">
        <v>262</v>
      </c>
      <c r="B39" s="5" t="s">
        <v>52</v>
      </c>
      <c r="C39" s="5" t="s">
        <v>15</v>
      </c>
      <c r="D39" s="5">
        <v>1400</v>
      </c>
      <c r="E39" s="5">
        <v>740</v>
      </c>
      <c r="F39" s="5">
        <v>34.5</v>
      </c>
      <c r="G39" s="5">
        <v>32.700000000000003</v>
      </c>
      <c r="H39" s="5">
        <v>34.5</v>
      </c>
      <c r="I39" s="14">
        <f t="shared" si="0"/>
        <v>0</v>
      </c>
      <c r="J39" s="15">
        <f t="shared" si="1"/>
        <v>48300</v>
      </c>
      <c r="K39" s="16">
        <f t="shared" si="2"/>
        <v>0</v>
      </c>
    </row>
    <row r="40" spans="1:12">
      <c r="A40" s="28"/>
      <c r="B40" s="5"/>
      <c r="C40" s="5"/>
      <c r="D40" s="5"/>
      <c r="E40" s="5"/>
      <c r="F40" s="5"/>
      <c r="G40" s="5"/>
      <c r="H40" s="5"/>
      <c r="I40" s="14"/>
      <c r="J40" s="15"/>
      <c r="K40" s="16"/>
    </row>
    <row r="41" spans="1:12">
      <c r="A41" s="28"/>
      <c r="B41" s="5"/>
      <c r="C41" s="5"/>
      <c r="D41" s="5"/>
      <c r="E41" s="5"/>
      <c r="F41" s="5"/>
      <c r="G41" s="5"/>
      <c r="H41" s="5"/>
      <c r="I41" s="14"/>
      <c r="J41" s="15"/>
      <c r="K41" s="16"/>
    </row>
    <row r="42" spans="1:12">
      <c r="A42" s="28"/>
      <c r="B42" s="5"/>
      <c r="C42" s="5"/>
      <c r="D42" s="5"/>
      <c r="E42" s="5"/>
      <c r="F42" s="5"/>
      <c r="G42" s="5"/>
      <c r="H42" s="5"/>
      <c r="I42" s="14"/>
      <c r="J42" s="15"/>
      <c r="K42" s="16">
        <f>SUM(K4:K41)</f>
        <v>1.4024933867914928</v>
      </c>
    </row>
    <row r="43" spans="1:12">
      <c r="A43" s="30"/>
      <c r="B43" s="9"/>
      <c r="C43" s="9"/>
      <c r="D43" s="9"/>
      <c r="E43" s="9"/>
      <c r="F43" s="9"/>
      <c r="G43" s="10"/>
      <c r="H43" s="10"/>
      <c r="I43" s="10"/>
      <c r="J43" s="9"/>
      <c r="K43" s="19"/>
    </row>
    <row r="44" spans="1:12">
      <c r="A44" s="30"/>
      <c r="B44" s="9"/>
      <c r="C44" s="9"/>
      <c r="D44" s="9"/>
      <c r="E44" s="9"/>
      <c r="F44" s="9"/>
      <c r="G44" s="41" t="s">
        <v>21</v>
      </c>
      <c r="H44" s="41"/>
      <c r="I44" s="20">
        <f>SUM(I4:I42)</f>
        <v>49327</v>
      </c>
      <c r="J44" s="9"/>
      <c r="K44" s="12"/>
    </row>
    <row r="45" spans="1:12">
      <c r="G45" s="9"/>
      <c r="H45" s="9"/>
      <c r="I45" s="9"/>
    </row>
    <row r="46" spans="1:12">
      <c r="G46" s="42" t="s">
        <v>22</v>
      </c>
      <c r="H46" s="42"/>
      <c r="I46" s="22">
        <v>1.4</v>
      </c>
    </row>
    <row r="47" spans="1:12">
      <c r="G47" s="11"/>
      <c r="H47" s="11"/>
    </row>
    <row r="48" spans="1:12">
      <c r="G48" s="42" t="s">
        <v>23</v>
      </c>
      <c r="H48" s="42"/>
      <c r="I48" s="22">
        <f>32/36</f>
        <v>0.88888888888888884</v>
      </c>
    </row>
    <row r="1048576" spans="16384:16384">
      <c r="XFD1048576" s="15"/>
    </row>
  </sheetData>
  <mergeCells count="5">
    <mergeCell ref="A1:K1"/>
    <mergeCell ref="A2:K2"/>
    <mergeCell ref="G44:H44"/>
    <mergeCell ref="G46:H46"/>
    <mergeCell ref="G48:H48"/>
  </mergeCells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2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39" t="s">
        <v>263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43469</v>
      </c>
      <c r="B4" s="5" t="s">
        <v>264</v>
      </c>
      <c r="C4" s="5" t="s">
        <v>15</v>
      </c>
      <c r="D4" s="5">
        <v>3800</v>
      </c>
      <c r="E4" s="5">
        <v>180</v>
      </c>
      <c r="F4" s="5">
        <v>12</v>
      </c>
      <c r="G4" s="5">
        <v>10.9</v>
      </c>
      <c r="H4" s="5">
        <v>12</v>
      </c>
      <c r="I4" s="14">
        <f t="shared" ref="I4:I29" si="0">(H4-F4)*D4</f>
        <v>0</v>
      </c>
      <c r="J4" s="15">
        <f t="shared" ref="J4:J29" si="1">D4*F4</f>
        <v>45600</v>
      </c>
      <c r="K4" s="16">
        <f t="shared" ref="K4:K29" si="2">(I4/J4)</f>
        <v>0</v>
      </c>
      <c r="L4" s="17"/>
    </row>
    <row r="5" spans="1:12">
      <c r="A5" s="28">
        <v>43469</v>
      </c>
      <c r="B5" s="5" t="s">
        <v>265</v>
      </c>
      <c r="C5" s="5" t="s">
        <v>15</v>
      </c>
      <c r="D5" s="5">
        <v>1800</v>
      </c>
      <c r="E5" s="5">
        <v>350</v>
      </c>
      <c r="F5" s="5">
        <v>23</v>
      </c>
      <c r="G5" s="5">
        <v>21.7</v>
      </c>
      <c r="H5" s="5">
        <v>24.9</v>
      </c>
      <c r="I5" s="14">
        <f t="shared" si="0"/>
        <v>3419.9999999999973</v>
      </c>
      <c r="J5" s="15">
        <f t="shared" si="1"/>
        <v>41400</v>
      </c>
      <c r="K5" s="16">
        <f t="shared" si="2"/>
        <v>8.2608695652173852E-2</v>
      </c>
      <c r="L5" s="17"/>
    </row>
    <row r="6" spans="1:12">
      <c r="A6" s="28">
        <v>43500</v>
      </c>
      <c r="B6" s="5" t="s">
        <v>250</v>
      </c>
      <c r="C6" s="5" t="s">
        <v>15</v>
      </c>
      <c r="D6" s="5">
        <v>3000</v>
      </c>
      <c r="E6" s="5">
        <v>320</v>
      </c>
      <c r="F6" s="5">
        <v>16</v>
      </c>
      <c r="G6" s="5">
        <v>14.2</v>
      </c>
      <c r="H6" s="5">
        <v>16</v>
      </c>
      <c r="I6" s="14">
        <f t="shared" si="0"/>
        <v>0</v>
      </c>
      <c r="J6" s="15">
        <f t="shared" si="1"/>
        <v>48000</v>
      </c>
      <c r="K6" s="16">
        <f t="shared" si="2"/>
        <v>0</v>
      </c>
      <c r="L6" s="17"/>
    </row>
    <row r="7" spans="1:12">
      <c r="A7" s="28">
        <v>43528</v>
      </c>
      <c r="B7" s="5" t="s">
        <v>118</v>
      </c>
      <c r="C7" s="5" t="s">
        <v>15</v>
      </c>
      <c r="D7" s="5">
        <v>1300</v>
      </c>
      <c r="E7" s="5">
        <v>420</v>
      </c>
      <c r="F7" s="5">
        <v>28</v>
      </c>
      <c r="G7" s="5">
        <v>26.2</v>
      </c>
      <c r="H7" s="5">
        <v>28</v>
      </c>
      <c r="I7" s="14">
        <f t="shared" si="0"/>
        <v>0</v>
      </c>
      <c r="J7" s="15">
        <f t="shared" si="1"/>
        <v>36400</v>
      </c>
      <c r="K7" s="16">
        <f t="shared" si="2"/>
        <v>0</v>
      </c>
      <c r="L7" s="17"/>
    </row>
    <row r="8" spans="1:12">
      <c r="A8" s="28">
        <v>43528</v>
      </c>
      <c r="B8" s="5" t="s">
        <v>30</v>
      </c>
      <c r="C8" s="5" t="s">
        <v>15</v>
      </c>
      <c r="D8" s="5">
        <v>1800</v>
      </c>
      <c r="E8" s="5">
        <v>370</v>
      </c>
      <c r="F8" s="5">
        <v>13.6</v>
      </c>
      <c r="G8" s="5">
        <v>12.4</v>
      </c>
      <c r="H8" s="5">
        <v>15.4</v>
      </c>
      <c r="I8" s="14">
        <f t="shared" si="0"/>
        <v>3240.0000000000014</v>
      </c>
      <c r="J8" s="15">
        <f t="shared" si="1"/>
        <v>24480</v>
      </c>
      <c r="K8" s="16">
        <f t="shared" si="2"/>
        <v>0.13235294117647065</v>
      </c>
      <c r="L8" s="17"/>
    </row>
    <row r="9" spans="1:12">
      <c r="A9" s="28">
        <v>43559</v>
      </c>
      <c r="B9" s="5" t="s">
        <v>34</v>
      </c>
      <c r="C9" s="5" t="s">
        <v>15</v>
      </c>
      <c r="D9" s="5">
        <v>600</v>
      </c>
      <c r="E9" s="5">
        <v>1400</v>
      </c>
      <c r="F9" s="5">
        <v>55</v>
      </c>
      <c r="G9" s="5">
        <v>51.7</v>
      </c>
      <c r="H9" s="5">
        <v>62.8</v>
      </c>
      <c r="I9" s="14">
        <f t="shared" si="0"/>
        <v>4679.9999999999982</v>
      </c>
      <c r="J9" s="15">
        <f t="shared" si="1"/>
        <v>33000</v>
      </c>
      <c r="K9" s="16">
        <f t="shared" si="2"/>
        <v>0.14181818181818176</v>
      </c>
      <c r="L9" s="17"/>
    </row>
    <row r="10" spans="1:12">
      <c r="A10" s="28">
        <v>43681</v>
      </c>
      <c r="B10" s="5" t="s">
        <v>265</v>
      </c>
      <c r="C10" s="5" t="s">
        <v>15</v>
      </c>
      <c r="D10" s="5">
        <v>1800</v>
      </c>
      <c r="E10" s="5">
        <v>360</v>
      </c>
      <c r="F10" s="5">
        <v>19</v>
      </c>
      <c r="G10" s="5">
        <v>17.399999999999999</v>
      </c>
      <c r="H10" s="5">
        <v>19</v>
      </c>
      <c r="I10" s="14">
        <f t="shared" si="0"/>
        <v>0</v>
      </c>
      <c r="J10" s="15">
        <f t="shared" si="1"/>
        <v>34200</v>
      </c>
      <c r="K10" s="16">
        <f t="shared" si="2"/>
        <v>0</v>
      </c>
      <c r="L10" s="17"/>
    </row>
    <row r="11" spans="1:12">
      <c r="A11" s="28">
        <v>43681</v>
      </c>
      <c r="B11" s="5" t="s">
        <v>91</v>
      </c>
      <c r="C11" s="5" t="s">
        <v>15</v>
      </c>
      <c r="D11" s="5">
        <v>600</v>
      </c>
      <c r="E11" s="5">
        <v>1420</v>
      </c>
      <c r="F11" s="5">
        <v>47</v>
      </c>
      <c r="G11" s="5">
        <v>43.4</v>
      </c>
      <c r="H11" s="5">
        <v>51</v>
      </c>
      <c r="I11" s="14">
        <f t="shared" si="0"/>
        <v>2400</v>
      </c>
      <c r="J11" s="15">
        <f t="shared" si="1"/>
        <v>28200</v>
      </c>
      <c r="K11" s="16">
        <f t="shared" si="2"/>
        <v>8.5106382978723402E-2</v>
      </c>
      <c r="L11" s="17"/>
    </row>
    <row r="12" spans="1:12">
      <c r="A12" s="28">
        <v>43681</v>
      </c>
      <c r="B12" s="5" t="s">
        <v>25</v>
      </c>
      <c r="C12" s="5" t="s">
        <v>15</v>
      </c>
      <c r="D12" s="5">
        <v>1400</v>
      </c>
      <c r="E12" s="5">
        <v>600</v>
      </c>
      <c r="F12" s="5">
        <v>29</v>
      </c>
      <c r="G12" s="5">
        <v>27.4</v>
      </c>
      <c r="H12" s="5">
        <v>29</v>
      </c>
      <c r="I12" s="14">
        <f t="shared" si="0"/>
        <v>0</v>
      </c>
      <c r="J12" s="15">
        <f t="shared" si="1"/>
        <v>40600</v>
      </c>
      <c r="K12" s="16">
        <f t="shared" si="2"/>
        <v>0</v>
      </c>
      <c r="L12" s="17"/>
    </row>
    <row r="13" spans="1:12">
      <c r="A13" s="28">
        <v>43712</v>
      </c>
      <c r="B13" s="5" t="s">
        <v>91</v>
      </c>
      <c r="C13" s="5" t="s">
        <v>15</v>
      </c>
      <c r="D13" s="5">
        <v>600</v>
      </c>
      <c r="E13" s="5">
        <v>1400</v>
      </c>
      <c r="F13" s="5">
        <v>42</v>
      </c>
      <c r="G13" s="5">
        <v>38.4</v>
      </c>
      <c r="H13" s="5">
        <v>45.6</v>
      </c>
      <c r="I13" s="14">
        <f t="shared" si="0"/>
        <v>2160.0000000000009</v>
      </c>
      <c r="J13" s="15">
        <f t="shared" si="1"/>
        <v>25200</v>
      </c>
      <c r="K13" s="16">
        <f t="shared" si="2"/>
        <v>8.5714285714285757E-2</v>
      </c>
      <c r="L13" s="17"/>
    </row>
    <row r="14" spans="1:12">
      <c r="A14" s="28">
        <v>43742</v>
      </c>
      <c r="B14" s="5" t="s">
        <v>264</v>
      </c>
      <c r="C14" s="5" t="s">
        <v>15</v>
      </c>
      <c r="D14" s="5">
        <v>2000</v>
      </c>
      <c r="E14" s="5">
        <v>200</v>
      </c>
      <c r="F14" s="5">
        <v>14</v>
      </c>
      <c r="G14" s="5">
        <v>12.9</v>
      </c>
      <c r="H14" s="5">
        <v>16.3</v>
      </c>
      <c r="I14" s="14">
        <f t="shared" si="0"/>
        <v>4600.0000000000018</v>
      </c>
      <c r="J14" s="15">
        <f t="shared" si="1"/>
        <v>28000</v>
      </c>
      <c r="K14" s="16">
        <f t="shared" si="2"/>
        <v>0.16428571428571434</v>
      </c>
      <c r="L14" s="17"/>
    </row>
    <row r="15" spans="1:12">
      <c r="A15" s="27">
        <v>43773</v>
      </c>
      <c r="B15" s="7" t="s">
        <v>266</v>
      </c>
      <c r="C15" s="7" t="s">
        <v>15</v>
      </c>
      <c r="D15" s="7">
        <v>1600</v>
      </c>
      <c r="E15" s="7">
        <v>350</v>
      </c>
      <c r="F15" s="7">
        <v>12</v>
      </c>
      <c r="G15" s="7">
        <v>10.7</v>
      </c>
      <c r="H15" s="7">
        <v>10.7</v>
      </c>
      <c r="I15" s="18">
        <f t="shared" si="0"/>
        <v>-2080.0000000000009</v>
      </c>
      <c r="J15" s="15">
        <f t="shared" si="1"/>
        <v>19200</v>
      </c>
      <c r="K15" s="16">
        <f t="shared" si="2"/>
        <v>-0.10833333333333338</v>
      </c>
      <c r="L15" s="17"/>
    </row>
    <row r="16" spans="1:12">
      <c r="A16" s="28">
        <v>43803</v>
      </c>
      <c r="B16" s="5" t="s">
        <v>218</v>
      </c>
      <c r="C16" s="5" t="s">
        <v>15</v>
      </c>
      <c r="D16" s="5">
        <v>2667</v>
      </c>
      <c r="E16" s="5">
        <v>340</v>
      </c>
      <c r="F16" s="5">
        <v>12.2</v>
      </c>
      <c r="G16" s="5">
        <v>11</v>
      </c>
      <c r="H16" s="5">
        <v>14</v>
      </c>
      <c r="I16" s="14">
        <f t="shared" si="0"/>
        <v>4800.6000000000022</v>
      </c>
      <c r="J16" s="15">
        <f t="shared" si="1"/>
        <v>32537.399999999998</v>
      </c>
      <c r="K16" s="16">
        <f t="shared" si="2"/>
        <v>0.14754098360655746</v>
      </c>
      <c r="L16" s="17"/>
    </row>
    <row r="17" spans="1:12">
      <c r="A17" s="28" t="s">
        <v>267</v>
      </c>
      <c r="B17" s="5" t="s">
        <v>125</v>
      </c>
      <c r="C17" s="5" t="s">
        <v>15</v>
      </c>
      <c r="D17" s="5">
        <v>1200</v>
      </c>
      <c r="E17" s="5">
        <v>720</v>
      </c>
      <c r="F17" s="5">
        <v>16.7</v>
      </c>
      <c r="G17" s="5">
        <v>14.9</v>
      </c>
      <c r="H17" s="5">
        <v>18.600000000000001</v>
      </c>
      <c r="I17" s="14">
        <f t="shared" si="0"/>
        <v>2280.0000000000027</v>
      </c>
      <c r="J17" s="15">
        <f t="shared" si="1"/>
        <v>20040</v>
      </c>
      <c r="K17" s="16">
        <f t="shared" si="2"/>
        <v>0.11377245508982049</v>
      </c>
      <c r="L17" s="4"/>
    </row>
    <row r="18" spans="1:12">
      <c r="A18" s="28" t="s">
        <v>267</v>
      </c>
      <c r="B18" s="5" t="s">
        <v>264</v>
      </c>
      <c r="C18" s="5" t="s">
        <v>15</v>
      </c>
      <c r="D18" s="5">
        <v>2000</v>
      </c>
      <c r="E18" s="5">
        <v>220</v>
      </c>
      <c r="F18" s="5">
        <v>13.4</v>
      </c>
      <c r="G18" s="5">
        <v>12.2</v>
      </c>
      <c r="H18" s="5">
        <v>14.6</v>
      </c>
      <c r="I18" s="14">
        <f t="shared" si="0"/>
        <v>2399.9999999999986</v>
      </c>
      <c r="J18" s="15">
        <f t="shared" si="1"/>
        <v>26800</v>
      </c>
      <c r="K18" s="16">
        <f t="shared" si="2"/>
        <v>8.9552238805970102E-2</v>
      </c>
      <c r="L18" s="4"/>
    </row>
    <row r="19" spans="1:12">
      <c r="A19" s="28" t="s">
        <v>268</v>
      </c>
      <c r="B19" s="5" t="s">
        <v>269</v>
      </c>
      <c r="C19" s="5" t="s">
        <v>15</v>
      </c>
      <c r="D19" s="5">
        <v>550</v>
      </c>
      <c r="E19" s="5">
        <v>1420</v>
      </c>
      <c r="F19" s="5">
        <v>33</v>
      </c>
      <c r="G19" s="5">
        <v>28.7</v>
      </c>
      <c r="H19" s="5">
        <v>33</v>
      </c>
      <c r="I19" s="14">
        <f t="shared" si="0"/>
        <v>0</v>
      </c>
      <c r="J19" s="15">
        <f t="shared" si="1"/>
        <v>18150</v>
      </c>
      <c r="K19" s="16">
        <f t="shared" si="2"/>
        <v>0</v>
      </c>
      <c r="L19" s="4"/>
    </row>
    <row r="20" spans="1:12">
      <c r="A20" s="27" t="s">
        <v>268</v>
      </c>
      <c r="B20" s="7" t="s">
        <v>67</v>
      </c>
      <c r="C20" s="7" t="s">
        <v>15</v>
      </c>
      <c r="D20" s="7">
        <v>600</v>
      </c>
      <c r="E20" s="7">
        <v>1460</v>
      </c>
      <c r="F20" s="7">
        <v>21</v>
      </c>
      <c r="G20" s="7">
        <v>17.2</v>
      </c>
      <c r="H20" s="7">
        <v>17.2</v>
      </c>
      <c r="I20" s="18">
        <f t="shared" si="0"/>
        <v>-2280.0000000000005</v>
      </c>
      <c r="J20" s="15">
        <f t="shared" si="1"/>
        <v>12600</v>
      </c>
      <c r="K20" s="16">
        <f t="shared" si="2"/>
        <v>-0.18095238095238098</v>
      </c>
      <c r="L20" s="4"/>
    </row>
    <row r="21" spans="1:12">
      <c r="A21" s="28" t="s">
        <v>270</v>
      </c>
      <c r="B21" s="5" t="s">
        <v>91</v>
      </c>
      <c r="C21" s="5" t="s">
        <v>15</v>
      </c>
      <c r="D21" s="5">
        <v>600</v>
      </c>
      <c r="E21" s="5">
        <v>1600</v>
      </c>
      <c r="F21" s="5">
        <v>28</v>
      </c>
      <c r="G21" s="5">
        <v>23.9</v>
      </c>
      <c r="H21" s="5">
        <v>28</v>
      </c>
      <c r="I21" s="14">
        <f t="shared" si="0"/>
        <v>0</v>
      </c>
      <c r="J21" s="15">
        <f t="shared" si="1"/>
        <v>16800</v>
      </c>
      <c r="K21" s="16">
        <f t="shared" si="2"/>
        <v>0</v>
      </c>
      <c r="L21" s="4"/>
    </row>
    <row r="22" spans="1:12">
      <c r="A22" s="28" t="s">
        <v>270</v>
      </c>
      <c r="B22" s="5" t="s">
        <v>271</v>
      </c>
      <c r="C22" s="5" t="s">
        <v>15</v>
      </c>
      <c r="D22" s="5">
        <v>2000</v>
      </c>
      <c r="E22" s="5">
        <v>230</v>
      </c>
      <c r="F22" s="5">
        <v>10.199999999999999</v>
      </c>
      <c r="G22" s="5">
        <v>9</v>
      </c>
      <c r="H22" s="5">
        <v>12</v>
      </c>
      <c r="I22" s="14">
        <f t="shared" si="0"/>
        <v>3600.0000000000014</v>
      </c>
      <c r="J22" s="15">
        <f t="shared" si="1"/>
        <v>20400</v>
      </c>
      <c r="K22" s="16">
        <f t="shared" si="2"/>
        <v>0.17647058823529418</v>
      </c>
      <c r="L22" s="4"/>
    </row>
    <row r="23" spans="1:12">
      <c r="A23" s="28" t="s">
        <v>272</v>
      </c>
      <c r="B23" s="5" t="s">
        <v>34</v>
      </c>
      <c r="C23" s="5" t="s">
        <v>15</v>
      </c>
      <c r="D23" s="5">
        <v>600</v>
      </c>
      <c r="E23" s="5">
        <v>1540</v>
      </c>
      <c r="F23" s="5">
        <v>30</v>
      </c>
      <c r="G23" s="5">
        <v>25.9</v>
      </c>
      <c r="H23" s="5">
        <v>34</v>
      </c>
      <c r="I23" s="14">
        <f t="shared" si="0"/>
        <v>2400</v>
      </c>
      <c r="J23" s="15">
        <f t="shared" si="1"/>
        <v>18000</v>
      </c>
      <c r="K23" s="16">
        <f t="shared" si="2"/>
        <v>0.13333333333333333</v>
      </c>
      <c r="L23" s="4"/>
    </row>
    <row r="24" spans="1:12">
      <c r="A24" s="28" t="s">
        <v>273</v>
      </c>
      <c r="B24" s="5" t="s">
        <v>34</v>
      </c>
      <c r="C24" s="5" t="s">
        <v>15</v>
      </c>
      <c r="D24" s="5">
        <v>600</v>
      </c>
      <c r="E24" s="5">
        <v>1500</v>
      </c>
      <c r="F24" s="5">
        <v>18</v>
      </c>
      <c r="G24" s="5">
        <v>13.9</v>
      </c>
      <c r="H24" s="5">
        <v>18</v>
      </c>
      <c r="I24" s="14">
        <f t="shared" si="0"/>
        <v>0</v>
      </c>
      <c r="J24" s="15">
        <f t="shared" si="1"/>
        <v>10800</v>
      </c>
      <c r="K24" s="16">
        <f t="shared" si="2"/>
        <v>0</v>
      </c>
      <c r="L24" s="17"/>
    </row>
    <row r="25" spans="1:12">
      <c r="A25" s="28" t="s">
        <v>274</v>
      </c>
      <c r="B25" s="5" t="s">
        <v>235</v>
      </c>
      <c r="C25" s="5" t="s">
        <v>15</v>
      </c>
      <c r="D25" s="5">
        <v>2000</v>
      </c>
      <c r="E25" s="5">
        <v>230</v>
      </c>
      <c r="F25" s="5">
        <v>5</v>
      </c>
      <c r="G25" s="5">
        <v>3.9</v>
      </c>
      <c r="H25" s="5">
        <v>7.8</v>
      </c>
      <c r="I25" s="14">
        <f t="shared" si="0"/>
        <v>5600</v>
      </c>
      <c r="J25" s="15">
        <f t="shared" si="1"/>
        <v>10000</v>
      </c>
      <c r="K25" s="16">
        <f t="shared" si="2"/>
        <v>0.56000000000000005</v>
      </c>
      <c r="L25" s="17"/>
    </row>
    <row r="26" spans="1:12">
      <c r="A26" s="28" t="s">
        <v>275</v>
      </c>
      <c r="B26" s="5" t="s">
        <v>276</v>
      </c>
      <c r="C26" s="5" t="s">
        <v>15</v>
      </c>
      <c r="D26" s="5">
        <v>600</v>
      </c>
      <c r="E26" s="5">
        <v>1740</v>
      </c>
      <c r="F26" s="5">
        <v>18</v>
      </c>
      <c r="G26" s="5">
        <v>13.9</v>
      </c>
      <c r="H26" s="5">
        <v>18</v>
      </c>
      <c r="I26" s="14">
        <f t="shared" si="0"/>
        <v>0</v>
      </c>
      <c r="J26" s="15">
        <f t="shared" si="1"/>
        <v>10800</v>
      </c>
      <c r="K26" s="16">
        <f t="shared" si="2"/>
        <v>0</v>
      </c>
      <c r="L26" s="17"/>
    </row>
    <row r="27" spans="1:12">
      <c r="A27" s="27" t="s">
        <v>275</v>
      </c>
      <c r="B27" s="7" t="s">
        <v>271</v>
      </c>
      <c r="C27" s="7" t="s">
        <v>15</v>
      </c>
      <c r="D27" s="7">
        <v>2000</v>
      </c>
      <c r="E27" s="7">
        <v>220</v>
      </c>
      <c r="F27" s="7">
        <v>6</v>
      </c>
      <c r="G27" s="7">
        <v>4.9000000000000004</v>
      </c>
      <c r="H27" s="7">
        <v>4.9000000000000004</v>
      </c>
      <c r="I27" s="18">
        <f t="shared" si="0"/>
        <v>-2199.9999999999991</v>
      </c>
      <c r="J27" s="15">
        <f t="shared" si="1"/>
        <v>12000</v>
      </c>
      <c r="K27" s="16">
        <f t="shared" si="2"/>
        <v>-0.18333333333333326</v>
      </c>
      <c r="L27" s="17"/>
    </row>
    <row r="28" spans="1:12">
      <c r="A28" s="28" t="s">
        <v>277</v>
      </c>
      <c r="B28" s="5" t="s">
        <v>261</v>
      </c>
      <c r="C28" s="5" t="s">
        <v>15</v>
      </c>
      <c r="D28" s="5">
        <v>1200</v>
      </c>
      <c r="E28" s="5">
        <v>750</v>
      </c>
      <c r="F28" s="5">
        <v>34</v>
      </c>
      <c r="G28" s="5">
        <v>31.9</v>
      </c>
      <c r="H28" s="5">
        <v>37.9</v>
      </c>
      <c r="I28" s="14">
        <f t="shared" si="0"/>
        <v>4679.9999999999982</v>
      </c>
      <c r="J28" s="15">
        <f t="shared" si="1"/>
        <v>40800</v>
      </c>
      <c r="K28" s="16">
        <f t="shared" si="2"/>
        <v>0.11470588235294113</v>
      </c>
      <c r="L28" s="17"/>
    </row>
    <row r="29" spans="1:12">
      <c r="A29" s="28" t="s">
        <v>278</v>
      </c>
      <c r="B29" s="5" t="s">
        <v>238</v>
      </c>
      <c r="C29" s="5" t="s">
        <v>15</v>
      </c>
      <c r="D29" s="5">
        <v>1750</v>
      </c>
      <c r="E29" s="5">
        <v>180</v>
      </c>
      <c r="F29" s="5">
        <v>18</v>
      </c>
      <c r="G29" s="5">
        <v>16.7</v>
      </c>
      <c r="H29" s="5">
        <v>20.2</v>
      </c>
      <c r="I29" s="14">
        <f t="shared" si="0"/>
        <v>3849.9999999999986</v>
      </c>
      <c r="J29" s="15">
        <f t="shared" si="1"/>
        <v>31500</v>
      </c>
      <c r="K29" s="16">
        <f t="shared" si="2"/>
        <v>0.12222222222222218</v>
      </c>
      <c r="L29" s="17"/>
    </row>
    <row r="30" spans="1:12">
      <c r="A30" s="28"/>
      <c r="B30" s="5"/>
      <c r="C30" s="5"/>
      <c r="D30" s="5"/>
      <c r="E30" s="5"/>
      <c r="F30" s="5"/>
      <c r="G30" s="5"/>
      <c r="H30" s="5"/>
      <c r="I30" s="14"/>
      <c r="J30" s="15"/>
      <c r="K30" s="16"/>
      <c r="L30" s="17"/>
    </row>
    <row r="31" spans="1:12">
      <c r="A31" s="28"/>
      <c r="B31" s="5"/>
      <c r="C31" s="5"/>
      <c r="D31" s="5"/>
      <c r="E31" s="5"/>
      <c r="F31" s="5"/>
      <c r="G31" s="5"/>
      <c r="H31" s="5"/>
      <c r="I31" s="14"/>
      <c r="J31" s="15"/>
      <c r="K31" s="16">
        <f>SUM(K4:K30)</f>
        <v>1.676864857652641</v>
      </c>
      <c r="L31" s="17"/>
    </row>
    <row r="32" spans="1:12">
      <c r="A32" s="30"/>
      <c r="B32" s="9"/>
      <c r="C32" s="9"/>
      <c r="D32" s="9"/>
      <c r="E32" s="9"/>
      <c r="F32" s="9"/>
      <c r="G32" s="10"/>
      <c r="H32" s="10"/>
      <c r="I32" s="10"/>
      <c r="J32" s="9"/>
      <c r="K32" s="19"/>
      <c r="L32" s="12"/>
    </row>
    <row r="33" spans="1:12">
      <c r="A33" s="30"/>
      <c r="B33" s="9"/>
      <c r="C33" s="9"/>
      <c r="D33" s="9"/>
      <c r="E33" s="9"/>
      <c r="F33" s="9"/>
      <c r="G33" s="41" t="s">
        <v>21</v>
      </c>
      <c r="H33" s="41"/>
      <c r="I33" s="20">
        <f>SUM(I4:I31)</f>
        <v>43550.600000000006</v>
      </c>
      <c r="J33" s="9"/>
      <c r="K33" s="12"/>
      <c r="L33" s="12"/>
    </row>
    <row r="34" spans="1:12">
      <c r="G34" s="9"/>
      <c r="H34" s="9"/>
      <c r="I34" s="9"/>
    </row>
    <row r="35" spans="1:12">
      <c r="G35" s="42" t="s">
        <v>22</v>
      </c>
      <c r="H35" s="42"/>
      <c r="I35" s="22">
        <v>1.68</v>
      </c>
    </row>
    <row r="36" spans="1:12">
      <c r="G36" s="11"/>
      <c r="H36" s="11"/>
      <c r="I36" s="9"/>
    </row>
    <row r="37" spans="1:12">
      <c r="G37" s="42" t="s">
        <v>23</v>
      </c>
      <c r="H37" s="42"/>
      <c r="I37" s="21">
        <f>23/26</f>
        <v>0.88461538461538458</v>
      </c>
    </row>
    <row r="1048572" spans="16384:16384">
      <c r="XFD1048572" s="15"/>
    </row>
  </sheetData>
  <mergeCells count="5">
    <mergeCell ref="A1:K1"/>
    <mergeCell ref="A2:K2"/>
    <mergeCell ref="G33:H33"/>
    <mergeCell ref="G35:H35"/>
    <mergeCell ref="G37:H37"/>
  </mergeCells>
  <pageMargins left="0.75" right="0.75" top="1" bottom="1" header="0.51180555555555596" footer="0.5118055555555559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39" t="s">
        <v>279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43468</v>
      </c>
      <c r="B4" s="5" t="s">
        <v>280</v>
      </c>
      <c r="C4" s="5" t="s">
        <v>15</v>
      </c>
      <c r="D4" s="5">
        <v>2500</v>
      </c>
      <c r="E4" s="5">
        <v>330</v>
      </c>
      <c r="F4" s="5">
        <v>15.5</v>
      </c>
      <c r="G4" s="5">
        <v>14.7</v>
      </c>
      <c r="H4" s="5">
        <v>16.5</v>
      </c>
      <c r="I4" s="14">
        <f t="shared" ref="I4:I31" si="0">(H4-F4)*D4</f>
        <v>2500</v>
      </c>
      <c r="J4" s="15">
        <f t="shared" ref="J4:J31" si="1">D4*F4</f>
        <v>38750</v>
      </c>
      <c r="K4" s="16">
        <f t="shared" ref="K4:K31" si="2">(I4/J4)</f>
        <v>6.4516129032258063E-2</v>
      </c>
      <c r="L4" s="17"/>
    </row>
    <row r="5" spans="1:12">
      <c r="A5" s="27">
        <v>43588</v>
      </c>
      <c r="B5" s="7" t="s">
        <v>281</v>
      </c>
      <c r="C5" s="7" t="s">
        <v>15</v>
      </c>
      <c r="D5" s="7">
        <v>1000</v>
      </c>
      <c r="E5" s="7">
        <v>720</v>
      </c>
      <c r="F5" s="7">
        <v>34</v>
      </c>
      <c r="G5" s="7">
        <v>31.7</v>
      </c>
      <c r="H5" s="7">
        <v>31.7</v>
      </c>
      <c r="I5" s="18">
        <f t="shared" si="0"/>
        <v>-2300.0000000000009</v>
      </c>
      <c r="J5" s="15">
        <f t="shared" si="1"/>
        <v>34000</v>
      </c>
      <c r="K5" s="16">
        <f t="shared" si="2"/>
        <v>-6.7647058823529435E-2</v>
      </c>
      <c r="L5" s="17"/>
    </row>
    <row r="6" spans="1:12">
      <c r="A6" s="28">
        <v>43588</v>
      </c>
      <c r="B6" s="5" t="s">
        <v>264</v>
      </c>
      <c r="C6" s="5" t="s">
        <v>15</v>
      </c>
      <c r="D6" s="5">
        <v>2000</v>
      </c>
      <c r="E6" s="5">
        <v>180</v>
      </c>
      <c r="F6" s="5">
        <v>17</v>
      </c>
      <c r="G6" s="5">
        <v>15.9</v>
      </c>
      <c r="H6" s="5">
        <v>21.4</v>
      </c>
      <c r="I6" s="14">
        <f t="shared" si="0"/>
        <v>8799.9999999999964</v>
      </c>
      <c r="J6" s="15">
        <f t="shared" si="1"/>
        <v>34000</v>
      </c>
      <c r="K6" s="16">
        <f t="shared" si="2"/>
        <v>0.25882352941176462</v>
      </c>
      <c r="L6" s="17"/>
    </row>
    <row r="7" spans="1:12">
      <c r="A7" s="27">
        <v>43619</v>
      </c>
      <c r="B7" s="7" t="s">
        <v>239</v>
      </c>
      <c r="C7" s="7" t="s">
        <v>15</v>
      </c>
      <c r="D7" s="7">
        <v>1500</v>
      </c>
      <c r="E7" s="7">
        <v>160</v>
      </c>
      <c r="F7" s="7">
        <v>20</v>
      </c>
      <c r="G7" s="7">
        <v>18.399999999999999</v>
      </c>
      <c r="H7" s="7">
        <v>18.399999999999999</v>
      </c>
      <c r="I7" s="18">
        <f t="shared" si="0"/>
        <v>-2400.0000000000023</v>
      </c>
      <c r="J7" s="15">
        <f t="shared" si="1"/>
        <v>30000</v>
      </c>
      <c r="K7" s="16">
        <f t="shared" si="2"/>
        <v>-8.0000000000000071E-2</v>
      </c>
      <c r="L7" s="17"/>
    </row>
    <row r="8" spans="1:12">
      <c r="A8" s="28">
        <v>43619</v>
      </c>
      <c r="B8" s="5" t="s">
        <v>282</v>
      </c>
      <c r="C8" s="5" t="s">
        <v>15</v>
      </c>
      <c r="D8" s="5">
        <v>800</v>
      </c>
      <c r="E8" s="5">
        <v>820</v>
      </c>
      <c r="F8" s="5">
        <v>37</v>
      </c>
      <c r="G8" s="5">
        <v>34.9</v>
      </c>
      <c r="H8" s="5">
        <v>42.5</v>
      </c>
      <c r="I8" s="14">
        <f t="shared" si="0"/>
        <v>4400</v>
      </c>
      <c r="J8" s="15">
        <f t="shared" si="1"/>
        <v>29600</v>
      </c>
      <c r="K8" s="16">
        <f t="shared" si="2"/>
        <v>0.14864864864864866</v>
      </c>
      <c r="L8" s="17"/>
    </row>
    <row r="9" spans="1:12">
      <c r="A9" s="28">
        <v>43619</v>
      </c>
      <c r="B9" s="5" t="s">
        <v>283</v>
      </c>
      <c r="C9" s="5" t="s">
        <v>15</v>
      </c>
      <c r="D9" s="5">
        <v>250</v>
      </c>
      <c r="E9" s="5">
        <v>2700</v>
      </c>
      <c r="F9" s="5">
        <v>92</v>
      </c>
      <c r="G9" s="5">
        <v>82.7</v>
      </c>
      <c r="H9" s="5">
        <v>92</v>
      </c>
      <c r="I9" s="14">
        <f t="shared" si="0"/>
        <v>0</v>
      </c>
      <c r="J9" s="15">
        <f t="shared" si="1"/>
        <v>23000</v>
      </c>
      <c r="K9" s="16">
        <f t="shared" si="2"/>
        <v>0</v>
      </c>
      <c r="L9" s="17"/>
    </row>
    <row r="10" spans="1:12">
      <c r="A10" s="28">
        <v>43649</v>
      </c>
      <c r="B10" s="5" t="s">
        <v>261</v>
      </c>
      <c r="C10" s="5" t="s">
        <v>15</v>
      </c>
      <c r="D10" s="5">
        <v>1200</v>
      </c>
      <c r="E10" s="5">
        <v>720</v>
      </c>
      <c r="F10" s="5">
        <v>23</v>
      </c>
      <c r="G10" s="5">
        <v>21.4</v>
      </c>
      <c r="H10" s="5">
        <v>23</v>
      </c>
      <c r="I10" s="14">
        <f t="shared" si="0"/>
        <v>0</v>
      </c>
      <c r="J10" s="15">
        <f t="shared" si="1"/>
        <v>27600</v>
      </c>
      <c r="K10" s="16">
        <f t="shared" si="2"/>
        <v>0</v>
      </c>
      <c r="L10" s="17"/>
    </row>
    <row r="11" spans="1:12">
      <c r="A11" s="27">
        <v>43680</v>
      </c>
      <c r="B11" s="7" t="s">
        <v>235</v>
      </c>
      <c r="C11" s="7" t="s">
        <v>15</v>
      </c>
      <c r="D11" s="7">
        <v>2000</v>
      </c>
      <c r="E11" s="7">
        <v>190</v>
      </c>
      <c r="F11" s="7">
        <v>11.3</v>
      </c>
      <c r="G11" s="7">
        <v>10.4</v>
      </c>
      <c r="H11" s="7">
        <v>10.4</v>
      </c>
      <c r="I11" s="18">
        <f t="shared" si="0"/>
        <v>-1800.0000000000007</v>
      </c>
      <c r="J11" s="15">
        <f t="shared" si="1"/>
        <v>22600</v>
      </c>
      <c r="K11" s="16">
        <f t="shared" si="2"/>
        <v>-7.9646017699115071E-2</v>
      </c>
      <c r="L11" s="17"/>
    </row>
    <row r="12" spans="1:12">
      <c r="A12" s="28">
        <v>43680</v>
      </c>
      <c r="B12" s="5" t="s">
        <v>284</v>
      </c>
      <c r="C12" s="5" t="s">
        <v>15</v>
      </c>
      <c r="D12" s="5">
        <v>400</v>
      </c>
      <c r="E12" s="5">
        <v>1560</v>
      </c>
      <c r="F12" s="5">
        <v>53</v>
      </c>
      <c r="G12" s="5">
        <v>47.9</v>
      </c>
      <c r="H12" s="5">
        <v>55.5</v>
      </c>
      <c r="I12" s="14">
        <f t="shared" si="0"/>
        <v>1000</v>
      </c>
      <c r="J12" s="15">
        <f t="shared" si="1"/>
        <v>21200</v>
      </c>
      <c r="K12" s="16">
        <f t="shared" si="2"/>
        <v>4.716981132075472E-2</v>
      </c>
      <c r="L12" s="17"/>
    </row>
    <row r="13" spans="1:12">
      <c r="A13" s="28">
        <v>43772</v>
      </c>
      <c r="B13" s="5" t="s">
        <v>280</v>
      </c>
      <c r="C13" s="5" t="s">
        <v>15</v>
      </c>
      <c r="D13" s="5">
        <v>2500</v>
      </c>
      <c r="E13" s="5">
        <v>340</v>
      </c>
      <c r="F13" s="5">
        <v>16</v>
      </c>
      <c r="G13" s="5">
        <v>14.9</v>
      </c>
      <c r="H13" s="5">
        <v>17</v>
      </c>
      <c r="I13" s="14">
        <f t="shared" si="0"/>
        <v>2500</v>
      </c>
      <c r="J13" s="15">
        <f t="shared" si="1"/>
        <v>40000</v>
      </c>
      <c r="K13" s="16">
        <f t="shared" si="2"/>
        <v>6.25E-2</v>
      </c>
      <c r="L13" s="17"/>
    </row>
    <row r="14" spans="1:12">
      <c r="A14" s="28">
        <v>43772</v>
      </c>
      <c r="B14" s="5" t="s">
        <v>265</v>
      </c>
      <c r="C14" s="5" t="s">
        <v>15</v>
      </c>
      <c r="D14" s="5">
        <v>1800</v>
      </c>
      <c r="E14" s="5">
        <v>300</v>
      </c>
      <c r="F14" s="5">
        <v>15</v>
      </c>
      <c r="G14" s="5">
        <v>13.7</v>
      </c>
      <c r="H14" s="5">
        <v>16.3</v>
      </c>
      <c r="I14" s="14">
        <f t="shared" si="0"/>
        <v>2340.0000000000014</v>
      </c>
      <c r="J14" s="15">
        <f t="shared" si="1"/>
        <v>27000</v>
      </c>
      <c r="K14" s="16">
        <f t="shared" si="2"/>
        <v>8.6666666666666711E-2</v>
      </c>
      <c r="L14" s="17"/>
    </row>
    <row r="15" spans="1:12">
      <c r="A15" s="28">
        <v>43802</v>
      </c>
      <c r="B15" s="5" t="s">
        <v>196</v>
      </c>
      <c r="C15" s="5" t="s">
        <v>15</v>
      </c>
      <c r="D15" s="5">
        <v>1100</v>
      </c>
      <c r="E15" s="5">
        <v>740</v>
      </c>
      <c r="F15" s="5">
        <v>31.1</v>
      </c>
      <c r="G15" s="5">
        <v>29</v>
      </c>
      <c r="H15" s="5">
        <v>35.200000000000003</v>
      </c>
      <c r="I15" s="14">
        <f t="shared" si="0"/>
        <v>4510.0000000000018</v>
      </c>
      <c r="J15" s="15">
        <f t="shared" si="1"/>
        <v>34210</v>
      </c>
      <c r="K15" s="16">
        <f t="shared" si="2"/>
        <v>0.13183279742765278</v>
      </c>
      <c r="L15" s="17"/>
    </row>
    <row r="16" spans="1:12">
      <c r="A16" s="28" t="s">
        <v>285</v>
      </c>
      <c r="B16" s="5" t="s">
        <v>286</v>
      </c>
      <c r="C16" s="5" t="s">
        <v>15</v>
      </c>
      <c r="D16" s="31">
        <v>1500</v>
      </c>
      <c r="E16" s="5">
        <v>600</v>
      </c>
      <c r="F16" s="5">
        <v>16</v>
      </c>
      <c r="G16" s="5">
        <v>14.4</v>
      </c>
      <c r="H16" s="5">
        <v>16</v>
      </c>
      <c r="I16" s="14">
        <f t="shared" si="0"/>
        <v>0</v>
      </c>
      <c r="J16" s="15">
        <f t="shared" si="1"/>
        <v>24000</v>
      </c>
      <c r="K16" s="16">
        <f t="shared" si="2"/>
        <v>0</v>
      </c>
      <c r="L16" s="17"/>
    </row>
    <row r="17" spans="1:12">
      <c r="A17" s="28" t="s">
        <v>285</v>
      </c>
      <c r="B17" s="5" t="s">
        <v>52</v>
      </c>
      <c r="C17" s="5" t="s">
        <v>15</v>
      </c>
      <c r="D17" s="5">
        <v>1400</v>
      </c>
      <c r="E17" s="5">
        <v>580</v>
      </c>
      <c r="F17" s="5">
        <v>22</v>
      </c>
      <c r="G17" s="5">
        <v>20.399999999999999</v>
      </c>
      <c r="H17" s="5">
        <v>23.7</v>
      </c>
      <c r="I17" s="14">
        <f t="shared" si="0"/>
        <v>2379.9999999999991</v>
      </c>
      <c r="J17" s="15">
        <f t="shared" si="1"/>
        <v>30800</v>
      </c>
      <c r="K17" s="16">
        <f t="shared" si="2"/>
        <v>7.7272727272727243E-2</v>
      </c>
      <c r="L17" s="4"/>
    </row>
    <row r="18" spans="1:12">
      <c r="A18" s="28" t="s">
        <v>287</v>
      </c>
      <c r="B18" s="5" t="s">
        <v>196</v>
      </c>
      <c r="C18" s="5" t="s">
        <v>15</v>
      </c>
      <c r="D18" s="5">
        <v>1100</v>
      </c>
      <c r="E18" s="5">
        <v>800</v>
      </c>
      <c r="F18" s="5">
        <v>23</v>
      </c>
      <c r="G18" s="5">
        <v>20.9</v>
      </c>
      <c r="H18" s="5">
        <v>23</v>
      </c>
      <c r="I18" s="14">
        <f t="shared" si="0"/>
        <v>0</v>
      </c>
      <c r="J18" s="15">
        <f t="shared" si="1"/>
        <v>25300</v>
      </c>
      <c r="K18" s="16">
        <f t="shared" si="2"/>
        <v>0</v>
      </c>
      <c r="L18" s="4"/>
    </row>
    <row r="19" spans="1:12">
      <c r="A19" s="28" t="s">
        <v>287</v>
      </c>
      <c r="B19" s="5" t="s">
        <v>52</v>
      </c>
      <c r="C19" s="5" t="s">
        <v>15</v>
      </c>
      <c r="D19" s="5">
        <v>1400</v>
      </c>
      <c r="E19" s="5">
        <v>620</v>
      </c>
      <c r="F19" s="5">
        <v>25</v>
      </c>
      <c r="G19" s="5">
        <v>23.4</v>
      </c>
      <c r="H19" s="5">
        <v>26.7</v>
      </c>
      <c r="I19" s="14">
        <f t="shared" si="0"/>
        <v>2379.9999999999991</v>
      </c>
      <c r="J19" s="15">
        <f t="shared" si="1"/>
        <v>35000</v>
      </c>
      <c r="K19" s="16">
        <f t="shared" si="2"/>
        <v>6.7999999999999977E-2</v>
      </c>
      <c r="L19" s="4"/>
    </row>
    <row r="20" spans="1:12">
      <c r="A20" s="28" t="s">
        <v>288</v>
      </c>
      <c r="B20" s="5" t="s">
        <v>289</v>
      </c>
      <c r="C20" s="5" t="s">
        <v>15</v>
      </c>
      <c r="D20" s="5">
        <v>1200</v>
      </c>
      <c r="E20" s="5">
        <v>540</v>
      </c>
      <c r="F20" s="5">
        <v>17</v>
      </c>
      <c r="G20" s="5">
        <v>15.2</v>
      </c>
      <c r="H20" s="5">
        <v>19</v>
      </c>
      <c r="I20" s="14">
        <f t="shared" si="0"/>
        <v>2400</v>
      </c>
      <c r="J20" s="15">
        <f t="shared" si="1"/>
        <v>20400</v>
      </c>
      <c r="K20" s="16">
        <f t="shared" si="2"/>
        <v>0.11764705882352941</v>
      </c>
      <c r="L20" s="4"/>
    </row>
    <row r="21" spans="1:12">
      <c r="A21" s="28" t="s">
        <v>288</v>
      </c>
      <c r="B21" s="5" t="s">
        <v>290</v>
      </c>
      <c r="C21" s="5" t="s">
        <v>15</v>
      </c>
      <c r="D21" s="5">
        <v>1800</v>
      </c>
      <c r="E21" s="5">
        <v>380</v>
      </c>
      <c r="F21" s="5">
        <v>21</v>
      </c>
      <c r="G21" s="5">
        <v>19.7</v>
      </c>
      <c r="H21" s="5">
        <v>21</v>
      </c>
      <c r="I21" s="14">
        <f t="shared" si="0"/>
        <v>0</v>
      </c>
      <c r="J21" s="15">
        <f t="shared" si="1"/>
        <v>37800</v>
      </c>
      <c r="K21" s="16">
        <f t="shared" si="2"/>
        <v>0</v>
      </c>
      <c r="L21" s="4"/>
    </row>
    <row r="22" spans="1:12">
      <c r="A22" s="28" t="s">
        <v>291</v>
      </c>
      <c r="B22" s="5" t="s">
        <v>135</v>
      </c>
      <c r="C22" s="5" t="s">
        <v>15</v>
      </c>
      <c r="D22" s="5">
        <v>500</v>
      </c>
      <c r="E22" s="5">
        <v>1350</v>
      </c>
      <c r="F22" s="5">
        <v>45</v>
      </c>
      <c r="G22" s="5">
        <v>40.4</v>
      </c>
      <c r="H22" s="5">
        <v>45</v>
      </c>
      <c r="I22" s="14">
        <f t="shared" si="0"/>
        <v>0</v>
      </c>
      <c r="J22" s="15">
        <f t="shared" si="1"/>
        <v>22500</v>
      </c>
      <c r="K22" s="16">
        <f t="shared" si="2"/>
        <v>0</v>
      </c>
      <c r="L22" s="4"/>
    </row>
    <row r="23" spans="1:12">
      <c r="A23" s="28" t="s">
        <v>291</v>
      </c>
      <c r="B23" s="5" t="s">
        <v>234</v>
      </c>
      <c r="C23" s="5" t="s">
        <v>15</v>
      </c>
      <c r="D23" s="5">
        <v>1100</v>
      </c>
      <c r="E23" s="5">
        <v>780</v>
      </c>
      <c r="F23" s="5">
        <v>17.2</v>
      </c>
      <c r="G23" s="5">
        <v>15.9</v>
      </c>
      <c r="H23" s="5">
        <v>17.2</v>
      </c>
      <c r="I23" s="14">
        <f t="shared" si="0"/>
        <v>0</v>
      </c>
      <c r="J23" s="15">
        <f t="shared" si="1"/>
        <v>18920</v>
      </c>
      <c r="K23" s="16">
        <f t="shared" si="2"/>
        <v>0</v>
      </c>
      <c r="L23" s="4"/>
    </row>
    <row r="24" spans="1:12">
      <c r="A24" s="28" t="s">
        <v>292</v>
      </c>
      <c r="B24" s="5" t="s">
        <v>293</v>
      </c>
      <c r="C24" s="5" t="s">
        <v>15</v>
      </c>
      <c r="D24" s="5">
        <v>2500</v>
      </c>
      <c r="E24" s="5">
        <v>370</v>
      </c>
      <c r="F24" s="5">
        <v>11.3</v>
      </c>
      <c r="G24" s="5">
        <v>10.199999999999999</v>
      </c>
      <c r="H24" s="5">
        <v>11.3</v>
      </c>
      <c r="I24" s="14">
        <f t="shared" si="0"/>
        <v>0</v>
      </c>
      <c r="J24" s="15">
        <f t="shared" si="1"/>
        <v>28250</v>
      </c>
      <c r="K24" s="16">
        <f t="shared" si="2"/>
        <v>0</v>
      </c>
      <c r="L24" s="17"/>
    </row>
    <row r="25" spans="1:12">
      <c r="A25" s="28" t="s">
        <v>292</v>
      </c>
      <c r="B25" s="5" t="s">
        <v>265</v>
      </c>
      <c r="C25" s="5" t="s">
        <v>15</v>
      </c>
      <c r="D25" s="5">
        <v>1800</v>
      </c>
      <c r="E25" s="5">
        <v>320</v>
      </c>
      <c r="F25" s="5">
        <v>13.5</v>
      </c>
      <c r="G25" s="5">
        <v>12</v>
      </c>
      <c r="H25" s="5">
        <v>16.5</v>
      </c>
      <c r="I25" s="14">
        <f t="shared" si="0"/>
        <v>5400</v>
      </c>
      <c r="J25" s="15">
        <f t="shared" si="1"/>
        <v>24300</v>
      </c>
      <c r="K25" s="16">
        <f t="shared" si="2"/>
        <v>0.22222222222222221</v>
      </c>
      <c r="L25" s="17"/>
    </row>
    <row r="26" spans="1:12">
      <c r="A26" s="28" t="s">
        <v>294</v>
      </c>
      <c r="B26" s="5" t="s">
        <v>34</v>
      </c>
      <c r="C26" s="5" t="s">
        <v>15</v>
      </c>
      <c r="D26" s="5">
        <v>600</v>
      </c>
      <c r="E26" s="5">
        <v>1440</v>
      </c>
      <c r="F26" s="5">
        <v>34</v>
      </c>
      <c r="G26" s="5">
        <v>30.4</v>
      </c>
      <c r="H26" s="5">
        <v>38</v>
      </c>
      <c r="I26" s="14">
        <f t="shared" si="0"/>
        <v>2400</v>
      </c>
      <c r="J26" s="15">
        <f t="shared" si="1"/>
        <v>20400</v>
      </c>
      <c r="K26" s="16">
        <f t="shared" si="2"/>
        <v>0.11764705882352941</v>
      </c>
      <c r="L26" s="17"/>
    </row>
    <row r="27" spans="1:12">
      <c r="A27" s="27" t="s">
        <v>295</v>
      </c>
      <c r="B27" s="7" t="s">
        <v>265</v>
      </c>
      <c r="C27" s="7" t="s">
        <v>15</v>
      </c>
      <c r="D27" s="7">
        <v>1800</v>
      </c>
      <c r="E27" s="7">
        <v>330</v>
      </c>
      <c r="F27" s="7">
        <v>8.4</v>
      </c>
      <c r="G27" s="7">
        <v>7</v>
      </c>
      <c r="H27" s="7">
        <v>7</v>
      </c>
      <c r="I27" s="18">
        <f t="shared" si="0"/>
        <v>-2520.0000000000005</v>
      </c>
      <c r="J27" s="15">
        <f t="shared" si="1"/>
        <v>15120</v>
      </c>
      <c r="K27" s="16">
        <f t="shared" si="2"/>
        <v>-0.16666666666666669</v>
      </c>
      <c r="L27" s="17"/>
    </row>
    <row r="28" spans="1:12">
      <c r="A28" s="28" t="s">
        <v>295</v>
      </c>
      <c r="B28" s="5" t="s">
        <v>182</v>
      </c>
      <c r="C28" s="5" t="s">
        <v>15</v>
      </c>
      <c r="D28" s="5">
        <v>600</v>
      </c>
      <c r="E28" s="5">
        <v>1460</v>
      </c>
      <c r="F28" s="5">
        <v>32</v>
      </c>
      <c r="G28" s="5">
        <v>28.4</v>
      </c>
      <c r="H28" s="5">
        <v>34.9</v>
      </c>
      <c r="I28" s="14">
        <f t="shared" si="0"/>
        <v>1739.9999999999991</v>
      </c>
      <c r="J28" s="15">
        <f t="shared" si="1"/>
        <v>19200</v>
      </c>
      <c r="K28" s="16">
        <f t="shared" si="2"/>
        <v>9.0624999999999956E-2</v>
      </c>
      <c r="L28" s="17"/>
    </row>
    <row r="29" spans="1:12">
      <c r="A29" s="28" t="s">
        <v>296</v>
      </c>
      <c r="B29" s="5" t="s">
        <v>196</v>
      </c>
      <c r="C29" s="5" t="s">
        <v>15</v>
      </c>
      <c r="D29" s="5">
        <v>1100</v>
      </c>
      <c r="E29" s="5">
        <v>820</v>
      </c>
      <c r="F29" s="5">
        <v>9.5</v>
      </c>
      <c r="G29" s="5">
        <v>7.4</v>
      </c>
      <c r="H29" s="5">
        <v>9.5</v>
      </c>
      <c r="I29" s="14">
        <f t="shared" si="0"/>
        <v>0</v>
      </c>
      <c r="J29" s="15">
        <f t="shared" si="1"/>
        <v>10450</v>
      </c>
      <c r="K29" s="16">
        <f t="shared" si="2"/>
        <v>0</v>
      </c>
      <c r="L29" s="17"/>
    </row>
    <row r="30" spans="1:12">
      <c r="A30" s="28" t="s">
        <v>297</v>
      </c>
      <c r="B30" s="5" t="s">
        <v>298</v>
      </c>
      <c r="C30" s="5" t="s">
        <v>15</v>
      </c>
      <c r="D30" s="5">
        <v>800</v>
      </c>
      <c r="E30" s="5">
        <v>960</v>
      </c>
      <c r="F30" s="5">
        <v>14</v>
      </c>
      <c r="G30" s="5">
        <v>11.4</v>
      </c>
      <c r="H30" s="5">
        <v>15.9</v>
      </c>
      <c r="I30" s="14">
        <f t="shared" si="0"/>
        <v>1520.0000000000002</v>
      </c>
      <c r="J30" s="15">
        <f t="shared" si="1"/>
        <v>11200</v>
      </c>
      <c r="K30" s="16">
        <f t="shared" si="2"/>
        <v>0.13571428571428573</v>
      </c>
      <c r="L30" s="17"/>
    </row>
    <row r="31" spans="1:12">
      <c r="A31" s="28" t="s">
        <v>297</v>
      </c>
      <c r="B31" s="5" t="s">
        <v>40</v>
      </c>
      <c r="C31" s="5" t="s">
        <v>15</v>
      </c>
      <c r="D31" s="5">
        <v>1500</v>
      </c>
      <c r="E31" s="5">
        <v>600</v>
      </c>
      <c r="F31" s="5">
        <v>10.5</v>
      </c>
      <c r="G31" s="5">
        <v>9</v>
      </c>
      <c r="H31" s="5">
        <v>10.5</v>
      </c>
      <c r="I31" s="14">
        <f t="shared" si="0"/>
        <v>0</v>
      </c>
      <c r="J31" s="15">
        <f t="shared" si="1"/>
        <v>15750</v>
      </c>
      <c r="K31" s="16">
        <f t="shared" si="2"/>
        <v>0</v>
      </c>
      <c r="L31" s="17"/>
    </row>
    <row r="32" spans="1:12">
      <c r="A32" s="28"/>
      <c r="B32" s="5"/>
      <c r="C32" s="5"/>
      <c r="D32" s="5"/>
      <c r="E32" s="5"/>
      <c r="F32" s="5"/>
      <c r="G32" s="5"/>
      <c r="H32" s="5"/>
      <c r="I32" s="14"/>
      <c r="J32" s="15"/>
      <c r="K32" s="16"/>
      <c r="L32" s="17"/>
    </row>
    <row r="33" spans="1:12">
      <c r="A33" s="27"/>
      <c r="B33" s="7"/>
      <c r="C33" s="7"/>
      <c r="D33" s="7"/>
      <c r="E33" s="7"/>
      <c r="F33" s="7"/>
      <c r="G33" s="7"/>
      <c r="H33" s="7"/>
      <c r="I33" s="18"/>
      <c r="J33" s="15"/>
      <c r="K33" s="16"/>
      <c r="L33" s="17"/>
    </row>
    <row r="34" spans="1:12">
      <c r="A34" s="28"/>
      <c r="B34" s="5"/>
      <c r="C34" s="5"/>
      <c r="D34" s="5"/>
      <c r="E34" s="5"/>
      <c r="F34" s="5"/>
      <c r="G34" s="5"/>
      <c r="H34" s="5"/>
      <c r="I34" s="14"/>
      <c r="J34" s="15"/>
      <c r="K34" s="16"/>
      <c r="L34" s="17"/>
    </row>
    <row r="35" spans="1:12">
      <c r="A35" s="28"/>
      <c r="B35" s="5"/>
      <c r="C35" s="5"/>
      <c r="D35" s="5"/>
      <c r="E35" s="5"/>
      <c r="F35" s="5"/>
      <c r="G35" s="5"/>
      <c r="H35" s="5"/>
      <c r="I35" s="14"/>
      <c r="J35" s="15"/>
      <c r="K35" s="16">
        <f>SUM(K4:K34)</f>
        <v>1.2353261921747283</v>
      </c>
      <c r="L35" s="17"/>
    </row>
    <row r="36" spans="1:12">
      <c r="A36" s="30"/>
      <c r="B36" s="9"/>
      <c r="C36" s="9"/>
      <c r="D36" s="9"/>
      <c r="E36" s="9"/>
      <c r="F36" s="9"/>
      <c r="G36" s="10"/>
      <c r="H36" s="10"/>
      <c r="I36" s="10"/>
      <c r="J36" s="9"/>
      <c r="K36" s="19"/>
      <c r="L36" s="12"/>
    </row>
    <row r="37" spans="1:12">
      <c r="A37" s="30"/>
      <c r="B37" s="9"/>
      <c r="C37" s="9"/>
      <c r="D37" s="9"/>
      <c r="E37" s="9"/>
      <c r="F37" s="9"/>
      <c r="G37" s="41" t="s">
        <v>21</v>
      </c>
      <c r="H37" s="41"/>
      <c r="I37" s="20">
        <f>SUM(I4:I35)</f>
        <v>35250</v>
      </c>
      <c r="J37" s="9"/>
      <c r="K37" s="12"/>
      <c r="L37" s="12"/>
    </row>
    <row r="38" spans="1:12">
      <c r="G38" s="9"/>
      <c r="H38" s="9"/>
      <c r="I38" s="9"/>
    </row>
    <row r="39" spans="1:12">
      <c r="G39" s="42" t="s">
        <v>22</v>
      </c>
      <c r="H39" s="42"/>
      <c r="I39" s="22">
        <v>1.24</v>
      </c>
    </row>
    <row r="40" spans="1:12">
      <c r="G40" s="11"/>
      <c r="H40" s="11"/>
      <c r="I40" s="9"/>
    </row>
    <row r="41" spans="1:12">
      <c r="G41" s="42" t="s">
        <v>23</v>
      </c>
      <c r="H41" s="42"/>
      <c r="I41" s="21">
        <f>24/28</f>
        <v>0.8571428571428571</v>
      </c>
    </row>
  </sheetData>
  <mergeCells count="5">
    <mergeCell ref="A1:K1"/>
    <mergeCell ref="A2:K2"/>
    <mergeCell ref="G37:H37"/>
    <mergeCell ref="G39:H39"/>
    <mergeCell ref="G41:H41"/>
  </mergeCells>
  <pageMargins left="0.75" right="0.75" top="1" bottom="1" header="0.51180555555555596" footer="0.5118055555555559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39" t="s">
        <v>299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43467</v>
      </c>
      <c r="B4" s="5" t="s">
        <v>300</v>
      </c>
      <c r="C4" s="5" t="s">
        <v>15</v>
      </c>
      <c r="D4" s="5">
        <v>2300</v>
      </c>
      <c r="E4" s="5">
        <v>160</v>
      </c>
      <c r="F4" s="5">
        <v>15.05</v>
      </c>
      <c r="G4" s="5">
        <v>14.2</v>
      </c>
      <c r="H4" s="5">
        <v>15.05</v>
      </c>
      <c r="I4" s="14">
        <f t="shared" ref="I4:I33" si="0">(H4-F4)*D4</f>
        <v>0</v>
      </c>
      <c r="J4" s="15">
        <f t="shared" ref="J4:J33" si="1">D4*F4</f>
        <v>34615</v>
      </c>
      <c r="K4" s="16">
        <f t="shared" ref="K4:K33" si="2">(I4/J4)</f>
        <v>0</v>
      </c>
      <c r="L4" s="17"/>
    </row>
    <row r="5" spans="1:12">
      <c r="A5" s="28">
        <v>43467</v>
      </c>
      <c r="B5" s="5" t="s">
        <v>301</v>
      </c>
      <c r="C5" s="5" t="s">
        <v>15</v>
      </c>
      <c r="D5" s="5">
        <v>1000</v>
      </c>
      <c r="E5" s="5">
        <v>700</v>
      </c>
      <c r="F5" s="5">
        <v>28</v>
      </c>
      <c r="G5" s="5">
        <v>25.9</v>
      </c>
      <c r="H5" s="5">
        <v>29.7</v>
      </c>
      <c r="I5" s="14">
        <f t="shared" si="0"/>
        <v>1699.9999999999993</v>
      </c>
      <c r="J5" s="15">
        <f t="shared" si="1"/>
        <v>28000</v>
      </c>
      <c r="K5" s="16">
        <f t="shared" si="2"/>
        <v>6.0714285714285693E-2</v>
      </c>
      <c r="L5" s="17"/>
    </row>
    <row r="6" spans="1:12">
      <c r="A6" s="28">
        <v>43557</v>
      </c>
      <c r="B6" s="5" t="s">
        <v>302</v>
      </c>
      <c r="C6" s="5" t="s">
        <v>15</v>
      </c>
      <c r="D6" s="5">
        <v>400</v>
      </c>
      <c r="E6" s="5">
        <v>1580</v>
      </c>
      <c r="F6" s="5">
        <v>70</v>
      </c>
      <c r="G6" s="5">
        <v>63.9</v>
      </c>
      <c r="H6" s="5">
        <v>70</v>
      </c>
      <c r="I6" s="14">
        <f t="shared" si="0"/>
        <v>0</v>
      </c>
      <c r="J6" s="15">
        <f t="shared" si="1"/>
        <v>28000</v>
      </c>
      <c r="K6" s="16">
        <f t="shared" si="2"/>
        <v>0</v>
      </c>
      <c r="L6" s="17"/>
    </row>
    <row r="7" spans="1:12">
      <c r="A7" s="28">
        <v>43557</v>
      </c>
      <c r="B7" s="5" t="s">
        <v>303</v>
      </c>
      <c r="C7" s="5" t="s">
        <v>15</v>
      </c>
      <c r="D7" s="5">
        <v>1500</v>
      </c>
      <c r="E7" s="5">
        <v>160</v>
      </c>
      <c r="F7" s="5">
        <v>17.600000000000001</v>
      </c>
      <c r="G7" s="5">
        <v>15.9</v>
      </c>
      <c r="H7" s="5">
        <v>19</v>
      </c>
      <c r="I7" s="14">
        <f t="shared" si="0"/>
        <v>2099.9999999999977</v>
      </c>
      <c r="J7" s="15">
        <f t="shared" si="1"/>
        <v>26400.000000000004</v>
      </c>
      <c r="K7" s="16">
        <f t="shared" si="2"/>
        <v>7.9545454545454447E-2</v>
      </c>
      <c r="L7" s="17"/>
    </row>
    <row r="8" spans="1:12">
      <c r="A8" s="28">
        <v>43587</v>
      </c>
      <c r="B8" s="5" t="s">
        <v>65</v>
      </c>
      <c r="C8" s="5" t="s">
        <v>15</v>
      </c>
      <c r="D8" s="5">
        <v>500</v>
      </c>
      <c r="E8" s="5">
        <v>1280</v>
      </c>
      <c r="F8" s="5">
        <v>47</v>
      </c>
      <c r="G8" s="5">
        <v>42.7</v>
      </c>
      <c r="H8" s="5">
        <v>51.8</v>
      </c>
      <c r="I8" s="14">
        <f t="shared" si="0"/>
        <v>2399.9999999999986</v>
      </c>
      <c r="J8" s="15">
        <f t="shared" si="1"/>
        <v>23500</v>
      </c>
      <c r="K8" s="16">
        <f t="shared" si="2"/>
        <v>0.10212765957446802</v>
      </c>
      <c r="L8" s="17"/>
    </row>
    <row r="9" spans="1:12">
      <c r="A9" s="28">
        <v>43618</v>
      </c>
      <c r="B9" s="5" t="s">
        <v>304</v>
      </c>
      <c r="C9" s="5" t="s">
        <v>15</v>
      </c>
      <c r="D9" s="5">
        <v>1300</v>
      </c>
      <c r="E9" s="5">
        <v>200</v>
      </c>
      <c r="F9" s="5">
        <v>30</v>
      </c>
      <c r="G9" s="5">
        <v>28</v>
      </c>
      <c r="H9" s="5">
        <v>35.6</v>
      </c>
      <c r="I9" s="14">
        <f t="shared" si="0"/>
        <v>7280.0000000000018</v>
      </c>
      <c r="J9" s="15">
        <f t="shared" si="1"/>
        <v>39000</v>
      </c>
      <c r="K9" s="16">
        <f t="shared" si="2"/>
        <v>0.1866666666666667</v>
      </c>
      <c r="L9" s="17"/>
    </row>
    <row r="10" spans="1:12">
      <c r="A10" s="28">
        <v>43648</v>
      </c>
      <c r="B10" s="5" t="s">
        <v>135</v>
      </c>
      <c r="C10" s="5" t="s">
        <v>15</v>
      </c>
      <c r="D10" s="5">
        <v>500</v>
      </c>
      <c r="E10" s="5">
        <v>1300</v>
      </c>
      <c r="F10" s="5">
        <v>67</v>
      </c>
      <c r="G10" s="5">
        <v>62.4</v>
      </c>
      <c r="H10" s="5">
        <v>79</v>
      </c>
      <c r="I10" s="14">
        <f t="shared" si="0"/>
        <v>6000</v>
      </c>
      <c r="J10" s="15">
        <f t="shared" si="1"/>
        <v>33500</v>
      </c>
      <c r="K10" s="16">
        <f t="shared" si="2"/>
        <v>0.17910447761194029</v>
      </c>
      <c r="L10" s="17"/>
    </row>
    <row r="11" spans="1:12">
      <c r="A11" s="28">
        <v>43679</v>
      </c>
      <c r="B11" s="5" t="s">
        <v>203</v>
      </c>
      <c r="C11" s="5" t="s">
        <v>15</v>
      </c>
      <c r="D11" s="5">
        <v>1500</v>
      </c>
      <c r="E11" s="5">
        <v>120</v>
      </c>
      <c r="F11" s="5">
        <v>20</v>
      </c>
      <c r="G11" s="5">
        <v>18.7</v>
      </c>
      <c r="H11" s="5">
        <v>20</v>
      </c>
      <c r="I11" s="14">
        <f t="shared" si="0"/>
        <v>0</v>
      </c>
      <c r="J11" s="15">
        <f t="shared" si="1"/>
        <v>30000</v>
      </c>
      <c r="K11" s="16">
        <f t="shared" si="2"/>
        <v>0</v>
      </c>
      <c r="L11" s="17"/>
    </row>
    <row r="12" spans="1:12">
      <c r="A12" s="28">
        <v>43771</v>
      </c>
      <c r="B12" s="5" t="s">
        <v>305</v>
      </c>
      <c r="C12" s="5" t="s">
        <v>15</v>
      </c>
      <c r="D12" s="5">
        <v>1061</v>
      </c>
      <c r="E12" s="5">
        <v>480</v>
      </c>
      <c r="F12" s="5">
        <v>20.7</v>
      </c>
      <c r="G12" s="5">
        <v>18.7</v>
      </c>
      <c r="H12" s="5">
        <v>26</v>
      </c>
      <c r="I12" s="14">
        <f t="shared" si="0"/>
        <v>5623.3000000000011</v>
      </c>
      <c r="J12" s="15">
        <f t="shared" si="1"/>
        <v>21962.7</v>
      </c>
      <c r="K12" s="16">
        <f t="shared" si="2"/>
        <v>0.2560386473429952</v>
      </c>
      <c r="L12" s="17"/>
    </row>
    <row r="13" spans="1:12">
      <c r="A13" s="28">
        <v>43801</v>
      </c>
      <c r="B13" s="5" t="s">
        <v>27</v>
      </c>
      <c r="C13" s="5" t="s">
        <v>15</v>
      </c>
      <c r="D13" s="5">
        <v>500</v>
      </c>
      <c r="E13" s="5">
        <v>1300</v>
      </c>
      <c r="F13" s="5">
        <v>45</v>
      </c>
      <c r="G13" s="5">
        <v>40.700000000000003</v>
      </c>
      <c r="H13" s="5">
        <v>57.4</v>
      </c>
      <c r="I13" s="14">
        <f t="shared" si="0"/>
        <v>6199.9999999999991</v>
      </c>
      <c r="J13" s="15">
        <f t="shared" si="1"/>
        <v>22500</v>
      </c>
      <c r="K13" s="16">
        <f t="shared" si="2"/>
        <v>0.2755555555555555</v>
      </c>
      <c r="L13" s="17"/>
    </row>
    <row r="14" spans="1:12">
      <c r="A14" s="28" t="s">
        <v>306</v>
      </c>
      <c r="B14" s="5" t="s">
        <v>307</v>
      </c>
      <c r="C14" s="5" t="s">
        <v>15</v>
      </c>
      <c r="D14" s="5">
        <v>1200</v>
      </c>
      <c r="E14" s="5">
        <v>710</v>
      </c>
      <c r="F14" s="5">
        <v>19</v>
      </c>
      <c r="G14" s="5">
        <v>17.2</v>
      </c>
      <c r="H14" s="5">
        <v>20.100000000000001</v>
      </c>
      <c r="I14" s="14">
        <f t="shared" si="0"/>
        <v>1320.0000000000018</v>
      </c>
      <c r="J14" s="15">
        <f t="shared" si="1"/>
        <v>22800</v>
      </c>
      <c r="K14" s="16">
        <f t="shared" si="2"/>
        <v>5.7894736842105346E-2</v>
      </c>
      <c r="L14" s="17"/>
    </row>
    <row r="15" spans="1:12">
      <c r="A15" s="28" t="s">
        <v>306</v>
      </c>
      <c r="B15" s="5" t="s">
        <v>308</v>
      </c>
      <c r="C15" s="5" t="s">
        <v>15</v>
      </c>
      <c r="D15" s="5">
        <v>500</v>
      </c>
      <c r="E15" s="5">
        <v>1300</v>
      </c>
      <c r="F15" s="5">
        <v>50</v>
      </c>
      <c r="G15" s="5">
        <v>45.4</v>
      </c>
      <c r="H15" s="5">
        <v>50</v>
      </c>
      <c r="I15" s="14">
        <f t="shared" si="0"/>
        <v>0</v>
      </c>
      <c r="J15" s="15">
        <f t="shared" si="1"/>
        <v>25000</v>
      </c>
      <c r="K15" s="16">
        <f t="shared" si="2"/>
        <v>0</v>
      </c>
      <c r="L15" s="17"/>
    </row>
    <row r="16" spans="1:12">
      <c r="A16" s="28" t="s">
        <v>306</v>
      </c>
      <c r="B16" s="5" t="s">
        <v>309</v>
      </c>
      <c r="C16" s="5" t="s">
        <v>15</v>
      </c>
      <c r="D16" s="31">
        <v>700</v>
      </c>
      <c r="E16" s="5">
        <v>800</v>
      </c>
      <c r="F16" s="5">
        <v>26</v>
      </c>
      <c r="G16" s="5">
        <v>22.9</v>
      </c>
      <c r="H16" s="5">
        <v>26</v>
      </c>
      <c r="I16" s="14">
        <f t="shared" si="0"/>
        <v>0</v>
      </c>
      <c r="J16" s="15">
        <f t="shared" si="1"/>
        <v>18200</v>
      </c>
      <c r="K16" s="16">
        <f t="shared" si="2"/>
        <v>0</v>
      </c>
      <c r="L16" s="17"/>
    </row>
    <row r="17" spans="1:12">
      <c r="A17" s="28" t="s">
        <v>310</v>
      </c>
      <c r="B17" s="5" t="s">
        <v>150</v>
      </c>
      <c r="C17" s="5" t="s">
        <v>15</v>
      </c>
      <c r="D17" s="5">
        <v>1300</v>
      </c>
      <c r="E17" s="5">
        <v>400</v>
      </c>
      <c r="F17" s="5">
        <v>31</v>
      </c>
      <c r="G17" s="5">
        <v>29.2</v>
      </c>
      <c r="H17" s="5">
        <v>32.799999999999997</v>
      </c>
      <c r="I17" s="14">
        <f t="shared" si="0"/>
        <v>2339.9999999999964</v>
      </c>
      <c r="J17" s="15">
        <f t="shared" si="1"/>
        <v>40300</v>
      </c>
      <c r="K17" s="16">
        <f t="shared" si="2"/>
        <v>5.806451612903217E-2</v>
      </c>
      <c r="L17" s="4"/>
    </row>
    <row r="18" spans="1:12">
      <c r="A18" s="28" t="s">
        <v>311</v>
      </c>
      <c r="B18" s="5" t="s">
        <v>312</v>
      </c>
      <c r="C18" s="5" t="s">
        <v>15</v>
      </c>
      <c r="D18" s="5">
        <v>1000</v>
      </c>
      <c r="E18" s="5">
        <v>630</v>
      </c>
      <c r="F18" s="5">
        <v>14</v>
      </c>
      <c r="G18" s="5">
        <v>11.9</v>
      </c>
      <c r="H18" s="5">
        <v>18.8</v>
      </c>
      <c r="I18" s="14">
        <f t="shared" si="0"/>
        <v>4800.0000000000009</v>
      </c>
      <c r="J18" s="15">
        <f t="shared" si="1"/>
        <v>14000</v>
      </c>
      <c r="K18" s="16">
        <f t="shared" si="2"/>
        <v>0.34285714285714292</v>
      </c>
      <c r="L18" s="4"/>
    </row>
    <row r="19" spans="1:12">
      <c r="A19" s="28" t="s">
        <v>313</v>
      </c>
      <c r="B19" s="5" t="s">
        <v>203</v>
      </c>
      <c r="C19" s="5" t="s">
        <v>15</v>
      </c>
      <c r="D19" s="5">
        <v>1500</v>
      </c>
      <c r="E19" s="5">
        <v>160</v>
      </c>
      <c r="F19" s="5">
        <v>10.5</v>
      </c>
      <c r="G19" s="5">
        <v>8.5</v>
      </c>
      <c r="H19" s="5">
        <v>12</v>
      </c>
      <c r="I19" s="14">
        <f t="shared" si="0"/>
        <v>2250</v>
      </c>
      <c r="J19" s="15">
        <f t="shared" si="1"/>
        <v>15750</v>
      </c>
      <c r="K19" s="16">
        <f t="shared" si="2"/>
        <v>0.14285714285714285</v>
      </c>
      <c r="L19" s="4"/>
    </row>
    <row r="20" spans="1:12">
      <c r="A20" s="27" t="s">
        <v>314</v>
      </c>
      <c r="B20" s="7" t="s">
        <v>315</v>
      </c>
      <c r="C20" s="7" t="s">
        <v>15</v>
      </c>
      <c r="D20" s="7">
        <v>1500</v>
      </c>
      <c r="E20" s="7">
        <v>400</v>
      </c>
      <c r="F20" s="7">
        <v>25.5</v>
      </c>
      <c r="G20" s="7">
        <v>23.9</v>
      </c>
      <c r="H20" s="7">
        <v>23.9</v>
      </c>
      <c r="I20" s="18">
        <f t="shared" si="0"/>
        <v>-2400.0000000000023</v>
      </c>
      <c r="J20" s="15">
        <f t="shared" si="1"/>
        <v>38250</v>
      </c>
      <c r="K20" s="16">
        <f t="shared" si="2"/>
        <v>-6.2745098039215741E-2</v>
      </c>
      <c r="L20" s="4"/>
    </row>
    <row r="21" spans="1:12">
      <c r="A21" s="27" t="s">
        <v>316</v>
      </c>
      <c r="B21" s="7" t="s">
        <v>317</v>
      </c>
      <c r="C21" s="7" t="s">
        <v>15</v>
      </c>
      <c r="D21" s="7">
        <v>1500</v>
      </c>
      <c r="E21" s="7">
        <v>380</v>
      </c>
      <c r="F21" s="7">
        <v>26</v>
      </c>
      <c r="G21" s="7">
        <v>24.2</v>
      </c>
      <c r="H21" s="7">
        <v>24.2</v>
      </c>
      <c r="I21" s="18">
        <f t="shared" si="0"/>
        <v>-2700.0000000000009</v>
      </c>
      <c r="J21" s="15">
        <f t="shared" si="1"/>
        <v>39000</v>
      </c>
      <c r="K21" s="16">
        <f t="shared" si="2"/>
        <v>-6.9230769230769248E-2</v>
      </c>
      <c r="L21" s="4"/>
    </row>
    <row r="22" spans="1:12">
      <c r="A22" s="27" t="s">
        <v>316</v>
      </c>
      <c r="B22" s="7" t="s">
        <v>315</v>
      </c>
      <c r="C22" s="7" t="s">
        <v>15</v>
      </c>
      <c r="D22" s="7">
        <v>1500</v>
      </c>
      <c r="E22" s="7">
        <v>400</v>
      </c>
      <c r="F22" s="7">
        <v>22</v>
      </c>
      <c r="G22" s="7">
        <v>20.399999999999999</v>
      </c>
      <c r="H22" s="7">
        <v>20.399999999999999</v>
      </c>
      <c r="I22" s="18">
        <f t="shared" si="0"/>
        <v>-2400.0000000000023</v>
      </c>
      <c r="J22" s="15">
        <f t="shared" si="1"/>
        <v>33000</v>
      </c>
      <c r="K22" s="16">
        <f t="shared" si="2"/>
        <v>-7.2727272727272793E-2</v>
      </c>
      <c r="L22" s="4"/>
    </row>
    <row r="23" spans="1:12">
      <c r="A23" s="28" t="s">
        <v>318</v>
      </c>
      <c r="B23" s="5" t="s">
        <v>281</v>
      </c>
      <c r="C23" s="5" t="s">
        <v>15</v>
      </c>
      <c r="D23" s="5">
        <v>1000</v>
      </c>
      <c r="E23" s="5">
        <v>720</v>
      </c>
      <c r="F23" s="5">
        <v>18</v>
      </c>
      <c r="G23" s="5">
        <v>15.9</v>
      </c>
      <c r="H23" s="5">
        <v>18</v>
      </c>
      <c r="I23" s="14">
        <f t="shared" si="0"/>
        <v>0</v>
      </c>
      <c r="J23" s="15">
        <f t="shared" si="1"/>
        <v>18000</v>
      </c>
      <c r="K23" s="16">
        <f t="shared" si="2"/>
        <v>0</v>
      </c>
      <c r="L23" s="4"/>
    </row>
    <row r="24" spans="1:12">
      <c r="A24" s="28" t="s">
        <v>318</v>
      </c>
      <c r="B24" s="5" t="s">
        <v>319</v>
      </c>
      <c r="C24" s="5" t="s">
        <v>15</v>
      </c>
      <c r="D24" s="5">
        <v>1000</v>
      </c>
      <c r="E24" s="5">
        <v>560</v>
      </c>
      <c r="F24" s="5">
        <v>22</v>
      </c>
      <c r="G24" s="5">
        <v>19.899999999999999</v>
      </c>
      <c r="H24" s="5">
        <v>26.9</v>
      </c>
      <c r="I24" s="14">
        <f t="shared" si="0"/>
        <v>4899.9999999999982</v>
      </c>
      <c r="J24" s="15">
        <f t="shared" si="1"/>
        <v>22000</v>
      </c>
      <c r="K24" s="16">
        <f t="shared" si="2"/>
        <v>0.22272727272727263</v>
      </c>
      <c r="L24" s="17"/>
    </row>
    <row r="25" spans="1:12">
      <c r="A25" s="28" t="s">
        <v>320</v>
      </c>
      <c r="B25" s="5" t="s">
        <v>321</v>
      </c>
      <c r="C25" s="5" t="s">
        <v>15</v>
      </c>
      <c r="D25" s="5">
        <v>1000</v>
      </c>
      <c r="E25" s="5">
        <v>580</v>
      </c>
      <c r="F25" s="5">
        <v>23</v>
      </c>
      <c r="G25" s="5">
        <v>20.7</v>
      </c>
      <c r="H25" s="5">
        <v>23</v>
      </c>
      <c r="I25" s="14">
        <f t="shared" si="0"/>
        <v>0</v>
      </c>
      <c r="J25" s="15">
        <f t="shared" si="1"/>
        <v>23000</v>
      </c>
      <c r="K25" s="16">
        <f t="shared" si="2"/>
        <v>0</v>
      </c>
      <c r="L25" s="17"/>
    </row>
    <row r="26" spans="1:12">
      <c r="A26" s="28" t="s">
        <v>320</v>
      </c>
      <c r="B26" s="5" t="s">
        <v>283</v>
      </c>
      <c r="C26" s="5" t="s">
        <v>15</v>
      </c>
      <c r="D26" s="5">
        <v>250</v>
      </c>
      <c r="E26" s="5">
        <v>2600</v>
      </c>
      <c r="F26" s="5">
        <v>64</v>
      </c>
      <c r="G26" s="5">
        <v>55.7</v>
      </c>
      <c r="H26" s="5">
        <v>64</v>
      </c>
      <c r="I26" s="14">
        <f t="shared" si="0"/>
        <v>0</v>
      </c>
      <c r="J26" s="15">
        <f t="shared" si="1"/>
        <v>16000</v>
      </c>
      <c r="K26" s="16">
        <f t="shared" si="2"/>
        <v>0</v>
      </c>
      <c r="L26" s="17"/>
    </row>
    <row r="27" spans="1:12">
      <c r="A27" s="28" t="s">
        <v>322</v>
      </c>
      <c r="B27" s="5" t="s">
        <v>293</v>
      </c>
      <c r="C27" s="5" t="s">
        <v>15</v>
      </c>
      <c r="D27" s="5">
        <v>2500</v>
      </c>
      <c r="E27" s="5">
        <v>340</v>
      </c>
      <c r="F27" s="5">
        <v>11</v>
      </c>
      <c r="G27" s="5">
        <v>10</v>
      </c>
      <c r="H27" s="5">
        <v>11.7</v>
      </c>
      <c r="I27" s="14">
        <f t="shared" si="0"/>
        <v>1749.9999999999982</v>
      </c>
      <c r="J27" s="15">
        <f t="shared" si="1"/>
        <v>27500</v>
      </c>
      <c r="K27" s="16">
        <f t="shared" si="2"/>
        <v>6.3636363636363574E-2</v>
      </c>
      <c r="L27" s="17"/>
    </row>
    <row r="28" spans="1:12">
      <c r="A28" s="28" t="s">
        <v>323</v>
      </c>
      <c r="B28" s="5" t="s">
        <v>271</v>
      </c>
      <c r="C28" s="5" t="s">
        <v>15</v>
      </c>
      <c r="D28" s="5">
        <v>2000</v>
      </c>
      <c r="E28" s="5">
        <v>175</v>
      </c>
      <c r="F28" s="5">
        <v>5</v>
      </c>
      <c r="G28" s="5">
        <v>3.7</v>
      </c>
      <c r="H28" s="5">
        <v>7.95</v>
      </c>
      <c r="I28" s="14">
        <f t="shared" si="0"/>
        <v>5900</v>
      </c>
      <c r="J28" s="15">
        <f t="shared" si="1"/>
        <v>10000</v>
      </c>
      <c r="K28" s="16">
        <f t="shared" si="2"/>
        <v>0.59</v>
      </c>
      <c r="L28" s="17"/>
    </row>
    <row r="29" spans="1:12">
      <c r="A29" s="28" t="s">
        <v>324</v>
      </c>
      <c r="B29" s="5" t="s">
        <v>34</v>
      </c>
      <c r="C29" s="5" t="s">
        <v>15</v>
      </c>
      <c r="D29" s="5">
        <v>600</v>
      </c>
      <c r="E29" s="5">
        <v>1140</v>
      </c>
      <c r="F29" s="5">
        <v>12</v>
      </c>
      <c r="G29" s="5">
        <v>8.9</v>
      </c>
      <c r="H29" s="5">
        <v>12</v>
      </c>
      <c r="I29" s="14">
        <f t="shared" si="0"/>
        <v>0</v>
      </c>
      <c r="J29" s="15">
        <f t="shared" si="1"/>
        <v>7200</v>
      </c>
      <c r="K29" s="16">
        <f t="shared" si="2"/>
        <v>0</v>
      </c>
      <c r="L29" s="17"/>
    </row>
    <row r="30" spans="1:12">
      <c r="A30" s="27" t="s">
        <v>324</v>
      </c>
      <c r="B30" s="7" t="s">
        <v>118</v>
      </c>
      <c r="C30" s="7" t="s">
        <v>15</v>
      </c>
      <c r="D30" s="7">
        <v>1300</v>
      </c>
      <c r="E30" s="7">
        <v>470</v>
      </c>
      <c r="F30" s="7">
        <v>11.5</v>
      </c>
      <c r="G30" s="7">
        <v>9.6999999999999993</v>
      </c>
      <c r="H30" s="7">
        <v>9.6999999999999993</v>
      </c>
      <c r="I30" s="18">
        <f t="shared" si="0"/>
        <v>-2340.0000000000009</v>
      </c>
      <c r="J30" s="15">
        <f t="shared" si="1"/>
        <v>14950</v>
      </c>
      <c r="K30" s="16">
        <f t="shared" si="2"/>
        <v>-0.15652173913043485</v>
      </c>
      <c r="L30" s="17"/>
    </row>
    <row r="31" spans="1:12">
      <c r="A31" s="28" t="s">
        <v>324</v>
      </c>
      <c r="B31" s="5" t="s">
        <v>118</v>
      </c>
      <c r="C31" s="5" t="s">
        <v>15</v>
      </c>
      <c r="D31" s="5">
        <v>1300</v>
      </c>
      <c r="E31" s="5">
        <v>470</v>
      </c>
      <c r="F31" s="5">
        <v>12.5</v>
      </c>
      <c r="G31" s="5">
        <v>11</v>
      </c>
      <c r="H31" s="5">
        <v>12.5</v>
      </c>
      <c r="I31" s="14">
        <f t="shared" si="0"/>
        <v>0</v>
      </c>
      <c r="J31" s="15">
        <f t="shared" si="1"/>
        <v>16250</v>
      </c>
      <c r="K31" s="16">
        <f t="shared" si="2"/>
        <v>0</v>
      </c>
      <c r="L31" s="17"/>
    </row>
    <row r="32" spans="1:12">
      <c r="A32" s="28" t="s">
        <v>325</v>
      </c>
      <c r="B32" s="5" t="s">
        <v>326</v>
      </c>
      <c r="C32" s="5" t="s">
        <v>15</v>
      </c>
      <c r="D32" s="5">
        <v>1100</v>
      </c>
      <c r="E32" s="5">
        <v>440</v>
      </c>
      <c r="F32" s="5">
        <v>9</v>
      </c>
      <c r="G32" s="5">
        <v>7.2</v>
      </c>
      <c r="H32" s="5">
        <v>9</v>
      </c>
      <c r="I32" s="14">
        <f t="shared" si="0"/>
        <v>0</v>
      </c>
      <c r="J32" s="15">
        <f t="shared" si="1"/>
        <v>9900</v>
      </c>
      <c r="K32" s="16">
        <f t="shared" si="2"/>
        <v>0</v>
      </c>
      <c r="L32" s="17"/>
    </row>
    <row r="33" spans="1:12">
      <c r="A33" s="27" t="s">
        <v>325</v>
      </c>
      <c r="B33" s="7" t="s">
        <v>304</v>
      </c>
      <c r="C33" s="7" t="s">
        <v>15</v>
      </c>
      <c r="D33" s="7">
        <v>1300</v>
      </c>
      <c r="E33" s="7">
        <v>130</v>
      </c>
      <c r="F33" s="7">
        <v>9</v>
      </c>
      <c r="G33" s="7">
        <v>7.4</v>
      </c>
      <c r="H33" s="7">
        <v>7.4</v>
      </c>
      <c r="I33" s="18">
        <f t="shared" si="0"/>
        <v>-2079.9999999999995</v>
      </c>
      <c r="J33" s="15">
        <f t="shared" si="1"/>
        <v>11700</v>
      </c>
      <c r="K33" s="16">
        <f t="shared" si="2"/>
        <v>-0.17777777777777773</v>
      </c>
      <c r="L33" s="17"/>
    </row>
    <row r="34" spans="1:12">
      <c r="A34" s="28"/>
      <c r="B34" s="5"/>
      <c r="C34" s="5"/>
      <c r="D34" s="5"/>
      <c r="E34" s="5"/>
      <c r="F34" s="5"/>
      <c r="G34" s="5"/>
      <c r="H34" s="5"/>
      <c r="I34" s="14"/>
      <c r="J34" s="15"/>
      <c r="K34" s="16"/>
      <c r="L34" s="17"/>
    </row>
    <row r="35" spans="1:12">
      <c r="A35" s="28"/>
      <c r="B35" s="5"/>
      <c r="C35" s="5"/>
      <c r="D35" s="5"/>
      <c r="E35" s="5"/>
      <c r="F35" s="5"/>
      <c r="G35" s="5"/>
      <c r="H35" s="5"/>
      <c r="I35" s="14"/>
      <c r="J35" s="15"/>
      <c r="K35" s="16">
        <f>SUM(K4:K34)</f>
        <v>2.078787265154955</v>
      </c>
      <c r="L35" s="17"/>
    </row>
    <row r="36" spans="1:12">
      <c r="A36" s="30"/>
      <c r="B36" s="9"/>
      <c r="C36" s="9"/>
      <c r="D36" s="9"/>
      <c r="E36" s="9"/>
      <c r="F36" s="9"/>
      <c r="G36" s="10"/>
      <c r="H36" s="10"/>
      <c r="I36" s="10"/>
      <c r="J36" s="9"/>
      <c r="K36" s="19"/>
      <c r="L36" s="12"/>
    </row>
    <row r="37" spans="1:12">
      <c r="A37" s="30"/>
      <c r="B37" s="9"/>
      <c r="C37" s="9"/>
      <c r="D37" s="9"/>
      <c r="E37" s="9"/>
      <c r="F37" s="9"/>
      <c r="G37" s="41" t="s">
        <v>21</v>
      </c>
      <c r="H37" s="41"/>
      <c r="I37" s="20">
        <f>SUM(I4:I35)</f>
        <v>42643.3</v>
      </c>
      <c r="J37" s="9"/>
      <c r="K37" s="12"/>
      <c r="L37" s="12"/>
    </row>
    <row r="38" spans="1:12">
      <c r="G38" s="9"/>
      <c r="H38" s="9"/>
      <c r="I38" s="9"/>
    </row>
    <row r="39" spans="1:12">
      <c r="G39" s="42" t="s">
        <v>22</v>
      </c>
      <c r="H39" s="42"/>
      <c r="I39" s="22">
        <v>2.08</v>
      </c>
    </row>
    <row r="40" spans="1:12">
      <c r="G40" s="11"/>
      <c r="H40" s="11"/>
      <c r="I40" s="9"/>
    </row>
    <row r="41" spans="1:12">
      <c r="G41" s="42" t="s">
        <v>23</v>
      </c>
      <c r="H41" s="42"/>
      <c r="I41" s="21">
        <f>25/30</f>
        <v>0.83333333333333337</v>
      </c>
    </row>
  </sheetData>
  <mergeCells count="5">
    <mergeCell ref="A1:K1"/>
    <mergeCell ref="A2:K2"/>
    <mergeCell ref="G37:H37"/>
    <mergeCell ref="G39:H39"/>
    <mergeCell ref="G41:H41"/>
  </mergeCell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1" zoomScale="98" zoomScaleNormal="98" workbookViewId="0">
      <selection activeCell="B52" sqref="B52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39" t="s">
        <v>327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7">
        <v>43466</v>
      </c>
      <c r="B4" s="7" t="s">
        <v>328</v>
      </c>
      <c r="C4" s="7" t="s">
        <v>329</v>
      </c>
      <c r="D4" s="7">
        <v>2200</v>
      </c>
      <c r="E4" s="7">
        <v>280</v>
      </c>
      <c r="F4" s="7">
        <v>21.5</v>
      </c>
      <c r="G4" s="7">
        <v>20.399999999999999</v>
      </c>
      <c r="H4" s="7">
        <v>20.399999999999999</v>
      </c>
      <c r="I4" s="18">
        <f t="shared" ref="I4:I48" si="0">(H4-F4)*D4</f>
        <v>-2420.0000000000032</v>
      </c>
      <c r="J4" s="15">
        <f t="shared" ref="J4:J48" si="1">D4*F4</f>
        <v>47300</v>
      </c>
      <c r="K4" s="16">
        <f t="shared" ref="K4:K48" si="2">(I4/J4)</f>
        <v>-5.1162790697674487E-2</v>
      </c>
      <c r="L4" s="17"/>
    </row>
    <row r="5" spans="1:12">
      <c r="A5" s="28">
        <v>43466</v>
      </c>
      <c r="B5" s="5" t="s">
        <v>281</v>
      </c>
      <c r="C5" s="5" t="s">
        <v>15</v>
      </c>
      <c r="D5" s="5">
        <v>1000</v>
      </c>
      <c r="E5" s="5">
        <v>720</v>
      </c>
      <c r="F5" s="5">
        <v>36</v>
      </c>
      <c r="G5" s="5">
        <v>33.700000000000003</v>
      </c>
      <c r="H5" s="5">
        <v>36</v>
      </c>
      <c r="I5" s="14">
        <f t="shared" si="0"/>
        <v>0</v>
      </c>
      <c r="J5" s="15">
        <f t="shared" si="1"/>
        <v>36000</v>
      </c>
      <c r="K5" s="16">
        <f t="shared" si="2"/>
        <v>0</v>
      </c>
      <c r="L5" s="17"/>
    </row>
    <row r="6" spans="1:12">
      <c r="A6" s="28">
        <v>43467</v>
      </c>
      <c r="B6" s="5" t="s">
        <v>330</v>
      </c>
      <c r="C6" s="5" t="s">
        <v>15</v>
      </c>
      <c r="D6" s="5">
        <v>4000</v>
      </c>
      <c r="E6" s="5">
        <v>100</v>
      </c>
      <c r="F6" s="5">
        <v>4.3</v>
      </c>
      <c r="G6" s="5">
        <v>3.7</v>
      </c>
      <c r="H6" s="5">
        <v>4.7</v>
      </c>
      <c r="I6" s="14">
        <f t="shared" si="0"/>
        <v>1600.0000000000014</v>
      </c>
      <c r="J6" s="15">
        <f t="shared" si="1"/>
        <v>17200</v>
      </c>
      <c r="K6" s="16">
        <f t="shared" si="2"/>
        <v>9.302325581395357E-2</v>
      </c>
      <c r="L6" s="17"/>
    </row>
    <row r="7" spans="1:12">
      <c r="A7" s="28">
        <v>43467</v>
      </c>
      <c r="B7" s="5" t="s">
        <v>14</v>
      </c>
      <c r="C7" s="5" t="s">
        <v>15</v>
      </c>
      <c r="D7" s="5">
        <v>500</v>
      </c>
      <c r="E7" s="5">
        <v>1120</v>
      </c>
      <c r="F7" s="5">
        <v>37</v>
      </c>
      <c r="G7" s="5">
        <v>32.4</v>
      </c>
      <c r="H7" s="5">
        <v>41.2</v>
      </c>
      <c r="I7" s="14">
        <f t="shared" si="0"/>
        <v>2100.0000000000014</v>
      </c>
      <c r="J7" s="15">
        <f t="shared" si="1"/>
        <v>18500</v>
      </c>
      <c r="K7" s="16">
        <f t="shared" si="2"/>
        <v>0.11351351351351359</v>
      </c>
      <c r="L7" s="17"/>
    </row>
    <row r="8" spans="1:12">
      <c r="A8" s="28">
        <v>43467</v>
      </c>
      <c r="B8" s="5" t="s">
        <v>312</v>
      </c>
      <c r="C8" s="5" t="s">
        <v>15</v>
      </c>
      <c r="D8" s="5">
        <v>1000</v>
      </c>
      <c r="E8" s="5">
        <v>750</v>
      </c>
      <c r="F8" s="5">
        <v>28</v>
      </c>
      <c r="G8" s="5">
        <v>25.9</v>
      </c>
      <c r="H8" s="5">
        <v>28</v>
      </c>
      <c r="I8" s="14">
        <f t="shared" si="0"/>
        <v>0</v>
      </c>
      <c r="J8" s="15">
        <f t="shared" si="1"/>
        <v>28000</v>
      </c>
      <c r="K8" s="16">
        <f t="shared" si="2"/>
        <v>0</v>
      </c>
      <c r="L8" s="17"/>
    </row>
    <row r="9" spans="1:12">
      <c r="A9" s="28">
        <v>43468</v>
      </c>
      <c r="B9" s="5" t="s">
        <v>132</v>
      </c>
      <c r="C9" s="5" t="s">
        <v>15</v>
      </c>
      <c r="D9" s="5">
        <v>1000</v>
      </c>
      <c r="E9" s="5">
        <v>600</v>
      </c>
      <c r="F9" s="5">
        <v>25.1</v>
      </c>
      <c r="G9" s="5">
        <v>22.9</v>
      </c>
      <c r="H9" s="5">
        <v>26.7</v>
      </c>
      <c r="I9" s="14">
        <f t="shared" si="0"/>
        <v>1599.999999999998</v>
      </c>
      <c r="J9" s="15">
        <f t="shared" si="1"/>
        <v>25100</v>
      </c>
      <c r="K9" s="16">
        <f t="shared" si="2"/>
        <v>6.3745019920318641E-2</v>
      </c>
      <c r="L9" s="17"/>
    </row>
    <row r="10" spans="1:12">
      <c r="A10" s="28">
        <v>43468</v>
      </c>
      <c r="B10" s="5" t="s">
        <v>331</v>
      </c>
      <c r="C10" s="5" t="s">
        <v>15</v>
      </c>
      <c r="D10" s="5">
        <v>1061</v>
      </c>
      <c r="E10" s="5">
        <v>490</v>
      </c>
      <c r="F10" s="5">
        <v>19.2</v>
      </c>
      <c r="G10" s="5">
        <v>16.899999999999999</v>
      </c>
      <c r="H10" s="5">
        <v>19.2</v>
      </c>
      <c r="I10" s="14">
        <f t="shared" si="0"/>
        <v>0</v>
      </c>
      <c r="J10" s="15">
        <f t="shared" si="1"/>
        <v>20371.2</v>
      </c>
      <c r="K10" s="16">
        <f t="shared" si="2"/>
        <v>0</v>
      </c>
      <c r="L10" s="17"/>
    </row>
    <row r="11" spans="1:12">
      <c r="A11" s="28">
        <v>43468</v>
      </c>
      <c r="B11" s="5" t="s">
        <v>86</v>
      </c>
      <c r="C11" s="5" t="s">
        <v>15</v>
      </c>
      <c r="D11" s="5">
        <v>500</v>
      </c>
      <c r="E11" s="5">
        <v>840</v>
      </c>
      <c r="F11" s="5">
        <v>54</v>
      </c>
      <c r="G11" s="5">
        <v>49.7</v>
      </c>
      <c r="H11" s="5">
        <v>58.2</v>
      </c>
      <c r="I11" s="14">
        <f t="shared" si="0"/>
        <v>2100.0000000000014</v>
      </c>
      <c r="J11" s="15">
        <f t="shared" si="1"/>
        <v>27000</v>
      </c>
      <c r="K11" s="16">
        <f t="shared" si="2"/>
        <v>7.7777777777777835E-2</v>
      </c>
      <c r="L11" s="17"/>
    </row>
    <row r="12" spans="1:12">
      <c r="A12" s="28">
        <v>43469</v>
      </c>
      <c r="B12" s="5" t="s">
        <v>332</v>
      </c>
      <c r="C12" s="5" t="s">
        <v>15</v>
      </c>
      <c r="D12" s="5">
        <v>1200</v>
      </c>
      <c r="E12" s="5">
        <v>700</v>
      </c>
      <c r="F12" s="5">
        <v>29</v>
      </c>
      <c r="G12" s="5">
        <v>27</v>
      </c>
      <c r="H12" s="5">
        <v>32.299999999999997</v>
      </c>
      <c r="I12" s="14">
        <f t="shared" si="0"/>
        <v>3959.9999999999964</v>
      </c>
      <c r="J12" s="15">
        <f t="shared" si="1"/>
        <v>34800</v>
      </c>
      <c r="K12" s="16">
        <f t="shared" si="2"/>
        <v>0.11379310344827576</v>
      </c>
      <c r="L12" s="17"/>
    </row>
    <row r="13" spans="1:12">
      <c r="A13" s="27">
        <v>43472</v>
      </c>
      <c r="B13" s="7" t="s">
        <v>333</v>
      </c>
      <c r="C13" s="7" t="s">
        <v>15</v>
      </c>
      <c r="D13" s="7">
        <v>2750</v>
      </c>
      <c r="E13" s="7">
        <v>370</v>
      </c>
      <c r="F13" s="7">
        <v>11</v>
      </c>
      <c r="G13" s="7">
        <v>10.199999999999999</v>
      </c>
      <c r="H13" s="7">
        <v>10.199999999999999</v>
      </c>
      <c r="I13" s="18">
        <f t="shared" si="0"/>
        <v>-2200.0000000000018</v>
      </c>
      <c r="J13" s="15">
        <f t="shared" si="1"/>
        <v>30250</v>
      </c>
      <c r="K13" s="16">
        <f t="shared" si="2"/>
        <v>-7.2727272727272793E-2</v>
      </c>
      <c r="L13" s="17"/>
    </row>
    <row r="14" spans="1:12">
      <c r="A14" s="28">
        <v>43472</v>
      </c>
      <c r="B14" s="5" t="s">
        <v>86</v>
      </c>
      <c r="C14" s="5" t="s">
        <v>329</v>
      </c>
      <c r="D14" s="5">
        <v>500</v>
      </c>
      <c r="E14" s="5">
        <v>820</v>
      </c>
      <c r="F14" s="5">
        <v>45</v>
      </c>
      <c r="G14" s="5">
        <v>41.4</v>
      </c>
      <c r="H14" s="5">
        <v>45</v>
      </c>
      <c r="I14" s="14">
        <f t="shared" si="0"/>
        <v>0</v>
      </c>
      <c r="J14" s="15">
        <f t="shared" si="1"/>
        <v>22500</v>
      </c>
      <c r="K14" s="16">
        <f t="shared" si="2"/>
        <v>0</v>
      </c>
      <c r="L14" s="17"/>
    </row>
    <row r="15" spans="1:12">
      <c r="A15" s="28">
        <v>43472</v>
      </c>
      <c r="B15" s="5" t="s">
        <v>334</v>
      </c>
      <c r="C15" s="5" t="s">
        <v>329</v>
      </c>
      <c r="D15" s="5">
        <v>700</v>
      </c>
      <c r="E15" s="5">
        <v>900</v>
      </c>
      <c r="F15" s="5">
        <v>48</v>
      </c>
      <c r="G15" s="5">
        <v>44.9</v>
      </c>
      <c r="H15" s="5">
        <v>51</v>
      </c>
      <c r="I15" s="14">
        <f t="shared" si="0"/>
        <v>2100</v>
      </c>
      <c r="J15" s="15">
        <f t="shared" si="1"/>
        <v>33600</v>
      </c>
      <c r="K15" s="16">
        <f t="shared" si="2"/>
        <v>6.25E-2</v>
      </c>
      <c r="L15" s="17"/>
    </row>
    <row r="16" spans="1:12">
      <c r="A16" s="27">
        <v>43473</v>
      </c>
      <c r="B16" s="7" t="s">
        <v>185</v>
      </c>
      <c r="C16" s="7" t="s">
        <v>329</v>
      </c>
      <c r="D16" s="29">
        <v>500</v>
      </c>
      <c r="E16" s="7">
        <v>800</v>
      </c>
      <c r="F16" s="7">
        <v>54</v>
      </c>
      <c r="G16" s="7">
        <v>49.9</v>
      </c>
      <c r="H16" s="7">
        <v>49.9</v>
      </c>
      <c r="I16" s="18">
        <f t="shared" si="0"/>
        <v>-2050.0000000000009</v>
      </c>
      <c r="J16" s="15">
        <f t="shared" si="1"/>
        <v>27000</v>
      </c>
      <c r="K16" s="16">
        <f t="shared" si="2"/>
        <v>-7.5925925925925966E-2</v>
      </c>
      <c r="L16" s="17"/>
    </row>
    <row r="17" spans="1:12">
      <c r="A17" s="28">
        <v>43473</v>
      </c>
      <c r="B17" s="5" t="s">
        <v>118</v>
      </c>
      <c r="C17" s="5" t="s">
        <v>15</v>
      </c>
      <c r="D17" s="5">
        <v>1300</v>
      </c>
      <c r="E17" s="5">
        <v>460</v>
      </c>
      <c r="F17" s="5">
        <v>18.5</v>
      </c>
      <c r="G17" s="5">
        <v>16.7</v>
      </c>
      <c r="H17" s="5">
        <v>18.5</v>
      </c>
      <c r="I17" s="14">
        <f t="shared" si="0"/>
        <v>0</v>
      </c>
      <c r="J17" s="15">
        <f t="shared" si="1"/>
        <v>24050</v>
      </c>
      <c r="K17" s="16">
        <f t="shared" si="2"/>
        <v>0</v>
      </c>
      <c r="L17" s="4"/>
    </row>
    <row r="18" spans="1:12">
      <c r="A18" s="28">
        <v>43473</v>
      </c>
      <c r="B18" s="5" t="s">
        <v>196</v>
      </c>
      <c r="C18" s="5" t="s">
        <v>15</v>
      </c>
      <c r="D18" s="5">
        <v>1100</v>
      </c>
      <c r="E18" s="5">
        <v>720</v>
      </c>
      <c r="F18" s="5">
        <v>32.200000000000003</v>
      </c>
      <c r="G18" s="5">
        <v>29.9</v>
      </c>
      <c r="H18" s="5">
        <v>32.200000000000003</v>
      </c>
      <c r="I18" s="14">
        <f t="shared" si="0"/>
        <v>0</v>
      </c>
      <c r="J18" s="15">
        <f t="shared" si="1"/>
        <v>35420</v>
      </c>
      <c r="K18" s="16">
        <f t="shared" si="2"/>
        <v>0</v>
      </c>
      <c r="L18" s="4"/>
    </row>
    <row r="19" spans="1:12">
      <c r="A19" s="28">
        <v>43474</v>
      </c>
      <c r="B19" s="5" t="s">
        <v>283</v>
      </c>
      <c r="C19" s="5" t="s">
        <v>15</v>
      </c>
      <c r="D19" s="5">
        <v>250</v>
      </c>
      <c r="E19" s="5">
        <v>2600</v>
      </c>
      <c r="F19" s="5">
        <v>84</v>
      </c>
      <c r="G19" s="5">
        <v>75.400000000000006</v>
      </c>
      <c r="H19" s="5">
        <v>84</v>
      </c>
      <c r="I19" s="14">
        <f t="shared" si="0"/>
        <v>0</v>
      </c>
      <c r="J19" s="15">
        <f t="shared" si="1"/>
        <v>21000</v>
      </c>
      <c r="K19" s="16">
        <f t="shared" si="2"/>
        <v>0</v>
      </c>
      <c r="L19" s="4"/>
    </row>
    <row r="20" spans="1:12">
      <c r="A20" s="28">
        <v>43474</v>
      </c>
      <c r="B20" s="5" t="s">
        <v>217</v>
      </c>
      <c r="C20" s="5" t="s">
        <v>15</v>
      </c>
      <c r="D20" s="5">
        <v>2667</v>
      </c>
      <c r="E20" s="5">
        <v>350</v>
      </c>
      <c r="F20" s="5">
        <v>11</v>
      </c>
      <c r="G20" s="5">
        <v>10.199999999999999</v>
      </c>
      <c r="H20" s="5">
        <v>13.4</v>
      </c>
      <c r="I20" s="14">
        <f t="shared" si="0"/>
        <v>6400.8000000000011</v>
      </c>
      <c r="J20" s="15">
        <f t="shared" si="1"/>
        <v>29337</v>
      </c>
      <c r="K20" s="16">
        <f t="shared" si="2"/>
        <v>0.21818181818181823</v>
      </c>
      <c r="L20" s="4"/>
    </row>
    <row r="21" spans="1:12">
      <c r="A21" s="28">
        <v>43475</v>
      </c>
      <c r="B21" s="5" t="s">
        <v>218</v>
      </c>
      <c r="C21" s="5" t="s">
        <v>329</v>
      </c>
      <c r="D21" s="5">
        <v>2667</v>
      </c>
      <c r="E21" s="5">
        <v>340</v>
      </c>
      <c r="F21" s="5">
        <v>11.6</v>
      </c>
      <c r="G21" s="5">
        <v>10.5</v>
      </c>
      <c r="H21" s="5">
        <v>11.6</v>
      </c>
      <c r="I21" s="14">
        <f t="shared" si="0"/>
        <v>0</v>
      </c>
      <c r="J21" s="15">
        <f t="shared" si="1"/>
        <v>30937.200000000001</v>
      </c>
      <c r="K21" s="16">
        <f t="shared" si="2"/>
        <v>0</v>
      </c>
      <c r="L21" s="4"/>
    </row>
    <row r="22" spans="1:12">
      <c r="A22" s="28">
        <v>43476</v>
      </c>
      <c r="B22" s="5" t="s">
        <v>335</v>
      </c>
      <c r="C22" s="5" t="s">
        <v>15</v>
      </c>
      <c r="D22" s="5">
        <v>2400</v>
      </c>
      <c r="E22" s="5">
        <v>290</v>
      </c>
      <c r="F22" s="5">
        <v>8.4</v>
      </c>
      <c r="G22" s="5">
        <v>7.4</v>
      </c>
      <c r="H22" s="5">
        <v>9.3000000000000007</v>
      </c>
      <c r="I22" s="14">
        <f t="shared" si="0"/>
        <v>2160.0000000000009</v>
      </c>
      <c r="J22" s="15">
        <f t="shared" si="1"/>
        <v>20160</v>
      </c>
      <c r="K22" s="16">
        <f t="shared" si="2"/>
        <v>0.10714285714285719</v>
      </c>
      <c r="L22" s="4"/>
    </row>
    <row r="23" spans="1:12">
      <c r="A23" s="28">
        <v>43479</v>
      </c>
      <c r="B23" s="5" t="s">
        <v>336</v>
      </c>
      <c r="C23" s="5" t="s">
        <v>15</v>
      </c>
      <c r="D23" s="5">
        <v>700</v>
      </c>
      <c r="E23" s="5">
        <v>880</v>
      </c>
      <c r="F23" s="5">
        <v>34</v>
      </c>
      <c r="G23" s="5">
        <v>31</v>
      </c>
      <c r="H23" s="5">
        <v>34</v>
      </c>
      <c r="I23" s="14">
        <f t="shared" si="0"/>
        <v>0</v>
      </c>
      <c r="J23" s="15">
        <f t="shared" si="1"/>
        <v>23800</v>
      </c>
      <c r="K23" s="16">
        <f t="shared" si="2"/>
        <v>0</v>
      </c>
      <c r="L23" s="4"/>
    </row>
    <row r="24" spans="1:12">
      <c r="A24" s="27">
        <v>43479</v>
      </c>
      <c r="B24" s="7" t="s">
        <v>68</v>
      </c>
      <c r="C24" s="7" t="s">
        <v>15</v>
      </c>
      <c r="D24" s="7">
        <v>250</v>
      </c>
      <c r="E24" s="7">
        <v>1820</v>
      </c>
      <c r="F24" s="7">
        <v>41</v>
      </c>
      <c r="G24" s="7">
        <v>32.200000000000003</v>
      </c>
      <c r="H24" s="7">
        <v>35</v>
      </c>
      <c r="I24" s="18">
        <f t="shared" si="0"/>
        <v>-1500</v>
      </c>
      <c r="J24" s="15">
        <f t="shared" si="1"/>
        <v>10250</v>
      </c>
      <c r="K24" s="16">
        <f t="shared" si="2"/>
        <v>-0.14634146341463414</v>
      </c>
      <c r="L24" s="17"/>
    </row>
    <row r="25" spans="1:12">
      <c r="A25" s="28">
        <v>43479</v>
      </c>
      <c r="B25" s="5" t="s">
        <v>217</v>
      </c>
      <c r="C25" s="5" t="s">
        <v>15</v>
      </c>
      <c r="D25" s="5">
        <v>2667</v>
      </c>
      <c r="E25" s="5">
        <v>330</v>
      </c>
      <c r="F25" s="5">
        <v>10</v>
      </c>
      <c r="G25" s="5">
        <v>9</v>
      </c>
      <c r="H25" s="5">
        <v>10.8</v>
      </c>
      <c r="I25" s="14">
        <f t="shared" si="0"/>
        <v>2133.6000000000017</v>
      </c>
      <c r="J25" s="15">
        <f t="shared" si="1"/>
        <v>26670</v>
      </c>
      <c r="K25" s="16">
        <f t="shared" si="2"/>
        <v>8.0000000000000071E-2</v>
      </c>
      <c r="L25" s="17"/>
    </row>
    <row r="26" spans="1:12">
      <c r="A26" s="28">
        <v>43480</v>
      </c>
      <c r="B26" s="5" t="s">
        <v>125</v>
      </c>
      <c r="C26" s="5" t="s">
        <v>15</v>
      </c>
      <c r="D26" s="5">
        <v>1200</v>
      </c>
      <c r="E26" s="5">
        <v>700</v>
      </c>
      <c r="F26" s="5">
        <v>21.5</v>
      </c>
      <c r="G26" s="5">
        <v>19.7</v>
      </c>
      <c r="H26" s="5">
        <v>25.3</v>
      </c>
      <c r="I26" s="14">
        <f t="shared" si="0"/>
        <v>4560.0000000000009</v>
      </c>
      <c r="J26" s="15">
        <f t="shared" si="1"/>
        <v>25800</v>
      </c>
      <c r="K26" s="16">
        <f t="shared" si="2"/>
        <v>0.17674418604651165</v>
      </c>
      <c r="L26" s="17"/>
    </row>
    <row r="27" spans="1:12">
      <c r="A27" s="28">
        <v>43481</v>
      </c>
      <c r="B27" s="5" t="s">
        <v>125</v>
      </c>
      <c r="C27" s="5" t="s">
        <v>15</v>
      </c>
      <c r="D27" s="5">
        <v>1200</v>
      </c>
      <c r="E27" s="5">
        <v>700</v>
      </c>
      <c r="F27" s="5">
        <v>34</v>
      </c>
      <c r="G27" s="5">
        <v>32.200000000000003</v>
      </c>
      <c r="H27" s="5">
        <v>34</v>
      </c>
      <c r="I27" s="14">
        <f t="shared" si="0"/>
        <v>0</v>
      </c>
      <c r="J27" s="15">
        <f t="shared" si="1"/>
        <v>40800</v>
      </c>
      <c r="K27" s="16">
        <f t="shared" si="2"/>
        <v>0</v>
      </c>
      <c r="L27" s="17"/>
    </row>
    <row r="28" spans="1:12">
      <c r="A28" s="27">
        <v>43481</v>
      </c>
      <c r="B28" s="7" t="s">
        <v>334</v>
      </c>
      <c r="C28" s="7" t="s">
        <v>15</v>
      </c>
      <c r="D28" s="7">
        <v>700</v>
      </c>
      <c r="E28" s="7">
        <v>920</v>
      </c>
      <c r="F28" s="7">
        <v>39</v>
      </c>
      <c r="G28" s="7">
        <v>35.9</v>
      </c>
      <c r="H28" s="7">
        <v>35.9</v>
      </c>
      <c r="I28" s="18">
        <f t="shared" si="0"/>
        <v>-2170.0000000000009</v>
      </c>
      <c r="J28" s="15">
        <f t="shared" si="1"/>
        <v>27300</v>
      </c>
      <c r="K28" s="16">
        <f t="shared" si="2"/>
        <v>-7.9487179487179524E-2</v>
      </c>
      <c r="L28" s="17"/>
    </row>
    <row r="29" spans="1:12">
      <c r="A29" s="28">
        <v>43481</v>
      </c>
      <c r="B29" s="5" t="s">
        <v>218</v>
      </c>
      <c r="C29" s="5" t="s">
        <v>15</v>
      </c>
      <c r="D29" s="5">
        <v>2667</v>
      </c>
      <c r="E29" s="5">
        <v>330</v>
      </c>
      <c r="F29" s="5">
        <v>8.3000000000000007</v>
      </c>
      <c r="G29" s="5">
        <v>7.4</v>
      </c>
      <c r="H29" s="5">
        <v>8.3000000000000007</v>
      </c>
      <c r="I29" s="14">
        <f t="shared" si="0"/>
        <v>0</v>
      </c>
      <c r="J29" s="15">
        <f t="shared" si="1"/>
        <v>22136.100000000002</v>
      </c>
      <c r="K29" s="16">
        <f t="shared" si="2"/>
        <v>0</v>
      </c>
      <c r="L29" s="17"/>
    </row>
    <row r="30" spans="1:12">
      <c r="A30" s="28">
        <v>43482</v>
      </c>
      <c r="B30" s="5" t="s">
        <v>290</v>
      </c>
      <c r="C30" s="5" t="s">
        <v>15</v>
      </c>
      <c r="D30" s="5">
        <v>1800</v>
      </c>
      <c r="E30" s="5">
        <v>350</v>
      </c>
      <c r="F30" s="5">
        <v>8.6</v>
      </c>
      <c r="G30" s="5">
        <v>7.2</v>
      </c>
      <c r="H30" s="5">
        <v>8.6999999999999993</v>
      </c>
      <c r="I30" s="14">
        <f t="shared" si="0"/>
        <v>179.99999999999937</v>
      </c>
      <c r="J30" s="15">
        <f t="shared" si="1"/>
        <v>15480</v>
      </c>
      <c r="K30" s="16">
        <f t="shared" si="2"/>
        <v>1.1627906976744146E-2</v>
      </c>
      <c r="L30" s="17"/>
    </row>
    <row r="31" spans="1:12">
      <c r="A31" s="28">
        <v>43482</v>
      </c>
      <c r="B31" s="5" t="s">
        <v>162</v>
      </c>
      <c r="C31" s="5" t="s">
        <v>15</v>
      </c>
      <c r="D31" s="5">
        <v>1200</v>
      </c>
      <c r="E31" s="5">
        <v>740</v>
      </c>
      <c r="F31" s="5">
        <v>18</v>
      </c>
      <c r="G31" s="5">
        <v>16.2</v>
      </c>
      <c r="H31" s="5">
        <v>18</v>
      </c>
      <c r="I31" s="14">
        <f t="shared" si="0"/>
        <v>0</v>
      </c>
      <c r="J31" s="15">
        <f t="shared" si="1"/>
        <v>21600</v>
      </c>
      <c r="K31" s="16">
        <f t="shared" si="2"/>
        <v>0</v>
      </c>
      <c r="L31" s="17"/>
    </row>
    <row r="32" spans="1:12">
      <c r="A32" s="28" t="s">
        <v>337</v>
      </c>
      <c r="B32" s="5" t="s">
        <v>132</v>
      </c>
      <c r="C32" s="5" t="s">
        <v>15</v>
      </c>
      <c r="D32" s="5">
        <v>1000</v>
      </c>
      <c r="E32" s="5">
        <v>560</v>
      </c>
      <c r="F32" s="5">
        <v>13</v>
      </c>
      <c r="G32" s="5">
        <v>10.9</v>
      </c>
      <c r="H32" s="5">
        <v>18.5</v>
      </c>
      <c r="I32" s="14">
        <f t="shared" si="0"/>
        <v>5500</v>
      </c>
      <c r="J32" s="15">
        <f t="shared" si="1"/>
        <v>13000</v>
      </c>
      <c r="K32" s="16">
        <f t="shared" si="2"/>
        <v>0.42307692307692307</v>
      </c>
      <c r="L32" s="17"/>
    </row>
    <row r="33" spans="1:12">
      <c r="A33" s="28" t="s">
        <v>338</v>
      </c>
      <c r="B33" s="5" t="s">
        <v>319</v>
      </c>
      <c r="C33" s="5" t="s">
        <v>15</v>
      </c>
      <c r="D33" s="5">
        <v>1000</v>
      </c>
      <c r="E33" s="5">
        <v>520</v>
      </c>
      <c r="F33" s="5">
        <v>23</v>
      </c>
      <c r="G33" s="5">
        <v>20.9</v>
      </c>
      <c r="H33" s="5">
        <v>25.1</v>
      </c>
      <c r="I33" s="14">
        <f t="shared" si="0"/>
        <v>2100.0000000000014</v>
      </c>
      <c r="J33" s="15">
        <f t="shared" si="1"/>
        <v>23000</v>
      </c>
      <c r="K33" s="16">
        <f t="shared" si="2"/>
        <v>9.1304347826087012E-2</v>
      </c>
      <c r="L33" s="17"/>
    </row>
    <row r="34" spans="1:12">
      <c r="A34" s="28" t="s">
        <v>339</v>
      </c>
      <c r="B34" s="5" t="s">
        <v>312</v>
      </c>
      <c r="C34" s="5" t="s">
        <v>15</v>
      </c>
      <c r="D34" s="5">
        <v>1000</v>
      </c>
      <c r="E34" s="5">
        <v>720</v>
      </c>
      <c r="F34" s="5">
        <v>15</v>
      </c>
      <c r="G34" s="5">
        <v>12.9</v>
      </c>
      <c r="H34" s="5">
        <v>15</v>
      </c>
      <c r="I34" s="14">
        <f t="shared" si="0"/>
        <v>0</v>
      </c>
      <c r="J34" s="15">
        <f t="shared" si="1"/>
        <v>15000</v>
      </c>
      <c r="K34" s="16">
        <f t="shared" si="2"/>
        <v>0</v>
      </c>
      <c r="L34" s="17"/>
    </row>
    <row r="35" spans="1:12">
      <c r="A35" s="27" t="s">
        <v>339</v>
      </c>
      <c r="B35" s="7" t="s">
        <v>244</v>
      </c>
      <c r="C35" s="7" t="s">
        <v>15</v>
      </c>
      <c r="D35" s="7">
        <v>1000</v>
      </c>
      <c r="E35" s="7">
        <v>420</v>
      </c>
      <c r="F35" s="7">
        <v>13.5</v>
      </c>
      <c r="G35" s="7">
        <v>11.4</v>
      </c>
      <c r="H35" s="7">
        <v>11.4</v>
      </c>
      <c r="I35" s="18">
        <f t="shared" si="0"/>
        <v>-2099.9999999999995</v>
      </c>
      <c r="J35" s="15">
        <f t="shared" si="1"/>
        <v>13500</v>
      </c>
      <c r="K35" s="16">
        <f t="shared" si="2"/>
        <v>-0.15555555555555553</v>
      </c>
      <c r="L35" s="17"/>
    </row>
    <row r="36" spans="1:12">
      <c r="A36" s="28" t="s">
        <v>340</v>
      </c>
      <c r="B36" s="5" t="s">
        <v>319</v>
      </c>
      <c r="C36" s="5" t="s">
        <v>15</v>
      </c>
      <c r="D36" s="5">
        <v>1000</v>
      </c>
      <c r="E36" s="5">
        <v>520</v>
      </c>
      <c r="F36" s="5">
        <v>20.5</v>
      </c>
      <c r="G36" s="5">
        <v>18.399999999999999</v>
      </c>
      <c r="H36" s="5">
        <v>24</v>
      </c>
      <c r="I36" s="14">
        <f t="shared" si="0"/>
        <v>3500</v>
      </c>
      <c r="J36" s="15">
        <f t="shared" si="1"/>
        <v>20500</v>
      </c>
      <c r="K36" s="16">
        <f t="shared" si="2"/>
        <v>0.17073170731707318</v>
      </c>
      <c r="L36" s="17"/>
    </row>
    <row r="37" spans="1:12">
      <c r="A37" s="27" t="s">
        <v>341</v>
      </c>
      <c r="B37" s="7" t="s">
        <v>86</v>
      </c>
      <c r="C37" s="7" t="s">
        <v>15</v>
      </c>
      <c r="D37" s="7">
        <v>500</v>
      </c>
      <c r="E37" s="7">
        <v>780</v>
      </c>
      <c r="F37" s="7">
        <v>29</v>
      </c>
      <c r="G37" s="7">
        <v>24.4</v>
      </c>
      <c r="H37" s="7">
        <v>24.4</v>
      </c>
      <c r="I37" s="18">
        <f t="shared" si="0"/>
        <v>-2300.0000000000009</v>
      </c>
      <c r="J37" s="15">
        <f t="shared" si="1"/>
        <v>14500</v>
      </c>
      <c r="K37" s="16">
        <f t="shared" si="2"/>
        <v>-0.15862068965517248</v>
      </c>
      <c r="L37" s="17"/>
    </row>
    <row r="38" spans="1:12">
      <c r="A38" s="28" t="s">
        <v>341</v>
      </c>
      <c r="B38" s="5" t="s">
        <v>281</v>
      </c>
      <c r="C38" s="5" t="s">
        <v>15</v>
      </c>
      <c r="D38" s="5">
        <v>1000</v>
      </c>
      <c r="E38" s="5">
        <v>780</v>
      </c>
      <c r="F38" s="5">
        <v>20</v>
      </c>
      <c r="G38" s="5">
        <v>17.899999999999999</v>
      </c>
      <c r="H38" s="5">
        <v>21.9</v>
      </c>
      <c r="I38" s="14">
        <f t="shared" si="0"/>
        <v>1899.9999999999986</v>
      </c>
      <c r="J38" s="15">
        <f t="shared" si="1"/>
        <v>20000</v>
      </c>
      <c r="K38" s="16">
        <f t="shared" si="2"/>
        <v>9.4999999999999932E-2</v>
      </c>
      <c r="L38" s="17"/>
    </row>
    <row r="39" spans="1:12">
      <c r="A39" s="28" t="s">
        <v>341</v>
      </c>
      <c r="B39" s="5" t="s">
        <v>34</v>
      </c>
      <c r="C39" s="5" t="s">
        <v>15</v>
      </c>
      <c r="D39" s="5">
        <v>600</v>
      </c>
      <c r="E39" s="5">
        <v>1140</v>
      </c>
      <c r="F39" s="5">
        <v>39</v>
      </c>
      <c r="G39" s="5">
        <v>35.4</v>
      </c>
      <c r="H39" s="5">
        <v>39</v>
      </c>
      <c r="I39" s="14">
        <f t="shared" si="0"/>
        <v>0</v>
      </c>
      <c r="J39" s="15">
        <f t="shared" si="1"/>
        <v>23400</v>
      </c>
      <c r="K39" s="16">
        <f t="shared" si="2"/>
        <v>0</v>
      </c>
      <c r="L39" s="17"/>
    </row>
    <row r="40" spans="1:12">
      <c r="A40" s="28" t="s">
        <v>342</v>
      </c>
      <c r="B40" s="5" t="s">
        <v>49</v>
      </c>
      <c r="C40" s="5" t="s">
        <v>15</v>
      </c>
      <c r="D40" s="5">
        <v>900</v>
      </c>
      <c r="E40" s="5">
        <v>660</v>
      </c>
      <c r="F40" s="5">
        <v>19</v>
      </c>
      <c r="G40" s="5">
        <v>16.399999999999999</v>
      </c>
      <c r="H40" s="5">
        <v>26.4</v>
      </c>
      <c r="I40" s="14">
        <f t="shared" si="0"/>
        <v>6659.9999999999991</v>
      </c>
      <c r="J40" s="15">
        <f t="shared" si="1"/>
        <v>17100</v>
      </c>
      <c r="K40" s="16">
        <f t="shared" si="2"/>
        <v>0.38947368421052625</v>
      </c>
      <c r="L40" s="17"/>
    </row>
    <row r="41" spans="1:12">
      <c r="A41" s="28" t="s">
        <v>343</v>
      </c>
      <c r="B41" s="5" t="s">
        <v>118</v>
      </c>
      <c r="C41" s="5" t="s">
        <v>15</v>
      </c>
      <c r="D41" s="5">
        <v>1300</v>
      </c>
      <c r="E41" s="5">
        <v>360</v>
      </c>
      <c r="F41" s="5">
        <v>23</v>
      </c>
      <c r="G41" s="5">
        <v>21.2</v>
      </c>
      <c r="H41" s="5">
        <v>24.8</v>
      </c>
      <c r="I41" s="14">
        <f t="shared" si="0"/>
        <v>2340.0000000000009</v>
      </c>
      <c r="J41" s="15">
        <f t="shared" si="1"/>
        <v>29900</v>
      </c>
      <c r="K41" s="16">
        <f t="shared" si="2"/>
        <v>7.8260869565217425E-2</v>
      </c>
      <c r="L41" s="17"/>
    </row>
    <row r="42" spans="1:12">
      <c r="A42" s="28" t="s">
        <v>343</v>
      </c>
      <c r="B42" s="5" t="s">
        <v>118</v>
      </c>
      <c r="C42" s="5" t="s">
        <v>15</v>
      </c>
      <c r="D42" s="5">
        <v>1300</v>
      </c>
      <c r="E42" s="5">
        <v>360</v>
      </c>
      <c r="F42" s="5">
        <v>31.2</v>
      </c>
      <c r="G42" s="5">
        <v>28.9</v>
      </c>
      <c r="H42" s="5">
        <v>39</v>
      </c>
      <c r="I42" s="14">
        <f t="shared" si="0"/>
        <v>10140.000000000002</v>
      </c>
      <c r="J42" s="15">
        <f t="shared" si="1"/>
        <v>40560</v>
      </c>
      <c r="K42" s="16">
        <f t="shared" si="2"/>
        <v>0.25000000000000006</v>
      </c>
      <c r="L42" s="17"/>
    </row>
    <row r="43" spans="1:12">
      <c r="A43" s="28">
        <v>43494</v>
      </c>
      <c r="B43" s="5" t="s">
        <v>150</v>
      </c>
      <c r="C43" s="5" t="s">
        <v>15</v>
      </c>
      <c r="D43" s="5">
        <v>1300</v>
      </c>
      <c r="E43" s="5">
        <v>370</v>
      </c>
      <c r="F43" s="5">
        <v>20</v>
      </c>
      <c r="G43" s="5">
        <v>18.2</v>
      </c>
      <c r="H43" s="5">
        <v>21.8</v>
      </c>
      <c r="I43" s="14">
        <f t="shared" si="0"/>
        <v>2340.0000000000009</v>
      </c>
      <c r="J43" s="15">
        <f t="shared" si="1"/>
        <v>26000</v>
      </c>
      <c r="K43" s="16">
        <f t="shared" si="2"/>
        <v>9.0000000000000038E-2</v>
      </c>
      <c r="L43" s="17"/>
    </row>
    <row r="44" spans="1:12">
      <c r="A44" s="28">
        <v>43494</v>
      </c>
      <c r="B44" s="5" t="s">
        <v>86</v>
      </c>
      <c r="C44" s="5" t="s">
        <v>15</v>
      </c>
      <c r="D44" s="5">
        <v>500</v>
      </c>
      <c r="E44" s="5">
        <v>680</v>
      </c>
      <c r="F44" s="5">
        <v>38</v>
      </c>
      <c r="G44" s="5">
        <v>33.700000000000003</v>
      </c>
      <c r="H44" s="5">
        <v>38</v>
      </c>
      <c r="I44" s="14">
        <f t="shared" si="0"/>
        <v>0</v>
      </c>
      <c r="J44" s="15">
        <f t="shared" si="1"/>
        <v>19000</v>
      </c>
      <c r="K44" s="16">
        <f t="shared" si="2"/>
        <v>0</v>
      </c>
      <c r="L44" s="17"/>
    </row>
    <row r="45" spans="1:12">
      <c r="A45" s="27" t="s">
        <v>344</v>
      </c>
      <c r="B45" s="7" t="s">
        <v>150</v>
      </c>
      <c r="C45" s="7" t="s">
        <v>15</v>
      </c>
      <c r="D45" s="7">
        <v>1300</v>
      </c>
      <c r="E45" s="7">
        <v>380</v>
      </c>
      <c r="F45" s="7">
        <v>12</v>
      </c>
      <c r="G45" s="7">
        <v>10.199999999999999</v>
      </c>
      <c r="H45" s="7">
        <v>10.199999999999999</v>
      </c>
      <c r="I45" s="18">
        <f t="shared" si="0"/>
        <v>-2340.0000000000009</v>
      </c>
      <c r="J45" s="15">
        <f t="shared" si="1"/>
        <v>15600</v>
      </c>
      <c r="K45" s="16">
        <f t="shared" si="2"/>
        <v>-0.15000000000000005</v>
      </c>
      <c r="L45" s="17"/>
    </row>
    <row r="46" spans="1:12">
      <c r="A46" s="28" t="s">
        <v>344</v>
      </c>
      <c r="B46" s="5" t="s">
        <v>281</v>
      </c>
      <c r="C46" s="5" t="s">
        <v>15</v>
      </c>
      <c r="D46" s="5">
        <v>1000</v>
      </c>
      <c r="E46" s="5">
        <v>760</v>
      </c>
      <c r="F46" s="5">
        <v>14.1</v>
      </c>
      <c r="G46" s="5">
        <v>11.9</v>
      </c>
      <c r="H46" s="5">
        <v>14.1</v>
      </c>
      <c r="I46" s="14">
        <f t="shared" si="0"/>
        <v>0</v>
      </c>
      <c r="J46" s="15">
        <f t="shared" si="1"/>
        <v>14100</v>
      </c>
      <c r="K46" s="16">
        <f t="shared" si="2"/>
        <v>0</v>
      </c>
      <c r="L46" s="17"/>
    </row>
    <row r="47" spans="1:12">
      <c r="A47" s="27" t="s">
        <v>344</v>
      </c>
      <c r="B47" s="7" t="s">
        <v>78</v>
      </c>
      <c r="C47" s="7" t="s">
        <v>15</v>
      </c>
      <c r="D47" s="7">
        <v>500</v>
      </c>
      <c r="E47" s="7">
        <v>1900</v>
      </c>
      <c r="F47" s="7">
        <v>17</v>
      </c>
      <c r="G47" s="7">
        <v>12.9</v>
      </c>
      <c r="H47" s="7">
        <v>13.9</v>
      </c>
      <c r="I47" s="18">
        <f t="shared" si="0"/>
        <v>-1549.9999999999998</v>
      </c>
      <c r="J47" s="15">
        <f t="shared" si="1"/>
        <v>8500</v>
      </c>
      <c r="K47" s="16">
        <f t="shared" si="2"/>
        <v>-0.18235294117647055</v>
      </c>
      <c r="L47" s="17"/>
    </row>
    <row r="48" spans="1:12">
      <c r="A48" s="28" t="s">
        <v>345</v>
      </c>
      <c r="B48" s="5" t="s">
        <v>132</v>
      </c>
      <c r="C48" s="5" t="s">
        <v>15</v>
      </c>
      <c r="D48" s="5">
        <v>1000</v>
      </c>
      <c r="E48" s="5">
        <v>540</v>
      </c>
      <c r="F48" s="5">
        <v>17</v>
      </c>
      <c r="G48" s="5">
        <v>14.9</v>
      </c>
      <c r="H48" s="5">
        <v>19.2</v>
      </c>
      <c r="I48" s="14">
        <f t="shared" si="0"/>
        <v>2199.9999999999991</v>
      </c>
      <c r="J48" s="15">
        <f t="shared" si="1"/>
        <v>17000</v>
      </c>
      <c r="K48" s="16">
        <f t="shared" si="2"/>
        <v>0.12941176470588231</v>
      </c>
      <c r="L48" s="17"/>
    </row>
    <row r="49" spans="1:12">
      <c r="A49" s="28"/>
      <c r="B49" s="5"/>
      <c r="C49" s="5"/>
      <c r="D49" s="5"/>
      <c r="E49" s="5"/>
      <c r="F49" s="5"/>
      <c r="G49" s="5"/>
      <c r="H49" s="5"/>
      <c r="I49" s="14"/>
      <c r="J49" s="15"/>
      <c r="K49" s="16"/>
      <c r="L49" s="17"/>
    </row>
    <row r="50" spans="1:12">
      <c r="A50" s="28"/>
      <c r="B50" s="5"/>
      <c r="C50" s="5"/>
      <c r="D50" s="5"/>
      <c r="E50" s="5"/>
      <c r="F50" s="5"/>
      <c r="G50" s="5"/>
      <c r="H50" s="5"/>
      <c r="I50" s="14"/>
      <c r="J50" s="15"/>
      <c r="K50" s="16">
        <f>SUM(K4:K49)</f>
        <v>1.7631349168835941</v>
      </c>
      <c r="L50" s="17"/>
    </row>
    <row r="51" spans="1:12">
      <c r="A51" s="30"/>
      <c r="B51" s="9"/>
      <c r="C51" s="9"/>
      <c r="D51" s="9"/>
      <c r="E51" s="9"/>
      <c r="F51" s="9"/>
      <c r="G51" s="10"/>
      <c r="H51" s="10"/>
      <c r="I51" s="10"/>
      <c r="J51" s="9"/>
      <c r="K51" s="19"/>
      <c r="L51" s="12"/>
    </row>
    <row r="52" spans="1:12">
      <c r="A52" s="30"/>
      <c r="B52" s="9"/>
      <c r="C52" s="9"/>
      <c r="D52" s="9"/>
      <c r="E52" s="9"/>
      <c r="F52" s="9"/>
      <c r="G52" s="41" t="s">
        <v>21</v>
      </c>
      <c r="H52" s="41"/>
      <c r="I52" s="20">
        <f>SUM(I4:I50)</f>
        <v>46944.399999999994</v>
      </c>
      <c r="J52" s="9"/>
      <c r="K52" s="12"/>
      <c r="L52" s="12"/>
    </row>
    <row r="53" spans="1:12">
      <c r="G53" s="9"/>
      <c r="H53" s="9"/>
      <c r="I53" s="9"/>
    </row>
    <row r="54" spans="1:12">
      <c r="G54" s="42" t="s">
        <v>22</v>
      </c>
      <c r="H54" s="42"/>
      <c r="I54" s="22">
        <v>1.76</v>
      </c>
    </row>
    <row r="55" spans="1:12">
      <c r="G55" s="11"/>
      <c r="H55" s="11"/>
      <c r="I55" s="9"/>
    </row>
    <row r="56" spans="1:12">
      <c r="G56" s="42" t="s">
        <v>23</v>
      </c>
      <c r="H56" s="42"/>
      <c r="I56" s="21">
        <f>36/45</f>
        <v>0.8</v>
      </c>
    </row>
  </sheetData>
  <mergeCells count="5">
    <mergeCell ref="A1:K1"/>
    <mergeCell ref="A2:K2"/>
    <mergeCell ref="G52:H52"/>
    <mergeCell ref="G54:H54"/>
    <mergeCell ref="G56:H56"/>
  </mergeCells>
  <pageMargins left="0.75" right="0.75" top="1" bottom="1" header="0.51180555555555596" footer="0.5118055555555559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98" zoomScaleNormal="98" workbookViewId="0">
      <selection activeCell="J41" sqref="J41"/>
    </sheetView>
  </sheetViews>
  <sheetFormatPr defaultColWidth="9" defaultRowHeight="15"/>
  <cols>
    <col min="1" max="1" width="10.140625" style="1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3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44" t="s">
        <v>346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43437</v>
      </c>
      <c r="B4" s="5" t="s">
        <v>347</v>
      </c>
      <c r="C4" s="5" t="s">
        <v>15</v>
      </c>
      <c r="D4" s="5">
        <v>1500</v>
      </c>
      <c r="E4" s="5">
        <v>210</v>
      </c>
      <c r="F4" s="5">
        <v>21</v>
      </c>
      <c r="G4" s="5">
        <v>19.399999999999999</v>
      </c>
      <c r="H4" s="5">
        <v>22.4</v>
      </c>
      <c r="I4" s="14">
        <f t="shared" ref="I4:I34" si="0">(H4-F4)*D4</f>
        <v>2099.9999999999977</v>
      </c>
      <c r="J4" s="15">
        <f t="shared" ref="J4:J34" si="1">D4*F4</f>
        <v>31500</v>
      </c>
      <c r="K4" s="16">
        <f t="shared" ref="K4:K34" si="2">(I4/J4)</f>
        <v>6.6666666666666596E-2</v>
      </c>
      <c r="L4" s="17"/>
    </row>
    <row r="5" spans="1:12">
      <c r="A5" s="4">
        <v>43438</v>
      </c>
      <c r="B5" s="5" t="s">
        <v>185</v>
      </c>
      <c r="C5" s="5" t="s">
        <v>15</v>
      </c>
      <c r="D5" s="5">
        <v>500</v>
      </c>
      <c r="E5" s="5">
        <v>780</v>
      </c>
      <c r="F5" s="5">
        <v>65</v>
      </c>
      <c r="G5" s="5">
        <v>59.9</v>
      </c>
      <c r="H5" s="5">
        <v>77</v>
      </c>
      <c r="I5" s="14">
        <f t="shared" si="0"/>
        <v>6000</v>
      </c>
      <c r="J5" s="15">
        <f t="shared" si="1"/>
        <v>32500</v>
      </c>
      <c r="K5" s="16">
        <f t="shared" si="2"/>
        <v>0.18461538461538463</v>
      </c>
      <c r="L5" s="17"/>
    </row>
    <row r="6" spans="1:12">
      <c r="A6" s="4">
        <v>43439</v>
      </c>
      <c r="B6" s="5" t="s">
        <v>239</v>
      </c>
      <c r="C6" s="5" t="s">
        <v>15</v>
      </c>
      <c r="D6" s="5">
        <v>1500</v>
      </c>
      <c r="E6" s="5">
        <v>220</v>
      </c>
      <c r="F6" s="5">
        <v>18</v>
      </c>
      <c r="G6" s="5">
        <v>16.399999999999999</v>
      </c>
      <c r="H6" s="5">
        <v>18</v>
      </c>
      <c r="I6" s="14">
        <f t="shared" si="0"/>
        <v>0</v>
      </c>
      <c r="J6" s="15">
        <f t="shared" si="1"/>
        <v>27000</v>
      </c>
      <c r="K6" s="16">
        <f t="shared" si="2"/>
        <v>0</v>
      </c>
      <c r="L6" s="17"/>
    </row>
    <row r="7" spans="1:12">
      <c r="A7" s="4">
        <v>43439</v>
      </c>
      <c r="B7" s="5" t="s">
        <v>244</v>
      </c>
      <c r="C7" s="5" t="s">
        <v>15</v>
      </c>
      <c r="D7" s="5">
        <v>1100</v>
      </c>
      <c r="E7" s="5">
        <v>440</v>
      </c>
      <c r="F7" s="5">
        <v>26</v>
      </c>
      <c r="G7" s="5">
        <v>23.4</v>
      </c>
      <c r="H7" s="5">
        <v>26</v>
      </c>
      <c r="I7" s="14">
        <f t="shared" si="0"/>
        <v>0</v>
      </c>
      <c r="J7" s="15">
        <f t="shared" si="1"/>
        <v>28600</v>
      </c>
      <c r="K7" s="16">
        <f t="shared" si="2"/>
        <v>0</v>
      </c>
      <c r="L7" s="17"/>
    </row>
    <row r="8" spans="1:12">
      <c r="A8" s="6">
        <v>43440</v>
      </c>
      <c r="B8" s="7" t="s">
        <v>348</v>
      </c>
      <c r="C8" s="7" t="s">
        <v>15</v>
      </c>
      <c r="D8" s="7">
        <v>1200</v>
      </c>
      <c r="E8" s="7">
        <v>520</v>
      </c>
      <c r="F8" s="7">
        <v>25</v>
      </c>
      <c r="G8" s="7">
        <v>22.9</v>
      </c>
      <c r="H8" s="7">
        <v>22.9</v>
      </c>
      <c r="I8" s="18">
        <f t="shared" si="0"/>
        <v>-2520.0000000000018</v>
      </c>
      <c r="J8" s="15">
        <f t="shared" si="1"/>
        <v>30000</v>
      </c>
      <c r="K8" s="16">
        <f t="shared" si="2"/>
        <v>-8.4000000000000061E-2</v>
      </c>
      <c r="L8" s="17"/>
    </row>
    <row r="9" spans="1:12">
      <c r="A9" s="4">
        <v>43440</v>
      </c>
      <c r="B9" s="5" t="s">
        <v>216</v>
      </c>
      <c r="C9" s="5" t="s">
        <v>15</v>
      </c>
      <c r="D9" s="5">
        <v>250</v>
      </c>
      <c r="E9" s="5">
        <v>2650</v>
      </c>
      <c r="F9" s="5">
        <v>101</v>
      </c>
      <c r="G9" s="5">
        <v>91.4</v>
      </c>
      <c r="H9" s="5">
        <v>109</v>
      </c>
      <c r="I9" s="14">
        <f t="shared" si="0"/>
        <v>2000</v>
      </c>
      <c r="J9" s="15">
        <f t="shared" si="1"/>
        <v>25250</v>
      </c>
      <c r="K9" s="16">
        <f t="shared" si="2"/>
        <v>7.9207920792079209E-2</v>
      </c>
      <c r="L9" s="17"/>
    </row>
    <row r="10" spans="1:12">
      <c r="A10" s="4">
        <v>43440</v>
      </c>
      <c r="B10" s="5" t="s">
        <v>86</v>
      </c>
      <c r="C10" s="5" t="s">
        <v>15</v>
      </c>
      <c r="D10" s="5">
        <v>500</v>
      </c>
      <c r="E10" s="5">
        <v>760</v>
      </c>
      <c r="F10" s="5">
        <v>60</v>
      </c>
      <c r="G10" s="5">
        <v>64.400000000000006</v>
      </c>
      <c r="H10" s="5">
        <v>63</v>
      </c>
      <c r="I10" s="14">
        <f t="shared" si="0"/>
        <v>1500</v>
      </c>
      <c r="J10" s="15">
        <f t="shared" si="1"/>
        <v>30000</v>
      </c>
      <c r="K10" s="16">
        <f t="shared" si="2"/>
        <v>0.05</v>
      </c>
      <c r="L10" s="17"/>
    </row>
    <row r="11" spans="1:12">
      <c r="A11" s="4">
        <v>43441</v>
      </c>
      <c r="B11" s="5" t="s">
        <v>86</v>
      </c>
      <c r="C11" s="5" t="s">
        <v>15</v>
      </c>
      <c r="D11" s="5">
        <v>500</v>
      </c>
      <c r="E11" s="5">
        <v>740</v>
      </c>
      <c r="F11" s="5">
        <v>63</v>
      </c>
      <c r="G11" s="5">
        <v>57.9</v>
      </c>
      <c r="H11" s="5">
        <v>63</v>
      </c>
      <c r="I11" s="14">
        <f t="shared" si="0"/>
        <v>0</v>
      </c>
      <c r="J11" s="15">
        <f t="shared" si="1"/>
        <v>31500</v>
      </c>
      <c r="K11" s="16">
        <f t="shared" si="2"/>
        <v>0</v>
      </c>
      <c r="L11" s="17"/>
    </row>
    <row r="12" spans="1:12">
      <c r="A12" s="4">
        <v>43441</v>
      </c>
      <c r="B12" s="5" t="s">
        <v>14</v>
      </c>
      <c r="C12" s="5" t="s">
        <v>15</v>
      </c>
      <c r="D12" s="5">
        <v>500</v>
      </c>
      <c r="E12" s="5">
        <v>1120</v>
      </c>
      <c r="F12" s="5">
        <v>32.200000000000003</v>
      </c>
      <c r="G12" s="5">
        <v>26.9</v>
      </c>
      <c r="H12" s="5">
        <v>37</v>
      </c>
      <c r="I12" s="14">
        <f t="shared" si="0"/>
        <v>2399.9999999999986</v>
      </c>
      <c r="J12" s="15">
        <f t="shared" si="1"/>
        <v>16100.000000000002</v>
      </c>
      <c r="K12" s="16">
        <f t="shared" si="2"/>
        <v>0.14906832298136635</v>
      </c>
      <c r="L12" s="17"/>
    </row>
    <row r="13" spans="1:12">
      <c r="A13" s="6">
        <v>43444</v>
      </c>
      <c r="B13" s="7" t="s">
        <v>349</v>
      </c>
      <c r="C13" s="7" t="s">
        <v>15</v>
      </c>
      <c r="D13" s="7">
        <v>2250</v>
      </c>
      <c r="E13" s="7">
        <v>150</v>
      </c>
      <c r="F13" s="7">
        <v>13.6</v>
      </c>
      <c r="G13" s="7">
        <v>12.5</v>
      </c>
      <c r="H13" s="7">
        <v>12.5</v>
      </c>
      <c r="I13" s="18">
        <f t="shared" si="0"/>
        <v>-2474.9999999999991</v>
      </c>
      <c r="J13" s="15">
        <f t="shared" si="1"/>
        <v>30600</v>
      </c>
      <c r="K13" s="16">
        <f t="shared" si="2"/>
        <v>-8.0882352941176447E-2</v>
      </c>
      <c r="L13" s="17"/>
    </row>
    <row r="14" spans="1:12">
      <c r="A14" s="6">
        <v>43444</v>
      </c>
      <c r="B14" s="7" t="s">
        <v>244</v>
      </c>
      <c r="C14" s="7" t="s">
        <v>329</v>
      </c>
      <c r="D14" s="7">
        <v>1100</v>
      </c>
      <c r="E14" s="7">
        <v>410</v>
      </c>
      <c r="F14" s="7">
        <v>25</v>
      </c>
      <c r="G14" s="7">
        <v>22.4</v>
      </c>
      <c r="H14" s="7">
        <v>23.8</v>
      </c>
      <c r="I14" s="18">
        <f t="shared" si="0"/>
        <v>-1319.9999999999993</v>
      </c>
      <c r="J14" s="15">
        <f t="shared" si="1"/>
        <v>27500</v>
      </c>
      <c r="K14" s="16">
        <f t="shared" si="2"/>
        <v>-4.7999999999999973E-2</v>
      </c>
      <c r="L14" s="17"/>
    </row>
    <row r="15" spans="1:12">
      <c r="A15" s="4">
        <v>43444</v>
      </c>
      <c r="B15" s="5" t="s">
        <v>350</v>
      </c>
      <c r="C15" s="5" t="s">
        <v>329</v>
      </c>
      <c r="D15" s="5">
        <v>800</v>
      </c>
      <c r="E15" s="5">
        <v>1220</v>
      </c>
      <c r="F15" s="5">
        <v>64</v>
      </c>
      <c r="G15" s="5">
        <v>60.9</v>
      </c>
      <c r="H15" s="5">
        <v>70.400000000000006</v>
      </c>
      <c r="I15" s="14">
        <f t="shared" si="0"/>
        <v>5120.0000000000045</v>
      </c>
      <c r="J15" s="15">
        <f t="shared" si="1"/>
        <v>51200</v>
      </c>
      <c r="K15" s="16">
        <f t="shared" si="2"/>
        <v>0.10000000000000009</v>
      </c>
      <c r="L15" s="17"/>
    </row>
    <row r="16" spans="1:12">
      <c r="A16" s="4">
        <v>43445</v>
      </c>
      <c r="B16" s="5" t="s">
        <v>132</v>
      </c>
      <c r="C16" s="5" t="s">
        <v>15</v>
      </c>
      <c r="D16" s="5">
        <v>1000</v>
      </c>
      <c r="E16" s="5">
        <v>580</v>
      </c>
      <c r="F16" s="5">
        <v>32</v>
      </c>
      <c r="G16" s="5">
        <v>29.4</v>
      </c>
      <c r="H16" s="5">
        <v>36.1</v>
      </c>
      <c r="I16" s="14">
        <f t="shared" si="0"/>
        <v>4100.0000000000018</v>
      </c>
      <c r="J16" s="15">
        <f t="shared" si="1"/>
        <v>32000</v>
      </c>
      <c r="K16" s="16">
        <f t="shared" si="2"/>
        <v>0.12812500000000004</v>
      </c>
      <c r="L16" s="17"/>
    </row>
    <row r="17" spans="1:12">
      <c r="A17" s="4">
        <v>43446</v>
      </c>
      <c r="B17" s="5" t="s">
        <v>301</v>
      </c>
      <c r="C17" s="5" t="s">
        <v>15</v>
      </c>
      <c r="D17" s="5">
        <v>1000</v>
      </c>
      <c r="E17" s="5">
        <v>720</v>
      </c>
      <c r="F17" s="5">
        <v>27</v>
      </c>
      <c r="G17" s="5">
        <v>24.4</v>
      </c>
      <c r="H17" s="5">
        <v>31.8</v>
      </c>
      <c r="I17" s="14">
        <f t="shared" si="0"/>
        <v>4800.0000000000009</v>
      </c>
      <c r="J17" s="15">
        <f t="shared" si="1"/>
        <v>27000</v>
      </c>
      <c r="K17" s="16">
        <f t="shared" si="2"/>
        <v>0.17777777777777781</v>
      </c>
      <c r="L17" s="4"/>
    </row>
    <row r="18" spans="1:12">
      <c r="A18" s="4">
        <v>43447</v>
      </c>
      <c r="B18" s="5" t="s">
        <v>185</v>
      </c>
      <c r="C18" s="5" t="s">
        <v>15</v>
      </c>
      <c r="D18" s="5">
        <v>500</v>
      </c>
      <c r="E18" s="5">
        <v>760</v>
      </c>
      <c r="F18" s="5">
        <v>45</v>
      </c>
      <c r="G18" s="5">
        <v>39.700000000000003</v>
      </c>
      <c r="H18" s="5">
        <v>55</v>
      </c>
      <c r="I18" s="14">
        <f t="shared" si="0"/>
        <v>5000</v>
      </c>
      <c r="J18" s="15">
        <f t="shared" si="1"/>
        <v>22500</v>
      </c>
      <c r="K18" s="16">
        <f t="shared" si="2"/>
        <v>0.22222222222222221</v>
      </c>
      <c r="L18" s="4"/>
    </row>
    <row r="19" spans="1:12">
      <c r="A19" s="6">
        <v>43448</v>
      </c>
      <c r="B19" s="7" t="s">
        <v>290</v>
      </c>
      <c r="C19" s="7" t="s">
        <v>15</v>
      </c>
      <c r="D19" s="7">
        <v>1800</v>
      </c>
      <c r="E19" s="7">
        <v>340</v>
      </c>
      <c r="F19" s="7">
        <v>10.3</v>
      </c>
      <c r="G19" s="7">
        <v>8.6999999999999993</v>
      </c>
      <c r="H19" s="7">
        <v>9</v>
      </c>
      <c r="I19" s="18">
        <f t="shared" si="0"/>
        <v>-2340.0000000000014</v>
      </c>
      <c r="J19" s="15">
        <f t="shared" si="1"/>
        <v>18540</v>
      </c>
      <c r="K19" s="16">
        <f t="shared" si="2"/>
        <v>-0.12621359223300979</v>
      </c>
      <c r="L19" s="4"/>
    </row>
    <row r="20" spans="1:12">
      <c r="A20" s="6">
        <v>43451</v>
      </c>
      <c r="B20" s="7" t="s">
        <v>283</v>
      </c>
      <c r="C20" s="7" t="s">
        <v>15</v>
      </c>
      <c r="D20" s="7">
        <v>250</v>
      </c>
      <c r="E20" s="7">
        <v>2600</v>
      </c>
      <c r="F20" s="7">
        <v>88</v>
      </c>
      <c r="G20" s="7">
        <v>78.900000000000006</v>
      </c>
      <c r="H20" s="7">
        <v>78.900000000000006</v>
      </c>
      <c r="I20" s="18">
        <f t="shared" si="0"/>
        <v>-2274.9999999999986</v>
      </c>
      <c r="J20" s="15">
        <f t="shared" si="1"/>
        <v>22000</v>
      </c>
      <c r="K20" s="16">
        <f t="shared" si="2"/>
        <v>-0.10340909090909085</v>
      </c>
      <c r="L20" s="4"/>
    </row>
    <row r="21" spans="1:12">
      <c r="A21" s="6">
        <v>43451</v>
      </c>
      <c r="B21" s="7" t="s">
        <v>351</v>
      </c>
      <c r="C21" s="7" t="s">
        <v>15</v>
      </c>
      <c r="D21" s="7">
        <v>2600</v>
      </c>
      <c r="E21" s="7">
        <v>380</v>
      </c>
      <c r="F21" s="7">
        <v>7.2</v>
      </c>
      <c r="G21" s="7">
        <v>6.2</v>
      </c>
      <c r="H21" s="7">
        <v>7</v>
      </c>
      <c r="I21" s="18">
        <f t="shared" si="0"/>
        <v>-520.00000000000045</v>
      </c>
      <c r="J21" s="15">
        <f t="shared" si="1"/>
        <v>18720</v>
      </c>
      <c r="K21" s="16">
        <f t="shared" si="2"/>
        <v>-2.7777777777777801E-2</v>
      </c>
      <c r="L21" s="4"/>
    </row>
    <row r="22" spans="1:12">
      <c r="A22" s="6">
        <v>43452</v>
      </c>
      <c r="B22" s="7" t="s">
        <v>352</v>
      </c>
      <c r="C22" s="7" t="s">
        <v>15</v>
      </c>
      <c r="D22" s="7">
        <v>2250</v>
      </c>
      <c r="E22" s="7">
        <v>160</v>
      </c>
      <c r="F22" s="7">
        <v>8.6999999999999993</v>
      </c>
      <c r="G22" s="7">
        <v>7.7</v>
      </c>
      <c r="H22" s="7">
        <v>7.7</v>
      </c>
      <c r="I22" s="18">
        <f t="shared" si="0"/>
        <v>-2249.9999999999982</v>
      </c>
      <c r="J22" s="15">
        <f t="shared" si="1"/>
        <v>19575</v>
      </c>
      <c r="K22" s="16">
        <f t="shared" si="2"/>
        <v>-0.11494252873563209</v>
      </c>
      <c r="L22" s="4"/>
    </row>
    <row r="23" spans="1:12">
      <c r="A23" s="4">
        <v>43452</v>
      </c>
      <c r="B23" s="5" t="s">
        <v>222</v>
      </c>
      <c r="C23" s="5" t="s">
        <v>15</v>
      </c>
      <c r="D23" s="5">
        <v>1000</v>
      </c>
      <c r="E23" s="5">
        <v>740</v>
      </c>
      <c r="F23" s="5">
        <v>20.3</v>
      </c>
      <c r="G23" s="5">
        <v>17.899999999999999</v>
      </c>
      <c r="H23" s="5">
        <v>22.7</v>
      </c>
      <c r="I23" s="14">
        <f t="shared" si="0"/>
        <v>2399.9999999999986</v>
      </c>
      <c r="J23" s="15">
        <f t="shared" si="1"/>
        <v>20300</v>
      </c>
      <c r="K23" s="16">
        <f t="shared" si="2"/>
        <v>0.11822660098522161</v>
      </c>
      <c r="L23" s="4"/>
    </row>
    <row r="24" spans="1:12">
      <c r="A24" s="4">
        <v>43452</v>
      </c>
      <c r="B24" s="5" t="s">
        <v>283</v>
      </c>
      <c r="C24" s="5" t="s">
        <v>15</v>
      </c>
      <c r="D24" s="5">
        <v>250</v>
      </c>
      <c r="E24" s="5">
        <v>2600</v>
      </c>
      <c r="F24" s="5">
        <v>83</v>
      </c>
      <c r="G24" s="5">
        <v>74.400000000000006</v>
      </c>
      <c r="H24" s="5">
        <v>83</v>
      </c>
      <c r="I24" s="14">
        <f t="shared" si="0"/>
        <v>0</v>
      </c>
      <c r="J24" s="15">
        <f t="shared" si="1"/>
        <v>20750</v>
      </c>
      <c r="K24" s="16">
        <f t="shared" si="2"/>
        <v>0</v>
      </c>
      <c r="L24" s="17"/>
    </row>
    <row r="25" spans="1:12">
      <c r="A25" s="4">
        <v>43453</v>
      </c>
      <c r="B25" s="5" t="s">
        <v>185</v>
      </c>
      <c r="C25" s="5" t="s">
        <v>15</v>
      </c>
      <c r="D25" s="5">
        <v>500</v>
      </c>
      <c r="E25" s="5">
        <v>800</v>
      </c>
      <c r="F25" s="5">
        <v>45</v>
      </c>
      <c r="G25" s="5">
        <v>39.9</v>
      </c>
      <c r="H25" s="5">
        <v>54</v>
      </c>
      <c r="I25" s="14">
        <f t="shared" si="0"/>
        <v>4500</v>
      </c>
      <c r="J25" s="15">
        <f t="shared" si="1"/>
        <v>22500</v>
      </c>
      <c r="K25" s="16">
        <f t="shared" si="2"/>
        <v>0.2</v>
      </c>
      <c r="L25" s="17"/>
    </row>
    <row r="26" spans="1:12">
      <c r="A26" s="4">
        <v>43453</v>
      </c>
      <c r="B26" s="5" t="s">
        <v>301</v>
      </c>
      <c r="C26" s="5" t="s">
        <v>15</v>
      </c>
      <c r="D26" s="5">
        <v>1000</v>
      </c>
      <c r="E26" s="5">
        <v>770</v>
      </c>
      <c r="F26" s="5">
        <v>15</v>
      </c>
      <c r="G26" s="5">
        <v>12.7</v>
      </c>
      <c r="H26" s="5">
        <v>15</v>
      </c>
      <c r="I26" s="14">
        <f t="shared" si="0"/>
        <v>0</v>
      </c>
      <c r="J26" s="15">
        <f t="shared" si="1"/>
        <v>15000</v>
      </c>
      <c r="K26" s="16">
        <f t="shared" si="2"/>
        <v>0</v>
      </c>
      <c r="L26" s="17"/>
    </row>
    <row r="27" spans="1:12">
      <c r="A27" s="4">
        <v>43454</v>
      </c>
      <c r="B27" s="5" t="s">
        <v>185</v>
      </c>
      <c r="C27" s="5" t="s">
        <v>15</v>
      </c>
      <c r="D27" s="5">
        <v>500</v>
      </c>
      <c r="E27" s="5">
        <v>840</v>
      </c>
      <c r="F27" s="5">
        <v>36</v>
      </c>
      <c r="G27" s="5">
        <v>31.9</v>
      </c>
      <c r="H27" s="5">
        <v>45.4</v>
      </c>
      <c r="I27" s="14">
        <f t="shared" si="0"/>
        <v>4699.9999999999991</v>
      </c>
      <c r="J27" s="15">
        <f t="shared" si="1"/>
        <v>18000</v>
      </c>
      <c r="K27" s="16">
        <f t="shared" si="2"/>
        <v>0.26111111111111107</v>
      </c>
      <c r="L27" s="17"/>
    </row>
    <row r="28" spans="1:12">
      <c r="A28" s="4">
        <v>43455</v>
      </c>
      <c r="B28" s="5" t="s">
        <v>86</v>
      </c>
      <c r="C28" s="5" t="s">
        <v>15</v>
      </c>
      <c r="D28" s="5">
        <v>500</v>
      </c>
      <c r="E28" s="5">
        <v>860</v>
      </c>
      <c r="F28" s="5">
        <v>32</v>
      </c>
      <c r="G28" s="5">
        <v>26.9</v>
      </c>
      <c r="H28" s="5">
        <v>36.4</v>
      </c>
      <c r="I28" s="14">
        <f t="shared" si="0"/>
        <v>2199.9999999999991</v>
      </c>
      <c r="J28" s="15">
        <f t="shared" si="1"/>
        <v>16000</v>
      </c>
      <c r="K28" s="16">
        <f t="shared" si="2"/>
        <v>0.13749999999999996</v>
      </c>
      <c r="L28" s="17"/>
    </row>
    <row r="29" spans="1:12">
      <c r="A29" s="4">
        <v>43455</v>
      </c>
      <c r="B29" s="5" t="s">
        <v>222</v>
      </c>
      <c r="C29" s="5" t="s">
        <v>15</v>
      </c>
      <c r="D29" s="5">
        <v>1000</v>
      </c>
      <c r="E29" s="5">
        <v>740</v>
      </c>
      <c r="F29" s="5">
        <v>24.5</v>
      </c>
      <c r="G29" s="5">
        <v>21.9</v>
      </c>
      <c r="H29" s="5">
        <v>24.5</v>
      </c>
      <c r="I29" s="14">
        <f t="shared" si="0"/>
        <v>0</v>
      </c>
      <c r="J29" s="15">
        <f t="shared" si="1"/>
        <v>24500</v>
      </c>
      <c r="K29" s="16">
        <f t="shared" si="2"/>
        <v>0</v>
      </c>
      <c r="L29" s="17"/>
    </row>
    <row r="30" spans="1:12">
      <c r="A30" s="4">
        <v>43458</v>
      </c>
      <c r="B30" s="5" t="s">
        <v>353</v>
      </c>
      <c r="C30" s="5" t="s">
        <v>15</v>
      </c>
      <c r="D30" s="5">
        <v>500</v>
      </c>
      <c r="E30" s="5">
        <v>1300</v>
      </c>
      <c r="F30" s="5">
        <v>33.1</v>
      </c>
      <c r="G30" s="5">
        <v>28</v>
      </c>
      <c r="H30" s="5">
        <v>37.35</v>
      </c>
      <c r="I30" s="14">
        <f t="shared" si="0"/>
        <v>2125</v>
      </c>
      <c r="J30" s="15">
        <f t="shared" si="1"/>
        <v>16550</v>
      </c>
      <c r="K30" s="16">
        <f t="shared" si="2"/>
        <v>0.12839879154078551</v>
      </c>
      <c r="L30" s="17"/>
    </row>
    <row r="31" spans="1:12">
      <c r="A31" s="6">
        <v>43460</v>
      </c>
      <c r="B31" s="7" t="s">
        <v>86</v>
      </c>
      <c r="C31" s="7" t="s">
        <v>15</v>
      </c>
      <c r="D31" s="7">
        <v>500</v>
      </c>
      <c r="E31" s="7">
        <v>800</v>
      </c>
      <c r="F31" s="7">
        <v>21</v>
      </c>
      <c r="G31" s="7">
        <v>15.9</v>
      </c>
      <c r="H31" s="7">
        <v>15.9</v>
      </c>
      <c r="I31" s="18">
        <f t="shared" si="0"/>
        <v>-2550</v>
      </c>
      <c r="J31" s="15">
        <f t="shared" si="1"/>
        <v>10500</v>
      </c>
      <c r="K31" s="16">
        <f t="shared" si="2"/>
        <v>-0.24285714285714285</v>
      </c>
      <c r="L31" s="17"/>
    </row>
    <row r="32" spans="1:12">
      <c r="A32" s="6">
        <v>43461</v>
      </c>
      <c r="B32" s="7" t="s">
        <v>354</v>
      </c>
      <c r="C32" s="7" t="s">
        <v>329</v>
      </c>
      <c r="D32" s="7">
        <v>600</v>
      </c>
      <c r="E32" s="7">
        <v>1800</v>
      </c>
      <c r="F32" s="7">
        <v>7</v>
      </c>
      <c r="G32" s="7">
        <v>4.7</v>
      </c>
      <c r="H32" s="7">
        <v>4.7</v>
      </c>
      <c r="I32" s="18">
        <f t="shared" si="0"/>
        <v>-1380</v>
      </c>
      <c r="J32" s="15">
        <f t="shared" si="1"/>
        <v>4200</v>
      </c>
      <c r="K32" s="16">
        <f t="shared" si="2"/>
        <v>-0.32857142857142857</v>
      </c>
      <c r="L32" s="17"/>
    </row>
    <row r="33" spans="1:12">
      <c r="A33" s="4">
        <v>43461</v>
      </c>
      <c r="B33" s="5" t="s">
        <v>52</v>
      </c>
      <c r="C33" s="5" t="s">
        <v>15</v>
      </c>
      <c r="D33" s="5">
        <v>1400</v>
      </c>
      <c r="E33" s="5">
        <v>500</v>
      </c>
      <c r="F33" s="5">
        <v>2.5</v>
      </c>
      <c r="G33" s="5">
        <v>0.9</v>
      </c>
      <c r="H33" s="5">
        <v>2.5</v>
      </c>
      <c r="I33" s="14">
        <f t="shared" si="0"/>
        <v>0</v>
      </c>
      <c r="J33" s="15">
        <f t="shared" si="1"/>
        <v>3500</v>
      </c>
      <c r="K33" s="16">
        <f t="shared" si="2"/>
        <v>0</v>
      </c>
      <c r="L33" s="17"/>
    </row>
    <row r="34" spans="1:12">
      <c r="A34" s="4">
        <v>43462</v>
      </c>
      <c r="B34" s="5" t="s">
        <v>185</v>
      </c>
      <c r="C34" s="5" t="s">
        <v>329</v>
      </c>
      <c r="D34" s="5">
        <v>500</v>
      </c>
      <c r="E34" s="5">
        <v>840</v>
      </c>
      <c r="F34" s="5">
        <v>58</v>
      </c>
      <c r="G34" s="5">
        <v>52.9</v>
      </c>
      <c r="H34" s="5">
        <v>62.4</v>
      </c>
      <c r="I34" s="14">
        <f t="shared" si="0"/>
        <v>2199.9999999999991</v>
      </c>
      <c r="J34" s="15">
        <f t="shared" si="1"/>
        <v>29000</v>
      </c>
      <c r="K34" s="16">
        <f t="shared" si="2"/>
        <v>7.5862068965517213E-2</v>
      </c>
      <c r="L34" s="17"/>
    </row>
    <row r="35" spans="1:12">
      <c r="A35" s="4"/>
      <c r="B35" s="5"/>
      <c r="C35" s="5"/>
      <c r="D35" s="5"/>
      <c r="E35" s="5"/>
      <c r="F35" s="5"/>
      <c r="G35" s="5"/>
      <c r="H35" s="5"/>
      <c r="I35" s="14"/>
      <c r="J35" s="15"/>
      <c r="K35" s="16"/>
      <c r="L35" s="17"/>
    </row>
    <row r="36" spans="1:12">
      <c r="A36" s="4"/>
      <c r="B36" s="5"/>
      <c r="C36" s="5"/>
      <c r="D36" s="5"/>
      <c r="E36" s="5"/>
      <c r="F36" s="5"/>
      <c r="G36" s="5"/>
      <c r="H36" s="5"/>
      <c r="I36" s="14"/>
      <c r="J36" s="15"/>
      <c r="K36" s="16"/>
      <c r="L36" s="17"/>
    </row>
    <row r="37" spans="1:12">
      <c r="A37" s="4"/>
      <c r="B37" s="5"/>
      <c r="C37" s="5"/>
      <c r="D37" s="5"/>
      <c r="E37" s="5"/>
      <c r="F37" s="5"/>
      <c r="G37" s="5"/>
      <c r="H37" s="5"/>
      <c r="I37" s="14"/>
      <c r="J37" s="15"/>
      <c r="K37" s="16"/>
      <c r="L37" s="17"/>
    </row>
    <row r="38" spans="1:12">
      <c r="A38" s="4"/>
      <c r="B38" s="5"/>
      <c r="C38" s="5"/>
      <c r="D38" s="5"/>
      <c r="E38" s="5"/>
      <c r="F38" s="5"/>
      <c r="G38" s="5"/>
      <c r="H38" s="5"/>
      <c r="I38" s="14"/>
      <c r="J38" s="15"/>
      <c r="K38" s="16"/>
      <c r="L38" s="17"/>
    </row>
    <row r="39" spans="1:12">
      <c r="A39" s="4"/>
      <c r="B39" s="5"/>
      <c r="C39" s="5"/>
      <c r="D39" s="5"/>
      <c r="E39" s="5"/>
      <c r="F39" s="5"/>
      <c r="G39" s="5"/>
      <c r="H39" s="5"/>
      <c r="I39" s="14"/>
      <c r="J39" s="15"/>
      <c r="K39" s="16"/>
      <c r="L39" s="17"/>
    </row>
    <row r="40" spans="1:12">
      <c r="A40" s="4"/>
      <c r="B40" s="5"/>
      <c r="C40" s="5"/>
      <c r="D40" s="5"/>
      <c r="E40" s="5"/>
      <c r="F40" s="5"/>
      <c r="G40" s="5"/>
      <c r="H40" s="5"/>
      <c r="I40" s="14"/>
      <c r="J40" s="15"/>
      <c r="K40" s="16"/>
      <c r="L40" s="17"/>
    </row>
    <row r="41" spans="1:12">
      <c r="A41" s="4"/>
      <c r="B41" s="5"/>
      <c r="C41" s="5"/>
      <c r="D41" s="5"/>
      <c r="E41" s="5"/>
      <c r="F41" s="5"/>
      <c r="G41" s="5"/>
      <c r="H41" s="5"/>
      <c r="I41" s="14"/>
      <c r="J41" s="15"/>
      <c r="K41" s="16"/>
      <c r="L41" s="17"/>
    </row>
    <row r="42" spans="1:12">
      <c r="A42" s="4"/>
      <c r="B42" s="5"/>
      <c r="C42" s="5"/>
      <c r="D42" s="5"/>
      <c r="E42" s="5"/>
      <c r="F42" s="5"/>
      <c r="G42" s="5"/>
      <c r="H42" s="5"/>
      <c r="I42" s="14"/>
      <c r="J42" s="15"/>
      <c r="K42" s="16"/>
      <c r="L42" s="17"/>
    </row>
    <row r="43" spans="1:12">
      <c r="A43" s="4"/>
      <c r="B43" s="5"/>
      <c r="C43" s="5"/>
      <c r="D43" s="5"/>
      <c r="E43" s="5"/>
      <c r="F43" s="5"/>
      <c r="G43" s="5"/>
      <c r="H43" s="5"/>
      <c r="I43" s="14"/>
      <c r="J43" s="15"/>
      <c r="K43" s="16">
        <f>SUM(K4:K42)</f>
        <v>0.92212795363287392</v>
      </c>
      <c r="L43" s="17"/>
    </row>
    <row r="44" spans="1:12">
      <c r="A44" s="8"/>
      <c r="B44" s="9"/>
      <c r="C44" s="9"/>
      <c r="D44" s="9"/>
      <c r="E44" s="9"/>
      <c r="F44" s="9"/>
      <c r="G44" s="10"/>
      <c r="H44" s="10"/>
      <c r="I44" s="10"/>
      <c r="J44" s="9"/>
      <c r="K44" s="19"/>
      <c r="L44" s="12"/>
    </row>
    <row r="45" spans="1:12">
      <c r="A45" s="8"/>
      <c r="B45" s="9"/>
      <c r="C45" s="9"/>
      <c r="D45" s="9"/>
      <c r="E45" s="9"/>
      <c r="F45" s="9"/>
      <c r="G45" s="41" t="s">
        <v>21</v>
      </c>
      <c r="H45" s="41"/>
      <c r="I45" s="20">
        <f>SUM(I4:I43)</f>
        <v>33515.000000000007</v>
      </c>
      <c r="J45" s="9"/>
      <c r="K45" s="12"/>
      <c r="L45" s="12"/>
    </row>
    <row r="46" spans="1:12">
      <c r="G46" s="9"/>
      <c r="H46" s="9"/>
      <c r="I46" s="9"/>
    </row>
    <row r="47" spans="1:12">
      <c r="G47" s="42" t="s">
        <v>22</v>
      </c>
      <c r="H47" s="42"/>
      <c r="I47" s="22">
        <v>0.92</v>
      </c>
    </row>
    <row r="48" spans="1:12">
      <c r="G48" s="11"/>
      <c r="H48" s="11"/>
      <c r="I48" s="9"/>
    </row>
    <row r="49" spans="7:9">
      <c r="G49" s="42" t="s">
        <v>23</v>
      </c>
      <c r="H49" s="42"/>
      <c r="I49" s="21">
        <f>22/31</f>
        <v>0.70967741935483875</v>
      </c>
    </row>
  </sheetData>
  <mergeCells count="5">
    <mergeCell ref="A1:K1"/>
    <mergeCell ref="A2:K2"/>
    <mergeCell ref="G45:H45"/>
    <mergeCell ref="G47:H47"/>
    <mergeCell ref="G49:H49"/>
  </mergeCells>
  <pageMargins left="0.75" right="0.75" top="1" bottom="1" header="0.51180555555555596" footer="0.5118055555555559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44" sqref="D44"/>
    </sheetView>
  </sheetViews>
  <sheetFormatPr defaultColWidth="9" defaultRowHeight="15"/>
  <cols>
    <col min="1" max="1" width="10.140625" style="1" customWidth="1"/>
    <col min="2" max="2" width="20.7109375" style="1" customWidth="1"/>
    <col min="3" max="3" width="5.7109375" style="1" customWidth="1"/>
    <col min="4" max="4" width="10.28515625" style="1" customWidth="1"/>
    <col min="5" max="5" width="14" style="1" customWidth="1"/>
    <col min="6" max="6" width="9.7109375" style="1" customWidth="1"/>
    <col min="7" max="7" width="11.28515625" style="1" customWidth="1"/>
    <col min="8" max="8" width="11.85546875" style="1" customWidth="1"/>
    <col min="9" max="9" width="13.7109375" style="1" customWidth="1"/>
    <col min="10" max="10" width="18.28515625" style="1" customWidth="1"/>
    <col min="11" max="11" width="18" style="1" customWidth="1"/>
    <col min="12" max="16384" width="9" style="1"/>
  </cols>
  <sheetData>
    <row r="1" spans="1:12" ht="22.5">
      <c r="A1" s="43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44" t="s">
        <v>355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43405</v>
      </c>
      <c r="B4" s="5" t="s">
        <v>356</v>
      </c>
      <c r="C4" s="5" t="s">
        <v>15</v>
      </c>
      <c r="D4" s="5">
        <v>1250</v>
      </c>
      <c r="E4" s="5">
        <v>600</v>
      </c>
      <c r="F4" s="5">
        <v>38</v>
      </c>
      <c r="G4" s="5">
        <v>35.9</v>
      </c>
      <c r="H4" s="5">
        <v>39.9</v>
      </c>
      <c r="I4" s="14">
        <f t="shared" ref="I4:I32" si="0">(H4-F4)*D4</f>
        <v>2374.9999999999982</v>
      </c>
      <c r="J4" s="15">
        <f t="shared" ref="J4:J32" si="1">D4*F4</f>
        <v>47500</v>
      </c>
      <c r="K4" s="16">
        <f t="shared" ref="K4:K32" si="2">(I4/J4)</f>
        <v>4.9999999999999961E-2</v>
      </c>
      <c r="L4" s="17"/>
    </row>
    <row r="5" spans="1:12">
      <c r="A5" s="4">
        <v>43406</v>
      </c>
      <c r="B5" s="5" t="s">
        <v>65</v>
      </c>
      <c r="C5" s="5" t="s">
        <v>15</v>
      </c>
      <c r="D5" s="5">
        <v>500</v>
      </c>
      <c r="E5" s="5">
        <v>1060</v>
      </c>
      <c r="F5" s="5">
        <v>45</v>
      </c>
      <c r="G5" s="5">
        <v>39.700000000000003</v>
      </c>
      <c r="H5" s="5">
        <v>49</v>
      </c>
      <c r="I5" s="14">
        <f t="shared" si="0"/>
        <v>2000</v>
      </c>
      <c r="J5" s="15">
        <f t="shared" si="1"/>
        <v>22500</v>
      </c>
      <c r="K5" s="16">
        <f t="shared" si="2"/>
        <v>8.8888888888888892E-2</v>
      </c>
      <c r="L5" s="17"/>
    </row>
    <row r="6" spans="1:12">
      <c r="A6" s="4">
        <v>43406</v>
      </c>
      <c r="B6" s="5" t="s">
        <v>301</v>
      </c>
      <c r="C6" s="5" t="s">
        <v>15</v>
      </c>
      <c r="D6" s="5">
        <v>1000</v>
      </c>
      <c r="E6" s="5">
        <v>780</v>
      </c>
      <c r="F6" s="5">
        <v>29</v>
      </c>
      <c r="G6" s="5">
        <v>26.4</v>
      </c>
      <c r="H6" s="5">
        <v>29</v>
      </c>
      <c r="I6" s="14">
        <f t="shared" si="0"/>
        <v>0</v>
      </c>
      <c r="J6" s="15">
        <f t="shared" si="1"/>
        <v>29000</v>
      </c>
      <c r="K6" s="16">
        <f t="shared" si="2"/>
        <v>0</v>
      </c>
      <c r="L6" s="17"/>
    </row>
    <row r="7" spans="1:12">
      <c r="A7" s="4">
        <v>43409</v>
      </c>
      <c r="B7" s="5" t="s">
        <v>132</v>
      </c>
      <c r="C7" s="5" t="s">
        <v>15</v>
      </c>
      <c r="D7" s="5">
        <v>1000</v>
      </c>
      <c r="E7" s="5">
        <v>640</v>
      </c>
      <c r="F7" s="5">
        <v>43</v>
      </c>
      <c r="G7" s="5">
        <v>40.4</v>
      </c>
      <c r="H7" s="5">
        <v>47.5</v>
      </c>
      <c r="I7" s="14">
        <f t="shared" si="0"/>
        <v>4500</v>
      </c>
      <c r="J7" s="15">
        <f t="shared" si="1"/>
        <v>43000</v>
      </c>
      <c r="K7" s="16">
        <f t="shared" si="2"/>
        <v>0.10465116279069768</v>
      </c>
      <c r="L7" s="17"/>
    </row>
    <row r="8" spans="1:12">
      <c r="A8" s="4">
        <v>43409</v>
      </c>
      <c r="B8" s="5" t="s">
        <v>357</v>
      </c>
      <c r="C8" s="5" t="s">
        <v>15</v>
      </c>
      <c r="D8" s="5">
        <v>500</v>
      </c>
      <c r="E8" s="5">
        <v>840</v>
      </c>
      <c r="F8" s="5">
        <v>52</v>
      </c>
      <c r="G8" s="5">
        <v>46.9</v>
      </c>
      <c r="H8" s="5">
        <v>52</v>
      </c>
      <c r="I8" s="14">
        <f t="shared" si="0"/>
        <v>0</v>
      </c>
      <c r="J8" s="15">
        <f t="shared" si="1"/>
        <v>26000</v>
      </c>
      <c r="K8" s="16">
        <f t="shared" si="2"/>
        <v>0</v>
      </c>
      <c r="L8" s="17"/>
    </row>
    <row r="9" spans="1:12">
      <c r="A9" s="6">
        <v>43409</v>
      </c>
      <c r="B9" s="7" t="s">
        <v>261</v>
      </c>
      <c r="C9" s="7" t="s">
        <v>15</v>
      </c>
      <c r="D9" s="7">
        <v>1200</v>
      </c>
      <c r="E9" s="7">
        <v>620</v>
      </c>
      <c r="F9" s="7">
        <v>30.5</v>
      </c>
      <c r="G9" s="7">
        <v>28.4</v>
      </c>
      <c r="H9" s="7">
        <v>28.4</v>
      </c>
      <c r="I9" s="18">
        <f t="shared" si="0"/>
        <v>-2520.0000000000018</v>
      </c>
      <c r="J9" s="15">
        <f t="shared" si="1"/>
        <v>36600</v>
      </c>
      <c r="K9" s="16">
        <f t="shared" si="2"/>
        <v>-6.8852459016393489E-2</v>
      </c>
      <c r="L9" s="17"/>
    </row>
    <row r="10" spans="1:12">
      <c r="A10" s="4">
        <v>43410</v>
      </c>
      <c r="B10" s="5" t="s">
        <v>65</v>
      </c>
      <c r="C10" s="5" t="s">
        <v>15</v>
      </c>
      <c r="D10" s="5">
        <v>500</v>
      </c>
      <c r="E10" s="5">
        <v>1100</v>
      </c>
      <c r="F10" s="5">
        <v>38</v>
      </c>
      <c r="G10" s="5">
        <v>32.9</v>
      </c>
      <c r="H10" s="5">
        <v>38</v>
      </c>
      <c r="I10" s="14">
        <f t="shared" si="0"/>
        <v>0</v>
      </c>
      <c r="J10" s="15">
        <f t="shared" si="1"/>
        <v>19000</v>
      </c>
      <c r="K10" s="16">
        <f t="shared" si="2"/>
        <v>0</v>
      </c>
      <c r="L10" s="17"/>
    </row>
    <row r="11" spans="1:12">
      <c r="A11" s="4">
        <v>43413</v>
      </c>
      <c r="B11" s="5" t="s">
        <v>36</v>
      </c>
      <c r="C11" s="5" t="s">
        <v>15</v>
      </c>
      <c r="D11" s="5">
        <v>400</v>
      </c>
      <c r="E11" s="5">
        <v>1500</v>
      </c>
      <c r="F11" s="5">
        <v>64</v>
      </c>
      <c r="G11" s="5">
        <v>56.9</v>
      </c>
      <c r="H11" s="5">
        <v>68.8</v>
      </c>
      <c r="I11" s="14">
        <f t="shared" si="0"/>
        <v>1919.9999999999989</v>
      </c>
      <c r="J11" s="15">
        <f t="shared" si="1"/>
        <v>25600</v>
      </c>
      <c r="K11" s="16">
        <f t="shared" si="2"/>
        <v>7.4999999999999956E-2</v>
      </c>
      <c r="L11" s="17"/>
    </row>
    <row r="12" spans="1:12">
      <c r="A12" s="4">
        <v>43416</v>
      </c>
      <c r="B12" s="5" t="s">
        <v>240</v>
      </c>
      <c r="C12" s="5" t="s">
        <v>15</v>
      </c>
      <c r="D12" s="5">
        <v>3000</v>
      </c>
      <c r="E12" s="5">
        <v>285</v>
      </c>
      <c r="F12" s="5">
        <v>11</v>
      </c>
      <c r="G12" s="5">
        <v>9.9</v>
      </c>
      <c r="H12" s="5">
        <v>11</v>
      </c>
      <c r="I12" s="14">
        <f t="shared" si="0"/>
        <v>0</v>
      </c>
      <c r="J12" s="15">
        <f t="shared" si="1"/>
        <v>33000</v>
      </c>
      <c r="K12" s="16">
        <f t="shared" si="2"/>
        <v>0</v>
      </c>
      <c r="L12" s="17"/>
    </row>
    <row r="13" spans="1:12">
      <c r="A13" s="4">
        <v>43416</v>
      </c>
      <c r="B13" s="5" t="s">
        <v>347</v>
      </c>
      <c r="C13" s="5" t="s">
        <v>15</v>
      </c>
      <c r="D13" s="5">
        <v>1500</v>
      </c>
      <c r="E13" s="5">
        <v>240</v>
      </c>
      <c r="F13" s="5">
        <v>21</v>
      </c>
      <c r="G13" s="5">
        <v>19.399999999999999</v>
      </c>
      <c r="H13" s="5">
        <v>25.4</v>
      </c>
      <c r="I13" s="14">
        <f t="shared" si="0"/>
        <v>6599.9999999999982</v>
      </c>
      <c r="J13" s="15">
        <f t="shared" si="1"/>
        <v>31500</v>
      </c>
      <c r="K13" s="16">
        <f t="shared" si="2"/>
        <v>0.20952380952380947</v>
      </c>
      <c r="L13" s="17"/>
    </row>
    <row r="14" spans="1:12">
      <c r="A14" s="4">
        <v>43417</v>
      </c>
      <c r="B14" s="5" t="s">
        <v>244</v>
      </c>
      <c r="C14" s="5" t="s">
        <v>15</v>
      </c>
      <c r="D14" s="5">
        <v>1100</v>
      </c>
      <c r="E14" s="5">
        <v>590</v>
      </c>
      <c r="F14" s="5">
        <v>23</v>
      </c>
      <c r="G14" s="5">
        <v>20.399999999999999</v>
      </c>
      <c r="H14" s="5">
        <v>29</v>
      </c>
      <c r="I14" s="14">
        <f t="shared" si="0"/>
        <v>6600</v>
      </c>
      <c r="J14" s="15">
        <f t="shared" si="1"/>
        <v>25300</v>
      </c>
      <c r="K14" s="16">
        <f t="shared" si="2"/>
        <v>0.2608695652173913</v>
      </c>
      <c r="L14" s="17"/>
    </row>
    <row r="15" spans="1:12">
      <c r="A15" s="6">
        <v>43418</v>
      </c>
      <c r="B15" s="7" t="s">
        <v>358</v>
      </c>
      <c r="C15" s="7" t="s">
        <v>15</v>
      </c>
      <c r="D15" s="7">
        <v>2750</v>
      </c>
      <c r="E15" s="7">
        <v>360</v>
      </c>
      <c r="F15" s="7">
        <v>11.7</v>
      </c>
      <c r="G15" s="7">
        <v>10.7</v>
      </c>
      <c r="H15" s="7">
        <v>10.7</v>
      </c>
      <c r="I15" s="18">
        <f t="shared" si="0"/>
        <v>-2750</v>
      </c>
      <c r="J15" s="15">
        <f t="shared" si="1"/>
        <v>32174.999999999996</v>
      </c>
      <c r="K15" s="16">
        <f t="shared" si="2"/>
        <v>-8.5470085470085486E-2</v>
      </c>
      <c r="L15" s="17"/>
    </row>
    <row r="16" spans="1:12">
      <c r="A16" s="4">
        <v>43418</v>
      </c>
      <c r="B16" s="5" t="s">
        <v>244</v>
      </c>
      <c r="C16" s="5" t="s">
        <v>15</v>
      </c>
      <c r="D16" s="5">
        <v>1100</v>
      </c>
      <c r="E16" s="5">
        <v>530</v>
      </c>
      <c r="F16" s="5">
        <v>22</v>
      </c>
      <c r="G16" s="5">
        <v>19.7</v>
      </c>
      <c r="H16" s="5">
        <v>22</v>
      </c>
      <c r="I16" s="14">
        <f t="shared" si="0"/>
        <v>0</v>
      </c>
      <c r="J16" s="15">
        <f t="shared" si="1"/>
        <v>24200</v>
      </c>
      <c r="K16" s="16">
        <f t="shared" si="2"/>
        <v>0</v>
      </c>
      <c r="L16" s="17"/>
    </row>
    <row r="17" spans="1:12">
      <c r="A17" s="4">
        <v>43419</v>
      </c>
      <c r="B17" s="5" t="s">
        <v>357</v>
      </c>
      <c r="C17" s="5" t="s">
        <v>15</v>
      </c>
      <c r="D17" s="5">
        <v>500</v>
      </c>
      <c r="E17" s="5">
        <v>820</v>
      </c>
      <c r="F17" s="5">
        <v>49</v>
      </c>
      <c r="G17" s="5">
        <v>43.4</v>
      </c>
      <c r="H17" s="5">
        <v>53.9</v>
      </c>
      <c r="I17" s="14">
        <f t="shared" si="0"/>
        <v>2449.9999999999991</v>
      </c>
      <c r="J17" s="15">
        <f t="shared" si="1"/>
        <v>24500</v>
      </c>
      <c r="K17" s="16">
        <f t="shared" si="2"/>
        <v>9.9999999999999964E-2</v>
      </c>
      <c r="L17" s="4"/>
    </row>
    <row r="18" spans="1:12">
      <c r="A18" s="4">
        <v>43420</v>
      </c>
      <c r="B18" s="5" t="s">
        <v>357</v>
      </c>
      <c r="C18" s="5" t="s">
        <v>15</v>
      </c>
      <c r="D18" s="5">
        <v>500</v>
      </c>
      <c r="E18" s="5">
        <v>800</v>
      </c>
      <c r="F18" s="5">
        <v>49</v>
      </c>
      <c r="G18" s="5">
        <v>43.4</v>
      </c>
      <c r="H18" s="5">
        <v>61</v>
      </c>
      <c r="I18" s="14">
        <f t="shared" si="0"/>
        <v>6000</v>
      </c>
      <c r="J18" s="15">
        <f t="shared" si="1"/>
        <v>24500</v>
      </c>
      <c r="K18" s="16">
        <f t="shared" si="2"/>
        <v>0.24489795918367346</v>
      </c>
      <c r="L18" s="4"/>
    </row>
    <row r="19" spans="1:12">
      <c r="A19" s="4">
        <v>43423</v>
      </c>
      <c r="B19" s="5" t="s">
        <v>357</v>
      </c>
      <c r="C19" s="5" t="s">
        <v>15</v>
      </c>
      <c r="D19" s="5">
        <v>500</v>
      </c>
      <c r="E19" s="5">
        <v>760</v>
      </c>
      <c r="F19" s="5">
        <v>44</v>
      </c>
      <c r="G19" s="5">
        <v>38.4</v>
      </c>
      <c r="H19" s="5">
        <v>52.25</v>
      </c>
      <c r="I19" s="14">
        <f t="shared" si="0"/>
        <v>4125</v>
      </c>
      <c r="J19" s="15">
        <f t="shared" si="1"/>
        <v>22000</v>
      </c>
      <c r="K19" s="16">
        <f t="shared" si="2"/>
        <v>0.1875</v>
      </c>
      <c r="L19" s="4"/>
    </row>
    <row r="20" spans="1:12">
      <c r="A20" s="4">
        <v>43424</v>
      </c>
      <c r="B20" s="5" t="s">
        <v>347</v>
      </c>
      <c r="C20" s="5" t="s">
        <v>15</v>
      </c>
      <c r="D20" s="5">
        <v>1500</v>
      </c>
      <c r="E20" s="5">
        <v>230</v>
      </c>
      <c r="F20" s="5">
        <v>19</v>
      </c>
      <c r="G20" s="5">
        <v>17.399999999999999</v>
      </c>
      <c r="H20" s="5">
        <v>21.8</v>
      </c>
      <c r="I20" s="14">
        <f t="shared" si="0"/>
        <v>4200.0000000000009</v>
      </c>
      <c r="J20" s="15">
        <f t="shared" si="1"/>
        <v>28500</v>
      </c>
      <c r="K20" s="16">
        <f t="shared" si="2"/>
        <v>0.14736842105263162</v>
      </c>
      <c r="L20" s="4"/>
    </row>
    <row r="21" spans="1:12">
      <c r="A21" s="4">
        <v>43424</v>
      </c>
      <c r="B21" s="5" t="s">
        <v>359</v>
      </c>
      <c r="C21" s="5" t="s">
        <v>15</v>
      </c>
      <c r="D21" s="5">
        <v>500</v>
      </c>
      <c r="E21" s="5">
        <v>720</v>
      </c>
      <c r="F21" s="5">
        <v>48</v>
      </c>
      <c r="G21" s="5">
        <v>42.4</v>
      </c>
      <c r="H21" s="5">
        <v>48</v>
      </c>
      <c r="I21" s="14">
        <f t="shared" si="0"/>
        <v>0</v>
      </c>
      <c r="J21" s="15">
        <f t="shared" si="1"/>
        <v>24000</v>
      </c>
      <c r="K21" s="16">
        <f t="shared" si="2"/>
        <v>0</v>
      </c>
      <c r="L21" s="4"/>
    </row>
    <row r="22" spans="1:12">
      <c r="A22" s="6">
        <v>43425</v>
      </c>
      <c r="B22" s="7" t="s">
        <v>234</v>
      </c>
      <c r="C22" s="7" t="s">
        <v>15</v>
      </c>
      <c r="D22" s="7">
        <v>1100</v>
      </c>
      <c r="E22" s="7">
        <v>660</v>
      </c>
      <c r="F22" s="7">
        <v>19</v>
      </c>
      <c r="G22" s="7">
        <v>16.399999999999999</v>
      </c>
      <c r="H22" s="7">
        <v>16.399999999999999</v>
      </c>
      <c r="I22" s="18">
        <f t="shared" si="0"/>
        <v>-2860.0000000000014</v>
      </c>
      <c r="J22" s="15">
        <f t="shared" si="1"/>
        <v>20900</v>
      </c>
      <c r="K22" s="16">
        <f t="shared" si="2"/>
        <v>-0.13684210526315796</v>
      </c>
      <c r="L22" s="4"/>
    </row>
    <row r="23" spans="1:12">
      <c r="A23" s="4">
        <v>43425</v>
      </c>
      <c r="B23" s="5" t="s">
        <v>283</v>
      </c>
      <c r="C23" s="5" t="s">
        <v>15</v>
      </c>
      <c r="D23" s="5">
        <v>250</v>
      </c>
      <c r="E23" s="5">
        <v>2600</v>
      </c>
      <c r="F23" s="5">
        <v>70</v>
      </c>
      <c r="G23" s="5">
        <v>59.4</v>
      </c>
      <c r="H23" s="5">
        <v>70</v>
      </c>
      <c r="I23" s="14">
        <f t="shared" si="0"/>
        <v>0</v>
      </c>
      <c r="J23" s="15">
        <f t="shared" si="1"/>
        <v>17500</v>
      </c>
      <c r="K23" s="16">
        <f t="shared" si="2"/>
        <v>0</v>
      </c>
      <c r="L23" s="4"/>
    </row>
    <row r="24" spans="1:12">
      <c r="A24" s="6">
        <v>43425</v>
      </c>
      <c r="B24" s="7" t="s">
        <v>359</v>
      </c>
      <c r="C24" s="7" t="s">
        <v>15</v>
      </c>
      <c r="D24" s="7">
        <v>500</v>
      </c>
      <c r="E24" s="7">
        <v>700</v>
      </c>
      <c r="F24" s="7">
        <v>38</v>
      </c>
      <c r="G24" s="7">
        <v>32.4</v>
      </c>
      <c r="H24" s="7">
        <v>35</v>
      </c>
      <c r="I24" s="18">
        <f t="shared" si="0"/>
        <v>-1500</v>
      </c>
      <c r="J24" s="15">
        <f t="shared" si="1"/>
        <v>19000</v>
      </c>
      <c r="K24" s="16">
        <f t="shared" si="2"/>
        <v>-7.8947368421052627E-2</v>
      </c>
      <c r="L24" s="17"/>
    </row>
    <row r="25" spans="1:12">
      <c r="A25" s="4">
        <v>43426</v>
      </c>
      <c r="B25" s="5" t="s">
        <v>185</v>
      </c>
      <c r="C25" s="5" t="s">
        <v>329</v>
      </c>
      <c r="D25" s="5">
        <v>500</v>
      </c>
      <c r="E25" s="5">
        <v>700</v>
      </c>
      <c r="F25" s="5">
        <v>40</v>
      </c>
      <c r="G25" s="5">
        <v>34.4</v>
      </c>
      <c r="H25" s="5">
        <v>40</v>
      </c>
      <c r="I25" s="14">
        <f t="shared" si="0"/>
        <v>0</v>
      </c>
      <c r="J25" s="15">
        <f t="shared" si="1"/>
        <v>20000</v>
      </c>
      <c r="K25" s="16">
        <f t="shared" si="2"/>
        <v>0</v>
      </c>
      <c r="L25" s="17"/>
    </row>
    <row r="26" spans="1:12">
      <c r="A26" s="6">
        <v>43426</v>
      </c>
      <c r="B26" s="7" t="s">
        <v>360</v>
      </c>
      <c r="C26" s="7" t="s">
        <v>329</v>
      </c>
      <c r="D26" s="7">
        <v>1750</v>
      </c>
      <c r="E26" s="7">
        <v>200</v>
      </c>
      <c r="F26" s="7">
        <v>8.6999999999999993</v>
      </c>
      <c r="G26" s="7">
        <v>6.9</v>
      </c>
      <c r="H26" s="7">
        <v>6.9</v>
      </c>
      <c r="I26" s="18">
        <f t="shared" si="0"/>
        <v>-3149.9999999999982</v>
      </c>
      <c r="J26" s="15">
        <f t="shared" si="1"/>
        <v>15224.999999999998</v>
      </c>
      <c r="K26" s="16">
        <f t="shared" si="2"/>
        <v>-0.20689655172413784</v>
      </c>
      <c r="L26" s="17"/>
    </row>
    <row r="27" spans="1:12">
      <c r="A27" s="4">
        <v>43430</v>
      </c>
      <c r="B27" s="5" t="s">
        <v>361</v>
      </c>
      <c r="C27" s="5" t="s">
        <v>15</v>
      </c>
      <c r="D27" s="5">
        <v>3500</v>
      </c>
      <c r="E27" s="5">
        <v>220</v>
      </c>
      <c r="F27" s="5">
        <v>7.1</v>
      </c>
      <c r="G27" s="5">
        <v>6</v>
      </c>
      <c r="H27" s="5">
        <v>7.1</v>
      </c>
      <c r="I27" s="14">
        <f t="shared" si="0"/>
        <v>0</v>
      </c>
      <c r="J27" s="15">
        <f t="shared" si="1"/>
        <v>24850</v>
      </c>
      <c r="K27" s="16">
        <f t="shared" si="2"/>
        <v>0</v>
      </c>
      <c r="L27" s="17"/>
    </row>
    <row r="28" spans="1:12">
      <c r="A28" s="4">
        <v>43430</v>
      </c>
      <c r="B28" s="5" t="s">
        <v>349</v>
      </c>
      <c r="C28" s="5" t="s">
        <v>15</v>
      </c>
      <c r="D28" s="5">
        <v>2250</v>
      </c>
      <c r="E28" s="5">
        <v>170</v>
      </c>
      <c r="F28" s="5">
        <v>14</v>
      </c>
      <c r="G28" s="5">
        <v>12.9</v>
      </c>
      <c r="H28" s="5">
        <v>14</v>
      </c>
      <c r="I28" s="14">
        <f t="shared" si="0"/>
        <v>0</v>
      </c>
      <c r="J28" s="15">
        <f t="shared" si="1"/>
        <v>31500</v>
      </c>
      <c r="K28" s="16">
        <f t="shared" si="2"/>
        <v>0</v>
      </c>
      <c r="L28" s="17"/>
    </row>
    <row r="29" spans="1:12">
      <c r="A29" s="4">
        <v>43431</v>
      </c>
      <c r="B29" s="5" t="s">
        <v>349</v>
      </c>
      <c r="C29" s="5" t="s">
        <v>15</v>
      </c>
      <c r="D29" s="5">
        <v>2250</v>
      </c>
      <c r="E29" s="5">
        <v>160</v>
      </c>
      <c r="F29" s="5">
        <v>7.6</v>
      </c>
      <c r="G29" s="5">
        <v>6.4</v>
      </c>
      <c r="H29" s="5">
        <v>8.6</v>
      </c>
      <c r="I29" s="14">
        <f t="shared" si="0"/>
        <v>2250</v>
      </c>
      <c r="J29" s="15">
        <f t="shared" si="1"/>
        <v>17100</v>
      </c>
      <c r="K29" s="16">
        <f t="shared" si="2"/>
        <v>0.13157894736842105</v>
      </c>
      <c r="L29" s="17"/>
    </row>
    <row r="30" spans="1:12">
      <c r="A30" s="4">
        <v>43433</v>
      </c>
      <c r="B30" s="5" t="s">
        <v>362</v>
      </c>
      <c r="C30" s="5" t="s">
        <v>15</v>
      </c>
      <c r="D30" s="5">
        <v>250</v>
      </c>
      <c r="E30" s="5">
        <v>2600</v>
      </c>
      <c r="F30" s="5">
        <v>14</v>
      </c>
      <c r="G30" s="5">
        <v>5.4</v>
      </c>
      <c r="H30" s="5">
        <v>31.5</v>
      </c>
      <c r="I30" s="14">
        <f t="shared" si="0"/>
        <v>4375</v>
      </c>
      <c r="J30" s="15">
        <f t="shared" si="1"/>
        <v>3500</v>
      </c>
      <c r="K30" s="16">
        <f t="shared" si="2"/>
        <v>1.25</v>
      </c>
      <c r="L30" s="17"/>
    </row>
    <row r="31" spans="1:12">
      <c r="A31" s="4">
        <v>43434</v>
      </c>
      <c r="B31" s="5" t="s">
        <v>363</v>
      </c>
      <c r="C31" s="5" t="s">
        <v>15</v>
      </c>
      <c r="D31" s="5">
        <v>250</v>
      </c>
      <c r="E31" s="5">
        <v>2650</v>
      </c>
      <c r="F31" s="5">
        <v>130</v>
      </c>
      <c r="G31" s="5">
        <v>119.7</v>
      </c>
      <c r="H31" s="5">
        <v>137.80000000000001</v>
      </c>
      <c r="I31" s="14">
        <f t="shared" si="0"/>
        <v>1950.0000000000027</v>
      </c>
      <c r="J31" s="15">
        <f t="shared" si="1"/>
        <v>32500</v>
      </c>
      <c r="K31" s="16">
        <f t="shared" si="2"/>
        <v>6.0000000000000081E-2</v>
      </c>
      <c r="L31" s="17"/>
    </row>
    <row r="32" spans="1:12">
      <c r="A32" s="4">
        <v>43434</v>
      </c>
      <c r="B32" s="5" t="s">
        <v>301</v>
      </c>
      <c r="C32" s="5" t="s">
        <v>15</v>
      </c>
      <c r="D32" s="5">
        <v>1000</v>
      </c>
      <c r="E32" s="5">
        <v>780</v>
      </c>
      <c r="F32" s="5">
        <v>31</v>
      </c>
      <c r="G32" s="5">
        <v>27.9</v>
      </c>
      <c r="H32" s="5">
        <v>31</v>
      </c>
      <c r="I32" s="14">
        <f t="shared" si="0"/>
        <v>0</v>
      </c>
      <c r="J32" s="15">
        <f t="shared" si="1"/>
        <v>31000</v>
      </c>
      <c r="K32" s="16">
        <f t="shared" si="2"/>
        <v>0</v>
      </c>
      <c r="L32" s="17"/>
    </row>
    <row r="33" spans="1:12">
      <c r="A33" s="4"/>
      <c r="B33" s="5"/>
      <c r="C33" s="5"/>
      <c r="D33" s="5"/>
      <c r="E33" s="5"/>
      <c r="F33" s="5"/>
      <c r="G33" s="5"/>
      <c r="H33" s="5"/>
      <c r="I33" s="14"/>
      <c r="J33" s="15"/>
      <c r="K33" s="16">
        <f>SUM(K4:K32)</f>
        <v>2.333270184130686</v>
      </c>
      <c r="L33" s="17"/>
    </row>
    <row r="34" spans="1:12">
      <c r="A34" s="8"/>
      <c r="B34" s="9"/>
      <c r="C34" s="9"/>
      <c r="D34" s="9"/>
      <c r="E34" s="9"/>
      <c r="F34" s="9"/>
      <c r="G34" s="10"/>
      <c r="H34" s="10"/>
      <c r="I34" s="10"/>
      <c r="J34" s="9"/>
      <c r="K34" s="19"/>
      <c r="L34" s="12"/>
    </row>
    <row r="35" spans="1:12">
      <c r="A35" s="8"/>
      <c r="B35" s="9"/>
      <c r="C35" s="9"/>
      <c r="D35" s="9"/>
      <c r="E35" s="9"/>
      <c r="F35" s="9"/>
      <c r="G35" s="41" t="s">
        <v>21</v>
      </c>
      <c r="H35" s="41"/>
      <c r="I35" s="20">
        <f>SUM(I4:I33)</f>
        <v>36564.999999999993</v>
      </c>
      <c r="J35" s="9"/>
      <c r="K35" s="12"/>
      <c r="L35" s="12"/>
    </row>
    <row r="36" spans="1:12">
      <c r="G36" s="9"/>
      <c r="H36" s="9"/>
      <c r="I36" s="9"/>
    </row>
    <row r="37" spans="1:12">
      <c r="G37" s="42" t="s">
        <v>22</v>
      </c>
      <c r="H37" s="42"/>
      <c r="I37" s="22">
        <v>2.33</v>
      </c>
    </row>
    <row r="38" spans="1:12">
      <c r="G38" s="11"/>
      <c r="H38" s="11"/>
      <c r="I38" s="9"/>
    </row>
    <row r="39" spans="1:12">
      <c r="G39" s="42" t="s">
        <v>23</v>
      </c>
      <c r="H39" s="42"/>
      <c r="I39" s="21">
        <f>24/29</f>
        <v>0.82758620689655171</v>
      </c>
    </row>
  </sheetData>
  <mergeCells count="5">
    <mergeCell ref="A1:K1"/>
    <mergeCell ref="A2:K2"/>
    <mergeCell ref="G35:H35"/>
    <mergeCell ref="G37:H37"/>
    <mergeCell ref="G39:H39"/>
  </mergeCells>
  <pageMargins left="0.75" right="0.75" top="1" bottom="1" header="0.51180555555555596" footer="0.5118055555555559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M4" sqref="M4"/>
    </sheetView>
  </sheetViews>
  <sheetFormatPr defaultColWidth="9" defaultRowHeight="15"/>
  <cols>
    <col min="1" max="1" width="11.140625" style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3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44" t="s">
        <v>364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43374</v>
      </c>
      <c r="B4" s="5" t="s">
        <v>14</v>
      </c>
      <c r="C4" s="5" t="s">
        <v>15</v>
      </c>
      <c r="D4" s="5">
        <v>1000</v>
      </c>
      <c r="E4" s="5">
        <v>1260</v>
      </c>
      <c r="F4" s="5">
        <v>42</v>
      </c>
      <c r="G4" s="5">
        <v>39.700000000000003</v>
      </c>
      <c r="H4" s="5">
        <v>46.3</v>
      </c>
      <c r="I4" s="14">
        <f t="shared" ref="I4:I37" si="0">(H4-F4)*D4</f>
        <v>4299.9999999999973</v>
      </c>
      <c r="J4" s="15">
        <f t="shared" ref="J4:J37" si="1">D4*F4</f>
        <v>42000</v>
      </c>
      <c r="K4" s="16">
        <f t="shared" ref="K4:K37" si="2">(I4/J4)</f>
        <v>0.10238095238095232</v>
      </c>
      <c r="L4" s="17"/>
    </row>
    <row r="5" spans="1:12">
      <c r="A5" s="4">
        <v>43376</v>
      </c>
      <c r="B5" s="5" t="s">
        <v>18</v>
      </c>
      <c r="C5" s="5" t="s">
        <v>15</v>
      </c>
      <c r="D5" s="5">
        <v>600</v>
      </c>
      <c r="E5" s="5">
        <v>1100</v>
      </c>
      <c r="F5" s="5">
        <v>55</v>
      </c>
      <c r="G5" s="5">
        <v>49.4</v>
      </c>
      <c r="H5" s="5">
        <v>59</v>
      </c>
      <c r="I5" s="14">
        <f t="shared" si="0"/>
        <v>2400</v>
      </c>
      <c r="J5" s="15">
        <f t="shared" si="1"/>
        <v>33000</v>
      </c>
      <c r="K5" s="16">
        <f t="shared" si="2"/>
        <v>7.2727272727272724E-2</v>
      </c>
      <c r="L5" s="17"/>
    </row>
    <row r="6" spans="1:12">
      <c r="A6" s="4">
        <v>43377</v>
      </c>
      <c r="B6" s="5" t="s">
        <v>14</v>
      </c>
      <c r="C6" s="5" t="s">
        <v>15</v>
      </c>
      <c r="D6" s="5">
        <v>1000</v>
      </c>
      <c r="E6" s="5">
        <v>1180</v>
      </c>
      <c r="F6" s="5">
        <v>49</v>
      </c>
      <c r="G6" s="5">
        <v>46.4</v>
      </c>
      <c r="H6" s="5">
        <v>57</v>
      </c>
      <c r="I6" s="14">
        <f t="shared" si="0"/>
        <v>8000</v>
      </c>
      <c r="J6" s="15">
        <f t="shared" si="1"/>
        <v>49000</v>
      </c>
      <c r="K6" s="16">
        <f t="shared" si="2"/>
        <v>0.16326530612244897</v>
      </c>
      <c r="L6" s="17"/>
    </row>
    <row r="7" spans="1:12">
      <c r="A7" s="4">
        <v>43378</v>
      </c>
      <c r="B7" s="5" t="s">
        <v>312</v>
      </c>
      <c r="C7" s="5" t="s">
        <v>15</v>
      </c>
      <c r="D7" s="5">
        <v>1000</v>
      </c>
      <c r="E7" s="5">
        <v>780</v>
      </c>
      <c r="F7" s="5">
        <v>33</v>
      </c>
      <c r="G7" s="5">
        <v>30.4</v>
      </c>
      <c r="H7" s="5">
        <v>35.4</v>
      </c>
      <c r="I7" s="14">
        <f t="shared" si="0"/>
        <v>2399.9999999999986</v>
      </c>
      <c r="J7" s="15">
        <f t="shared" si="1"/>
        <v>33000</v>
      </c>
      <c r="K7" s="16">
        <f t="shared" si="2"/>
        <v>7.2727272727272682E-2</v>
      </c>
      <c r="L7" s="17"/>
    </row>
    <row r="8" spans="1:12">
      <c r="A8" s="4">
        <v>43381</v>
      </c>
      <c r="B8" s="5" t="s">
        <v>239</v>
      </c>
      <c r="C8" s="5" t="s">
        <v>15</v>
      </c>
      <c r="D8" s="5">
        <v>1500</v>
      </c>
      <c r="E8" s="5">
        <v>260</v>
      </c>
      <c r="F8" s="5">
        <v>24</v>
      </c>
      <c r="G8" s="5">
        <v>21.9</v>
      </c>
      <c r="H8" s="5">
        <v>24</v>
      </c>
      <c r="I8" s="14">
        <f t="shared" si="0"/>
        <v>0</v>
      </c>
      <c r="J8" s="15">
        <f t="shared" si="1"/>
        <v>36000</v>
      </c>
      <c r="K8" s="16">
        <f t="shared" si="2"/>
        <v>0</v>
      </c>
      <c r="L8" s="17"/>
    </row>
    <row r="9" spans="1:12">
      <c r="A9" s="4">
        <v>43381</v>
      </c>
      <c r="B9" s="5" t="s">
        <v>65</v>
      </c>
      <c r="C9" s="5" t="s">
        <v>15</v>
      </c>
      <c r="D9" s="5">
        <v>1000</v>
      </c>
      <c r="E9" s="5">
        <v>1040</v>
      </c>
      <c r="F9" s="5">
        <v>65</v>
      </c>
      <c r="G9" s="5">
        <v>61.9</v>
      </c>
      <c r="H9" s="5">
        <v>68.900000000000006</v>
      </c>
      <c r="I9" s="14">
        <f t="shared" si="0"/>
        <v>3900.0000000000055</v>
      </c>
      <c r="J9" s="15">
        <f t="shared" si="1"/>
        <v>65000</v>
      </c>
      <c r="K9" s="16">
        <f t="shared" si="2"/>
        <v>6.0000000000000081E-2</v>
      </c>
      <c r="L9" s="17"/>
    </row>
    <row r="10" spans="1:12">
      <c r="A10" s="4">
        <v>43382</v>
      </c>
      <c r="B10" s="5" t="s">
        <v>365</v>
      </c>
      <c r="C10" s="5" t="s">
        <v>15</v>
      </c>
      <c r="D10" s="5">
        <v>500</v>
      </c>
      <c r="E10" s="5">
        <v>1700</v>
      </c>
      <c r="F10" s="5">
        <v>56</v>
      </c>
      <c r="G10" s="5">
        <v>50.4</v>
      </c>
      <c r="H10" s="5">
        <v>62</v>
      </c>
      <c r="I10" s="14">
        <f t="shared" si="0"/>
        <v>3000</v>
      </c>
      <c r="J10" s="15">
        <f t="shared" si="1"/>
        <v>28000</v>
      </c>
      <c r="K10" s="16">
        <f t="shared" si="2"/>
        <v>0.10714285714285714</v>
      </c>
      <c r="L10" s="17"/>
    </row>
    <row r="11" spans="1:12">
      <c r="A11" s="6">
        <v>43383</v>
      </c>
      <c r="B11" s="7" t="s">
        <v>236</v>
      </c>
      <c r="C11" s="7" t="s">
        <v>15</v>
      </c>
      <c r="D11" s="7">
        <v>600</v>
      </c>
      <c r="E11" s="7">
        <v>1500</v>
      </c>
      <c r="F11" s="7">
        <v>54</v>
      </c>
      <c r="G11" s="7">
        <v>49.4</v>
      </c>
      <c r="H11" s="7">
        <v>49.4</v>
      </c>
      <c r="I11" s="18">
        <f t="shared" si="0"/>
        <v>-2760.0000000000009</v>
      </c>
      <c r="J11" s="15">
        <f t="shared" si="1"/>
        <v>32400</v>
      </c>
      <c r="K11" s="16">
        <f t="shared" si="2"/>
        <v>-8.5185185185185211E-2</v>
      </c>
      <c r="L11" s="17"/>
    </row>
    <row r="12" spans="1:12">
      <c r="A12" s="4">
        <v>43383</v>
      </c>
      <c r="B12" s="5" t="s">
        <v>65</v>
      </c>
      <c r="C12" s="5" t="s">
        <v>15</v>
      </c>
      <c r="D12" s="5">
        <v>1000</v>
      </c>
      <c r="E12" s="5">
        <v>1080</v>
      </c>
      <c r="F12" s="5">
        <v>57</v>
      </c>
      <c r="G12" s="5">
        <v>54.4</v>
      </c>
      <c r="H12" s="5">
        <v>57</v>
      </c>
      <c r="I12" s="14">
        <f t="shared" si="0"/>
        <v>0</v>
      </c>
      <c r="J12" s="15">
        <f t="shared" si="1"/>
        <v>57000</v>
      </c>
      <c r="K12" s="16">
        <f t="shared" si="2"/>
        <v>0</v>
      </c>
      <c r="L12" s="17"/>
    </row>
    <row r="13" spans="1:12">
      <c r="A13" s="4">
        <v>43383</v>
      </c>
      <c r="B13" s="5" t="s">
        <v>347</v>
      </c>
      <c r="C13" s="5" t="s">
        <v>15</v>
      </c>
      <c r="D13" s="5">
        <v>1500</v>
      </c>
      <c r="E13" s="5">
        <v>270</v>
      </c>
      <c r="F13" s="5">
        <v>30</v>
      </c>
      <c r="G13" s="5">
        <v>27.9</v>
      </c>
      <c r="H13" s="5">
        <v>34.4</v>
      </c>
      <c r="I13" s="14">
        <f t="shared" si="0"/>
        <v>6599.9999999999982</v>
      </c>
      <c r="J13" s="15">
        <f t="shared" si="1"/>
        <v>45000</v>
      </c>
      <c r="K13" s="16">
        <f t="shared" si="2"/>
        <v>0.14666666666666664</v>
      </c>
      <c r="L13" s="17"/>
    </row>
    <row r="14" spans="1:12">
      <c r="A14" s="4">
        <v>43384</v>
      </c>
      <c r="B14" s="5" t="s">
        <v>14</v>
      </c>
      <c r="C14" s="5" t="s">
        <v>15</v>
      </c>
      <c r="D14" s="5">
        <v>1000</v>
      </c>
      <c r="E14" s="5">
        <v>1080</v>
      </c>
      <c r="F14" s="5">
        <v>42.4</v>
      </c>
      <c r="G14" s="5">
        <v>39.9</v>
      </c>
      <c r="H14" s="5">
        <v>42.4</v>
      </c>
      <c r="I14" s="14">
        <f t="shared" si="0"/>
        <v>0</v>
      </c>
      <c r="J14" s="15">
        <f t="shared" si="1"/>
        <v>42400</v>
      </c>
      <c r="K14" s="16">
        <f t="shared" si="2"/>
        <v>0</v>
      </c>
      <c r="L14" s="17"/>
    </row>
    <row r="15" spans="1:12">
      <c r="A15" s="6">
        <v>43385</v>
      </c>
      <c r="B15" s="7" t="s">
        <v>252</v>
      </c>
      <c r="C15" s="7" t="s">
        <v>15</v>
      </c>
      <c r="D15" s="7">
        <v>1575</v>
      </c>
      <c r="E15" s="7">
        <v>220</v>
      </c>
      <c r="F15" s="7">
        <v>16</v>
      </c>
      <c r="G15" s="7">
        <v>14.4</v>
      </c>
      <c r="H15" s="7">
        <v>14.4</v>
      </c>
      <c r="I15" s="18">
        <f t="shared" si="0"/>
        <v>-2519.9999999999995</v>
      </c>
      <c r="J15" s="15">
        <f t="shared" si="1"/>
        <v>25200</v>
      </c>
      <c r="K15" s="16">
        <f t="shared" si="2"/>
        <v>-9.9999999999999978E-2</v>
      </c>
      <c r="L15" s="17"/>
    </row>
    <row r="16" spans="1:12">
      <c r="A16" s="4">
        <v>43385</v>
      </c>
      <c r="B16" s="5" t="s">
        <v>68</v>
      </c>
      <c r="C16" s="5" t="s">
        <v>15</v>
      </c>
      <c r="D16" s="5">
        <v>500</v>
      </c>
      <c r="E16" s="5">
        <v>1940</v>
      </c>
      <c r="F16" s="5">
        <v>80</v>
      </c>
      <c r="G16" s="5">
        <v>73.400000000000006</v>
      </c>
      <c r="H16" s="5">
        <v>84.9</v>
      </c>
      <c r="I16" s="14">
        <f t="shared" si="0"/>
        <v>2450.0000000000027</v>
      </c>
      <c r="J16" s="15">
        <f t="shared" si="1"/>
        <v>40000</v>
      </c>
      <c r="K16" s="16">
        <f t="shared" si="2"/>
        <v>6.1250000000000068E-2</v>
      </c>
      <c r="L16" s="17"/>
    </row>
    <row r="17" spans="1:12">
      <c r="A17" s="4">
        <v>43385</v>
      </c>
      <c r="B17" s="5" t="s">
        <v>65</v>
      </c>
      <c r="C17" s="5" t="s">
        <v>15</v>
      </c>
      <c r="D17" s="5">
        <v>1000</v>
      </c>
      <c r="E17" s="5">
        <v>1100</v>
      </c>
      <c r="F17" s="5">
        <v>52</v>
      </c>
      <c r="G17" s="5">
        <v>49.4</v>
      </c>
      <c r="H17" s="5">
        <v>53.8</v>
      </c>
      <c r="I17" s="14">
        <f t="shared" si="0"/>
        <v>1799.9999999999973</v>
      </c>
      <c r="J17" s="15">
        <f t="shared" si="1"/>
        <v>52000</v>
      </c>
      <c r="K17" s="16">
        <f t="shared" si="2"/>
        <v>3.4615384615384562E-2</v>
      </c>
      <c r="L17" s="4"/>
    </row>
    <row r="18" spans="1:12">
      <c r="A18" s="4">
        <v>43388</v>
      </c>
      <c r="B18" s="5" t="s">
        <v>65</v>
      </c>
      <c r="C18" s="5" t="s">
        <v>15</v>
      </c>
      <c r="D18" s="5">
        <v>1000</v>
      </c>
      <c r="E18" s="5">
        <v>1120</v>
      </c>
      <c r="F18" s="5">
        <v>44</v>
      </c>
      <c r="G18" s="5">
        <v>41.4</v>
      </c>
      <c r="H18" s="5">
        <v>44</v>
      </c>
      <c r="I18" s="14">
        <f t="shared" si="0"/>
        <v>0</v>
      </c>
      <c r="J18" s="15">
        <f t="shared" si="1"/>
        <v>44000</v>
      </c>
      <c r="K18" s="16">
        <f t="shared" si="2"/>
        <v>0</v>
      </c>
      <c r="L18" s="4"/>
    </row>
    <row r="19" spans="1:12">
      <c r="A19" s="4">
        <v>43388</v>
      </c>
      <c r="B19" s="5" t="s">
        <v>65</v>
      </c>
      <c r="C19" s="5" t="s">
        <v>15</v>
      </c>
      <c r="D19" s="5">
        <v>1000</v>
      </c>
      <c r="E19" s="5">
        <v>1120</v>
      </c>
      <c r="F19" s="5">
        <v>47</v>
      </c>
      <c r="G19" s="5">
        <v>43.9</v>
      </c>
      <c r="H19" s="5">
        <v>47</v>
      </c>
      <c r="I19" s="14">
        <f t="shared" si="0"/>
        <v>0</v>
      </c>
      <c r="J19" s="15">
        <f t="shared" si="1"/>
        <v>47000</v>
      </c>
      <c r="K19" s="16">
        <f t="shared" si="2"/>
        <v>0</v>
      </c>
      <c r="L19" s="4"/>
    </row>
    <row r="20" spans="1:12">
      <c r="A20" s="4">
        <v>43389</v>
      </c>
      <c r="B20" s="5" t="s">
        <v>135</v>
      </c>
      <c r="C20" s="5" t="s">
        <v>15</v>
      </c>
      <c r="D20" s="5">
        <v>500</v>
      </c>
      <c r="E20" s="5">
        <v>1200</v>
      </c>
      <c r="F20" s="5">
        <v>65</v>
      </c>
      <c r="G20" s="5">
        <v>59.4</v>
      </c>
      <c r="H20" s="5">
        <v>65</v>
      </c>
      <c r="I20" s="14">
        <f t="shared" si="0"/>
        <v>0</v>
      </c>
      <c r="J20" s="15">
        <f t="shared" si="1"/>
        <v>32500</v>
      </c>
      <c r="K20" s="16">
        <f t="shared" si="2"/>
        <v>0</v>
      </c>
      <c r="L20" s="4"/>
    </row>
    <row r="21" spans="1:12">
      <c r="A21" s="4">
        <v>43389</v>
      </c>
      <c r="B21" s="5" t="s">
        <v>239</v>
      </c>
      <c r="C21" s="5" t="s">
        <v>15</v>
      </c>
      <c r="D21" s="5">
        <v>1500</v>
      </c>
      <c r="E21" s="5">
        <v>280</v>
      </c>
      <c r="F21" s="5">
        <v>26.5</v>
      </c>
      <c r="G21" s="5">
        <v>24.9</v>
      </c>
      <c r="H21" s="5">
        <v>27.7</v>
      </c>
      <c r="I21" s="14">
        <f t="shared" si="0"/>
        <v>1799.9999999999989</v>
      </c>
      <c r="J21" s="15">
        <f t="shared" si="1"/>
        <v>39750</v>
      </c>
      <c r="K21" s="16">
        <f t="shared" si="2"/>
        <v>4.5283018867924497E-2</v>
      </c>
      <c r="L21" s="4"/>
    </row>
    <row r="22" spans="1:12">
      <c r="A22" s="6">
        <v>43390</v>
      </c>
      <c r="B22" s="7" t="s">
        <v>65</v>
      </c>
      <c r="C22" s="7" t="s">
        <v>15</v>
      </c>
      <c r="D22" s="7">
        <v>1000</v>
      </c>
      <c r="E22" s="7">
        <v>1160</v>
      </c>
      <c r="F22" s="7">
        <v>38</v>
      </c>
      <c r="G22" s="7">
        <v>35.4</v>
      </c>
      <c r="H22" s="7">
        <v>35.4</v>
      </c>
      <c r="I22" s="18">
        <f t="shared" si="0"/>
        <v>-2600.0000000000014</v>
      </c>
      <c r="J22" s="15">
        <f t="shared" si="1"/>
        <v>38000</v>
      </c>
      <c r="K22" s="16">
        <f t="shared" si="2"/>
        <v>-6.842105263157898E-2</v>
      </c>
      <c r="L22" s="4"/>
    </row>
    <row r="23" spans="1:12">
      <c r="A23" s="4">
        <v>43390</v>
      </c>
      <c r="B23" s="5" t="s">
        <v>366</v>
      </c>
      <c r="C23" s="5" t="s">
        <v>15</v>
      </c>
      <c r="D23" s="5">
        <v>500</v>
      </c>
      <c r="E23" s="5">
        <v>2300</v>
      </c>
      <c r="F23" s="5">
        <v>109</v>
      </c>
      <c r="G23" s="5">
        <v>103.9</v>
      </c>
      <c r="H23" s="5">
        <v>125.5</v>
      </c>
      <c r="I23" s="14">
        <f t="shared" si="0"/>
        <v>8250</v>
      </c>
      <c r="J23" s="15">
        <f t="shared" si="1"/>
        <v>54500</v>
      </c>
      <c r="K23" s="16">
        <f t="shared" si="2"/>
        <v>0.15137614678899083</v>
      </c>
      <c r="L23" s="4"/>
    </row>
    <row r="24" spans="1:12">
      <c r="A24" s="4">
        <v>43392</v>
      </c>
      <c r="B24" s="5" t="s">
        <v>208</v>
      </c>
      <c r="C24" s="5" t="s">
        <v>15</v>
      </c>
      <c r="D24" s="5">
        <v>1200</v>
      </c>
      <c r="E24" s="5">
        <v>860</v>
      </c>
      <c r="F24" s="5">
        <v>64</v>
      </c>
      <c r="G24" s="5">
        <v>61.7</v>
      </c>
      <c r="H24" s="5">
        <v>66</v>
      </c>
      <c r="I24" s="14">
        <f t="shared" si="0"/>
        <v>2400</v>
      </c>
      <c r="J24" s="15">
        <f t="shared" si="1"/>
        <v>76800</v>
      </c>
      <c r="K24" s="16">
        <f t="shared" si="2"/>
        <v>3.125E-2</v>
      </c>
      <c r="L24" s="17"/>
    </row>
    <row r="25" spans="1:12">
      <c r="A25" s="6">
        <v>43392</v>
      </c>
      <c r="B25" s="7" t="s">
        <v>14</v>
      </c>
      <c r="C25" s="7" t="s">
        <v>15</v>
      </c>
      <c r="D25" s="7">
        <v>1000</v>
      </c>
      <c r="E25" s="7">
        <v>1100</v>
      </c>
      <c r="F25" s="7">
        <v>30</v>
      </c>
      <c r="G25" s="7">
        <v>27.4</v>
      </c>
      <c r="H25" s="7">
        <v>27.4</v>
      </c>
      <c r="I25" s="18">
        <f t="shared" si="0"/>
        <v>-2600.0000000000014</v>
      </c>
      <c r="J25" s="15">
        <f t="shared" si="1"/>
        <v>30000</v>
      </c>
      <c r="K25" s="16">
        <f t="shared" si="2"/>
        <v>-8.6666666666666711E-2</v>
      </c>
      <c r="L25" s="17"/>
    </row>
    <row r="26" spans="1:12">
      <c r="A26" s="4">
        <v>43392</v>
      </c>
      <c r="B26" s="5" t="s">
        <v>234</v>
      </c>
      <c r="C26" s="5" t="s">
        <v>15</v>
      </c>
      <c r="D26" s="5">
        <v>1100</v>
      </c>
      <c r="E26" s="5">
        <v>600</v>
      </c>
      <c r="F26" s="5">
        <v>26</v>
      </c>
      <c r="G26" s="5">
        <v>23.4</v>
      </c>
      <c r="H26" s="5">
        <v>26</v>
      </c>
      <c r="I26" s="14">
        <f t="shared" si="0"/>
        <v>0</v>
      </c>
      <c r="J26" s="15">
        <f t="shared" si="1"/>
        <v>28600</v>
      </c>
      <c r="K26" s="16">
        <f t="shared" si="2"/>
        <v>0</v>
      </c>
      <c r="L26" s="17"/>
    </row>
    <row r="27" spans="1:12">
      <c r="A27" s="6">
        <v>43395</v>
      </c>
      <c r="B27" s="7" t="s">
        <v>367</v>
      </c>
      <c r="C27" s="7" t="s">
        <v>15</v>
      </c>
      <c r="D27" s="7">
        <v>500</v>
      </c>
      <c r="E27" s="7">
        <v>2200</v>
      </c>
      <c r="F27" s="7">
        <v>85</v>
      </c>
      <c r="G27" s="7">
        <v>78.7</v>
      </c>
      <c r="H27" s="7">
        <v>78.7</v>
      </c>
      <c r="I27" s="18">
        <f t="shared" si="0"/>
        <v>-3149.9999999999986</v>
      </c>
      <c r="J27" s="15">
        <f t="shared" si="1"/>
        <v>42500</v>
      </c>
      <c r="K27" s="16">
        <f t="shared" si="2"/>
        <v>-7.4117647058823496E-2</v>
      </c>
      <c r="L27" s="17"/>
    </row>
    <row r="28" spans="1:12">
      <c r="A28" s="4">
        <v>43395</v>
      </c>
      <c r="B28" s="5" t="s">
        <v>14</v>
      </c>
      <c r="C28" s="5" t="s">
        <v>15</v>
      </c>
      <c r="D28" s="5">
        <v>1000</v>
      </c>
      <c r="E28" s="5">
        <v>1100</v>
      </c>
      <c r="F28" s="5">
        <v>31</v>
      </c>
      <c r="G28" s="5">
        <v>28.4</v>
      </c>
      <c r="H28" s="5">
        <v>33</v>
      </c>
      <c r="I28" s="14">
        <f t="shared" si="0"/>
        <v>2000</v>
      </c>
      <c r="J28" s="15">
        <f t="shared" si="1"/>
        <v>31000</v>
      </c>
      <c r="K28" s="16">
        <f t="shared" si="2"/>
        <v>6.4516129032258063E-2</v>
      </c>
      <c r="L28" s="17"/>
    </row>
    <row r="29" spans="1:12">
      <c r="A29" s="4">
        <v>43396</v>
      </c>
      <c r="B29" s="5" t="s">
        <v>368</v>
      </c>
      <c r="C29" s="5" t="s">
        <v>15</v>
      </c>
      <c r="D29" s="5">
        <v>250</v>
      </c>
      <c r="E29" s="5">
        <v>2500</v>
      </c>
      <c r="F29" s="5">
        <v>56</v>
      </c>
      <c r="G29" s="5">
        <v>44.4</v>
      </c>
      <c r="H29" s="5">
        <v>65.8</v>
      </c>
      <c r="I29" s="14">
        <f t="shared" si="0"/>
        <v>2449.9999999999991</v>
      </c>
      <c r="J29" s="15">
        <f t="shared" si="1"/>
        <v>14000</v>
      </c>
      <c r="K29" s="16">
        <f t="shared" si="2"/>
        <v>0.17499999999999993</v>
      </c>
      <c r="L29" s="17"/>
    </row>
    <row r="30" spans="1:12">
      <c r="A30" s="4">
        <v>43397</v>
      </c>
      <c r="B30" s="5" t="s">
        <v>367</v>
      </c>
      <c r="C30" s="5" t="s">
        <v>15</v>
      </c>
      <c r="D30" s="5">
        <v>500</v>
      </c>
      <c r="E30" s="5">
        <v>2250</v>
      </c>
      <c r="F30" s="5">
        <v>69</v>
      </c>
      <c r="G30" s="5">
        <v>63.4</v>
      </c>
      <c r="H30" s="5">
        <v>85</v>
      </c>
      <c r="I30" s="14">
        <f t="shared" si="0"/>
        <v>8000</v>
      </c>
      <c r="J30" s="15">
        <f t="shared" si="1"/>
        <v>34500</v>
      </c>
      <c r="K30" s="16">
        <f t="shared" si="2"/>
        <v>0.2318840579710145</v>
      </c>
      <c r="L30" s="17"/>
    </row>
    <row r="31" spans="1:12">
      <c r="A31" s="4">
        <v>43398</v>
      </c>
      <c r="B31" s="5" t="s">
        <v>14</v>
      </c>
      <c r="C31" s="5" t="s">
        <v>15</v>
      </c>
      <c r="D31" s="5">
        <v>1000</v>
      </c>
      <c r="E31" s="5">
        <v>1040</v>
      </c>
      <c r="F31" s="5">
        <v>12</v>
      </c>
      <c r="G31" s="5">
        <v>9.4</v>
      </c>
      <c r="H31" s="5">
        <v>12</v>
      </c>
      <c r="I31" s="14">
        <f t="shared" si="0"/>
        <v>0</v>
      </c>
      <c r="J31" s="15">
        <f t="shared" si="1"/>
        <v>12000</v>
      </c>
      <c r="K31" s="16">
        <f t="shared" si="2"/>
        <v>0</v>
      </c>
      <c r="L31" s="17"/>
    </row>
    <row r="32" spans="1:12">
      <c r="A32" s="4">
        <v>43398</v>
      </c>
      <c r="B32" s="5" t="s">
        <v>14</v>
      </c>
      <c r="C32" s="5" t="s">
        <v>15</v>
      </c>
      <c r="D32" s="5">
        <v>1000</v>
      </c>
      <c r="E32" s="5">
        <v>1040</v>
      </c>
      <c r="F32" s="5">
        <v>15</v>
      </c>
      <c r="G32" s="5">
        <v>12.4</v>
      </c>
      <c r="H32" s="5">
        <v>17.399999999999999</v>
      </c>
      <c r="I32" s="14">
        <f t="shared" si="0"/>
        <v>2399.9999999999986</v>
      </c>
      <c r="J32" s="15">
        <f t="shared" si="1"/>
        <v>15000</v>
      </c>
      <c r="K32" s="16">
        <f t="shared" si="2"/>
        <v>0.15999999999999992</v>
      </c>
      <c r="L32" s="17"/>
    </row>
    <row r="33" spans="1:12">
      <c r="A33" s="4">
        <v>43399</v>
      </c>
      <c r="B33" s="5" t="s">
        <v>68</v>
      </c>
      <c r="C33" s="5" t="s">
        <v>15</v>
      </c>
      <c r="D33" s="5">
        <v>250</v>
      </c>
      <c r="E33" s="5">
        <v>1850</v>
      </c>
      <c r="F33" s="5">
        <v>76</v>
      </c>
      <c r="G33" s="5">
        <v>66.7</v>
      </c>
      <c r="H33" s="5">
        <v>76</v>
      </c>
      <c r="I33" s="14">
        <f t="shared" si="0"/>
        <v>0</v>
      </c>
      <c r="J33" s="15">
        <f t="shared" si="1"/>
        <v>19000</v>
      </c>
      <c r="K33" s="16">
        <f t="shared" si="2"/>
        <v>0</v>
      </c>
      <c r="L33" s="17"/>
    </row>
    <row r="34" spans="1:12">
      <c r="A34" s="4">
        <v>43402</v>
      </c>
      <c r="B34" s="5" t="s">
        <v>51</v>
      </c>
      <c r="C34" s="5" t="s">
        <v>15</v>
      </c>
      <c r="D34" s="5">
        <v>250</v>
      </c>
      <c r="E34" s="5">
        <v>1920</v>
      </c>
      <c r="F34" s="5">
        <v>49</v>
      </c>
      <c r="G34" s="5">
        <v>38.700000000000003</v>
      </c>
      <c r="H34" s="5">
        <v>57</v>
      </c>
      <c r="I34" s="14">
        <f t="shared" si="0"/>
        <v>2000</v>
      </c>
      <c r="J34" s="15">
        <f t="shared" si="1"/>
        <v>12250</v>
      </c>
      <c r="K34" s="16">
        <f t="shared" si="2"/>
        <v>0.16326530612244897</v>
      </c>
      <c r="L34" s="17"/>
    </row>
    <row r="35" spans="1:12">
      <c r="A35" s="4">
        <v>43402</v>
      </c>
      <c r="B35" s="5" t="s">
        <v>369</v>
      </c>
      <c r="C35" s="5" t="s">
        <v>15</v>
      </c>
      <c r="D35" s="5">
        <v>400</v>
      </c>
      <c r="E35" s="5">
        <v>1400</v>
      </c>
      <c r="F35" s="5">
        <v>85</v>
      </c>
      <c r="G35" s="5">
        <v>77.7</v>
      </c>
      <c r="H35" s="5">
        <v>99</v>
      </c>
      <c r="I35" s="14">
        <f t="shared" si="0"/>
        <v>5600</v>
      </c>
      <c r="J35" s="15">
        <f t="shared" si="1"/>
        <v>34000</v>
      </c>
      <c r="K35" s="16">
        <f t="shared" si="2"/>
        <v>0.16470588235294117</v>
      </c>
      <c r="L35" s="17"/>
    </row>
    <row r="36" spans="1:12">
      <c r="A36" s="4">
        <v>43403</v>
      </c>
      <c r="B36" s="5" t="s">
        <v>347</v>
      </c>
      <c r="C36" s="5" t="s">
        <v>15</v>
      </c>
      <c r="D36" s="5">
        <v>1500</v>
      </c>
      <c r="E36" s="5">
        <v>190</v>
      </c>
      <c r="F36" s="5">
        <v>29</v>
      </c>
      <c r="G36" s="5">
        <v>28.4</v>
      </c>
      <c r="H36" s="5">
        <v>35</v>
      </c>
      <c r="I36" s="14">
        <f t="shared" si="0"/>
        <v>9000</v>
      </c>
      <c r="J36" s="15">
        <f t="shared" si="1"/>
        <v>43500</v>
      </c>
      <c r="K36" s="16">
        <f t="shared" si="2"/>
        <v>0.20689655172413793</v>
      </c>
      <c r="L36" s="17"/>
    </row>
    <row r="37" spans="1:12">
      <c r="A37" s="4">
        <v>43404</v>
      </c>
      <c r="B37" s="5" t="s">
        <v>347</v>
      </c>
      <c r="C37" s="5" t="s">
        <v>15</v>
      </c>
      <c r="D37" s="5">
        <v>1500</v>
      </c>
      <c r="E37" s="5">
        <v>220</v>
      </c>
      <c r="F37" s="5">
        <v>25</v>
      </c>
      <c r="G37" s="5">
        <v>23.4</v>
      </c>
      <c r="H37" s="5">
        <v>28.9</v>
      </c>
      <c r="I37" s="14">
        <f t="shared" si="0"/>
        <v>5849.9999999999982</v>
      </c>
      <c r="J37" s="15">
        <f t="shared" si="1"/>
        <v>37500</v>
      </c>
      <c r="K37" s="16">
        <f t="shared" si="2"/>
        <v>0.15599999999999994</v>
      </c>
      <c r="L37" s="17"/>
    </row>
    <row r="38" spans="1:12">
      <c r="A38" s="4"/>
      <c r="B38" s="5"/>
      <c r="C38" s="5"/>
      <c r="D38" s="5"/>
      <c r="E38" s="5"/>
      <c r="F38" s="5"/>
      <c r="G38" s="5"/>
      <c r="H38" s="5"/>
      <c r="I38" s="14"/>
      <c r="J38" s="15"/>
      <c r="K38" s="16"/>
      <c r="L38" s="17"/>
    </row>
    <row r="39" spans="1:12">
      <c r="A39" s="4"/>
      <c r="B39" s="5"/>
      <c r="C39" s="5"/>
      <c r="D39" s="5"/>
      <c r="E39" s="5"/>
      <c r="F39" s="5"/>
      <c r="G39" s="5"/>
      <c r="H39" s="5"/>
      <c r="I39" s="14"/>
      <c r="J39" s="15"/>
      <c r="K39" s="16">
        <f>SUM(K4:K38)</f>
        <v>1.9565622537003167</v>
      </c>
      <c r="L39" s="17"/>
    </row>
    <row r="40" spans="1:12">
      <c r="A40" s="8"/>
      <c r="B40" s="9"/>
      <c r="C40" s="9"/>
      <c r="D40" s="9"/>
      <c r="E40" s="9"/>
      <c r="F40" s="9"/>
      <c r="G40" s="10"/>
      <c r="H40" s="10"/>
      <c r="I40" s="10"/>
      <c r="J40" s="9"/>
      <c r="K40" s="19"/>
      <c r="L40" s="12"/>
    </row>
    <row r="41" spans="1:12">
      <c r="A41" s="8"/>
      <c r="B41" s="9"/>
      <c r="C41" s="9"/>
      <c r="D41" s="9"/>
      <c r="E41" s="9"/>
      <c r="F41" s="9"/>
      <c r="G41" s="41" t="s">
        <v>21</v>
      </c>
      <c r="H41" s="41"/>
      <c r="I41" s="20">
        <f>SUM(I4:I39)</f>
        <v>70970</v>
      </c>
      <c r="J41" s="9"/>
      <c r="K41" s="12"/>
      <c r="L41" s="12"/>
    </row>
    <row r="42" spans="1:12">
      <c r="G42" s="9"/>
      <c r="H42" s="9"/>
      <c r="I42" s="9"/>
    </row>
    <row r="43" spans="1:12">
      <c r="G43" s="42" t="s">
        <v>22</v>
      </c>
      <c r="H43" s="42"/>
      <c r="I43" s="22">
        <v>1.96</v>
      </c>
    </row>
    <row r="44" spans="1:12">
      <c r="G44" s="11"/>
      <c r="H44" s="11"/>
      <c r="I44" s="9"/>
    </row>
    <row r="45" spans="1:12">
      <c r="G45" s="42" t="s">
        <v>23</v>
      </c>
      <c r="H45" s="42"/>
      <c r="I45" s="21">
        <f>29/34</f>
        <v>0.8529411764705882</v>
      </c>
    </row>
  </sheetData>
  <mergeCells count="5">
    <mergeCell ref="A1:K1"/>
    <mergeCell ref="A2:K2"/>
    <mergeCell ref="G41:H41"/>
    <mergeCell ref="G43:H43"/>
    <mergeCell ref="G45:H45"/>
  </mergeCell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L4" sqref="L4"/>
    </sheetView>
  </sheetViews>
  <sheetFormatPr defaultColWidth="9" defaultRowHeight="15"/>
  <cols>
    <col min="1" max="1" width="10.140625" style="25" customWidth="1"/>
    <col min="2" max="2" width="20.140625" style="1" customWidth="1"/>
    <col min="3" max="4" width="9" style="1"/>
    <col min="5" max="5" width="12.85546875" style="1" customWidth="1"/>
    <col min="6" max="6" width="9" style="1"/>
    <col min="7" max="7" width="12.140625" style="1" customWidth="1"/>
    <col min="8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2"/>
    </row>
    <row r="2" spans="1:13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28">
        <v>43864</v>
      </c>
      <c r="B4" s="5" t="s">
        <v>14</v>
      </c>
      <c r="C4" s="5" t="s">
        <v>15</v>
      </c>
      <c r="D4" s="5">
        <v>500</v>
      </c>
      <c r="E4" s="5">
        <v>1360</v>
      </c>
      <c r="F4" s="5">
        <v>49</v>
      </c>
      <c r="G4" s="33" t="s">
        <v>16</v>
      </c>
      <c r="H4" s="5">
        <v>44.9</v>
      </c>
      <c r="I4" s="5">
        <v>53</v>
      </c>
      <c r="J4" s="14">
        <f t="shared" ref="J4:J11" si="0">(I4-F4)*D4</f>
        <v>2000</v>
      </c>
      <c r="K4" s="15">
        <f t="shared" ref="K4:K11" si="1">D4*F4</f>
        <v>24500</v>
      </c>
      <c r="L4" s="16">
        <f t="shared" ref="L4:L11" si="2">(J4/K4)</f>
        <v>8.1632653061224483E-2</v>
      </c>
      <c r="M4" s="17"/>
    </row>
    <row r="5" spans="1:13">
      <c r="A5" s="28">
        <v>43893</v>
      </c>
      <c r="B5" s="5" t="s">
        <v>17</v>
      </c>
      <c r="C5" s="5" t="s">
        <v>15</v>
      </c>
      <c r="D5" s="5">
        <v>1500</v>
      </c>
      <c r="E5" s="5">
        <v>860</v>
      </c>
      <c r="F5" s="5">
        <v>45</v>
      </c>
      <c r="G5" s="5">
        <v>57</v>
      </c>
      <c r="H5" s="5">
        <v>43.4</v>
      </c>
      <c r="I5" s="5">
        <v>48.9</v>
      </c>
      <c r="J5" s="14">
        <f t="shared" si="0"/>
        <v>5849.9999999999982</v>
      </c>
      <c r="K5" s="15">
        <f t="shared" si="1"/>
        <v>67500</v>
      </c>
      <c r="L5" s="16">
        <f t="shared" si="2"/>
        <v>8.6666666666666642E-2</v>
      </c>
      <c r="M5" s="17"/>
    </row>
    <row r="6" spans="1:13">
      <c r="A6" s="28">
        <v>43924</v>
      </c>
      <c r="B6" s="5" t="s">
        <v>18</v>
      </c>
      <c r="C6" s="5" t="s">
        <v>15</v>
      </c>
      <c r="D6" s="5">
        <v>600</v>
      </c>
      <c r="E6" s="5">
        <v>1200</v>
      </c>
      <c r="F6" s="5">
        <v>68</v>
      </c>
      <c r="G6" s="5">
        <v>81</v>
      </c>
      <c r="H6" s="5">
        <v>64.400000000000006</v>
      </c>
      <c r="I6" s="5">
        <v>71.900000000000006</v>
      </c>
      <c r="J6" s="14">
        <f t="shared" si="0"/>
        <v>2340.0000000000036</v>
      </c>
      <c r="K6" s="15">
        <f t="shared" si="1"/>
        <v>40800</v>
      </c>
      <c r="L6" s="16">
        <f t="shared" si="2"/>
        <v>5.7352941176470676E-2</v>
      </c>
      <c r="M6" s="17"/>
    </row>
    <row r="7" spans="1:13">
      <c r="A7" s="28">
        <v>43985</v>
      </c>
      <c r="B7" s="5" t="s">
        <v>19</v>
      </c>
      <c r="C7" s="5" t="s">
        <v>15</v>
      </c>
      <c r="D7" s="5">
        <v>1100</v>
      </c>
      <c r="E7" s="5">
        <v>820</v>
      </c>
      <c r="F7" s="5">
        <v>40</v>
      </c>
      <c r="G7" s="5">
        <v>49</v>
      </c>
      <c r="H7" s="5">
        <v>38.9</v>
      </c>
      <c r="I7" s="5">
        <v>41</v>
      </c>
      <c r="J7" s="14">
        <f t="shared" si="0"/>
        <v>1100</v>
      </c>
      <c r="K7" s="15">
        <f t="shared" si="1"/>
        <v>44000</v>
      </c>
      <c r="L7" s="16">
        <f t="shared" si="2"/>
        <v>2.5000000000000001E-2</v>
      </c>
      <c r="M7" s="17"/>
    </row>
    <row r="8" spans="1:13">
      <c r="A8" s="28">
        <v>44077</v>
      </c>
      <c r="B8" s="5" t="s">
        <v>17</v>
      </c>
      <c r="C8" s="5" t="s">
        <v>15</v>
      </c>
      <c r="D8" s="5">
        <v>1500</v>
      </c>
      <c r="E8" s="5">
        <v>840</v>
      </c>
      <c r="F8" s="5">
        <v>41</v>
      </c>
      <c r="G8" s="5">
        <v>49</v>
      </c>
      <c r="H8" s="5">
        <v>39.4</v>
      </c>
      <c r="I8" s="5">
        <v>44.4</v>
      </c>
      <c r="J8" s="14">
        <f t="shared" si="0"/>
        <v>5099.9999999999982</v>
      </c>
      <c r="K8" s="15">
        <f t="shared" si="1"/>
        <v>61500</v>
      </c>
      <c r="L8" s="16">
        <f t="shared" si="2"/>
        <v>8.2926829268292659E-2</v>
      </c>
      <c r="M8" s="17"/>
    </row>
    <row r="9" spans="1:13">
      <c r="A9" s="28">
        <v>44168</v>
      </c>
      <c r="B9" s="5" t="s">
        <v>20</v>
      </c>
      <c r="C9" s="5" t="s">
        <v>15</v>
      </c>
      <c r="D9" s="5">
        <v>1100</v>
      </c>
      <c r="E9" s="5">
        <v>700</v>
      </c>
      <c r="F9" s="5">
        <v>47.5</v>
      </c>
      <c r="G9" s="5">
        <v>54</v>
      </c>
      <c r="H9" s="5">
        <v>45.4</v>
      </c>
      <c r="I9" s="5">
        <v>50</v>
      </c>
      <c r="J9" s="14">
        <f t="shared" si="0"/>
        <v>2750</v>
      </c>
      <c r="K9" s="15">
        <f t="shared" si="1"/>
        <v>52250</v>
      </c>
      <c r="L9" s="16">
        <f t="shared" si="2"/>
        <v>5.2631578947368418E-2</v>
      </c>
      <c r="M9" s="17"/>
    </row>
    <row r="10" spans="1:13">
      <c r="A10" s="28">
        <v>43906</v>
      </c>
      <c r="B10" s="5" t="s">
        <v>17</v>
      </c>
      <c r="C10" s="5" t="s">
        <v>15</v>
      </c>
      <c r="D10" s="5">
        <v>1500</v>
      </c>
      <c r="E10" s="5">
        <v>740</v>
      </c>
      <c r="F10" s="5">
        <v>51</v>
      </c>
      <c r="G10" s="5">
        <v>59</v>
      </c>
      <c r="H10" s="5">
        <v>49.4</v>
      </c>
      <c r="I10" s="5">
        <v>57</v>
      </c>
      <c r="J10" s="14">
        <f t="shared" si="0"/>
        <v>9000</v>
      </c>
      <c r="K10" s="15">
        <f t="shared" si="1"/>
        <v>76500</v>
      </c>
      <c r="L10" s="16">
        <f t="shared" si="2"/>
        <v>0.11764705882352941</v>
      </c>
      <c r="M10" s="17"/>
    </row>
    <row r="11" spans="1:13">
      <c r="A11" s="28">
        <v>43908</v>
      </c>
      <c r="B11" s="5" t="s">
        <v>20</v>
      </c>
      <c r="C11" s="5" t="s">
        <v>15</v>
      </c>
      <c r="D11" s="5">
        <v>1100</v>
      </c>
      <c r="E11" s="5">
        <v>600</v>
      </c>
      <c r="F11" s="5">
        <v>58</v>
      </c>
      <c r="G11" s="5">
        <v>65</v>
      </c>
      <c r="H11" s="5">
        <v>55.9</v>
      </c>
      <c r="I11" s="5">
        <v>62.5</v>
      </c>
      <c r="J11" s="14">
        <f t="shared" si="0"/>
        <v>4950</v>
      </c>
      <c r="K11" s="15">
        <f t="shared" si="1"/>
        <v>63800</v>
      </c>
      <c r="L11" s="16">
        <f t="shared" si="2"/>
        <v>7.7586206896551727E-2</v>
      </c>
      <c r="M11" s="17"/>
    </row>
    <row r="12" spans="1:13">
      <c r="A12" s="28">
        <v>43914</v>
      </c>
      <c r="B12" s="5" t="s">
        <v>479</v>
      </c>
      <c r="C12" s="5" t="s">
        <v>15</v>
      </c>
      <c r="D12" s="31">
        <v>20</v>
      </c>
      <c r="E12" s="5">
        <v>17000</v>
      </c>
      <c r="F12" s="5">
        <v>1500</v>
      </c>
      <c r="G12" s="5">
        <v>1601</v>
      </c>
      <c r="H12" s="5">
        <v>1498.4</v>
      </c>
      <c r="I12" s="5">
        <v>1601</v>
      </c>
      <c r="J12" s="14">
        <f t="shared" ref="J12:J15" si="3">(I12-F12)*D12</f>
        <v>2020</v>
      </c>
      <c r="K12" s="15">
        <f t="shared" ref="K12:K15" si="4">D12*F12</f>
        <v>30000</v>
      </c>
      <c r="L12" s="16">
        <f t="shared" ref="L12:L15" si="5">(J12/K12)</f>
        <v>6.7333333333333328E-2</v>
      </c>
      <c r="M12" s="17"/>
    </row>
    <row r="13" spans="1:13">
      <c r="A13" s="27">
        <v>43917</v>
      </c>
      <c r="B13" s="7" t="s">
        <v>480</v>
      </c>
      <c r="C13" s="7" t="s">
        <v>15</v>
      </c>
      <c r="D13" s="7">
        <v>1200</v>
      </c>
      <c r="E13" s="7">
        <v>380</v>
      </c>
      <c r="F13" s="7">
        <v>66</v>
      </c>
      <c r="G13" s="7">
        <v>72</v>
      </c>
      <c r="H13" s="7">
        <v>63.9</v>
      </c>
      <c r="I13" s="7">
        <v>63.9</v>
      </c>
      <c r="J13" s="18">
        <f t="shared" si="3"/>
        <v>-2520.0000000000018</v>
      </c>
      <c r="K13" s="23">
        <f t="shared" si="4"/>
        <v>79200</v>
      </c>
      <c r="L13" s="24">
        <f t="shared" si="5"/>
        <v>-3.1818181818181843E-2</v>
      </c>
      <c r="M13" s="17"/>
    </row>
    <row r="14" spans="1:13">
      <c r="A14" s="28">
        <v>43920</v>
      </c>
      <c r="B14" s="5" t="s">
        <v>481</v>
      </c>
      <c r="C14" s="5" t="s">
        <v>15</v>
      </c>
      <c r="D14" s="5">
        <v>500</v>
      </c>
      <c r="E14" s="5">
        <v>860</v>
      </c>
      <c r="F14" s="5">
        <v>86</v>
      </c>
      <c r="G14" s="5">
        <v>97</v>
      </c>
      <c r="H14" s="5">
        <v>81.400000000000006</v>
      </c>
      <c r="I14" s="5">
        <v>86</v>
      </c>
      <c r="J14" s="14">
        <f t="shared" si="3"/>
        <v>0</v>
      </c>
      <c r="K14" s="15">
        <f t="shared" si="4"/>
        <v>43000</v>
      </c>
      <c r="L14" s="16">
        <f t="shared" si="5"/>
        <v>0</v>
      </c>
      <c r="M14" s="4"/>
    </row>
    <row r="15" spans="1:13">
      <c r="A15" s="28">
        <v>43921</v>
      </c>
      <c r="B15" s="5" t="s">
        <v>290</v>
      </c>
      <c r="C15" s="5" t="s">
        <v>15</v>
      </c>
      <c r="D15" s="5">
        <v>1800</v>
      </c>
      <c r="E15" s="5">
        <v>300</v>
      </c>
      <c r="F15" s="5">
        <v>35</v>
      </c>
      <c r="G15" s="5">
        <v>41</v>
      </c>
      <c r="H15" s="5">
        <v>33.700000000000003</v>
      </c>
      <c r="I15" s="5">
        <v>35</v>
      </c>
      <c r="J15" s="14">
        <f t="shared" si="3"/>
        <v>0</v>
      </c>
      <c r="K15" s="15">
        <f t="shared" si="4"/>
        <v>63000</v>
      </c>
      <c r="L15" s="16">
        <f t="shared" si="5"/>
        <v>0</v>
      </c>
      <c r="M15" s="4"/>
    </row>
    <row r="16" spans="1:13">
      <c r="A16" s="28"/>
      <c r="B16" s="5"/>
      <c r="C16" s="5"/>
      <c r="D16" s="5"/>
      <c r="E16" s="5"/>
      <c r="F16" s="5"/>
      <c r="G16" s="5"/>
      <c r="H16" s="5"/>
      <c r="I16" s="5"/>
      <c r="J16" s="14"/>
      <c r="K16" s="15"/>
      <c r="L16" s="16"/>
      <c r="M16" s="4"/>
    </row>
    <row r="17" spans="1:13">
      <c r="A17" s="28"/>
      <c r="B17" s="5"/>
      <c r="C17" s="5"/>
      <c r="D17" s="5"/>
      <c r="E17" s="5"/>
      <c r="F17" s="5"/>
      <c r="G17" s="5"/>
      <c r="H17" s="5"/>
      <c r="I17" s="5"/>
      <c r="J17" s="14"/>
      <c r="K17" s="15"/>
      <c r="L17" s="16"/>
      <c r="M17" s="4"/>
    </row>
    <row r="18" spans="1:13">
      <c r="A18" s="28"/>
      <c r="B18" s="5"/>
      <c r="C18" s="5"/>
      <c r="D18" s="5"/>
      <c r="E18" s="5"/>
      <c r="F18" s="5"/>
      <c r="G18" s="5"/>
      <c r="H18" s="5"/>
      <c r="I18" s="5"/>
      <c r="J18" s="14"/>
      <c r="K18" s="15"/>
      <c r="L18" s="16">
        <f>SUM(L4:L17)</f>
        <v>0.61695908635525554</v>
      </c>
    </row>
    <row r="19" spans="1:13">
      <c r="A19" s="30"/>
      <c r="B19" s="9"/>
      <c r="C19" s="9"/>
      <c r="D19" s="9"/>
      <c r="E19" s="9"/>
      <c r="F19" s="9"/>
      <c r="G19" s="9"/>
      <c r="H19" s="10"/>
      <c r="I19" s="10"/>
      <c r="J19" s="10"/>
      <c r="K19" s="9"/>
      <c r="L19" s="19"/>
    </row>
    <row r="20" spans="1:13">
      <c r="A20" s="30"/>
      <c r="B20" s="9"/>
      <c r="C20" s="9"/>
      <c r="D20" s="9"/>
      <c r="E20" s="9"/>
      <c r="F20" s="9"/>
      <c r="G20" s="9"/>
      <c r="H20" s="41" t="s">
        <v>21</v>
      </c>
      <c r="I20" s="41"/>
      <c r="J20" s="20">
        <f>SUM(J4:J18)</f>
        <v>32590</v>
      </c>
      <c r="K20" s="9"/>
      <c r="L20" s="12"/>
    </row>
    <row r="21" spans="1:13">
      <c r="H21" s="9"/>
      <c r="I21" s="9"/>
      <c r="J21" s="9"/>
    </row>
    <row r="22" spans="1:13">
      <c r="H22" s="42" t="s">
        <v>22</v>
      </c>
      <c r="I22" s="42"/>
      <c r="J22" s="22">
        <v>0.62</v>
      </c>
    </row>
    <row r="23" spans="1:13">
      <c r="H23" s="11"/>
      <c r="I23" s="11"/>
    </row>
    <row r="24" spans="1:13">
      <c r="H24" s="42" t="s">
        <v>23</v>
      </c>
      <c r="I24" s="42"/>
      <c r="J24" s="22">
        <f>11/12</f>
        <v>0.91666666666666663</v>
      </c>
    </row>
  </sheetData>
  <mergeCells count="5">
    <mergeCell ref="A1:L1"/>
    <mergeCell ref="A2:L2"/>
    <mergeCell ref="H20:I20"/>
    <mergeCell ref="H22:I22"/>
    <mergeCell ref="H24:I24"/>
  </mergeCells>
  <pageMargins left="0.75" right="0.75" top="1" bottom="1" header="0.51180555555555596" footer="0.5118055555555559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M9" sqref="M9"/>
    </sheetView>
  </sheetViews>
  <sheetFormatPr defaultColWidth="9" defaultRowHeight="15"/>
  <cols>
    <col min="1" max="1" width="11.140625" style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2"/>
      <c r="L1" s="12"/>
    </row>
    <row r="2" spans="1:12">
      <c r="A2" s="48" t="s">
        <v>370</v>
      </c>
      <c r="B2" s="49"/>
      <c r="C2" s="49"/>
      <c r="D2" s="49"/>
      <c r="E2" s="49"/>
      <c r="F2" s="49"/>
      <c r="G2" s="49"/>
      <c r="H2" s="49"/>
      <c r="I2" s="49"/>
      <c r="J2" s="50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43346</v>
      </c>
      <c r="B4" s="5" t="s">
        <v>47</v>
      </c>
      <c r="C4" s="5" t="s">
        <v>15</v>
      </c>
      <c r="D4" s="5">
        <v>700</v>
      </c>
      <c r="E4" s="5">
        <v>1060</v>
      </c>
      <c r="F4" s="5">
        <v>24</v>
      </c>
      <c r="G4" s="5">
        <v>18.7</v>
      </c>
      <c r="H4" s="5">
        <v>24</v>
      </c>
      <c r="I4" s="14">
        <f t="shared" ref="I4:I32" si="0">(H4-F4)*D4</f>
        <v>0</v>
      </c>
      <c r="J4" s="15">
        <f t="shared" ref="J4:J32" si="1">D4*F4</f>
        <v>16800</v>
      </c>
      <c r="K4" s="16">
        <f t="shared" ref="K4:K32" si="2">(I4/J4)</f>
        <v>0</v>
      </c>
      <c r="L4" s="17"/>
    </row>
    <row r="5" spans="1:12">
      <c r="A5" s="6">
        <v>43346</v>
      </c>
      <c r="B5" s="7" t="s">
        <v>371</v>
      </c>
      <c r="C5" s="7" t="s">
        <v>15</v>
      </c>
      <c r="D5" s="7">
        <v>3500</v>
      </c>
      <c r="E5" s="7">
        <v>240</v>
      </c>
      <c r="F5" s="7">
        <v>10.6</v>
      </c>
      <c r="G5" s="7">
        <v>9.6999999999999993</v>
      </c>
      <c r="H5" s="7">
        <v>9.6999999999999993</v>
      </c>
      <c r="I5" s="18">
        <f t="shared" si="0"/>
        <v>-3150.0000000000014</v>
      </c>
      <c r="J5" s="15">
        <f t="shared" si="1"/>
        <v>37100</v>
      </c>
      <c r="K5" s="16">
        <f t="shared" si="2"/>
        <v>-8.4905660377358527E-2</v>
      </c>
      <c r="L5" s="17"/>
    </row>
    <row r="6" spans="1:12">
      <c r="A6" s="4">
        <v>43346</v>
      </c>
      <c r="B6" s="5" t="s">
        <v>372</v>
      </c>
      <c r="C6" s="5" t="s">
        <v>15</v>
      </c>
      <c r="D6" s="5">
        <v>600</v>
      </c>
      <c r="E6" s="5">
        <v>1760</v>
      </c>
      <c r="F6" s="5">
        <v>35</v>
      </c>
      <c r="G6" s="5">
        <v>29.7</v>
      </c>
      <c r="H6" s="5">
        <v>38.700000000000003</v>
      </c>
      <c r="I6" s="14">
        <f t="shared" si="0"/>
        <v>2220.0000000000018</v>
      </c>
      <c r="J6" s="15">
        <f t="shared" si="1"/>
        <v>21000</v>
      </c>
      <c r="K6" s="16">
        <f t="shared" si="2"/>
        <v>0.1057142857142858</v>
      </c>
      <c r="L6" s="17"/>
    </row>
    <row r="7" spans="1:12">
      <c r="A7" s="4">
        <v>43347</v>
      </c>
      <c r="B7" s="5" t="s">
        <v>354</v>
      </c>
      <c r="C7" s="5" t="s">
        <v>15</v>
      </c>
      <c r="D7" s="5">
        <v>600</v>
      </c>
      <c r="E7" s="5">
        <v>1700</v>
      </c>
      <c r="F7" s="5">
        <v>43</v>
      </c>
      <c r="G7" s="5">
        <v>37.4</v>
      </c>
      <c r="H7" s="5">
        <v>59.9</v>
      </c>
      <c r="I7" s="14">
        <f t="shared" si="0"/>
        <v>10140</v>
      </c>
      <c r="J7" s="15">
        <f t="shared" si="1"/>
        <v>25800</v>
      </c>
      <c r="K7" s="16">
        <f t="shared" si="2"/>
        <v>0.39302325581395348</v>
      </c>
      <c r="L7" s="17"/>
    </row>
    <row r="8" spans="1:12">
      <c r="A8" s="4">
        <v>43347</v>
      </c>
      <c r="B8" s="5" t="s">
        <v>234</v>
      </c>
      <c r="C8" s="5" t="s">
        <v>15</v>
      </c>
      <c r="D8" s="5">
        <v>1100</v>
      </c>
      <c r="E8" s="5">
        <v>840</v>
      </c>
      <c r="F8" s="5">
        <v>39</v>
      </c>
      <c r="G8" s="5">
        <v>35.700000000000003</v>
      </c>
      <c r="H8" s="5">
        <v>43.7</v>
      </c>
      <c r="I8" s="14">
        <f t="shared" si="0"/>
        <v>5170.0000000000027</v>
      </c>
      <c r="J8" s="15">
        <f t="shared" si="1"/>
        <v>42900</v>
      </c>
      <c r="K8" s="16">
        <f t="shared" si="2"/>
        <v>0.12051282051282057</v>
      </c>
      <c r="L8" s="17"/>
    </row>
    <row r="9" spans="1:12">
      <c r="A9" s="4">
        <v>43348</v>
      </c>
      <c r="B9" s="5" t="s">
        <v>373</v>
      </c>
      <c r="C9" s="5" t="s">
        <v>15</v>
      </c>
      <c r="D9" s="5">
        <v>1200</v>
      </c>
      <c r="E9" s="5">
        <v>740</v>
      </c>
      <c r="F9" s="5">
        <v>23</v>
      </c>
      <c r="G9" s="5">
        <v>19.7</v>
      </c>
      <c r="H9" s="5">
        <v>24.9</v>
      </c>
      <c r="I9" s="14">
        <f t="shared" si="0"/>
        <v>2279.9999999999982</v>
      </c>
      <c r="J9" s="15">
        <f t="shared" si="1"/>
        <v>27600</v>
      </c>
      <c r="K9" s="16">
        <f t="shared" si="2"/>
        <v>8.2608695652173852E-2</v>
      </c>
      <c r="L9" s="17"/>
    </row>
    <row r="10" spans="1:12">
      <c r="A10" s="4">
        <v>43349</v>
      </c>
      <c r="B10" s="5" t="s">
        <v>281</v>
      </c>
      <c r="C10" s="5" t="s">
        <v>15</v>
      </c>
      <c r="D10" s="5">
        <v>1000</v>
      </c>
      <c r="E10" s="5">
        <v>720</v>
      </c>
      <c r="F10" s="5">
        <v>30</v>
      </c>
      <c r="G10" s="5">
        <v>26.9</v>
      </c>
      <c r="H10" s="5">
        <v>32.4</v>
      </c>
      <c r="I10" s="14">
        <f t="shared" si="0"/>
        <v>2399.9999999999986</v>
      </c>
      <c r="J10" s="15">
        <f t="shared" si="1"/>
        <v>30000</v>
      </c>
      <c r="K10" s="16">
        <f t="shared" si="2"/>
        <v>7.999999999999996E-2</v>
      </c>
      <c r="L10" s="17"/>
    </row>
    <row r="11" spans="1:12">
      <c r="A11" s="4">
        <v>43349</v>
      </c>
      <c r="B11" s="5" t="s">
        <v>89</v>
      </c>
      <c r="C11" s="5" t="s">
        <v>15</v>
      </c>
      <c r="D11" s="5">
        <v>1200</v>
      </c>
      <c r="E11" s="5">
        <v>1160</v>
      </c>
      <c r="F11" s="5">
        <v>42</v>
      </c>
      <c r="G11" s="5">
        <v>38.9</v>
      </c>
      <c r="H11" s="5">
        <v>42</v>
      </c>
      <c r="I11" s="14">
        <f t="shared" si="0"/>
        <v>0</v>
      </c>
      <c r="J11" s="15">
        <f t="shared" si="1"/>
        <v>50400</v>
      </c>
      <c r="K11" s="16">
        <f t="shared" si="2"/>
        <v>0</v>
      </c>
      <c r="L11" s="17"/>
    </row>
    <row r="12" spans="1:12">
      <c r="A12" s="6">
        <v>43350</v>
      </c>
      <c r="B12" s="7" t="s">
        <v>65</v>
      </c>
      <c r="C12" s="7" t="s">
        <v>15</v>
      </c>
      <c r="D12" s="7">
        <v>1000</v>
      </c>
      <c r="E12" s="7">
        <v>1260</v>
      </c>
      <c r="F12" s="7">
        <v>40</v>
      </c>
      <c r="G12" s="7">
        <v>36.700000000000003</v>
      </c>
      <c r="H12" s="7">
        <v>36.700000000000003</v>
      </c>
      <c r="I12" s="18">
        <f t="shared" si="0"/>
        <v>-3299.9999999999973</v>
      </c>
      <c r="J12" s="15">
        <f t="shared" si="1"/>
        <v>40000</v>
      </c>
      <c r="K12" s="16">
        <f t="shared" si="2"/>
        <v>-8.2499999999999934E-2</v>
      </c>
      <c r="L12" s="17"/>
    </row>
    <row r="13" spans="1:12">
      <c r="A13" s="4">
        <v>43350</v>
      </c>
      <c r="B13" s="5" t="s">
        <v>374</v>
      </c>
      <c r="C13" s="5" t="s">
        <v>15</v>
      </c>
      <c r="D13" s="5">
        <v>600</v>
      </c>
      <c r="E13" s="5">
        <v>1620</v>
      </c>
      <c r="F13" s="5">
        <v>49</v>
      </c>
      <c r="G13" s="5">
        <v>43.7</v>
      </c>
      <c r="H13" s="5">
        <v>49</v>
      </c>
      <c r="I13" s="14">
        <f t="shared" si="0"/>
        <v>0</v>
      </c>
      <c r="J13" s="15">
        <f t="shared" si="1"/>
        <v>29400</v>
      </c>
      <c r="K13" s="16">
        <f t="shared" si="2"/>
        <v>0</v>
      </c>
      <c r="L13" s="17"/>
    </row>
    <row r="14" spans="1:12">
      <c r="A14" s="4">
        <v>43353</v>
      </c>
      <c r="B14" s="5" t="s">
        <v>375</v>
      </c>
      <c r="C14" s="5" t="s">
        <v>15</v>
      </c>
      <c r="D14" s="5">
        <v>700</v>
      </c>
      <c r="E14" s="5">
        <v>960</v>
      </c>
      <c r="F14" s="5">
        <v>40</v>
      </c>
      <c r="G14" s="5">
        <v>35.4</v>
      </c>
      <c r="H14" s="5">
        <v>46.5</v>
      </c>
      <c r="I14" s="14">
        <f t="shared" si="0"/>
        <v>4550</v>
      </c>
      <c r="J14" s="15">
        <f t="shared" si="1"/>
        <v>28000</v>
      </c>
      <c r="K14" s="16">
        <f t="shared" si="2"/>
        <v>0.16250000000000001</v>
      </c>
      <c r="L14" s="17"/>
    </row>
    <row r="15" spans="1:12">
      <c r="A15" s="4">
        <v>43354</v>
      </c>
      <c r="B15" s="5" t="s">
        <v>376</v>
      </c>
      <c r="C15" s="5" t="s">
        <v>15</v>
      </c>
      <c r="D15" s="5">
        <v>700</v>
      </c>
      <c r="E15" s="5">
        <v>1080</v>
      </c>
      <c r="F15" s="5">
        <v>30.5</v>
      </c>
      <c r="G15" s="5">
        <v>26.4</v>
      </c>
      <c r="H15" s="5">
        <v>30.5</v>
      </c>
      <c r="I15" s="14">
        <f t="shared" si="0"/>
        <v>0</v>
      </c>
      <c r="J15" s="15">
        <f t="shared" si="1"/>
        <v>21350</v>
      </c>
      <c r="K15" s="16">
        <f t="shared" si="2"/>
        <v>0</v>
      </c>
      <c r="L15" s="17"/>
    </row>
    <row r="16" spans="1:12">
      <c r="A16" s="6">
        <v>43354</v>
      </c>
      <c r="B16" s="7" t="s">
        <v>89</v>
      </c>
      <c r="C16" s="7" t="s">
        <v>15</v>
      </c>
      <c r="D16" s="7">
        <v>1200</v>
      </c>
      <c r="E16" s="7">
        <v>1160</v>
      </c>
      <c r="F16" s="7">
        <v>49</v>
      </c>
      <c r="G16" s="7">
        <v>46.4</v>
      </c>
      <c r="H16" s="7">
        <v>46.4</v>
      </c>
      <c r="I16" s="18">
        <f t="shared" si="0"/>
        <v>-3120.0000000000018</v>
      </c>
      <c r="J16" s="15">
        <f t="shared" si="1"/>
        <v>58800</v>
      </c>
      <c r="K16" s="16">
        <f t="shared" si="2"/>
        <v>-5.3061224489795951E-2</v>
      </c>
      <c r="L16" s="17"/>
    </row>
    <row r="17" spans="1:12">
      <c r="A17" s="4">
        <v>43354</v>
      </c>
      <c r="B17" s="5" t="s">
        <v>132</v>
      </c>
      <c r="C17" s="5" t="s">
        <v>15</v>
      </c>
      <c r="D17" s="5">
        <v>1000</v>
      </c>
      <c r="E17" s="5">
        <v>680</v>
      </c>
      <c r="F17" s="5">
        <v>25.5</v>
      </c>
      <c r="G17" s="5">
        <v>22.9</v>
      </c>
      <c r="H17" s="5">
        <v>25.5</v>
      </c>
      <c r="I17" s="14">
        <f t="shared" si="0"/>
        <v>0</v>
      </c>
      <c r="J17" s="15">
        <f t="shared" si="1"/>
        <v>25500</v>
      </c>
      <c r="K17" s="16">
        <f t="shared" si="2"/>
        <v>0</v>
      </c>
      <c r="L17" s="4"/>
    </row>
    <row r="18" spans="1:12">
      <c r="A18" s="4">
        <v>43355</v>
      </c>
      <c r="B18" s="5" t="s">
        <v>240</v>
      </c>
      <c r="C18" s="5" t="s">
        <v>15</v>
      </c>
      <c r="D18" s="5">
        <v>3000</v>
      </c>
      <c r="E18" s="5">
        <v>285</v>
      </c>
      <c r="F18" s="5">
        <v>9.5</v>
      </c>
      <c r="G18" s="5">
        <v>8.4</v>
      </c>
      <c r="H18" s="5">
        <v>10.4</v>
      </c>
      <c r="I18" s="14">
        <f t="shared" si="0"/>
        <v>2700.0000000000009</v>
      </c>
      <c r="J18" s="15">
        <f t="shared" si="1"/>
        <v>28500</v>
      </c>
      <c r="K18" s="16">
        <f t="shared" si="2"/>
        <v>9.4736842105263189E-2</v>
      </c>
      <c r="L18" s="4"/>
    </row>
    <row r="19" spans="1:12">
      <c r="A19" s="4">
        <v>43355</v>
      </c>
      <c r="B19" s="4" t="s">
        <v>30</v>
      </c>
      <c r="C19" s="5" t="s">
        <v>15</v>
      </c>
      <c r="D19" s="5">
        <v>1800</v>
      </c>
      <c r="E19" s="5">
        <v>330</v>
      </c>
      <c r="F19" s="5">
        <v>8.6999999999999993</v>
      </c>
      <c r="G19" s="5">
        <v>7.4</v>
      </c>
      <c r="H19" s="5">
        <v>9.6999999999999993</v>
      </c>
      <c r="I19" s="14">
        <f t="shared" si="0"/>
        <v>1800</v>
      </c>
      <c r="J19" s="15">
        <f t="shared" si="1"/>
        <v>15659.999999999998</v>
      </c>
      <c r="K19" s="16">
        <f t="shared" si="2"/>
        <v>0.1149425287356322</v>
      </c>
      <c r="L19" s="4"/>
    </row>
    <row r="20" spans="1:12">
      <c r="A20" s="4">
        <v>43357</v>
      </c>
      <c r="B20" s="5" t="s">
        <v>377</v>
      </c>
      <c r="C20" s="5" t="s">
        <v>15</v>
      </c>
      <c r="D20" s="5">
        <v>2250</v>
      </c>
      <c r="E20" s="5">
        <v>230</v>
      </c>
      <c r="F20" s="5">
        <v>11.2</v>
      </c>
      <c r="G20" s="5">
        <v>9.6999999999999993</v>
      </c>
      <c r="H20" s="5">
        <v>13.2</v>
      </c>
      <c r="I20" s="14">
        <f t="shared" si="0"/>
        <v>4500</v>
      </c>
      <c r="J20" s="15">
        <f t="shared" si="1"/>
        <v>25200</v>
      </c>
      <c r="K20" s="16">
        <f t="shared" si="2"/>
        <v>0.17857142857142858</v>
      </c>
      <c r="L20" s="4"/>
    </row>
    <row r="21" spans="1:12">
      <c r="A21" s="4">
        <v>43360</v>
      </c>
      <c r="B21" s="5" t="s">
        <v>281</v>
      </c>
      <c r="C21" s="5" t="s">
        <v>15</v>
      </c>
      <c r="D21" s="5">
        <v>1000</v>
      </c>
      <c r="E21" s="5">
        <v>800</v>
      </c>
      <c r="F21" s="5">
        <v>29</v>
      </c>
      <c r="G21" s="5">
        <v>25.9</v>
      </c>
      <c r="H21" s="5">
        <v>32.299999999999997</v>
      </c>
      <c r="I21" s="14">
        <f t="shared" si="0"/>
        <v>3299.9999999999973</v>
      </c>
      <c r="J21" s="15">
        <f t="shared" si="1"/>
        <v>29000</v>
      </c>
      <c r="K21" s="16">
        <f t="shared" si="2"/>
        <v>0.11379310344827577</v>
      </c>
      <c r="L21" s="4"/>
    </row>
    <row r="22" spans="1:12">
      <c r="A22" s="6">
        <v>43362</v>
      </c>
      <c r="B22" s="7" t="s">
        <v>49</v>
      </c>
      <c r="C22" s="7" t="s">
        <v>15</v>
      </c>
      <c r="D22" s="7">
        <v>900</v>
      </c>
      <c r="E22" s="7">
        <v>680</v>
      </c>
      <c r="F22" s="7">
        <v>25.5</v>
      </c>
      <c r="G22" s="7">
        <v>21.9</v>
      </c>
      <c r="H22" s="7">
        <v>21.9</v>
      </c>
      <c r="I22" s="18">
        <f t="shared" si="0"/>
        <v>-3240.0000000000014</v>
      </c>
      <c r="J22" s="15">
        <f t="shared" si="1"/>
        <v>22950</v>
      </c>
      <c r="K22" s="16">
        <f t="shared" si="2"/>
        <v>-0.14117647058823535</v>
      </c>
      <c r="L22" s="4"/>
    </row>
    <row r="23" spans="1:12">
      <c r="A23" s="4">
        <v>43362</v>
      </c>
      <c r="B23" s="5" t="s">
        <v>367</v>
      </c>
      <c r="C23" s="5" t="s">
        <v>15</v>
      </c>
      <c r="D23" s="5">
        <v>500</v>
      </c>
      <c r="E23" s="5">
        <v>2600</v>
      </c>
      <c r="F23" s="5">
        <v>62</v>
      </c>
      <c r="G23" s="5">
        <v>54.7</v>
      </c>
      <c r="H23" s="5">
        <v>62</v>
      </c>
      <c r="I23" s="14">
        <f t="shared" si="0"/>
        <v>0</v>
      </c>
      <c r="J23" s="15">
        <f t="shared" si="1"/>
        <v>31000</v>
      </c>
      <c r="K23" s="16">
        <f t="shared" si="2"/>
        <v>0</v>
      </c>
      <c r="L23" s="4"/>
    </row>
    <row r="24" spans="1:12">
      <c r="A24" s="4">
        <v>43364</v>
      </c>
      <c r="B24" s="5" t="s">
        <v>234</v>
      </c>
      <c r="C24" s="5" t="s">
        <v>15</v>
      </c>
      <c r="D24" s="5">
        <v>1100</v>
      </c>
      <c r="E24" s="5">
        <v>720</v>
      </c>
      <c r="F24" s="5">
        <v>16</v>
      </c>
      <c r="G24" s="5">
        <v>12.4</v>
      </c>
      <c r="H24" s="5">
        <v>17.5</v>
      </c>
      <c r="I24" s="14">
        <f t="shared" si="0"/>
        <v>1650</v>
      </c>
      <c r="J24" s="15">
        <f t="shared" si="1"/>
        <v>17600</v>
      </c>
      <c r="K24" s="16">
        <f t="shared" si="2"/>
        <v>9.375E-2</v>
      </c>
      <c r="L24" s="17"/>
    </row>
    <row r="25" spans="1:12">
      <c r="A25" s="6">
        <v>43364</v>
      </c>
      <c r="B25" s="7" t="s">
        <v>302</v>
      </c>
      <c r="C25" s="7" t="s">
        <v>15</v>
      </c>
      <c r="D25" s="7">
        <v>800</v>
      </c>
      <c r="E25" s="7">
        <v>1400</v>
      </c>
      <c r="F25" s="7">
        <v>30</v>
      </c>
      <c r="G25" s="7">
        <v>25.7</v>
      </c>
      <c r="H25" s="7">
        <v>25.7</v>
      </c>
      <c r="I25" s="18">
        <f t="shared" si="0"/>
        <v>-3440.0000000000005</v>
      </c>
      <c r="J25" s="15">
        <f t="shared" si="1"/>
        <v>24000</v>
      </c>
      <c r="K25" s="16">
        <f t="shared" si="2"/>
        <v>-0.14333333333333334</v>
      </c>
      <c r="L25" s="17"/>
    </row>
    <row r="26" spans="1:12">
      <c r="A26" s="4">
        <v>43364</v>
      </c>
      <c r="B26" s="5" t="s">
        <v>354</v>
      </c>
      <c r="C26" s="5" t="s">
        <v>15</v>
      </c>
      <c r="D26" s="5">
        <v>600</v>
      </c>
      <c r="E26" s="5">
        <v>1640</v>
      </c>
      <c r="F26" s="5">
        <v>20</v>
      </c>
      <c r="G26" s="5">
        <v>13.7</v>
      </c>
      <c r="H26" s="5">
        <v>28.5</v>
      </c>
      <c r="I26" s="14">
        <f t="shared" si="0"/>
        <v>5100</v>
      </c>
      <c r="J26" s="15">
        <f t="shared" si="1"/>
        <v>12000</v>
      </c>
      <c r="K26" s="16">
        <f t="shared" si="2"/>
        <v>0.42499999999999999</v>
      </c>
      <c r="L26" s="17"/>
    </row>
    <row r="27" spans="1:12">
      <c r="A27" s="4">
        <v>43367</v>
      </c>
      <c r="B27" s="5" t="s">
        <v>378</v>
      </c>
      <c r="C27" s="5" t="s">
        <v>15</v>
      </c>
      <c r="D27" s="5">
        <v>1100</v>
      </c>
      <c r="E27" s="5">
        <v>430</v>
      </c>
      <c r="F27" s="5">
        <v>16.399999999999999</v>
      </c>
      <c r="G27" s="5">
        <v>12</v>
      </c>
      <c r="H27" s="5">
        <v>18.7</v>
      </c>
      <c r="I27" s="14">
        <f t="shared" si="0"/>
        <v>2530.0000000000009</v>
      </c>
      <c r="J27" s="15">
        <f t="shared" si="1"/>
        <v>18040</v>
      </c>
      <c r="K27" s="16">
        <f t="shared" si="2"/>
        <v>0.14024390243902443</v>
      </c>
      <c r="L27" s="17"/>
    </row>
    <row r="28" spans="1:12">
      <c r="A28" s="4">
        <v>43367</v>
      </c>
      <c r="B28" s="5" t="s">
        <v>239</v>
      </c>
      <c r="C28" s="5" t="s">
        <v>15</v>
      </c>
      <c r="D28" s="5">
        <v>1500</v>
      </c>
      <c r="E28" s="5">
        <v>400</v>
      </c>
      <c r="F28" s="5">
        <v>40.200000000000003</v>
      </c>
      <c r="G28" s="5">
        <v>37.700000000000003</v>
      </c>
      <c r="H28" s="5">
        <v>41.8</v>
      </c>
      <c r="I28" s="14">
        <f t="shared" si="0"/>
        <v>2399.9999999999914</v>
      </c>
      <c r="J28" s="15">
        <f t="shared" si="1"/>
        <v>60300.000000000007</v>
      </c>
      <c r="K28" s="16">
        <f t="shared" si="2"/>
        <v>3.9800995024875475E-2</v>
      </c>
      <c r="L28" s="17"/>
    </row>
    <row r="29" spans="1:12">
      <c r="A29" s="4">
        <v>43368</v>
      </c>
      <c r="B29" s="5" t="s">
        <v>65</v>
      </c>
      <c r="C29" s="5" t="s">
        <v>15</v>
      </c>
      <c r="D29" s="5">
        <v>1000</v>
      </c>
      <c r="E29" s="5">
        <v>1220</v>
      </c>
      <c r="F29" s="5">
        <v>29</v>
      </c>
      <c r="G29" s="5">
        <v>25.7</v>
      </c>
      <c r="H29" s="5">
        <v>31.2</v>
      </c>
      <c r="I29" s="14">
        <f t="shared" si="0"/>
        <v>2199.9999999999991</v>
      </c>
      <c r="J29" s="15">
        <f t="shared" si="1"/>
        <v>29000</v>
      </c>
      <c r="K29" s="16">
        <f t="shared" si="2"/>
        <v>7.5862068965517213E-2</v>
      </c>
      <c r="L29" s="17"/>
    </row>
    <row r="30" spans="1:12">
      <c r="A30" s="4">
        <v>43369</v>
      </c>
      <c r="B30" s="5" t="s">
        <v>326</v>
      </c>
      <c r="C30" s="5" t="s">
        <v>15</v>
      </c>
      <c r="D30" s="5">
        <v>1100</v>
      </c>
      <c r="E30" s="5">
        <v>640</v>
      </c>
      <c r="F30" s="5">
        <v>12</v>
      </c>
      <c r="G30" s="5">
        <v>9.6999999999999993</v>
      </c>
      <c r="H30" s="5">
        <v>12</v>
      </c>
      <c r="I30" s="14">
        <f t="shared" si="0"/>
        <v>0</v>
      </c>
      <c r="J30" s="15">
        <f t="shared" si="1"/>
        <v>13200</v>
      </c>
      <c r="K30" s="16">
        <f t="shared" si="2"/>
        <v>0</v>
      </c>
      <c r="L30" s="17"/>
    </row>
    <row r="31" spans="1:12">
      <c r="A31" s="4">
        <v>43370</v>
      </c>
      <c r="B31" s="5" t="s">
        <v>65</v>
      </c>
      <c r="C31" s="5" t="s">
        <v>15</v>
      </c>
      <c r="D31" s="5">
        <v>1000</v>
      </c>
      <c r="E31" s="5">
        <v>1240</v>
      </c>
      <c r="F31" s="5">
        <v>20</v>
      </c>
      <c r="G31" s="5">
        <v>17.399999999999999</v>
      </c>
      <c r="H31" s="5">
        <v>22.9</v>
      </c>
      <c r="I31" s="14">
        <f t="shared" si="0"/>
        <v>2899.9999999999986</v>
      </c>
      <c r="J31" s="15">
        <f t="shared" si="1"/>
        <v>20000</v>
      </c>
      <c r="K31" s="16">
        <f t="shared" si="2"/>
        <v>0.14499999999999993</v>
      </c>
      <c r="L31" s="17"/>
    </row>
    <row r="32" spans="1:12">
      <c r="A32" s="4">
        <v>43371</v>
      </c>
      <c r="B32" s="5" t="s">
        <v>65</v>
      </c>
      <c r="C32" s="5" t="s">
        <v>15</v>
      </c>
      <c r="D32" s="5">
        <v>1000</v>
      </c>
      <c r="E32" s="5">
        <v>1240</v>
      </c>
      <c r="F32" s="5">
        <v>57</v>
      </c>
      <c r="G32" s="5">
        <v>53.7</v>
      </c>
      <c r="H32" s="5">
        <v>60.9</v>
      </c>
      <c r="I32" s="14">
        <f t="shared" si="0"/>
        <v>3899.9999999999986</v>
      </c>
      <c r="J32" s="15">
        <f t="shared" si="1"/>
        <v>57000</v>
      </c>
      <c r="K32" s="16">
        <f t="shared" si="2"/>
        <v>6.8421052631578924E-2</v>
      </c>
      <c r="L32" s="17"/>
    </row>
    <row r="33" spans="1:12">
      <c r="A33" s="4"/>
      <c r="B33" s="5"/>
      <c r="C33" s="5"/>
      <c r="D33" s="5"/>
      <c r="E33" s="5"/>
      <c r="F33" s="5"/>
      <c r="G33" s="5"/>
      <c r="H33" s="5"/>
      <c r="I33" s="14"/>
      <c r="J33" s="15"/>
      <c r="K33" s="16"/>
      <c r="L33" s="17"/>
    </row>
    <row r="34" spans="1:12">
      <c r="A34" s="4"/>
      <c r="B34" s="5"/>
      <c r="C34" s="5"/>
      <c r="D34" s="5"/>
      <c r="E34" s="5"/>
      <c r="F34" s="5"/>
      <c r="G34" s="5"/>
      <c r="H34" s="5"/>
      <c r="I34" s="14"/>
      <c r="J34" s="15"/>
      <c r="K34" s="16">
        <f>SUM(K4:K33)</f>
        <v>1.9295042908261062</v>
      </c>
      <c r="L34" s="17"/>
    </row>
    <row r="35" spans="1:12">
      <c r="A35" s="8"/>
      <c r="B35" s="9"/>
      <c r="C35" s="9"/>
      <c r="D35" s="9"/>
      <c r="E35" s="9"/>
      <c r="F35" s="9"/>
      <c r="G35" s="10"/>
      <c r="H35" s="10"/>
      <c r="I35" s="10"/>
      <c r="J35" s="9"/>
      <c r="K35" s="19"/>
      <c r="L35" s="12"/>
    </row>
    <row r="36" spans="1:12">
      <c r="A36" s="8"/>
      <c r="B36" s="9"/>
      <c r="C36" s="9"/>
      <c r="D36" s="9"/>
      <c r="E36" s="9"/>
      <c r="F36" s="9"/>
      <c r="G36" s="41" t="s">
        <v>21</v>
      </c>
      <c r="H36" s="41"/>
      <c r="I36" s="20">
        <f>SUM(I4:I34)</f>
        <v>43489.999999999985</v>
      </c>
      <c r="J36" s="9"/>
      <c r="K36" s="12"/>
      <c r="L36" s="12"/>
    </row>
    <row r="37" spans="1:12">
      <c r="G37" s="9"/>
      <c r="H37" s="9"/>
      <c r="I37" s="9"/>
    </row>
    <row r="38" spans="1:12">
      <c r="G38" s="42" t="s">
        <v>22</v>
      </c>
      <c r="H38" s="42"/>
      <c r="I38" s="22">
        <v>1.93</v>
      </c>
    </row>
    <row r="39" spans="1:12">
      <c r="G39" s="11"/>
      <c r="H39" s="11"/>
      <c r="I39" s="9"/>
    </row>
    <row r="40" spans="1:12">
      <c r="G40" s="42" t="s">
        <v>23</v>
      </c>
      <c r="H40" s="42"/>
      <c r="I40" s="21">
        <f>24/29</f>
        <v>0.82758620689655171</v>
      </c>
    </row>
  </sheetData>
  <mergeCells count="5">
    <mergeCell ref="A1:J1"/>
    <mergeCell ref="A2:J2"/>
    <mergeCell ref="G36:H36"/>
    <mergeCell ref="G38:H38"/>
    <mergeCell ref="G40:H40"/>
  </mergeCells>
  <pageMargins left="0.75" right="0.75" top="1" bottom="1" header="0.51180555555555596" footer="0.5118055555555559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O17" sqref="O17"/>
    </sheetView>
  </sheetViews>
  <sheetFormatPr defaultColWidth="9" defaultRowHeight="15"/>
  <cols>
    <col min="1" max="1" width="10.85546875" style="1"/>
    <col min="2" max="2" width="24.285156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2"/>
      <c r="L1" s="12"/>
    </row>
    <row r="2" spans="1:12">
      <c r="A2" s="48" t="s">
        <v>379</v>
      </c>
      <c r="B2" s="49"/>
      <c r="C2" s="49"/>
      <c r="D2" s="49"/>
      <c r="E2" s="49"/>
      <c r="F2" s="49"/>
      <c r="G2" s="49"/>
      <c r="H2" s="49"/>
      <c r="I2" s="49"/>
      <c r="J2" s="50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43313</v>
      </c>
      <c r="B4" s="5" t="s">
        <v>271</v>
      </c>
      <c r="C4" s="5" t="s">
        <v>15</v>
      </c>
      <c r="D4" s="5">
        <v>1500</v>
      </c>
      <c r="E4" s="5">
        <v>250</v>
      </c>
      <c r="F4" s="5">
        <v>15</v>
      </c>
      <c r="G4" s="5">
        <v>12.7</v>
      </c>
      <c r="H4" s="5">
        <v>18.2</v>
      </c>
      <c r="I4" s="14">
        <f t="shared" ref="I4:I40" si="0">(H4-F4)*D4</f>
        <v>4799.9999999999991</v>
      </c>
      <c r="J4" s="15">
        <f t="shared" ref="J4:J40" si="1">D4*F4</f>
        <v>22500</v>
      </c>
      <c r="K4" s="16">
        <f t="shared" ref="K4:K40" si="2">(I4/J4)</f>
        <v>0.21333333333333329</v>
      </c>
      <c r="L4" s="17"/>
    </row>
    <row r="5" spans="1:12">
      <c r="A5" s="4">
        <v>43314</v>
      </c>
      <c r="B5" s="5" t="s">
        <v>283</v>
      </c>
      <c r="C5" s="5" t="s">
        <v>15</v>
      </c>
      <c r="D5" s="5">
        <v>250</v>
      </c>
      <c r="E5" s="5">
        <v>2200</v>
      </c>
      <c r="F5" s="5">
        <v>92</v>
      </c>
      <c r="G5" s="5">
        <v>77.7</v>
      </c>
      <c r="H5" s="5">
        <v>92</v>
      </c>
      <c r="I5" s="14">
        <f t="shared" si="0"/>
        <v>0</v>
      </c>
      <c r="J5" s="15">
        <f t="shared" si="1"/>
        <v>23000</v>
      </c>
      <c r="K5" s="16">
        <f t="shared" si="2"/>
        <v>0</v>
      </c>
      <c r="L5" s="17"/>
    </row>
    <row r="6" spans="1:12">
      <c r="A6" s="4">
        <v>43314</v>
      </c>
      <c r="B6" s="5" t="s">
        <v>380</v>
      </c>
      <c r="C6" s="5" t="s">
        <v>15</v>
      </c>
      <c r="D6" s="5">
        <v>600</v>
      </c>
      <c r="E6" s="5">
        <v>1740</v>
      </c>
      <c r="F6" s="5">
        <v>45</v>
      </c>
      <c r="G6" s="5">
        <v>38.700000000000003</v>
      </c>
      <c r="H6" s="5">
        <v>46.65</v>
      </c>
      <c r="I6" s="14">
        <f t="shared" si="0"/>
        <v>989.99999999999909</v>
      </c>
      <c r="J6" s="15">
        <f t="shared" si="1"/>
        <v>27000</v>
      </c>
      <c r="K6" s="16">
        <f t="shared" si="2"/>
        <v>3.6666666666666632E-2</v>
      </c>
      <c r="L6" s="17"/>
    </row>
    <row r="7" spans="1:12">
      <c r="A7" s="4">
        <v>43315</v>
      </c>
      <c r="B7" s="5" t="s">
        <v>28</v>
      </c>
      <c r="C7" s="5" t="s">
        <v>15</v>
      </c>
      <c r="D7" s="5">
        <v>600</v>
      </c>
      <c r="E7" s="5">
        <v>1450</v>
      </c>
      <c r="F7" s="5">
        <v>46</v>
      </c>
      <c r="G7" s="5">
        <v>39.4</v>
      </c>
      <c r="H7" s="5">
        <v>61</v>
      </c>
      <c r="I7" s="14">
        <f t="shared" si="0"/>
        <v>9000</v>
      </c>
      <c r="J7" s="15">
        <f t="shared" si="1"/>
        <v>27600</v>
      </c>
      <c r="K7" s="16">
        <f t="shared" si="2"/>
        <v>0.32608695652173914</v>
      </c>
      <c r="L7" s="17"/>
    </row>
    <row r="8" spans="1:12">
      <c r="A8" s="4">
        <v>43318</v>
      </c>
      <c r="B8" s="5" t="s">
        <v>65</v>
      </c>
      <c r="C8" s="5" t="s">
        <v>15</v>
      </c>
      <c r="D8" s="5">
        <v>1000</v>
      </c>
      <c r="E8" s="5">
        <v>1180</v>
      </c>
      <c r="F8" s="5">
        <v>33</v>
      </c>
      <c r="G8" s="5">
        <v>29.7</v>
      </c>
      <c r="H8" s="5">
        <v>38.799999999999997</v>
      </c>
      <c r="I8" s="14">
        <f t="shared" si="0"/>
        <v>5799.9999999999973</v>
      </c>
      <c r="J8" s="15">
        <f t="shared" si="1"/>
        <v>33000</v>
      </c>
      <c r="K8" s="16">
        <f t="shared" si="2"/>
        <v>0.17575757575757567</v>
      </c>
      <c r="L8" s="17"/>
    </row>
    <row r="9" spans="1:12">
      <c r="A9" s="4">
        <v>43319</v>
      </c>
      <c r="B9" s="5" t="s">
        <v>381</v>
      </c>
      <c r="C9" s="5" t="s">
        <v>15</v>
      </c>
      <c r="D9" s="5">
        <v>1400</v>
      </c>
      <c r="E9" s="5">
        <v>580</v>
      </c>
      <c r="F9" s="5">
        <v>20</v>
      </c>
      <c r="G9" s="5">
        <v>17.399999999999999</v>
      </c>
      <c r="H9" s="5">
        <v>20</v>
      </c>
      <c r="I9" s="14">
        <f t="shared" si="0"/>
        <v>0</v>
      </c>
      <c r="J9" s="15">
        <f t="shared" si="1"/>
        <v>28000</v>
      </c>
      <c r="K9" s="16">
        <f t="shared" si="2"/>
        <v>0</v>
      </c>
      <c r="L9" s="17"/>
    </row>
    <row r="10" spans="1:12">
      <c r="A10" s="6">
        <v>43319</v>
      </c>
      <c r="B10" s="7" t="s">
        <v>333</v>
      </c>
      <c r="C10" s="7" t="s">
        <v>15</v>
      </c>
      <c r="D10" s="7">
        <v>2750</v>
      </c>
      <c r="E10" s="7">
        <v>310</v>
      </c>
      <c r="F10" s="7">
        <v>13.5</v>
      </c>
      <c r="G10" s="7">
        <v>11.7</v>
      </c>
      <c r="H10" s="7">
        <v>11.7</v>
      </c>
      <c r="I10" s="18">
        <f t="shared" si="0"/>
        <v>-4950.0000000000018</v>
      </c>
      <c r="J10" s="15">
        <f t="shared" si="1"/>
        <v>37125</v>
      </c>
      <c r="K10" s="16">
        <f t="shared" si="2"/>
        <v>-0.13333333333333339</v>
      </c>
      <c r="L10" s="17"/>
    </row>
    <row r="11" spans="1:12">
      <c r="A11" s="6">
        <v>43319</v>
      </c>
      <c r="B11" s="7" t="s">
        <v>240</v>
      </c>
      <c r="C11" s="7" t="s">
        <v>15</v>
      </c>
      <c r="D11" s="7">
        <v>3000</v>
      </c>
      <c r="E11" s="7">
        <v>305</v>
      </c>
      <c r="F11" s="7">
        <v>12.5</v>
      </c>
      <c r="G11" s="7">
        <v>11.4</v>
      </c>
      <c r="H11" s="7">
        <v>11.9</v>
      </c>
      <c r="I11" s="18">
        <f t="shared" si="0"/>
        <v>-1799.9999999999989</v>
      </c>
      <c r="J11" s="15">
        <f t="shared" si="1"/>
        <v>37500</v>
      </c>
      <c r="K11" s="16">
        <f t="shared" si="2"/>
        <v>-4.7999999999999966E-2</v>
      </c>
      <c r="L11" s="17"/>
    </row>
    <row r="12" spans="1:12">
      <c r="A12" s="4">
        <v>43319</v>
      </c>
      <c r="B12" s="5" t="s">
        <v>59</v>
      </c>
      <c r="C12" s="5" t="s">
        <v>15</v>
      </c>
      <c r="D12" s="5">
        <v>400</v>
      </c>
      <c r="E12" s="5">
        <v>1200</v>
      </c>
      <c r="F12" s="5">
        <v>72.5</v>
      </c>
      <c r="G12" s="5">
        <v>63.7</v>
      </c>
      <c r="H12" s="5">
        <v>78</v>
      </c>
      <c r="I12" s="14">
        <f t="shared" si="0"/>
        <v>2200</v>
      </c>
      <c r="J12" s="15">
        <f t="shared" si="1"/>
        <v>29000</v>
      </c>
      <c r="K12" s="16">
        <f t="shared" si="2"/>
        <v>7.586206896551724E-2</v>
      </c>
      <c r="L12" s="17"/>
    </row>
    <row r="13" spans="1:12">
      <c r="A13" s="4">
        <v>43320</v>
      </c>
      <c r="B13" s="5" t="s">
        <v>65</v>
      </c>
      <c r="C13" s="5" t="s">
        <v>15</v>
      </c>
      <c r="D13" s="5">
        <v>1000</v>
      </c>
      <c r="E13" s="5">
        <v>1180</v>
      </c>
      <c r="F13" s="5">
        <v>36.5</v>
      </c>
      <c r="G13" s="5">
        <v>32.9</v>
      </c>
      <c r="H13" s="5">
        <v>41</v>
      </c>
      <c r="I13" s="14">
        <f t="shared" si="0"/>
        <v>4500</v>
      </c>
      <c r="J13" s="15">
        <f t="shared" si="1"/>
        <v>36500</v>
      </c>
      <c r="K13" s="16">
        <f t="shared" si="2"/>
        <v>0.12328767123287671</v>
      </c>
      <c r="L13" s="17"/>
    </row>
    <row r="14" spans="1:12">
      <c r="A14" s="4">
        <v>43321</v>
      </c>
      <c r="B14" s="5" t="s">
        <v>14</v>
      </c>
      <c r="C14" s="5" t="s">
        <v>15</v>
      </c>
      <c r="D14" s="5">
        <v>1000</v>
      </c>
      <c r="E14" s="5">
        <v>1220</v>
      </c>
      <c r="F14" s="5">
        <v>26</v>
      </c>
      <c r="G14" s="5">
        <v>22.4</v>
      </c>
      <c r="H14" s="5">
        <v>28.4</v>
      </c>
      <c r="I14" s="14">
        <f t="shared" si="0"/>
        <v>2399.9999999999986</v>
      </c>
      <c r="J14" s="15">
        <f t="shared" si="1"/>
        <v>26000</v>
      </c>
      <c r="K14" s="16">
        <f t="shared" si="2"/>
        <v>9.2307692307692257E-2</v>
      </c>
      <c r="L14" s="17"/>
    </row>
    <row r="15" spans="1:12">
      <c r="A15" s="4">
        <v>43322</v>
      </c>
      <c r="B15" s="5" t="s">
        <v>382</v>
      </c>
      <c r="C15" s="5" t="s">
        <v>15</v>
      </c>
      <c r="D15" s="5">
        <v>4000</v>
      </c>
      <c r="E15" s="5">
        <v>130</v>
      </c>
      <c r="F15" s="5">
        <v>5.0999999999999996</v>
      </c>
      <c r="G15" s="5">
        <v>3.9</v>
      </c>
      <c r="H15" s="5">
        <v>5.0999999999999996</v>
      </c>
      <c r="I15" s="14">
        <f t="shared" si="0"/>
        <v>0</v>
      </c>
      <c r="J15" s="15">
        <f t="shared" si="1"/>
        <v>20400</v>
      </c>
      <c r="K15" s="16">
        <f t="shared" si="2"/>
        <v>0</v>
      </c>
      <c r="L15" s="17"/>
    </row>
    <row r="16" spans="1:12">
      <c r="A16" s="4">
        <v>43322</v>
      </c>
      <c r="B16" s="5" t="s">
        <v>301</v>
      </c>
      <c r="C16" s="5" t="s">
        <v>15</v>
      </c>
      <c r="D16" s="5">
        <v>1000</v>
      </c>
      <c r="E16" s="5">
        <v>940</v>
      </c>
      <c r="F16" s="5">
        <v>26</v>
      </c>
      <c r="G16" s="5">
        <v>22.4</v>
      </c>
      <c r="H16" s="5">
        <v>30.7</v>
      </c>
      <c r="I16" s="14">
        <f t="shared" si="0"/>
        <v>4699.9999999999991</v>
      </c>
      <c r="J16" s="15">
        <f t="shared" si="1"/>
        <v>26000</v>
      </c>
      <c r="K16" s="16">
        <f t="shared" si="2"/>
        <v>0.18076923076923074</v>
      </c>
      <c r="L16" s="17"/>
    </row>
    <row r="17" spans="1:12">
      <c r="A17" s="4">
        <v>43325</v>
      </c>
      <c r="B17" s="5" t="s">
        <v>301</v>
      </c>
      <c r="C17" s="5" t="s">
        <v>15</v>
      </c>
      <c r="D17" s="5">
        <v>1000</v>
      </c>
      <c r="E17" s="5">
        <v>940</v>
      </c>
      <c r="F17" s="5">
        <v>31.5</v>
      </c>
      <c r="G17" s="5">
        <v>27.9</v>
      </c>
      <c r="H17" s="5">
        <v>37.6</v>
      </c>
      <c r="I17" s="14">
        <f t="shared" si="0"/>
        <v>6100.0000000000018</v>
      </c>
      <c r="J17" s="15">
        <f t="shared" si="1"/>
        <v>31500</v>
      </c>
      <c r="K17" s="16">
        <f t="shared" si="2"/>
        <v>0.19365079365079371</v>
      </c>
      <c r="L17" s="4"/>
    </row>
    <row r="18" spans="1:12">
      <c r="A18" s="6">
        <v>43326</v>
      </c>
      <c r="B18" s="7" t="s">
        <v>335</v>
      </c>
      <c r="C18" s="7" t="s">
        <v>15</v>
      </c>
      <c r="D18" s="7">
        <v>2400</v>
      </c>
      <c r="E18" s="7">
        <v>305</v>
      </c>
      <c r="F18" s="7">
        <v>9</v>
      </c>
      <c r="G18" s="7">
        <v>7.7</v>
      </c>
      <c r="H18" s="7">
        <v>7.7</v>
      </c>
      <c r="I18" s="18">
        <f t="shared" si="0"/>
        <v>-3119.9999999999995</v>
      </c>
      <c r="J18" s="15">
        <f t="shared" si="1"/>
        <v>21600</v>
      </c>
      <c r="K18" s="16">
        <f t="shared" si="2"/>
        <v>-0.14444444444444443</v>
      </c>
      <c r="L18" s="4"/>
    </row>
    <row r="19" spans="1:12">
      <c r="A19" s="4">
        <v>43326</v>
      </c>
      <c r="B19" s="5" t="s">
        <v>383</v>
      </c>
      <c r="C19" s="5" t="s">
        <v>15</v>
      </c>
      <c r="D19" s="5">
        <v>500</v>
      </c>
      <c r="E19" s="5">
        <v>2000</v>
      </c>
      <c r="F19" s="5">
        <v>39</v>
      </c>
      <c r="G19" s="5">
        <v>31.7</v>
      </c>
      <c r="H19" s="5">
        <v>50</v>
      </c>
      <c r="I19" s="14">
        <f t="shared" si="0"/>
        <v>5500</v>
      </c>
      <c r="J19" s="15">
        <f t="shared" si="1"/>
        <v>19500</v>
      </c>
      <c r="K19" s="16">
        <f t="shared" si="2"/>
        <v>0.28205128205128205</v>
      </c>
      <c r="L19" s="4"/>
    </row>
    <row r="20" spans="1:12">
      <c r="A20" s="4">
        <v>43326</v>
      </c>
      <c r="B20" s="5" t="s">
        <v>347</v>
      </c>
      <c r="C20" s="5" t="s">
        <v>15</v>
      </c>
      <c r="D20" s="5">
        <v>1500</v>
      </c>
      <c r="E20" s="5">
        <v>640</v>
      </c>
      <c r="F20" s="5">
        <v>27</v>
      </c>
      <c r="G20" s="5">
        <v>24.7</v>
      </c>
      <c r="H20" s="5">
        <v>27</v>
      </c>
      <c r="I20" s="14">
        <f t="shared" si="0"/>
        <v>0</v>
      </c>
      <c r="J20" s="15">
        <f t="shared" si="1"/>
        <v>40500</v>
      </c>
      <c r="K20" s="16">
        <f t="shared" si="2"/>
        <v>0</v>
      </c>
      <c r="L20" s="4"/>
    </row>
    <row r="21" spans="1:12">
      <c r="A21" s="4">
        <v>43328</v>
      </c>
      <c r="B21" s="5" t="s">
        <v>326</v>
      </c>
      <c r="C21" s="5" t="s">
        <v>15</v>
      </c>
      <c r="D21" s="5">
        <v>1100</v>
      </c>
      <c r="E21" s="5">
        <v>600</v>
      </c>
      <c r="F21" s="5">
        <v>24</v>
      </c>
      <c r="G21" s="5">
        <v>20.9</v>
      </c>
      <c r="H21" s="5">
        <v>26.3</v>
      </c>
      <c r="I21" s="14">
        <f t="shared" si="0"/>
        <v>2530.0000000000009</v>
      </c>
      <c r="J21" s="15">
        <f t="shared" si="1"/>
        <v>26400</v>
      </c>
      <c r="K21" s="16">
        <f t="shared" si="2"/>
        <v>9.5833333333333368E-2</v>
      </c>
      <c r="L21" s="4"/>
    </row>
    <row r="22" spans="1:12">
      <c r="A22" s="4">
        <v>43328</v>
      </c>
      <c r="B22" s="5" t="s">
        <v>218</v>
      </c>
      <c r="C22" s="5" t="s">
        <v>15</v>
      </c>
      <c r="D22" s="5">
        <v>2667</v>
      </c>
      <c r="E22" s="5">
        <v>390</v>
      </c>
      <c r="F22" s="5">
        <v>12.6</v>
      </c>
      <c r="G22" s="5">
        <v>11.4</v>
      </c>
      <c r="H22" s="5">
        <v>15</v>
      </c>
      <c r="I22" s="14">
        <f t="shared" si="0"/>
        <v>6400.8000000000011</v>
      </c>
      <c r="J22" s="15">
        <f t="shared" si="1"/>
        <v>33604.199999999997</v>
      </c>
      <c r="K22" s="16">
        <f t="shared" si="2"/>
        <v>0.19047619047619052</v>
      </c>
      <c r="L22" s="4"/>
    </row>
    <row r="23" spans="1:12">
      <c r="A23" s="4">
        <v>43329</v>
      </c>
      <c r="B23" s="5" t="s">
        <v>347</v>
      </c>
      <c r="C23" s="5" t="s">
        <v>15</v>
      </c>
      <c r="D23" s="5">
        <v>1500</v>
      </c>
      <c r="E23" s="5">
        <v>660</v>
      </c>
      <c r="F23" s="5">
        <v>27</v>
      </c>
      <c r="G23" s="5">
        <v>24.4</v>
      </c>
      <c r="H23" s="5">
        <v>28.6</v>
      </c>
      <c r="I23" s="14">
        <f t="shared" si="0"/>
        <v>2400.0000000000023</v>
      </c>
      <c r="J23" s="15">
        <f t="shared" si="1"/>
        <v>40500</v>
      </c>
      <c r="K23" s="16">
        <f t="shared" si="2"/>
        <v>5.9259259259259317E-2</v>
      </c>
      <c r="L23" s="4"/>
    </row>
    <row r="24" spans="1:12">
      <c r="A24" s="4">
        <v>43329</v>
      </c>
      <c r="B24" s="5" t="s">
        <v>217</v>
      </c>
      <c r="C24" s="5" t="s">
        <v>15</v>
      </c>
      <c r="D24" s="5">
        <v>2667</v>
      </c>
      <c r="E24" s="5">
        <v>390</v>
      </c>
      <c r="F24" s="5">
        <v>13.2</v>
      </c>
      <c r="G24" s="5">
        <v>11.7</v>
      </c>
      <c r="H24" s="5">
        <v>13.2</v>
      </c>
      <c r="I24" s="14">
        <f t="shared" si="0"/>
        <v>0</v>
      </c>
      <c r="J24" s="15">
        <f t="shared" si="1"/>
        <v>35204.400000000001</v>
      </c>
      <c r="K24" s="16">
        <f t="shared" si="2"/>
        <v>0</v>
      </c>
      <c r="L24" s="17"/>
    </row>
    <row r="25" spans="1:12">
      <c r="A25" s="4">
        <v>43332</v>
      </c>
      <c r="B25" s="5" t="s">
        <v>347</v>
      </c>
      <c r="C25" s="5" t="s">
        <v>15</v>
      </c>
      <c r="D25" s="5">
        <v>1500</v>
      </c>
      <c r="E25" s="5">
        <v>680</v>
      </c>
      <c r="F25" s="5">
        <v>22</v>
      </c>
      <c r="G25" s="5">
        <v>19.399999999999999</v>
      </c>
      <c r="H25" s="5">
        <v>22</v>
      </c>
      <c r="I25" s="14">
        <f t="shared" si="0"/>
        <v>0</v>
      </c>
      <c r="J25" s="15">
        <f t="shared" si="1"/>
        <v>33000</v>
      </c>
      <c r="K25" s="16">
        <f t="shared" si="2"/>
        <v>0</v>
      </c>
      <c r="L25" s="17"/>
    </row>
    <row r="26" spans="1:12">
      <c r="A26" s="4">
        <v>43332</v>
      </c>
      <c r="B26" s="5" t="s">
        <v>65</v>
      </c>
      <c r="C26" s="5" t="s">
        <v>15</v>
      </c>
      <c r="D26" s="5">
        <v>1000</v>
      </c>
      <c r="E26" s="5">
        <v>1220</v>
      </c>
      <c r="F26" s="5">
        <v>24.3</v>
      </c>
      <c r="G26" s="5">
        <v>20.7</v>
      </c>
      <c r="H26" s="5">
        <v>28</v>
      </c>
      <c r="I26" s="14">
        <f t="shared" si="0"/>
        <v>3699.9999999999991</v>
      </c>
      <c r="J26" s="15">
        <f t="shared" si="1"/>
        <v>24300</v>
      </c>
      <c r="K26" s="16">
        <f t="shared" si="2"/>
        <v>0.15226337448559668</v>
      </c>
      <c r="L26" s="17"/>
    </row>
    <row r="27" spans="1:12">
      <c r="A27" s="6">
        <v>43333</v>
      </c>
      <c r="B27" s="7" t="s">
        <v>14</v>
      </c>
      <c r="C27" s="7" t="s">
        <v>15</v>
      </c>
      <c r="D27" s="7">
        <v>1000</v>
      </c>
      <c r="E27" s="7">
        <v>1240</v>
      </c>
      <c r="F27" s="7">
        <v>24.6</v>
      </c>
      <c r="G27" s="7">
        <v>20.9</v>
      </c>
      <c r="H27" s="7">
        <v>20.9</v>
      </c>
      <c r="I27" s="18">
        <f t="shared" si="0"/>
        <v>-3700.0000000000027</v>
      </c>
      <c r="J27" s="15">
        <f t="shared" si="1"/>
        <v>24600</v>
      </c>
      <c r="K27" s="16">
        <f t="shared" si="2"/>
        <v>-0.15040650406504077</v>
      </c>
      <c r="L27" s="17"/>
    </row>
    <row r="28" spans="1:12">
      <c r="A28" s="6">
        <v>43333</v>
      </c>
      <c r="B28" s="7" t="s">
        <v>326</v>
      </c>
      <c r="C28" s="7" t="s">
        <v>15</v>
      </c>
      <c r="D28" s="7">
        <v>1100</v>
      </c>
      <c r="E28" s="7">
        <v>620</v>
      </c>
      <c r="F28" s="7">
        <v>24</v>
      </c>
      <c r="G28" s="7">
        <v>20.7</v>
      </c>
      <c r="H28" s="7">
        <v>21.7</v>
      </c>
      <c r="I28" s="18">
        <f t="shared" si="0"/>
        <v>-2530.0000000000009</v>
      </c>
      <c r="J28" s="15">
        <f t="shared" si="1"/>
        <v>26400</v>
      </c>
      <c r="K28" s="16">
        <f t="shared" si="2"/>
        <v>-9.5833333333333368E-2</v>
      </c>
      <c r="L28" s="17"/>
    </row>
    <row r="29" spans="1:12">
      <c r="A29" s="4">
        <v>43335</v>
      </c>
      <c r="B29" s="5" t="s">
        <v>30</v>
      </c>
      <c r="C29" s="5" t="s">
        <v>15</v>
      </c>
      <c r="D29" s="5">
        <v>1800</v>
      </c>
      <c r="E29" s="5">
        <v>360</v>
      </c>
      <c r="F29" s="5">
        <v>8.5</v>
      </c>
      <c r="G29" s="5">
        <v>6.4</v>
      </c>
      <c r="H29" s="5">
        <v>8.5</v>
      </c>
      <c r="I29" s="14">
        <f t="shared" si="0"/>
        <v>0</v>
      </c>
      <c r="J29" s="15">
        <f t="shared" si="1"/>
        <v>15300</v>
      </c>
      <c r="K29" s="16">
        <f t="shared" si="2"/>
        <v>0</v>
      </c>
      <c r="L29" s="17"/>
    </row>
    <row r="30" spans="1:12">
      <c r="A30" s="4">
        <v>43335</v>
      </c>
      <c r="B30" s="5" t="s">
        <v>383</v>
      </c>
      <c r="C30" s="5" t="s">
        <v>15</v>
      </c>
      <c r="D30" s="5">
        <v>500</v>
      </c>
      <c r="E30" s="5">
        <v>2000</v>
      </c>
      <c r="F30" s="5">
        <v>42</v>
      </c>
      <c r="G30" s="5">
        <v>34.700000000000003</v>
      </c>
      <c r="H30" s="5">
        <v>46.9</v>
      </c>
      <c r="I30" s="14">
        <f t="shared" si="0"/>
        <v>2449.9999999999991</v>
      </c>
      <c r="J30" s="15">
        <f t="shared" si="1"/>
        <v>21000</v>
      </c>
      <c r="K30" s="16">
        <f t="shared" si="2"/>
        <v>0.11666666666666663</v>
      </c>
      <c r="L30" s="17"/>
    </row>
    <row r="31" spans="1:12">
      <c r="A31" s="6">
        <v>43336</v>
      </c>
      <c r="B31" s="7" t="s">
        <v>261</v>
      </c>
      <c r="C31" s="7" t="s">
        <v>15</v>
      </c>
      <c r="D31" s="7">
        <v>1200</v>
      </c>
      <c r="E31" s="7">
        <v>640</v>
      </c>
      <c r="F31" s="7">
        <v>14</v>
      </c>
      <c r="G31" s="7">
        <v>11.4</v>
      </c>
      <c r="H31" s="7">
        <v>11.4</v>
      </c>
      <c r="I31" s="18">
        <f t="shared" si="0"/>
        <v>-3119.9999999999995</v>
      </c>
      <c r="J31" s="15">
        <f t="shared" si="1"/>
        <v>16800</v>
      </c>
      <c r="K31" s="16">
        <f t="shared" si="2"/>
        <v>-0.18571428571428569</v>
      </c>
      <c r="L31" s="17"/>
    </row>
    <row r="32" spans="1:12">
      <c r="A32" s="6">
        <v>43336</v>
      </c>
      <c r="B32" s="7" t="s">
        <v>18</v>
      </c>
      <c r="C32" s="7" t="s">
        <v>15</v>
      </c>
      <c r="D32" s="7">
        <v>600</v>
      </c>
      <c r="E32" s="7">
        <v>1300</v>
      </c>
      <c r="F32" s="7">
        <v>34</v>
      </c>
      <c r="G32" s="7">
        <v>28.7</v>
      </c>
      <c r="H32" s="7">
        <v>28.7</v>
      </c>
      <c r="I32" s="18">
        <f t="shared" si="0"/>
        <v>-3180.0000000000005</v>
      </c>
      <c r="J32" s="15">
        <f t="shared" si="1"/>
        <v>20400</v>
      </c>
      <c r="K32" s="16">
        <f t="shared" si="2"/>
        <v>-0.1558823529411765</v>
      </c>
      <c r="L32" s="17"/>
    </row>
    <row r="33" spans="1:12">
      <c r="A33" s="4">
        <v>43339</v>
      </c>
      <c r="B33" s="5" t="s">
        <v>384</v>
      </c>
      <c r="C33" s="5" t="s">
        <v>15</v>
      </c>
      <c r="D33" s="5">
        <v>1200</v>
      </c>
      <c r="E33" s="5">
        <v>640</v>
      </c>
      <c r="F33" s="5">
        <v>15</v>
      </c>
      <c r="G33" s="5">
        <v>11.8</v>
      </c>
      <c r="H33" s="5">
        <v>16</v>
      </c>
      <c r="I33" s="14">
        <f t="shared" si="0"/>
        <v>1200</v>
      </c>
      <c r="J33" s="15">
        <f t="shared" si="1"/>
        <v>18000</v>
      </c>
      <c r="K33" s="16">
        <f t="shared" si="2"/>
        <v>6.6666666666666666E-2</v>
      </c>
      <c r="L33" s="17"/>
    </row>
    <row r="34" spans="1:12">
      <c r="A34" s="6">
        <v>43339</v>
      </c>
      <c r="B34" s="7" t="s">
        <v>385</v>
      </c>
      <c r="C34" s="7" t="s">
        <v>15</v>
      </c>
      <c r="D34" s="7">
        <v>1061</v>
      </c>
      <c r="E34" s="7">
        <v>580</v>
      </c>
      <c r="F34" s="7">
        <v>12</v>
      </c>
      <c r="G34" s="7">
        <v>8.5</v>
      </c>
      <c r="H34" s="7">
        <v>8.5</v>
      </c>
      <c r="I34" s="18">
        <f t="shared" si="0"/>
        <v>-3713.5</v>
      </c>
      <c r="J34" s="15">
        <f t="shared" si="1"/>
        <v>12732</v>
      </c>
      <c r="K34" s="16">
        <f t="shared" si="2"/>
        <v>-0.29166666666666669</v>
      </c>
      <c r="L34" s="17"/>
    </row>
    <row r="35" spans="1:12">
      <c r="A35" s="4">
        <v>43340</v>
      </c>
      <c r="B35" s="5" t="s">
        <v>386</v>
      </c>
      <c r="C35" s="5" t="s">
        <v>15</v>
      </c>
      <c r="D35" s="5">
        <v>800</v>
      </c>
      <c r="E35" s="5">
        <v>1380</v>
      </c>
      <c r="F35" s="5">
        <v>26</v>
      </c>
      <c r="G35" s="5">
        <v>22.7</v>
      </c>
      <c r="H35" s="5">
        <v>30.5</v>
      </c>
      <c r="I35" s="14">
        <f t="shared" si="0"/>
        <v>3600</v>
      </c>
      <c r="J35" s="15">
        <f t="shared" si="1"/>
        <v>20800</v>
      </c>
      <c r="K35" s="16">
        <f t="shared" si="2"/>
        <v>0.17307692307692307</v>
      </c>
      <c r="L35" s="5"/>
    </row>
    <row r="36" spans="1:12">
      <c r="A36" s="4">
        <v>43341</v>
      </c>
      <c r="B36" s="5" t="s">
        <v>387</v>
      </c>
      <c r="C36" s="5" t="s">
        <v>15</v>
      </c>
      <c r="D36" s="5">
        <v>800</v>
      </c>
      <c r="E36" s="5">
        <v>1440</v>
      </c>
      <c r="F36" s="5">
        <v>23</v>
      </c>
      <c r="G36" s="5">
        <v>19.399999999999999</v>
      </c>
      <c r="H36" s="5">
        <v>23</v>
      </c>
      <c r="I36" s="14">
        <f t="shared" si="0"/>
        <v>0</v>
      </c>
      <c r="J36" s="15">
        <f t="shared" si="1"/>
        <v>18400</v>
      </c>
      <c r="K36" s="16">
        <f t="shared" si="2"/>
        <v>0</v>
      </c>
      <c r="L36" s="17"/>
    </row>
    <row r="37" spans="1:12">
      <c r="A37" s="4">
        <v>43341</v>
      </c>
      <c r="B37" s="5" t="s">
        <v>302</v>
      </c>
      <c r="C37" s="5" t="s">
        <v>15</v>
      </c>
      <c r="D37" s="5">
        <v>800</v>
      </c>
      <c r="E37" s="5">
        <v>1300</v>
      </c>
      <c r="F37" s="5">
        <v>26</v>
      </c>
      <c r="G37" s="5">
        <v>22.4</v>
      </c>
      <c r="H37" s="5">
        <v>27.8</v>
      </c>
      <c r="I37" s="14">
        <f t="shared" si="0"/>
        <v>1440.0000000000005</v>
      </c>
      <c r="J37" s="15">
        <f t="shared" si="1"/>
        <v>20800</v>
      </c>
      <c r="K37" s="16">
        <f t="shared" si="2"/>
        <v>6.9230769230769248E-2</v>
      </c>
      <c r="L37" s="17"/>
    </row>
    <row r="38" spans="1:12">
      <c r="A38" s="4">
        <v>43341</v>
      </c>
      <c r="B38" s="5" t="s">
        <v>45</v>
      </c>
      <c r="C38" s="5" t="s">
        <v>15</v>
      </c>
      <c r="D38" s="5">
        <v>500</v>
      </c>
      <c r="E38" s="5">
        <v>2950</v>
      </c>
      <c r="F38" s="5">
        <v>39.5</v>
      </c>
      <c r="G38" s="5">
        <v>33</v>
      </c>
      <c r="H38" s="5">
        <v>39.5</v>
      </c>
      <c r="I38" s="14">
        <f t="shared" si="0"/>
        <v>0</v>
      </c>
      <c r="J38" s="15">
        <f t="shared" si="1"/>
        <v>19750</v>
      </c>
      <c r="K38" s="16">
        <f t="shared" si="2"/>
        <v>0</v>
      </c>
      <c r="L38" s="17"/>
    </row>
    <row r="39" spans="1:12">
      <c r="A39" s="4">
        <v>43342</v>
      </c>
      <c r="B39" s="5" t="s">
        <v>335</v>
      </c>
      <c r="C39" s="5" t="s">
        <v>15</v>
      </c>
      <c r="D39" s="5">
        <v>2400</v>
      </c>
      <c r="E39" s="5">
        <v>310</v>
      </c>
      <c r="F39" s="5">
        <v>7</v>
      </c>
      <c r="G39" s="5">
        <v>5.7</v>
      </c>
      <c r="H39" s="5">
        <v>7.9</v>
      </c>
      <c r="I39" s="14">
        <f t="shared" si="0"/>
        <v>2160.0000000000009</v>
      </c>
      <c r="J39" s="15">
        <f t="shared" si="1"/>
        <v>16800</v>
      </c>
      <c r="K39" s="16">
        <f t="shared" si="2"/>
        <v>0.12857142857142861</v>
      </c>
      <c r="L39" s="17"/>
    </row>
    <row r="40" spans="1:12">
      <c r="A40" s="4">
        <v>43343</v>
      </c>
      <c r="B40" s="5" t="s">
        <v>388</v>
      </c>
      <c r="C40" s="5" t="s">
        <v>15</v>
      </c>
      <c r="D40" s="5">
        <v>2750</v>
      </c>
      <c r="E40" s="5">
        <v>340</v>
      </c>
      <c r="F40" s="5">
        <v>16</v>
      </c>
      <c r="G40" s="5">
        <v>14.5</v>
      </c>
      <c r="H40" s="5">
        <v>17</v>
      </c>
      <c r="I40" s="14">
        <f t="shared" si="0"/>
        <v>2750</v>
      </c>
      <c r="J40" s="15">
        <f t="shared" si="1"/>
        <v>44000</v>
      </c>
      <c r="K40" s="16">
        <f t="shared" si="2"/>
        <v>6.25E-2</v>
      </c>
      <c r="L40" s="17"/>
    </row>
    <row r="41" spans="1:12">
      <c r="A41" s="4"/>
      <c r="B41" s="5"/>
      <c r="C41" s="5"/>
      <c r="D41" s="5"/>
      <c r="E41" s="5"/>
      <c r="F41" s="5"/>
      <c r="G41" s="5"/>
      <c r="H41" s="5"/>
      <c r="I41" s="14"/>
      <c r="J41" s="15"/>
      <c r="K41" s="16"/>
      <c r="L41" s="17"/>
    </row>
    <row r="42" spans="1:12">
      <c r="A42" s="4"/>
      <c r="B42" s="5"/>
      <c r="C42" s="5"/>
      <c r="D42" s="5"/>
      <c r="E42" s="5"/>
      <c r="F42" s="5"/>
      <c r="G42" s="5"/>
      <c r="H42" s="5"/>
      <c r="I42" s="14"/>
      <c r="J42" s="15"/>
      <c r="K42" s="16">
        <f>SUM(K4:K41)</f>
        <v>1.6090369625252605</v>
      </c>
      <c r="L42" s="17"/>
    </row>
    <row r="43" spans="1:12">
      <c r="A43" s="8"/>
      <c r="B43" s="9"/>
      <c r="C43" s="9"/>
      <c r="D43" s="9"/>
      <c r="E43" s="9"/>
      <c r="F43" s="9"/>
      <c r="G43" s="10"/>
      <c r="H43" s="10"/>
      <c r="I43" s="10"/>
      <c r="J43" s="9"/>
      <c r="K43" s="19"/>
      <c r="L43" s="12"/>
    </row>
    <row r="44" spans="1:12">
      <c r="A44" s="8"/>
      <c r="B44" s="9"/>
      <c r="C44" s="9"/>
      <c r="D44" s="9"/>
      <c r="E44" s="9"/>
      <c r="F44" s="9"/>
      <c r="G44" s="41" t="s">
        <v>21</v>
      </c>
      <c r="H44" s="41"/>
      <c r="I44" s="20">
        <f>SUM(I4:I42)</f>
        <v>48507.3</v>
      </c>
      <c r="J44" s="9"/>
      <c r="K44" s="12"/>
      <c r="L44" s="12"/>
    </row>
    <row r="45" spans="1:12">
      <c r="G45" s="9"/>
      <c r="H45" s="9"/>
      <c r="I45" s="9"/>
    </row>
    <row r="46" spans="1:12">
      <c r="G46" s="42" t="s">
        <v>22</v>
      </c>
      <c r="H46" s="42"/>
      <c r="I46" s="22">
        <v>1.61</v>
      </c>
    </row>
    <row r="47" spans="1:12">
      <c r="G47" s="11"/>
      <c r="H47" s="11"/>
      <c r="I47" s="9"/>
    </row>
    <row r="48" spans="1:12">
      <c r="G48" s="42" t="s">
        <v>23</v>
      </c>
      <c r="H48" s="42"/>
      <c r="I48" s="21">
        <f>29/37</f>
        <v>0.78378378378378377</v>
      </c>
    </row>
  </sheetData>
  <mergeCells count="5">
    <mergeCell ref="A1:J1"/>
    <mergeCell ref="A2:J2"/>
    <mergeCell ref="G44:H44"/>
    <mergeCell ref="G46:H46"/>
    <mergeCell ref="G48:H48"/>
  </mergeCells>
  <pageMargins left="0.75" right="0.75" top="1" bottom="1" header="0.51180555555555596" footer="0.5118055555555559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H56" sqref="H56"/>
    </sheetView>
  </sheetViews>
  <sheetFormatPr defaultColWidth="9" defaultRowHeight="15"/>
  <cols>
    <col min="1" max="1" width="10.42578125" style="1"/>
    <col min="2" max="2" width="18.57031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2"/>
      <c r="L1" s="12"/>
    </row>
    <row r="2" spans="1:12">
      <c r="A2" s="48" t="s">
        <v>389</v>
      </c>
      <c r="B2" s="49"/>
      <c r="C2" s="49"/>
      <c r="D2" s="49"/>
      <c r="E2" s="49"/>
      <c r="F2" s="49"/>
      <c r="G2" s="49"/>
      <c r="H2" s="49"/>
      <c r="I2" s="49"/>
      <c r="J2" s="50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43283</v>
      </c>
      <c r="B4" s="5" t="s">
        <v>390</v>
      </c>
      <c r="C4" s="5" t="s">
        <v>15</v>
      </c>
      <c r="D4" s="5">
        <v>4000</v>
      </c>
      <c r="E4" s="5">
        <v>115</v>
      </c>
      <c r="F4" s="5">
        <v>6.5</v>
      </c>
      <c r="G4" s="5">
        <v>4.9000000000000004</v>
      </c>
      <c r="H4" s="5">
        <v>8.25</v>
      </c>
      <c r="I4" s="14">
        <f t="shared" ref="I4:I41" si="0">(H4-F4)*D4</f>
        <v>7000</v>
      </c>
      <c r="J4" s="15">
        <f t="shared" ref="J4:J41" si="1">D4*F4</f>
        <v>26000</v>
      </c>
      <c r="K4" s="16">
        <f t="shared" ref="K4:K41" si="2">(I4/J4)</f>
        <v>0.26923076923076922</v>
      </c>
      <c r="L4" s="17"/>
    </row>
    <row r="5" spans="1:12">
      <c r="A5" s="4">
        <v>43284</v>
      </c>
      <c r="B5" s="5" t="s">
        <v>356</v>
      </c>
      <c r="C5" s="5" t="s">
        <v>15</v>
      </c>
      <c r="D5" s="5">
        <v>1250</v>
      </c>
      <c r="E5" s="5">
        <v>660</v>
      </c>
      <c r="F5" s="5">
        <v>25.5</v>
      </c>
      <c r="G5" s="5">
        <v>21.9</v>
      </c>
      <c r="H5" s="5">
        <v>25.5</v>
      </c>
      <c r="I5" s="14">
        <f t="shared" si="0"/>
        <v>0</v>
      </c>
      <c r="J5" s="15">
        <f t="shared" si="1"/>
        <v>31875</v>
      </c>
      <c r="K5" s="16">
        <f t="shared" si="2"/>
        <v>0</v>
      </c>
      <c r="L5" s="17"/>
    </row>
    <row r="6" spans="1:12">
      <c r="A6" s="6">
        <v>43284</v>
      </c>
      <c r="B6" s="7" t="s">
        <v>65</v>
      </c>
      <c r="C6" s="7" t="s">
        <v>15</v>
      </c>
      <c r="D6" s="7">
        <v>1000</v>
      </c>
      <c r="E6" s="7">
        <v>960</v>
      </c>
      <c r="F6" s="7">
        <v>38</v>
      </c>
      <c r="G6" s="7">
        <v>33.700000000000003</v>
      </c>
      <c r="H6" s="7">
        <v>33.700000000000003</v>
      </c>
      <c r="I6" s="18">
        <f t="shared" si="0"/>
        <v>-4299.9999999999973</v>
      </c>
      <c r="J6" s="15">
        <f t="shared" si="1"/>
        <v>38000</v>
      </c>
      <c r="K6" s="16">
        <f t="shared" si="2"/>
        <v>-0.11315789473684203</v>
      </c>
      <c r="L6" s="17"/>
    </row>
    <row r="7" spans="1:12">
      <c r="A7" s="4">
        <v>43284</v>
      </c>
      <c r="B7" s="5" t="s">
        <v>135</v>
      </c>
      <c r="C7" s="5" t="s">
        <v>15</v>
      </c>
      <c r="D7" s="5">
        <v>500</v>
      </c>
      <c r="E7" s="5">
        <v>1425</v>
      </c>
      <c r="F7" s="5">
        <v>69</v>
      </c>
      <c r="G7" s="5">
        <v>59.4</v>
      </c>
      <c r="H7" s="5">
        <v>69</v>
      </c>
      <c r="I7" s="14">
        <f t="shared" si="0"/>
        <v>0</v>
      </c>
      <c r="J7" s="15">
        <f t="shared" si="1"/>
        <v>34500</v>
      </c>
      <c r="K7" s="16">
        <f t="shared" si="2"/>
        <v>0</v>
      </c>
      <c r="L7" s="17"/>
    </row>
    <row r="8" spans="1:12">
      <c r="A8" s="4">
        <v>43285</v>
      </c>
      <c r="B8" s="5" t="s">
        <v>326</v>
      </c>
      <c r="C8" s="5" t="s">
        <v>15</v>
      </c>
      <c r="D8" s="5">
        <v>1100</v>
      </c>
      <c r="E8" s="5">
        <v>580</v>
      </c>
      <c r="F8" s="5">
        <v>19</v>
      </c>
      <c r="G8" s="5">
        <v>14.9</v>
      </c>
      <c r="H8" s="5">
        <v>19</v>
      </c>
      <c r="I8" s="14">
        <f t="shared" si="0"/>
        <v>0</v>
      </c>
      <c r="J8" s="15">
        <f t="shared" si="1"/>
        <v>20900</v>
      </c>
      <c r="K8" s="16">
        <f t="shared" si="2"/>
        <v>0</v>
      </c>
      <c r="L8" s="17"/>
    </row>
    <row r="9" spans="1:12">
      <c r="A9" s="4">
        <v>43285</v>
      </c>
      <c r="B9" s="5" t="s">
        <v>252</v>
      </c>
      <c r="C9" s="5" t="s">
        <v>15</v>
      </c>
      <c r="D9" s="5">
        <v>1575</v>
      </c>
      <c r="E9" s="5">
        <v>260</v>
      </c>
      <c r="F9" s="5">
        <v>13</v>
      </c>
      <c r="G9" s="5">
        <v>9.6999999999999993</v>
      </c>
      <c r="H9" s="5">
        <v>16.3</v>
      </c>
      <c r="I9" s="14">
        <f t="shared" si="0"/>
        <v>5197.5000000000009</v>
      </c>
      <c r="J9" s="15">
        <f t="shared" si="1"/>
        <v>20475</v>
      </c>
      <c r="K9" s="16">
        <f t="shared" si="2"/>
        <v>0.25384615384615389</v>
      </c>
      <c r="L9" s="17"/>
    </row>
    <row r="10" spans="1:12">
      <c r="A10" s="6">
        <v>43286</v>
      </c>
      <c r="B10" s="7" t="s">
        <v>375</v>
      </c>
      <c r="C10" s="7" t="s">
        <v>15</v>
      </c>
      <c r="D10" s="7">
        <v>700</v>
      </c>
      <c r="E10" s="7">
        <v>920</v>
      </c>
      <c r="F10" s="7">
        <v>41</v>
      </c>
      <c r="G10" s="7">
        <v>34.700000000000003</v>
      </c>
      <c r="H10" s="7">
        <v>34.700000000000003</v>
      </c>
      <c r="I10" s="18">
        <f t="shared" si="0"/>
        <v>-4409.9999999999982</v>
      </c>
      <c r="J10" s="15">
        <f t="shared" si="1"/>
        <v>28700</v>
      </c>
      <c r="K10" s="16">
        <f t="shared" si="2"/>
        <v>-0.1536585365853658</v>
      </c>
      <c r="L10" s="17"/>
    </row>
    <row r="11" spans="1:12">
      <c r="A11" s="4">
        <v>43287</v>
      </c>
      <c r="B11" s="5" t="s">
        <v>360</v>
      </c>
      <c r="C11" s="5" t="s">
        <v>15</v>
      </c>
      <c r="D11" s="5">
        <v>1750</v>
      </c>
      <c r="E11" s="5">
        <v>350</v>
      </c>
      <c r="F11" s="5">
        <v>13</v>
      </c>
      <c r="G11" s="5">
        <v>9.9</v>
      </c>
      <c r="H11" s="5">
        <v>13</v>
      </c>
      <c r="I11" s="14">
        <f t="shared" si="0"/>
        <v>0</v>
      </c>
      <c r="J11" s="15">
        <f t="shared" si="1"/>
        <v>22750</v>
      </c>
      <c r="K11" s="16">
        <f t="shared" si="2"/>
        <v>0</v>
      </c>
      <c r="L11" s="17"/>
    </row>
    <row r="12" spans="1:12">
      <c r="A12" s="4">
        <v>43287</v>
      </c>
      <c r="B12" s="5" t="s">
        <v>391</v>
      </c>
      <c r="C12" s="5" t="s">
        <v>15</v>
      </c>
      <c r="D12" s="5">
        <v>3000</v>
      </c>
      <c r="E12" s="5">
        <v>310</v>
      </c>
      <c r="F12" s="5">
        <v>9.5</v>
      </c>
      <c r="G12" s="5">
        <v>7.9</v>
      </c>
      <c r="H12" s="5">
        <v>11.6</v>
      </c>
      <c r="I12" s="14">
        <f t="shared" si="0"/>
        <v>6299.9999999999991</v>
      </c>
      <c r="J12" s="15">
        <f t="shared" si="1"/>
        <v>28500</v>
      </c>
      <c r="K12" s="16">
        <f t="shared" si="2"/>
        <v>0.22105263157894733</v>
      </c>
      <c r="L12" s="17"/>
    </row>
    <row r="13" spans="1:12">
      <c r="A13" s="4">
        <v>43290</v>
      </c>
      <c r="B13" s="5" t="s">
        <v>392</v>
      </c>
      <c r="C13" s="5" t="s">
        <v>15</v>
      </c>
      <c r="D13" s="5">
        <v>1750</v>
      </c>
      <c r="E13" s="5">
        <v>360</v>
      </c>
      <c r="F13" s="5">
        <v>10.4</v>
      </c>
      <c r="G13" s="5">
        <v>7.9</v>
      </c>
      <c r="H13" s="5">
        <v>10.4</v>
      </c>
      <c r="I13" s="14">
        <f t="shared" si="0"/>
        <v>0</v>
      </c>
      <c r="J13" s="15">
        <f t="shared" si="1"/>
        <v>18200</v>
      </c>
      <c r="K13" s="16">
        <f t="shared" si="2"/>
        <v>0</v>
      </c>
      <c r="L13" s="17"/>
    </row>
    <row r="14" spans="1:12">
      <c r="A14" s="4">
        <v>43290</v>
      </c>
      <c r="B14" s="5" t="s">
        <v>381</v>
      </c>
      <c r="C14" s="5" t="s">
        <v>15</v>
      </c>
      <c r="D14" s="5">
        <v>1400</v>
      </c>
      <c r="E14" s="5">
        <v>600</v>
      </c>
      <c r="F14" s="5">
        <v>27</v>
      </c>
      <c r="G14" s="5">
        <v>23.7</v>
      </c>
      <c r="H14" s="5">
        <v>30.5</v>
      </c>
      <c r="I14" s="14">
        <f t="shared" si="0"/>
        <v>4900</v>
      </c>
      <c r="J14" s="15">
        <f t="shared" si="1"/>
        <v>37800</v>
      </c>
      <c r="K14" s="16">
        <f t="shared" si="2"/>
        <v>0.12962962962962962</v>
      </c>
      <c r="L14" s="17"/>
    </row>
    <row r="15" spans="1:12">
      <c r="A15" s="4">
        <v>43291</v>
      </c>
      <c r="B15" s="5" t="s">
        <v>65</v>
      </c>
      <c r="C15" s="5" t="s">
        <v>15</v>
      </c>
      <c r="D15" s="5">
        <v>1000</v>
      </c>
      <c r="E15" s="5">
        <v>1000</v>
      </c>
      <c r="F15" s="5">
        <v>32</v>
      </c>
      <c r="G15" s="5">
        <v>27.4</v>
      </c>
      <c r="H15" s="5">
        <v>34.4</v>
      </c>
      <c r="I15" s="14">
        <f t="shared" si="0"/>
        <v>2399.9999999999986</v>
      </c>
      <c r="J15" s="15">
        <f t="shared" si="1"/>
        <v>32000</v>
      </c>
      <c r="K15" s="16">
        <f t="shared" si="2"/>
        <v>7.4999999999999956E-2</v>
      </c>
      <c r="L15" s="17"/>
    </row>
    <row r="16" spans="1:12">
      <c r="A16" s="4">
        <v>43292</v>
      </c>
      <c r="B16" s="5" t="s">
        <v>383</v>
      </c>
      <c r="C16" s="5" t="s">
        <v>15</v>
      </c>
      <c r="D16" s="5">
        <v>500</v>
      </c>
      <c r="E16" s="5">
        <v>1900</v>
      </c>
      <c r="F16" s="5">
        <v>49</v>
      </c>
      <c r="G16" s="5">
        <v>39.4</v>
      </c>
      <c r="H16" s="5">
        <v>56.5</v>
      </c>
      <c r="I16" s="14">
        <f t="shared" si="0"/>
        <v>3750</v>
      </c>
      <c r="J16" s="15">
        <f t="shared" si="1"/>
        <v>24500</v>
      </c>
      <c r="K16" s="16">
        <f t="shared" si="2"/>
        <v>0.15306122448979592</v>
      </c>
      <c r="L16" s="17"/>
    </row>
    <row r="17" spans="1:12">
      <c r="A17" s="6">
        <v>43292</v>
      </c>
      <c r="B17" s="7" t="s">
        <v>393</v>
      </c>
      <c r="C17" s="7" t="s">
        <v>15</v>
      </c>
      <c r="D17" s="7">
        <v>500</v>
      </c>
      <c r="E17" s="7">
        <v>2140</v>
      </c>
      <c r="F17" s="7">
        <v>38</v>
      </c>
      <c r="G17" s="7">
        <v>29.4</v>
      </c>
      <c r="H17" s="7">
        <v>35</v>
      </c>
      <c r="I17" s="18">
        <f t="shared" si="0"/>
        <v>-1500</v>
      </c>
      <c r="J17" s="15">
        <f t="shared" si="1"/>
        <v>19000</v>
      </c>
      <c r="K17" s="16">
        <f t="shared" si="2"/>
        <v>-7.8947368421052627E-2</v>
      </c>
      <c r="L17" s="17"/>
    </row>
    <row r="18" spans="1:12">
      <c r="A18" s="4">
        <v>43292</v>
      </c>
      <c r="B18" s="5" t="s">
        <v>383</v>
      </c>
      <c r="C18" s="5" t="s">
        <v>15</v>
      </c>
      <c r="D18" s="5">
        <v>500</v>
      </c>
      <c r="E18" s="5">
        <v>1900</v>
      </c>
      <c r="F18" s="5">
        <v>57</v>
      </c>
      <c r="G18" s="5">
        <v>47.4</v>
      </c>
      <c r="H18" s="5">
        <v>57</v>
      </c>
      <c r="I18" s="14">
        <f t="shared" si="0"/>
        <v>0</v>
      </c>
      <c r="J18" s="15">
        <f t="shared" si="1"/>
        <v>28500</v>
      </c>
      <c r="K18" s="16">
        <f t="shared" si="2"/>
        <v>0</v>
      </c>
      <c r="L18" s="17"/>
    </row>
    <row r="19" spans="1:12">
      <c r="A19" s="4">
        <v>43293</v>
      </c>
      <c r="B19" s="5" t="s">
        <v>393</v>
      </c>
      <c r="C19" s="5" t="s">
        <v>15</v>
      </c>
      <c r="D19" s="5">
        <v>500</v>
      </c>
      <c r="E19" s="5">
        <v>2160</v>
      </c>
      <c r="F19" s="5">
        <v>35</v>
      </c>
      <c r="G19" s="5">
        <v>26.4</v>
      </c>
      <c r="H19" s="5">
        <v>42</v>
      </c>
      <c r="I19" s="14">
        <f t="shared" si="0"/>
        <v>3500</v>
      </c>
      <c r="J19" s="15">
        <f t="shared" si="1"/>
        <v>17500</v>
      </c>
      <c r="K19" s="16">
        <f t="shared" si="2"/>
        <v>0.2</v>
      </c>
      <c r="L19" s="17"/>
    </row>
    <row r="20" spans="1:12">
      <c r="A20" s="6">
        <v>43294</v>
      </c>
      <c r="B20" s="7" t="s">
        <v>14</v>
      </c>
      <c r="C20" s="7" t="s">
        <v>15</v>
      </c>
      <c r="D20" s="7">
        <v>1000</v>
      </c>
      <c r="E20" s="7">
        <v>1080</v>
      </c>
      <c r="F20" s="7">
        <v>25.5</v>
      </c>
      <c r="G20" s="7">
        <v>21.4</v>
      </c>
      <c r="H20" s="7">
        <v>21.4</v>
      </c>
      <c r="I20" s="18">
        <f t="shared" si="0"/>
        <v>-4100.0000000000018</v>
      </c>
      <c r="J20" s="15">
        <f t="shared" si="1"/>
        <v>25500</v>
      </c>
      <c r="K20" s="16">
        <f t="shared" si="2"/>
        <v>-0.16078431372549026</v>
      </c>
      <c r="L20" s="17"/>
    </row>
    <row r="21" spans="1:12">
      <c r="A21" s="4">
        <v>43294</v>
      </c>
      <c r="B21" s="5" t="s">
        <v>394</v>
      </c>
      <c r="C21" s="5" t="s">
        <v>15</v>
      </c>
      <c r="D21" s="5">
        <v>6000</v>
      </c>
      <c r="E21" s="5">
        <v>100</v>
      </c>
      <c r="F21" s="5">
        <v>4.8</v>
      </c>
      <c r="G21" s="5">
        <v>3.9</v>
      </c>
      <c r="H21" s="5">
        <v>5.5</v>
      </c>
      <c r="I21" s="14">
        <f t="shared" si="0"/>
        <v>4200.0000000000009</v>
      </c>
      <c r="J21" s="15">
        <f t="shared" si="1"/>
        <v>28800</v>
      </c>
      <c r="K21" s="16">
        <f t="shared" si="2"/>
        <v>0.14583333333333337</v>
      </c>
      <c r="L21" s="17"/>
    </row>
    <row r="22" spans="1:12">
      <c r="A22" s="4">
        <v>43294</v>
      </c>
      <c r="B22" s="5" t="s">
        <v>395</v>
      </c>
      <c r="C22" s="5" t="s">
        <v>15</v>
      </c>
      <c r="D22" s="5">
        <v>750</v>
      </c>
      <c r="E22" s="5">
        <v>960</v>
      </c>
      <c r="F22" s="5">
        <v>30</v>
      </c>
      <c r="G22" s="5">
        <v>24.4</v>
      </c>
      <c r="H22" s="5">
        <v>30</v>
      </c>
      <c r="I22" s="14">
        <f t="shared" si="0"/>
        <v>0</v>
      </c>
      <c r="J22" s="15">
        <f t="shared" si="1"/>
        <v>22500</v>
      </c>
      <c r="K22" s="16">
        <f t="shared" si="2"/>
        <v>0</v>
      </c>
      <c r="L22" s="17"/>
    </row>
    <row r="23" spans="1:12">
      <c r="A23" s="4">
        <v>43297</v>
      </c>
      <c r="B23" s="5" t="s">
        <v>396</v>
      </c>
      <c r="C23" s="5" t="s">
        <v>15</v>
      </c>
      <c r="D23" s="5">
        <v>5500</v>
      </c>
      <c r="E23" s="5">
        <v>75</v>
      </c>
      <c r="F23" s="5">
        <v>3.3</v>
      </c>
      <c r="G23" s="5">
        <v>2.7</v>
      </c>
      <c r="H23" s="5">
        <v>3.3</v>
      </c>
      <c r="I23" s="14">
        <f t="shared" si="0"/>
        <v>0</v>
      </c>
      <c r="J23" s="15">
        <f t="shared" si="1"/>
        <v>18150</v>
      </c>
      <c r="K23" s="16">
        <f t="shared" si="2"/>
        <v>0</v>
      </c>
      <c r="L23" s="17"/>
    </row>
    <row r="24" spans="1:12">
      <c r="A24" s="4">
        <v>43297</v>
      </c>
      <c r="B24" s="5" t="s">
        <v>397</v>
      </c>
      <c r="C24" s="5" t="s">
        <v>15</v>
      </c>
      <c r="D24" s="5">
        <v>1400</v>
      </c>
      <c r="E24" s="5">
        <v>560</v>
      </c>
      <c r="F24" s="5">
        <v>28</v>
      </c>
      <c r="G24" s="5">
        <v>23.7</v>
      </c>
      <c r="H24" s="5">
        <v>29.9</v>
      </c>
      <c r="I24" s="14">
        <f t="shared" si="0"/>
        <v>2659.9999999999982</v>
      </c>
      <c r="J24" s="15">
        <f t="shared" si="1"/>
        <v>39200</v>
      </c>
      <c r="K24" s="16">
        <f t="shared" si="2"/>
        <v>6.785714285714281E-2</v>
      </c>
      <c r="L24" s="17"/>
    </row>
    <row r="25" spans="1:12">
      <c r="A25" s="4">
        <v>43298</v>
      </c>
      <c r="B25" s="5" t="s">
        <v>381</v>
      </c>
      <c r="C25" s="5" t="s">
        <v>15</v>
      </c>
      <c r="D25" s="5">
        <v>1400</v>
      </c>
      <c r="E25" s="5">
        <v>580</v>
      </c>
      <c r="F25" s="5">
        <v>28</v>
      </c>
      <c r="G25" s="5">
        <v>24.7</v>
      </c>
      <c r="H25" s="5">
        <v>29.9</v>
      </c>
      <c r="I25" s="14">
        <f t="shared" si="0"/>
        <v>2659.9999999999982</v>
      </c>
      <c r="J25" s="15">
        <f t="shared" si="1"/>
        <v>39200</v>
      </c>
      <c r="K25" s="16">
        <f t="shared" si="2"/>
        <v>6.785714285714281E-2</v>
      </c>
      <c r="L25" s="17"/>
    </row>
    <row r="26" spans="1:12">
      <c r="A26" s="4">
        <v>43298</v>
      </c>
      <c r="B26" s="5" t="s">
        <v>398</v>
      </c>
      <c r="C26" s="5" t="s">
        <v>15</v>
      </c>
      <c r="D26" s="5">
        <v>1700</v>
      </c>
      <c r="E26" s="5">
        <v>350</v>
      </c>
      <c r="F26" s="5">
        <v>11</v>
      </c>
      <c r="G26" s="5">
        <v>8.4</v>
      </c>
      <c r="H26" s="5">
        <v>12.6</v>
      </c>
      <c r="I26" s="14">
        <f t="shared" si="0"/>
        <v>2719.9999999999995</v>
      </c>
      <c r="J26" s="15">
        <f t="shared" si="1"/>
        <v>18700</v>
      </c>
      <c r="K26" s="16">
        <f t="shared" si="2"/>
        <v>0.14545454545454542</v>
      </c>
      <c r="L26" s="17"/>
    </row>
    <row r="27" spans="1:12">
      <c r="A27" s="4">
        <v>43330</v>
      </c>
      <c r="B27" s="5" t="s">
        <v>399</v>
      </c>
      <c r="C27" s="5" t="s">
        <v>15</v>
      </c>
      <c r="D27" s="5">
        <v>4000</v>
      </c>
      <c r="E27" s="5">
        <v>125</v>
      </c>
      <c r="F27" s="5">
        <v>7</v>
      </c>
      <c r="G27" s="5">
        <v>5.7</v>
      </c>
      <c r="H27" s="5">
        <v>8</v>
      </c>
      <c r="I27" s="14">
        <f t="shared" si="0"/>
        <v>4000</v>
      </c>
      <c r="J27" s="15">
        <f t="shared" si="1"/>
        <v>28000</v>
      </c>
      <c r="K27" s="16">
        <f t="shared" si="2"/>
        <v>0.14285714285714285</v>
      </c>
      <c r="L27" s="17"/>
    </row>
    <row r="28" spans="1:12">
      <c r="A28" s="4">
        <v>43330</v>
      </c>
      <c r="B28" s="5" t="s">
        <v>365</v>
      </c>
      <c r="C28" s="5" t="s">
        <v>15</v>
      </c>
      <c r="D28" s="5">
        <v>500</v>
      </c>
      <c r="E28" s="5">
        <v>2000</v>
      </c>
      <c r="F28" s="5">
        <v>23</v>
      </c>
      <c r="G28" s="5">
        <v>15.4</v>
      </c>
      <c r="H28" s="5">
        <v>23</v>
      </c>
      <c r="I28" s="14">
        <f t="shared" si="0"/>
        <v>0</v>
      </c>
      <c r="J28" s="15">
        <f t="shared" si="1"/>
        <v>11500</v>
      </c>
      <c r="K28" s="16">
        <f t="shared" si="2"/>
        <v>0</v>
      </c>
      <c r="L28" s="17"/>
    </row>
    <row r="29" spans="1:12">
      <c r="A29" s="4">
        <v>43331</v>
      </c>
      <c r="B29" s="5" t="s">
        <v>400</v>
      </c>
      <c r="C29" s="5" t="s">
        <v>15</v>
      </c>
      <c r="D29" s="5">
        <v>2750</v>
      </c>
      <c r="E29" s="5">
        <v>260</v>
      </c>
      <c r="F29" s="5">
        <v>4.2</v>
      </c>
      <c r="G29" s="5">
        <v>13.7</v>
      </c>
      <c r="H29" s="5">
        <v>4.2</v>
      </c>
      <c r="I29" s="14">
        <f t="shared" si="0"/>
        <v>0</v>
      </c>
      <c r="J29" s="15">
        <f t="shared" si="1"/>
        <v>11550</v>
      </c>
      <c r="K29" s="16">
        <f t="shared" si="2"/>
        <v>0</v>
      </c>
      <c r="L29" s="17"/>
    </row>
    <row r="30" spans="1:12">
      <c r="A30" s="4">
        <v>43331</v>
      </c>
      <c r="B30" s="5" t="s">
        <v>208</v>
      </c>
      <c r="C30" s="5" t="s">
        <v>15</v>
      </c>
      <c r="D30" s="5">
        <v>1200</v>
      </c>
      <c r="E30" s="5">
        <v>960</v>
      </c>
      <c r="F30" s="5">
        <v>36</v>
      </c>
      <c r="G30" s="5">
        <v>31.7</v>
      </c>
      <c r="H30" s="5">
        <v>36</v>
      </c>
      <c r="I30" s="14">
        <f t="shared" si="0"/>
        <v>0</v>
      </c>
      <c r="J30" s="15">
        <f t="shared" si="1"/>
        <v>43200</v>
      </c>
      <c r="K30" s="16">
        <f t="shared" si="2"/>
        <v>0</v>
      </c>
      <c r="L30" s="17"/>
    </row>
    <row r="31" spans="1:12">
      <c r="A31" s="4">
        <v>43332</v>
      </c>
      <c r="B31" s="5" t="s">
        <v>401</v>
      </c>
      <c r="C31" s="5" t="s">
        <v>15</v>
      </c>
      <c r="D31" s="5">
        <v>250</v>
      </c>
      <c r="E31" s="5">
        <v>2050</v>
      </c>
      <c r="F31" s="5">
        <v>59</v>
      </c>
      <c r="G31" s="5">
        <v>44.4</v>
      </c>
      <c r="H31" s="5">
        <v>59</v>
      </c>
      <c r="I31" s="14">
        <f t="shared" si="0"/>
        <v>0</v>
      </c>
      <c r="J31" s="15">
        <f t="shared" si="1"/>
        <v>14750</v>
      </c>
      <c r="K31" s="16">
        <f t="shared" si="2"/>
        <v>0</v>
      </c>
      <c r="L31" s="17"/>
    </row>
    <row r="32" spans="1:12">
      <c r="A32" s="6">
        <v>43332</v>
      </c>
      <c r="B32" s="7" t="s">
        <v>383</v>
      </c>
      <c r="C32" s="7" t="s">
        <v>15</v>
      </c>
      <c r="D32" s="7">
        <v>500</v>
      </c>
      <c r="E32" s="7">
        <v>2000</v>
      </c>
      <c r="F32" s="7">
        <v>22</v>
      </c>
      <c r="G32" s="7">
        <v>13.7</v>
      </c>
      <c r="H32" s="7">
        <v>18</v>
      </c>
      <c r="I32" s="18">
        <f t="shared" si="0"/>
        <v>-2000</v>
      </c>
      <c r="J32" s="23">
        <f t="shared" si="1"/>
        <v>11000</v>
      </c>
      <c r="K32" s="24">
        <f t="shared" si="2"/>
        <v>-0.18181818181818182</v>
      </c>
      <c r="L32" s="17"/>
    </row>
    <row r="33" spans="1:12">
      <c r="A33" s="4">
        <v>43335</v>
      </c>
      <c r="B33" s="5" t="s">
        <v>402</v>
      </c>
      <c r="C33" s="5" t="s">
        <v>15</v>
      </c>
      <c r="D33" s="5">
        <v>1400</v>
      </c>
      <c r="E33" s="5">
        <v>580</v>
      </c>
      <c r="F33" s="5">
        <v>29</v>
      </c>
      <c r="G33" s="5">
        <v>25.4</v>
      </c>
      <c r="H33" s="5">
        <v>31</v>
      </c>
      <c r="I33" s="14">
        <f t="shared" si="0"/>
        <v>2800</v>
      </c>
      <c r="J33" s="15">
        <f t="shared" si="1"/>
        <v>40600</v>
      </c>
      <c r="K33" s="16">
        <f t="shared" si="2"/>
        <v>6.8965517241379309E-2</v>
      </c>
      <c r="L33" s="17"/>
    </row>
    <row r="34" spans="1:12">
      <c r="A34" s="6">
        <v>43305</v>
      </c>
      <c r="B34" s="7" t="s">
        <v>175</v>
      </c>
      <c r="C34" s="7" t="s">
        <v>15</v>
      </c>
      <c r="D34" s="7">
        <v>1200</v>
      </c>
      <c r="E34" s="7">
        <v>640</v>
      </c>
      <c r="F34" s="7">
        <v>22</v>
      </c>
      <c r="G34" s="7">
        <v>17.899999999999999</v>
      </c>
      <c r="H34" s="7">
        <v>17.899999999999999</v>
      </c>
      <c r="I34" s="18">
        <f t="shared" si="0"/>
        <v>-4920.0000000000018</v>
      </c>
      <c r="J34" s="23">
        <f t="shared" si="1"/>
        <v>26400</v>
      </c>
      <c r="K34" s="24">
        <f t="shared" si="2"/>
        <v>-0.18636363636363643</v>
      </c>
      <c r="L34" s="17"/>
    </row>
    <row r="35" spans="1:12">
      <c r="A35" s="4">
        <v>43306</v>
      </c>
      <c r="B35" s="5" t="s">
        <v>60</v>
      </c>
      <c r="C35" s="5" t="s">
        <v>15</v>
      </c>
      <c r="D35" s="5">
        <v>2750</v>
      </c>
      <c r="E35" s="5">
        <v>290</v>
      </c>
      <c r="F35" s="5">
        <v>3.5</v>
      </c>
      <c r="G35" s="5">
        <v>2.4</v>
      </c>
      <c r="H35" s="5">
        <v>3.5</v>
      </c>
      <c r="I35" s="14">
        <f t="shared" si="0"/>
        <v>0</v>
      </c>
      <c r="J35" s="15">
        <f t="shared" si="1"/>
        <v>9625</v>
      </c>
      <c r="K35" s="16">
        <f t="shared" si="2"/>
        <v>0</v>
      </c>
      <c r="L35" s="17"/>
    </row>
    <row r="36" spans="1:12">
      <c r="A36" s="4">
        <v>43307</v>
      </c>
      <c r="B36" s="5" t="s">
        <v>403</v>
      </c>
      <c r="C36" s="5" t="s">
        <v>15</v>
      </c>
      <c r="D36" s="5">
        <v>2500</v>
      </c>
      <c r="E36" s="5">
        <v>200</v>
      </c>
      <c r="F36" s="5">
        <v>5</v>
      </c>
      <c r="G36" s="5">
        <v>3.4</v>
      </c>
      <c r="H36" s="5">
        <v>7.9</v>
      </c>
      <c r="I36" s="14">
        <f t="shared" si="0"/>
        <v>7250.0000000000009</v>
      </c>
      <c r="J36" s="15">
        <f t="shared" si="1"/>
        <v>12500</v>
      </c>
      <c r="K36" s="16">
        <f t="shared" si="2"/>
        <v>0.58000000000000007</v>
      </c>
      <c r="L36" s="17"/>
    </row>
    <row r="37" spans="1:12">
      <c r="A37" s="4">
        <v>43308</v>
      </c>
      <c r="B37" s="5" t="s">
        <v>68</v>
      </c>
      <c r="C37" s="5" t="s">
        <v>15</v>
      </c>
      <c r="D37" s="5">
        <v>500</v>
      </c>
      <c r="E37" s="5">
        <v>1950</v>
      </c>
      <c r="F37" s="5">
        <v>37</v>
      </c>
      <c r="G37" s="5">
        <v>29.4</v>
      </c>
      <c r="H37" s="5">
        <v>37</v>
      </c>
      <c r="I37" s="14">
        <f t="shared" si="0"/>
        <v>0</v>
      </c>
      <c r="J37" s="15">
        <f t="shared" si="1"/>
        <v>18500</v>
      </c>
      <c r="K37" s="16">
        <f t="shared" si="2"/>
        <v>0</v>
      </c>
      <c r="L37" s="17"/>
    </row>
    <row r="38" spans="1:12">
      <c r="A38" s="4">
        <v>43308</v>
      </c>
      <c r="B38" s="5" t="s">
        <v>404</v>
      </c>
      <c r="C38" s="5" t="s">
        <v>15</v>
      </c>
      <c r="D38" s="5">
        <v>1200</v>
      </c>
      <c r="E38" s="5">
        <v>540</v>
      </c>
      <c r="F38" s="5">
        <v>34</v>
      </c>
      <c r="G38" s="5">
        <v>30.9</v>
      </c>
      <c r="H38" s="5">
        <v>34</v>
      </c>
      <c r="I38" s="14">
        <f t="shared" si="0"/>
        <v>0</v>
      </c>
      <c r="J38" s="15">
        <f t="shared" si="1"/>
        <v>40800</v>
      </c>
      <c r="K38" s="16">
        <f t="shared" si="2"/>
        <v>0</v>
      </c>
      <c r="L38" s="17"/>
    </row>
    <row r="39" spans="1:12">
      <c r="A39" s="6">
        <v>43308</v>
      </c>
      <c r="B39" s="7" t="s">
        <v>361</v>
      </c>
      <c r="C39" s="7" t="s">
        <v>15</v>
      </c>
      <c r="D39" s="7">
        <v>3500</v>
      </c>
      <c r="E39" s="7">
        <v>215</v>
      </c>
      <c r="F39" s="7">
        <v>11.5</v>
      </c>
      <c r="G39" s="7">
        <v>10.4</v>
      </c>
      <c r="H39" s="7">
        <v>10.4</v>
      </c>
      <c r="I39" s="18">
        <f t="shared" si="0"/>
        <v>-3849.9999999999986</v>
      </c>
      <c r="J39" s="15">
        <f t="shared" si="1"/>
        <v>40250</v>
      </c>
      <c r="K39" s="16">
        <f t="shared" si="2"/>
        <v>-9.565217391304344E-2</v>
      </c>
      <c r="L39" s="17"/>
    </row>
    <row r="40" spans="1:12">
      <c r="A40" s="4">
        <v>43311</v>
      </c>
      <c r="B40" s="5" t="s">
        <v>65</v>
      </c>
      <c r="C40" s="5" t="s">
        <v>15</v>
      </c>
      <c r="D40" s="5">
        <v>1000</v>
      </c>
      <c r="E40" s="5">
        <v>1140</v>
      </c>
      <c r="F40" s="5">
        <v>37</v>
      </c>
      <c r="G40" s="5">
        <v>33.700000000000003</v>
      </c>
      <c r="H40" s="5">
        <v>39</v>
      </c>
      <c r="I40" s="14">
        <f t="shared" si="0"/>
        <v>2000</v>
      </c>
      <c r="J40" s="15">
        <f t="shared" si="1"/>
        <v>37000</v>
      </c>
      <c r="K40" s="16">
        <f t="shared" si="2"/>
        <v>5.4054054054054057E-2</v>
      </c>
      <c r="L40" s="17"/>
    </row>
    <row r="41" spans="1:12">
      <c r="A41" s="4">
        <v>43312</v>
      </c>
      <c r="B41" s="5" t="s">
        <v>65</v>
      </c>
      <c r="C41" s="5" t="s">
        <v>15</v>
      </c>
      <c r="D41" s="5">
        <v>1000</v>
      </c>
      <c r="E41" s="5">
        <v>1140</v>
      </c>
      <c r="F41" s="5">
        <v>40</v>
      </c>
      <c r="G41" s="5">
        <v>36.700000000000003</v>
      </c>
      <c r="H41" s="5">
        <v>46</v>
      </c>
      <c r="I41" s="14">
        <f t="shared" si="0"/>
        <v>6000</v>
      </c>
      <c r="J41" s="15">
        <f t="shared" si="1"/>
        <v>40000</v>
      </c>
      <c r="K41" s="16">
        <f t="shared" si="2"/>
        <v>0.15</v>
      </c>
      <c r="L41" s="17"/>
    </row>
    <row r="42" spans="1:12">
      <c r="A42" s="4"/>
      <c r="B42" s="5"/>
      <c r="C42" s="5"/>
      <c r="D42" s="5"/>
      <c r="E42" s="5"/>
      <c r="F42" s="5"/>
      <c r="G42" s="5"/>
      <c r="H42" s="5"/>
      <c r="I42" s="14"/>
      <c r="J42" s="15"/>
      <c r="K42" s="16"/>
      <c r="L42" s="17"/>
    </row>
    <row r="43" spans="1:12">
      <c r="A43" s="4"/>
      <c r="B43" s="5"/>
      <c r="C43" s="5"/>
      <c r="D43" s="5"/>
      <c r="E43" s="5"/>
      <c r="F43" s="5"/>
      <c r="G43" s="5"/>
      <c r="H43" s="5"/>
      <c r="I43" s="14"/>
      <c r="J43" s="15"/>
      <c r="K43" s="16"/>
      <c r="L43" s="17"/>
    </row>
    <row r="44" spans="1:12">
      <c r="A44" s="4"/>
      <c r="B44" s="5"/>
      <c r="C44" s="5"/>
      <c r="D44" s="5"/>
      <c r="E44" s="5"/>
      <c r="F44" s="5"/>
      <c r="G44" s="5"/>
      <c r="H44" s="5"/>
      <c r="I44" s="14"/>
      <c r="J44" s="15"/>
      <c r="K44" s="16">
        <f>SUM(K4:K43)</f>
        <v>1.754317181866424</v>
      </c>
      <c r="L44" s="17"/>
    </row>
    <row r="45" spans="1:12">
      <c r="A45" s="8"/>
      <c r="B45" s="9"/>
      <c r="C45" s="9"/>
      <c r="D45" s="9"/>
      <c r="E45" s="9"/>
      <c r="F45" s="9"/>
      <c r="G45" s="10"/>
      <c r="H45" s="10"/>
      <c r="I45" s="10"/>
      <c r="J45" s="9"/>
      <c r="K45" s="19"/>
      <c r="L45" s="12"/>
    </row>
    <row r="46" spans="1:12">
      <c r="A46" s="8"/>
      <c r="B46" s="9"/>
      <c r="C46" s="9"/>
      <c r="D46" s="9"/>
      <c r="E46" s="9"/>
      <c r="F46" s="9"/>
      <c r="G46" s="41" t="s">
        <v>21</v>
      </c>
      <c r="H46" s="41"/>
      <c r="I46" s="20">
        <f>SUM(I4:I44)</f>
        <v>42257.5</v>
      </c>
      <c r="J46" s="9"/>
      <c r="K46" s="12"/>
      <c r="L46" s="12"/>
    </row>
    <row r="47" spans="1:12">
      <c r="G47" s="9"/>
      <c r="H47" s="9"/>
      <c r="I47" s="9"/>
    </row>
    <row r="48" spans="1:12">
      <c r="G48" s="42" t="s">
        <v>22</v>
      </c>
      <c r="H48" s="42"/>
      <c r="I48" s="22">
        <v>1.75</v>
      </c>
    </row>
    <row r="49" spans="7:9">
      <c r="G49" s="11"/>
      <c r="H49" s="11"/>
      <c r="I49" s="9"/>
    </row>
    <row r="50" spans="7:9">
      <c r="G50" s="42" t="s">
        <v>23</v>
      </c>
      <c r="H50" s="42"/>
      <c r="I50" s="21">
        <f>31/38</f>
        <v>0.81578947368421051</v>
      </c>
    </row>
  </sheetData>
  <mergeCells count="5">
    <mergeCell ref="A1:J1"/>
    <mergeCell ref="A2:J2"/>
    <mergeCell ref="G46:H46"/>
    <mergeCell ref="G48:H48"/>
    <mergeCell ref="G50:H50"/>
  </mergeCells>
  <pageMargins left="0.75" right="0.75" top="1" bottom="1" header="0.51180555555555596" footer="0.5118055555555559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E42" sqref="E42"/>
    </sheetView>
  </sheetViews>
  <sheetFormatPr defaultColWidth="9" defaultRowHeight="15"/>
  <cols>
    <col min="1" max="1" width="10.42578125" style="1"/>
    <col min="2" max="2" width="18.57031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2"/>
      <c r="L1" s="12"/>
    </row>
    <row r="2" spans="1:12">
      <c r="A2" s="48" t="s">
        <v>405</v>
      </c>
      <c r="B2" s="49"/>
      <c r="C2" s="49"/>
      <c r="D2" s="49"/>
      <c r="E2" s="49"/>
      <c r="F2" s="49"/>
      <c r="G2" s="49"/>
      <c r="H2" s="49"/>
      <c r="I2" s="49"/>
      <c r="J2" s="50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43252</v>
      </c>
      <c r="B4" s="5" t="s">
        <v>47</v>
      </c>
      <c r="C4" s="5" t="s">
        <v>15</v>
      </c>
      <c r="D4" s="5">
        <v>700</v>
      </c>
      <c r="E4" s="5">
        <v>920</v>
      </c>
      <c r="F4" s="5">
        <v>28</v>
      </c>
      <c r="G4" s="5">
        <v>22.7</v>
      </c>
      <c r="H4" s="5">
        <v>28</v>
      </c>
      <c r="I4" s="14">
        <f t="shared" ref="I4:I28" si="0">(H4-F4)*D4</f>
        <v>0</v>
      </c>
      <c r="J4" s="15">
        <f t="shared" ref="J4:J28" si="1">D4*F4</f>
        <v>19600</v>
      </c>
      <c r="K4" s="16">
        <f t="shared" ref="K4:K28" si="2">(I4/J4)</f>
        <v>0</v>
      </c>
      <c r="L4" s="17"/>
    </row>
    <row r="5" spans="1:12">
      <c r="A5" s="4">
        <v>43252</v>
      </c>
      <c r="B5" s="5" t="s">
        <v>406</v>
      </c>
      <c r="C5" s="5" t="s">
        <v>15</v>
      </c>
      <c r="D5" s="5">
        <v>2500</v>
      </c>
      <c r="E5" s="5">
        <v>390</v>
      </c>
      <c r="F5" s="5">
        <v>13.5</v>
      </c>
      <c r="G5" s="5">
        <v>11.9</v>
      </c>
      <c r="H5" s="5">
        <v>13.5</v>
      </c>
      <c r="I5" s="14">
        <f t="shared" si="0"/>
        <v>0</v>
      </c>
      <c r="J5" s="15">
        <f t="shared" si="1"/>
        <v>33750</v>
      </c>
      <c r="K5" s="16">
        <f t="shared" si="2"/>
        <v>0</v>
      </c>
      <c r="L5" s="17"/>
    </row>
    <row r="6" spans="1:12">
      <c r="A6" s="4">
        <v>43253</v>
      </c>
      <c r="B6" s="5" t="s">
        <v>407</v>
      </c>
      <c r="C6" s="5" t="s">
        <v>15</v>
      </c>
      <c r="D6" s="5">
        <v>500</v>
      </c>
      <c r="E6" s="5">
        <v>2100</v>
      </c>
      <c r="F6" s="5">
        <v>56</v>
      </c>
      <c r="G6" s="5">
        <v>46.7</v>
      </c>
      <c r="H6" s="5">
        <v>73.400000000000006</v>
      </c>
      <c r="I6" s="14">
        <f t="shared" si="0"/>
        <v>8700.0000000000036</v>
      </c>
      <c r="J6" s="15">
        <f t="shared" si="1"/>
        <v>28000</v>
      </c>
      <c r="K6" s="16">
        <f t="shared" si="2"/>
        <v>0.31071428571428583</v>
      </c>
      <c r="L6" s="17"/>
    </row>
    <row r="7" spans="1:12">
      <c r="A7" s="6">
        <v>43256</v>
      </c>
      <c r="B7" s="7" t="s">
        <v>319</v>
      </c>
      <c r="C7" s="7" t="s">
        <v>15</v>
      </c>
      <c r="D7" s="7">
        <v>1000</v>
      </c>
      <c r="E7" s="7">
        <v>920</v>
      </c>
      <c r="F7" s="7">
        <v>40</v>
      </c>
      <c r="G7" s="7">
        <v>36.4</v>
      </c>
      <c r="H7" s="7">
        <v>36.4</v>
      </c>
      <c r="I7" s="18">
        <f t="shared" si="0"/>
        <v>-3600.0000000000014</v>
      </c>
      <c r="J7" s="15">
        <f t="shared" si="1"/>
        <v>40000</v>
      </c>
      <c r="K7" s="16">
        <f t="shared" si="2"/>
        <v>-9.0000000000000038E-2</v>
      </c>
      <c r="L7" s="17"/>
    </row>
    <row r="8" spans="1:12">
      <c r="A8" s="4">
        <v>43256</v>
      </c>
      <c r="B8" s="5" t="s">
        <v>408</v>
      </c>
      <c r="C8" s="5" t="s">
        <v>15</v>
      </c>
      <c r="D8" s="5">
        <v>1400</v>
      </c>
      <c r="E8" s="5">
        <v>540</v>
      </c>
      <c r="F8" s="5">
        <v>47</v>
      </c>
      <c r="G8" s="5">
        <v>43.4</v>
      </c>
      <c r="H8" s="5">
        <v>57</v>
      </c>
      <c r="I8" s="14">
        <f t="shared" si="0"/>
        <v>14000</v>
      </c>
      <c r="J8" s="15">
        <f t="shared" si="1"/>
        <v>65800</v>
      </c>
      <c r="K8" s="16">
        <f t="shared" si="2"/>
        <v>0.21276595744680851</v>
      </c>
      <c r="L8" s="17"/>
    </row>
    <row r="9" spans="1:12">
      <c r="A9" s="4">
        <v>43257</v>
      </c>
      <c r="B9" s="5" t="s">
        <v>409</v>
      </c>
      <c r="C9" s="5" t="s">
        <v>15</v>
      </c>
      <c r="D9" s="5">
        <v>1100</v>
      </c>
      <c r="E9" s="5">
        <v>480</v>
      </c>
      <c r="F9" s="5">
        <v>18.5</v>
      </c>
      <c r="G9" s="5">
        <v>14.9</v>
      </c>
      <c r="H9" s="5">
        <v>18.5</v>
      </c>
      <c r="I9" s="14">
        <f t="shared" si="0"/>
        <v>0</v>
      </c>
      <c r="J9" s="15">
        <f t="shared" si="1"/>
        <v>20350</v>
      </c>
      <c r="K9" s="16">
        <f t="shared" si="2"/>
        <v>0</v>
      </c>
      <c r="L9" s="17"/>
    </row>
    <row r="10" spans="1:12">
      <c r="A10" s="4">
        <v>43258</v>
      </c>
      <c r="B10" s="5" t="s">
        <v>381</v>
      </c>
      <c r="C10" s="5" t="s">
        <v>15</v>
      </c>
      <c r="D10" s="5">
        <v>1400</v>
      </c>
      <c r="E10" s="5">
        <v>540</v>
      </c>
      <c r="F10" s="5">
        <v>42.5</v>
      </c>
      <c r="G10" s="5">
        <v>38.4</v>
      </c>
      <c r="H10" s="5">
        <v>44.5</v>
      </c>
      <c r="I10" s="14">
        <f t="shared" si="0"/>
        <v>2800</v>
      </c>
      <c r="J10" s="15">
        <f t="shared" si="1"/>
        <v>59500</v>
      </c>
      <c r="K10" s="16">
        <f t="shared" si="2"/>
        <v>4.7058823529411764E-2</v>
      </c>
      <c r="L10" s="17"/>
    </row>
    <row r="11" spans="1:12">
      <c r="A11" s="4">
        <v>43259</v>
      </c>
      <c r="B11" s="5" t="s">
        <v>326</v>
      </c>
      <c r="C11" s="5" t="s">
        <v>15</v>
      </c>
      <c r="D11" s="5">
        <v>1100</v>
      </c>
      <c r="E11" s="5">
        <v>500</v>
      </c>
      <c r="F11" s="5">
        <v>17</v>
      </c>
      <c r="G11" s="5">
        <v>12.9</v>
      </c>
      <c r="H11" s="5">
        <v>27</v>
      </c>
      <c r="I11" s="14">
        <f t="shared" si="0"/>
        <v>11000</v>
      </c>
      <c r="J11" s="15">
        <f t="shared" si="1"/>
        <v>18700</v>
      </c>
      <c r="K11" s="16">
        <f t="shared" si="2"/>
        <v>0.58823529411764708</v>
      </c>
      <c r="L11" s="17"/>
    </row>
    <row r="12" spans="1:12">
      <c r="A12" s="4">
        <v>43262</v>
      </c>
      <c r="B12" s="5" t="s">
        <v>410</v>
      </c>
      <c r="C12" s="5" t="s">
        <v>15</v>
      </c>
      <c r="D12" s="5">
        <v>4000</v>
      </c>
      <c r="E12" s="5">
        <v>130</v>
      </c>
      <c r="F12" s="5">
        <v>7.6</v>
      </c>
      <c r="G12" s="5">
        <v>6.4</v>
      </c>
      <c r="H12" s="5">
        <v>7.6</v>
      </c>
      <c r="I12" s="14">
        <f t="shared" si="0"/>
        <v>0</v>
      </c>
      <c r="J12" s="15">
        <f t="shared" si="1"/>
        <v>30400</v>
      </c>
      <c r="K12" s="16">
        <f t="shared" si="2"/>
        <v>0</v>
      </c>
      <c r="L12" s="17"/>
    </row>
    <row r="13" spans="1:12">
      <c r="A13" s="6">
        <v>43262</v>
      </c>
      <c r="B13" s="7" t="s">
        <v>409</v>
      </c>
      <c r="C13" s="7" t="s">
        <v>15</v>
      </c>
      <c r="D13" s="7">
        <v>1100</v>
      </c>
      <c r="E13" s="7">
        <v>540</v>
      </c>
      <c r="F13" s="7">
        <v>18</v>
      </c>
      <c r="G13" s="7">
        <v>14.4</v>
      </c>
      <c r="H13" s="7">
        <v>14.4</v>
      </c>
      <c r="I13" s="18">
        <f t="shared" si="0"/>
        <v>-3959.9999999999995</v>
      </c>
      <c r="J13" s="15">
        <f t="shared" si="1"/>
        <v>19800</v>
      </c>
      <c r="K13" s="16">
        <f t="shared" si="2"/>
        <v>-0.19999999999999998</v>
      </c>
      <c r="L13" s="17"/>
    </row>
    <row r="14" spans="1:12">
      <c r="A14" s="4">
        <v>43263</v>
      </c>
      <c r="B14" s="5" t="s">
        <v>283</v>
      </c>
      <c r="C14" s="5" t="s">
        <v>15</v>
      </c>
      <c r="D14" s="5">
        <v>250</v>
      </c>
      <c r="E14" s="5">
        <v>2100</v>
      </c>
      <c r="F14" s="5">
        <v>77</v>
      </c>
      <c r="G14" s="5">
        <v>61.4</v>
      </c>
      <c r="H14" s="5">
        <v>85</v>
      </c>
      <c r="I14" s="14">
        <f t="shared" si="0"/>
        <v>2000</v>
      </c>
      <c r="J14" s="15">
        <f t="shared" si="1"/>
        <v>19250</v>
      </c>
      <c r="K14" s="16">
        <f t="shared" si="2"/>
        <v>0.1038961038961039</v>
      </c>
      <c r="L14" s="17"/>
    </row>
    <row r="15" spans="1:12">
      <c r="A15" s="4">
        <v>43263</v>
      </c>
      <c r="B15" s="5" t="s">
        <v>383</v>
      </c>
      <c r="C15" s="5" t="s">
        <v>15</v>
      </c>
      <c r="D15" s="5">
        <v>500</v>
      </c>
      <c r="E15" s="5">
        <v>1750</v>
      </c>
      <c r="F15" s="5">
        <v>42</v>
      </c>
      <c r="G15" s="5">
        <v>34.4</v>
      </c>
      <c r="H15" s="5">
        <v>42</v>
      </c>
      <c r="I15" s="14">
        <f t="shared" si="0"/>
        <v>0</v>
      </c>
      <c r="J15" s="15">
        <f t="shared" si="1"/>
        <v>21000</v>
      </c>
      <c r="K15" s="16">
        <f t="shared" si="2"/>
        <v>0</v>
      </c>
      <c r="L15" s="17"/>
    </row>
    <row r="16" spans="1:12">
      <c r="A16" s="4">
        <v>43264</v>
      </c>
      <c r="B16" s="5" t="s">
        <v>411</v>
      </c>
      <c r="C16" s="5" t="s">
        <v>15</v>
      </c>
      <c r="D16" s="5">
        <v>250</v>
      </c>
      <c r="E16" s="5">
        <v>2200</v>
      </c>
      <c r="F16" s="5">
        <v>90</v>
      </c>
      <c r="G16" s="5">
        <v>72.7</v>
      </c>
      <c r="H16" s="5">
        <v>131</v>
      </c>
      <c r="I16" s="14">
        <f t="shared" si="0"/>
        <v>10250</v>
      </c>
      <c r="J16" s="15">
        <f t="shared" si="1"/>
        <v>22500</v>
      </c>
      <c r="K16" s="16">
        <f t="shared" si="2"/>
        <v>0.45555555555555555</v>
      </c>
      <c r="L16" s="17"/>
    </row>
    <row r="17" spans="1:12">
      <c r="A17" s="4">
        <v>43269</v>
      </c>
      <c r="B17" s="5" t="s">
        <v>309</v>
      </c>
      <c r="C17" s="5" t="s">
        <v>15</v>
      </c>
      <c r="D17" s="5">
        <v>600</v>
      </c>
      <c r="E17" s="5">
        <v>900</v>
      </c>
      <c r="F17" s="5">
        <v>21</v>
      </c>
      <c r="G17" s="5">
        <v>14.4</v>
      </c>
      <c r="H17" s="5">
        <v>25</v>
      </c>
      <c r="I17" s="14">
        <f t="shared" si="0"/>
        <v>2400</v>
      </c>
      <c r="J17" s="15">
        <f t="shared" si="1"/>
        <v>12600</v>
      </c>
      <c r="K17" s="16">
        <f t="shared" si="2"/>
        <v>0.19047619047619047</v>
      </c>
      <c r="L17" s="17"/>
    </row>
    <row r="18" spans="1:12">
      <c r="A18" s="4">
        <v>43270</v>
      </c>
      <c r="B18" s="5" t="s">
        <v>309</v>
      </c>
      <c r="C18" s="5" t="s">
        <v>15</v>
      </c>
      <c r="D18" s="5">
        <v>600</v>
      </c>
      <c r="E18" s="5">
        <v>900</v>
      </c>
      <c r="F18" s="5">
        <v>15</v>
      </c>
      <c r="G18" s="5">
        <v>8.6999999999999993</v>
      </c>
      <c r="H18" s="5">
        <v>21.4</v>
      </c>
      <c r="I18" s="14">
        <f t="shared" si="0"/>
        <v>3839.9999999999991</v>
      </c>
      <c r="J18" s="15">
        <f t="shared" si="1"/>
        <v>9000</v>
      </c>
      <c r="K18" s="16">
        <f t="shared" si="2"/>
        <v>0.42666666666666658</v>
      </c>
      <c r="L18" s="17"/>
    </row>
    <row r="19" spans="1:12">
      <c r="A19" s="4">
        <v>43271</v>
      </c>
      <c r="B19" s="5" t="s">
        <v>175</v>
      </c>
      <c r="C19" s="5" t="s">
        <v>15</v>
      </c>
      <c r="D19" s="5">
        <v>1200</v>
      </c>
      <c r="E19" s="5">
        <v>660</v>
      </c>
      <c r="F19" s="5">
        <v>11</v>
      </c>
      <c r="G19" s="5">
        <v>7.7</v>
      </c>
      <c r="H19" s="5">
        <v>11</v>
      </c>
      <c r="I19" s="14">
        <f t="shared" si="0"/>
        <v>0</v>
      </c>
      <c r="J19" s="15">
        <f t="shared" si="1"/>
        <v>13200</v>
      </c>
      <c r="K19" s="16">
        <f t="shared" si="2"/>
        <v>0</v>
      </c>
      <c r="L19" s="17"/>
    </row>
    <row r="20" spans="1:12">
      <c r="A20" s="4">
        <v>43271</v>
      </c>
      <c r="B20" s="5" t="s">
        <v>216</v>
      </c>
      <c r="C20" s="5" t="s">
        <v>15</v>
      </c>
      <c r="D20" s="5">
        <v>250</v>
      </c>
      <c r="E20" s="5">
        <v>2400</v>
      </c>
      <c r="F20" s="5">
        <v>65</v>
      </c>
      <c r="G20" s="5">
        <v>51.4</v>
      </c>
      <c r="H20" s="5">
        <v>75</v>
      </c>
      <c r="I20" s="14">
        <f t="shared" si="0"/>
        <v>2500</v>
      </c>
      <c r="J20" s="15">
        <f t="shared" si="1"/>
        <v>16250</v>
      </c>
      <c r="K20" s="16">
        <f t="shared" si="2"/>
        <v>0.15384615384615385</v>
      </c>
      <c r="L20" s="17"/>
    </row>
    <row r="21" spans="1:12">
      <c r="A21" s="4">
        <v>43272</v>
      </c>
      <c r="B21" s="5" t="s">
        <v>216</v>
      </c>
      <c r="C21" s="5" t="s">
        <v>15</v>
      </c>
      <c r="D21" s="5">
        <v>250</v>
      </c>
      <c r="E21" s="5">
        <v>2350</v>
      </c>
      <c r="F21" s="5">
        <v>47</v>
      </c>
      <c r="G21" s="5">
        <v>31.7</v>
      </c>
      <c r="H21" s="5">
        <v>57</v>
      </c>
      <c r="I21" s="14">
        <f t="shared" si="0"/>
        <v>2500</v>
      </c>
      <c r="J21" s="15">
        <f t="shared" si="1"/>
        <v>11750</v>
      </c>
      <c r="K21" s="16">
        <f t="shared" si="2"/>
        <v>0.21276595744680851</v>
      </c>
      <c r="L21" s="17"/>
    </row>
    <row r="22" spans="1:12">
      <c r="A22" s="4">
        <v>43273</v>
      </c>
      <c r="B22" s="5" t="s">
        <v>216</v>
      </c>
      <c r="C22" s="5" t="s">
        <v>15</v>
      </c>
      <c r="D22" s="5">
        <v>250</v>
      </c>
      <c r="E22" s="5">
        <v>2300</v>
      </c>
      <c r="F22" s="5">
        <v>37</v>
      </c>
      <c r="G22" s="5">
        <v>22.4</v>
      </c>
      <c r="H22" s="5">
        <v>47</v>
      </c>
      <c r="I22" s="14">
        <f t="shared" si="0"/>
        <v>2500</v>
      </c>
      <c r="J22" s="15">
        <f t="shared" si="1"/>
        <v>9250</v>
      </c>
      <c r="K22" s="16">
        <f t="shared" si="2"/>
        <v>0.27027027027027029</v>
      </c>
      <c r="L22" s="17"/>
    </row>
    <row r="23" spans="1:12">
      <c r="A23" s="4">
        <v>43276</v>
      </c>
      <c r="B23" s="5" t="s">
        <v>383</v>
      </c>
      <c r="C23" s="5" t="s">
        <v>15</v>
      </c>
      <c r="D23" s="5">
        <v>500</v>
      </c>
      <c r="E23" s="5">
        <v>1800</v>
      </c>
      <c r="F23" s="5">
        <v>26</v>
      </c>
      <c r="G23" s="5">
        <v>17.7</v>
      </c>
      <c r="H23" s="5">
        <v>26</v>
      </c>
      <c r="I23" s="14">
        <f t="shared" si="0"/>
        <v>0</v>
      </c>
      <c r="J23" s="15">
        <f t="shared" si="1"/>
        <v>13000</v>
      </c>
      <c r="K23" s="16">
        <f t="shared" si="2"/>
        <v>0</v>
      </c>
      <c r="L23" s="17"/>
    </row>
    <row r="24" spans="1:12">
      <c r="A24" s="4">
        <v>43276</v>
      </c>
      <c r="B24" s="5" t="s">
        <v>218</v>
      </c>
      <c r="C24" s="5" t="s">
        <v>15</v>
      </c>
      <c r="D24" s="5">
        <v>2667</v>
      </c>
      <c r="E24" s="5">
        <v>340</v>
      </c>
      <c r="F24" s="5">
        <v>5.5</v>
      </c>
      <c r="G24" s="5">
        <v>4.4000000000000004</v>
      </c>
      <c r="H24" s="5">
        <v>6.1</v>
      </c>
      <c r="I24" s="14">
        <f t="shared" si="0"/>
        <v>1600.1999999999991</v>
      </c>
      <c r="J24" s="15">
        <f t="shared" si="1"/>
        <v>14668.5</v>
      </c>
      <c r="K24" s="16">
        <f t="shared" si="2"/>
        <v>0.10909090909090903</v>
      </c>
      <c r="L24" s="17"/>
    </row>
    <row r="25" spans="1:12">
      <c r="A25" s="4">
        <v>43276</v>
      </c>
      <c r="B25" s="5" t="s">
        <v>393</v>
      </c>
      <c r="C25" s="5" t="s">
        <v>15</v>
      </c>
      <c r="D25" s="5">
        <v>500</v>
      </c>
      <c r="E25" s="5">
        <v>2080</v>
      </c>
      <c r="F25" s="5">
        <v>20</v>
      </c>
      <c r="G25" s="5">
        <v>12.4</v>
      </c>
      <c r="H25" s="5">
        <v>23</v>
      </c>
      <c r="I25" s="14">
        <f t="shared" si="0"/>
        <v>1500</v>
      </c>
      <c r="J25" s="15">
        <f t="shared" si="1"/>
        <v>10000</v>
      </c>
      <c r="K25" s="16">
        <f t="shared" si="2"/>
        <v>0.15</v>
      </c>
      <c r="L25" s="17"/>
    </row>
    <row r="26" spans="1:12">
      <c r="A26" s="4">
        <v>43278</v>
      </c>
      <c r="B26" s="5" t="s">
        <v>383</v>
      </c>
      <c r="C26" s="5" t="s">
        <v>15</v>
      </c>
      <c r="D26" s="5">
        <v>500</v>
      </c>
      <c r="E26" s="5">
        <v>1850</v>
      </c>
      <c r="F26" s="5">
        <v>22</v>
      </c>
      <c r="G26" s="5">
        <v>14.4</v>
      </c>
      <c r="H26" s="5">
        <v>32.5</v>
      </c>
      <c r="I26" s="14">
        <f t="shared" si="0"/>
        <v>5250</v>
      </c>
      <c r="J26" s="15">
        <f t="shared" si="1"/>
        <v>11000</v>
      </c>
      <c r="K26" s="16">
        <f t="shared" si="2"/>
        <v>0.47727272727272729</v>
      </c>
      <c r="L26" s="17"/>
    </row>
    <row r="27" spans="1:12">
      <c r="A27" s="4">
        <v>43279</v>
      </c>
      <c r="B27" s="5" t="s">
        <v>375</v>
      </c>
      <c r="C27" s="5" t="s">
        <v>15</v>
      </c>
      <c r="D27" s="5">
        <v>600</v>
      </c>
      <c r="E27" s="5">
        <v>900</v>
      </c>
      <c r="F27" s="5">
        <v>7.2</v>
      </c>
      <c r="G27" s="5">
        <v>0.9</v>
      </c>
      <c r="H27" s="5">
        <v>11.2</v>
      </c>
      <c r="I27" s="14">
        <f t="shared" si="0"/>
        <v>2399.9999999999995</v>
      </c>
      <c r="J27" s="15">
        <f t="shared" si="1"/>
        <v>4320</v>
      </c>
      <c r="K27" s="16">
        <f t="shared" si="2"/>
        <v>0.55555555555555547</v>
      </c>
      <c r="L27" s="17"/>
    </row>
    <row r="28" spans="1:12">
      <c r="A28" s="6">
        <v>43280</v>
      </c>
      <c r="B28" s="7" t="s">
        <v>412</v>
      </c>
      <c r="C28" s="7" t="s">
        <v>15</v>
      </c>
      <c r="D28" s="7">
        <v>250</v>
      </c>
      <c r="E28" s="7">
        <v>2250</v>
      </c>
      <c r="F28" s="7">
        <v>95.2</v>
      </c>
      <c r="G28" s="7">
        <v>89.4</v>
      </c>
      <c r="H28" s="7">
        <v>89.4</v>
      </c>
      <c r="I28" s="18">
        <f t="shared" si="0"/>
        <v>-1449.9999999999993</v>
      </c>
      <c r="J28" s="15">
        <f t="shared" si="1"/>
        <v>23800</v>
      </c>
      <c r="K28" s="16">
        <f t="shared" si="2"/>
        <v>-6.0924369747899131E-2</v>
      </c>
      <c r="L28" s="17"/>
    </row>
    <row r="29" spans="1:12">
      <c r="A29" s="4"/>
      <c r="B29" s="5"/>
      <c r="C29" s="5"/>
      <c r="D29" s="5"/>
      <c r="E29" s="5"/>
      <c r="F29" s="5"/>
      <c r="G29" s="5"/>
      <c r="H29" s="5"/>
      <c r="I29" s="14"/>
      <c r="J29" s="15"/>
      <c r="K29" s="16"/>
      <c r="L29" s="17"/>
    </row>
    <row r="30" spans="1:12">
      <c r="A30" s="4"/>
      <c r="B30" s="5"/>
      <c r="C30" s="5"/>
      <c r="D30" s="5"/>
      <c r="E30" s="5"/>
      <c r="F30" s="5"/>
      <c r="G30" s="5"/>
      <c r="H30" s="5"/>
      <c r="I30" s="14"/>
      <c r="J30" s="15"/>
      <c r="K30" s="16">
        <f>SUM(K4:K29)</f>
        <v>3.9132460811371947</v>
      </c>
      <c r="L30" s="17"/>
    </row>
    <row r="31" spans="1:12">
      <c r="A31" s="8"/>
      <c r="B31" s="9"/>
      <c r="C31" s="9"/>
      <c r="D31" s="9"/>
      <c r="E31" s="9"/>
      <c r="F31" s="9"/>
      <c r="G31" s="10"/>
      <c r="H31" s="10"/>
      <c r="I31" s="10"/>
      <c r="J31" s="9"/>
      <c r="K31" s="19"/>
      <c r="L31" s="12"/>
    </row>
    <row r="32" spans="1:12">
      <c r="A32" s="8"/>
      <c r="B32" s="9"/>
      <c r="C32" s="9"/>
      <c r="D32" s="9"/>
      <c r="E32" s="9"/>
      <c r="F32" s="9"/>
      <c r="G32" s="41" t="s">
        <v>21</v>
      </c>
      <c r="H32" s="41"/>
      <c r="I32" s="20">
        <f>SUM(I4:I30)</f>
        <v>64230.2</v>
      </c>
      <c r="J32" s="9"/>
      <c r="K32" s="12"/>
      <c r="L32" s="12"/>
    </row>
    <row r="33" spans="7:9">
      <c r="G33" s="9"/>
      <c r="H33" s="9"/>
      <c r="I33" s="9"/>
    </row>
    <row r="34" spans="7:9">
      <c r="G34" s="42" t="s">
        <v>22</v>
      </c>
      <c r="H34" s="42"/>
      <c r="I34" s="22">
        <v>3.91</v>
      </c>
    </row>
    <row r="35" spans="7:9">
      <c r="G35" s="11"/>
      <c r="H35" s="11"/>
      <c r="I35" s="9"/>
    </row>
    <row r="36" spans="7:9">
      <c r="G36" s="42" t="s">
        <v>23</v>
      </c>
      <c r="H36" s="42"/>
      <c r="I36" s="21">
        <f>22/25</f>
        <v>0.88</v>
      </c>
    </row>
  </sheetData>
  <mergeCells count="5">
    <mergeCell ref="A1:J1"/>
    <mergeCell ref="A2:J2"/>
    <mergeCell ref="G32:H32"/>
    <mergeCell ref="G34:H34"/>
    <mergeCell ref="G36:H36"/>
  </mergeCells>
  <pageMargins left="0.75" right="0.75" top="1" bottom="1" header="0.51180555555555596" footer="0.5118055555555559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M10" sqref="M10"/>
    </sheetView>
  </sheetViews>
  <sheetFormatPr defaultColWidth="9" defaultRowHeight="15"/>
  <cols>
    <col min="1" max="1" width="10.42578125" style="1"/>
    <col min="2" max="2" width="24.710937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2"/>
      <c r="L1" s="12"/>
    </row>
    <row r="2" spans="1:12">
      <c r="A2" s="48" t="s">
        <v>413</v>
      </c>
      <c r="B2" s="49"/>
      <c r="C2" s="49"/>
      <c r="D2" s="49"/>
      <c r="E2" s="49"/>
      <c r="F2" s="49"/>
      <c r="G2" s="49"/>
      <c r="H2" s="49"/>
      <c r="I2" s="49"/>
      <c r="J2" s="50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43222</v>
      </c>
      <c r="B4" s="5" t="s">
        <v>403</v>
      </c>
      <c r="C4" s="5" t="s">
        <v>15</v>
      </c>
      <c r="D4" s="5">
        <v>2500</v>
      </c>
      <c r="E4" s="5">
        <v>280</v>
      </c>
      <c r="F4" s="5">
        <v>18.5</v>
      </c>
      <c r="G4" s="5">
        <v>16.7</v>
      </c>
      <c r="H4" s="5">
        <v>19.5</v>
      </c>
      <c r="I4" s="14">
        <f t="shared" ref="I4:I39" si="0">(H4-F4)*D4</f>
        <v>2500</v>
      </c>
      <c r="J4" s="15">
        <f t="shared" ref="J4:J39" si="1">D4*F4</f>
        <v>46250</v>
      </c>
      <c r="K4" s="16">
        <f t="shared" ref="K4:K39" si="2">(I4/J4)</f>
        <v>5.4054054054054057E-2</v>
      </c>
      <c r="L4" s="17"/>
    </row>
    <row r="5" spans="1:12">
      <c r="A5" s="4">
        <v>43224</v>
      </c>
      <c r="B5" s="5" t="s">
        <v>414</v>
      </c>
      <c r="C5" s="5" t="s">
        <v>15</v>
      </c>
      <c r="D5" s="5">
        <v>300</v>
      </c>
      <c r="E5" s="5">
        <v>1900</v>
      </c>
      <c r="F5" s="5">
        <v>32.5</v>
      </c>
      <c r="G5" s="5">
        <v>28.7</v>
      </c>
      <c r="H5" s="5">
        <v>32.5</v>
      </c>
      <c r="I5" s="14">
        <f t="shared" si="0"/>
        <v>0</v>
      </c>
      <c r="J5" s="15">
        <f t="shared" si="1"/>
        <v>9750</v>
      </c>
      <c r="K5" s="16">
        <f t="shared" si="2"/>
        <v>0</v>
      </c>
      <c r="L5" s="17"/>
    </row>
    <row r="6" spans="1:12">
      <c r="A6" s="4">
        <v>43224</v>
      </c>
      <c r="B6" s="5" t="s">
        <v>415</v>
      </c>
      <c r="C6" s="5" t="s">
        <v>15</v>
      </c>
      <c r="D6" s="5">
        <v>1000</v>
      </c>
      <c r="E6" s="5">
        <v>540</v>
      </c>
      <c r="F6" s="5">
        <v>22</v>
      </c>
      <c r="G6" s="5">
        <v>17.7</v>
      </c>
      <c r="H6" s="5">
        <v>22</v>
      </c>
      <c r="I6" s="14">
        <f t="shared" si="0"/>
        <v>0</v>
      </c>
      <c r="J6" s="15">
        <f t="shared" si="1"/>
        <v>22000</v>
      </c>
      <c r="K6" s="16">
        <f t="shared" si="2"/>
        <v>0</v>
      </c>
      <c r="L6" s="17"/>
    </row>
    <row r="7" spans="1:12">
      <c r="A7" s="4">
        <v>43224</v>
      </c>
      <c r="B7" s="5" t="s">
        <v>376</v>
      </c>
      <c r="C7" s="5" t="s">
        <v>15</v>
      </c>
      <c r="D7" s="5">
        <v>700</v>
      </c>
      <c r="E7" s="5">
        <v>920</v>
      </c>
      <c r="F7" s="5">
        <v>39</v>
      </c>
      <c r="G7" s="5">
        <v>32.700000000000003</v>
      </c>
      <c r="H7" s="5">
        <v>40.9</v>
      </c>
      <c r="I7" s="14">
        <f t="shared" si="0"/>
        <v>1329.9999999999991</v>
      </c>
      <c r="J7" s="15">
        <f t="shared" si="1"/>
        <v>27300</v>
      </c>
      <c r="K7" s="16">
        <f t="shared" si="2"/>
        <v>4.8717948717948684E-2</v>
      </c>
      <c r="L7" s="17"/>
    </row>
    <row r="8" spans="1:12">
      <c r="A8" s="4">
        <v>43227</v>
      </c>
      <c r="B8" s="5" t="s">
        <v>335</v>
      </c>
      <c r="C8" s="5" t="s">
        <v>15</v>
      </c>
      <c r="D8" s="5">
        <v>2400</v>
      </c>
      <c r="E8" s="5">
        <v>280</v>
      </c>
      <c r="F8" s="5">
        <v>5.7</v>
      </c>
      <c r="G8" s="5">
        <v>3.4</v>
      </c>
      <c r="H8" s="5">
        <v>6.65</v>
      </c>
      <c r="I8" s="14">
        <f t="shared" si="0"/>
        <v>2280.0000000000005</v>
      </c>
      <c r="J8" s="15">
        <f t="shared" si="1"/>
        <v>13680</v>
      </c>
      <c r="K8" s="16">
        <f t="shared" si="2"/>
        <v>0.16666666666666671</v>
      </c>
      <c r="L8" s="17"/>
    </row>
    <row r="9" spans="1:12">
      <c r="A9" s="4">
        <v>43227</v>
      </c>
      <c r="B9" s="5" t="s">
        <v>377</v>
      </c>
      <c r="C9" s="5" t="s">
        <v>15</v>
      </c>
      <c r="D9" s="5">
        <v>2250</v>
      </c>
      <c r="E9" s="5">
        <v>245</v>
      </c>
      <c r="F9" s="5">
        <v>14</v>
      </c>
      <c r="G9" s="5">
        <v>11.9</v>
      </c>
      <c r="H9" s="5">
        <v>17.25</v>
      </c>
      <c r="I9" s="14">
        <f t="shared" si="0"/>
        <v>7312.5</v>
      </c>
      <c r="J9" s="15">
        <f t="shared" si="1"/>
        <v>31500</v>
      </c>
      <c r="K9" s="16">
        <f t="shared" si="2"/>
        <v>0.23214285714285715</v>
      </c>
      <c r="L9" s="17"/>
    </row>
    <row r="10" spans="1:12">
      <c r="A10" s="4">
        <v>43228</v>
      </c>
      <c r="B10" s="5" t="s">
        <v>333</v>
      </c>
      <c r="C10" s="5" t="s">
        <v>15</v>
      </c>
      <c r="D10" s="5">
        <v>2750</v>
      </c>
      <c r="E10" s="5">
        <v>300</v>
      </c>
      <c r="F10" s="5">
        <v>15.4</v>
      </c>
      <c r="G10" s="5">
        <v>13.9</v>
      </c>
      <c r="H10" s="5">
        <v>17</v>
      </c>
      <c r="I10" s="14">
        <f t="shared" si="0"/>
        <v>4399.9999999999991</v>
      </c>
      <c r="J10" s="15">
        <f t="shared" si="1"/>
        <v>42350</v>
      </c>
      <c r="K10" s="16">
        <f t="shared" si="2"/>
        <v>0.10389610389610388</v>
      </c>
      <c r="L10" s="17"/>
    </row>
    <row r="11" spans="1:12">
      <c r="A11" s="4">
        <v>43229</v>
      </c>
      <c r="B11" s="5" t="s">
        <v>416</v>
      </c>
      <c r="C11" s="5" t="s">
        <v>15</v>
      </c>
      <c r="D11" s="5">
        <v>1200</v>
      </c>
      <c r="E11" s="5">
        <v>660</v>
      </c>
      <c r="F11" s="5">
        <v>28</v>
      </c>
      <c r="G11" s="5">
        <v>23.9</v>
      </c>
      <c r="H11" s="5">
        <v>28</v>
      </c>
      <c r="I11" s="14">
        <f t="shared" si="0"/>
        <v>0</v>
      </c>
      <c r="J11" s="15">
        <f t="shared" si="1"/>
        <v>33600</v>
      </c>
      <c r="K11" s="16">
        <f t="shared" si="2"/>
        <v>0</v>
      </c>
      <c r="L11" s="17"/>
    </row>
    <row r="12" spans="1:12">
      <c r="A12" s="6">
        <v>43229</v>
      </c>
      <c r="B12" s="7" t="s">
        <v>319</v>
      </c>
      <c r="C12" s="7" t="s">
        <v>15</v>
      </c>
      <c r="D12" s="7">
        <v>1000</v>
      </c>
      <c r="E12" s="7">
        <v>900</v>
      </c>
      <c r="F12" s="7">
        <v>33</v>
      </c>
      <c r="G12" s="7">
        <v>29.7</v>
      </c>
      <c r="H12" s="7">
        <v>29.7</v>
      </c>
      <c r="I12" s="18">
        <f t="shared" si="0"/>
        <v>-3300.0000000000009</v>
      </c>
      <c r="J12" s="15">
        <f t="shared" si="1"/>
        <v>33000</v>
      </c>
      <c r="K12" s="16">
        <f t="shared" si="2"/>
        <v>-0.10000000000000003</v>
      </c>
      <c r="L12" s="17"/>
    </row>
    <row r="13" spans="1:12">
      <c r="A13" s="4">
        <v>43230</v>
      </c>
      <c r="B13" s="5" t="s">
        <v>417</v>
      </c>
      <c r="C13" s="5" t="s">
        <v>15</v>
      </c>
      <c r="D13" s="5">
        <v>500</v>
      </c>
      <c r="E13" s="5">
        <v>1980</v>
      </c>
      <c r="F13" s="5">
        <v>31.3</v>
      </c>
      <c r="G13" s="5">
        <v>23.9</v>
      </c>
      <c r="H13" s="5">
        <v>31.3</v>
      </c>
      <c r="I13" s="14">
        <f t="shared" si="0"/>
        <v>0</v>
      </c>
      <c r="J13" s="15">
        <f t="shared" si="1"/>
        <v>15650</v>
      </c>
      <c r="K13" s="16">
        <f t="shared" si="2"/>
        <v>0</v>
      </c>
      <c r="L13" s="17"/>
    </row>
    <row r="14" spans="1:12">
      <c r="A14" s="4">
        <v>43230</v>
      </c>
      <c r="B14" s="5" t="s">
        <v>418</v>
      </c>
      <c r="C14" s="5" t="s">
        <v>15</v>
      </c>
      <c r="D14" s="5">
        <v>3750</v>
      </c>
      <c r="E14" s="5">
        <v>185</v>
      </c>
      <c r="F14" s="5">
        <v>7</v>
      </c>
      <c r="G14" s="5">
        <v>5.9</v>
      </c>
      <c r="H14" s="5">
        <v>7</v>
      </c>
      <c r="I14" s="14">
        <f t="shared" si="0"/>
        <v>0</v>
      </c>
      <c r="J14" s="15">
        <f t="shared" si="1"/>
        <v>26250</v>
      </c>
      <c r="K14" s="16">
        <f t="shared" si="2"/>
        <v>0</v>
      </c>
      <c r="L14" s="17"/>
    </row>
    <row r="15" spans="1:12">
      <c r="A15" s="4">
        <v>43231</v>
      </c>
      <c r="B15" s="5" t="s">
        <v>419</v>
      </c>
      <c r="C15" s="5" t="s">
        <v>15</v>
      </c>
      <c r="D15" s="5">
        <v>1700</v>
      </c>
      <c r="E15" s="5">
        <v>390</v>
      </c>
      <c r="F15" s="5">
        <v>14</v>
      </c>
      <c r="G15" s="5">
        <v>10.9</v>
      </c>
      <c r="H15" s="5">
        <v>14.9</v>
      </c>
      <c r="I15" s="14">
        <f t="shared" si="0"/>
        <v>1530.0000000000007</v>
      </c>
      <c r="J15" s="15">
        <f t="shared" si="1"/>
        <v>23800</v>
      </c>
      <c r="K15" s="16">
        <f t="shared" si="2"/>
        <v>6.4285714285714321E-2</v>
      </c>
      <c r="L15" s="17"/>
    </row>
    <row r="16" spans="1:12">
      <c r="A16" s="4">
        <v>43231</v>
      </c>
      <c r="B16" s="5" t="s">
        <v>420</v>
      </c>
      <c r="C16" s="5" t="s">
        <v>15</v>
      </c>
      <c r="D16" s="5">
        <v>800</v>
      </c>
      <c r="E16" s="5">
        <v>1260</v>
      </c>
      <c r="F16" s="5">
        <v>22.05</v>
      </c>
      <c r="G16" s="5">
        <v>18.899999999999999</v>
      </c>
      <c r="H16" s="5">
        <v>22.05</v>
      </c>
      <c r="I16" s="14">
        <f t="shared" si="0"/>
        <v>0</v>
      </c>
      <c r="J16" s="15">
        <f t="shared" si="1"/>
        <v>17640</v>
      </c>
      <c r="K16" s="16">
        <f t="shared" si="2"/>
        <v>0</v>
      </c>
      <c r="L16" s="17"/>
    </row>
    <row r="17" spans="1:12">
      <c r="A17" s="4">
        <v>43234</v>
      </c>
      <c r="B17" s="5" t="s">
        <v>319</v>
      </c>
      <c r="C17" s="5" t="s">
        <v>15</v>
      </c>
      <c r="D17" s="5">
        <v>1000</v>
      </c>
      <c r="E17" s="5">
        <v>940</v>
      </c>
      <c r="F17" s="5">
        <v>37.4</v>
      </c>
      <c r="G17" s="5">
        <v>33.9</v>
      </c>
      <c r="H17" s="5">
        <v>50</v>
      </c>
      <c r="I17" s="14">
        <f t="shared" si="0"/>
        <v>12600.000000000002</v>
      </c>
      <c r="J17" s="15">
        <f t="shared" si="1"/>
        <v>37400</v>
      </c>
      <c r="K17" s="16">
        <f t="shared" si="2"/>
        <v>0.3368983957219252</v>
      </c>
      <c r="L17" s="17"/>
    </row>
    <row r="18" spans="1:12">
      <c r="A18" s="4">
        <v>43235</v>
      </c>
      <c r="B18" s="5" t="s">
        <v>132</v>
      </c>
      <c r="C18" s="5" t="s">
        <v>15</v>
      </c>
      <c r="D18" s="5">
        <v>1000</v>
      </c>
      <c r="E18" s="5">
        <v>960</v>
      </c>
      <c r="F18" s="5">
        <v>33</v>
      </c>
      <c r="G18" s="5">
        <v>29.7</v>
      </c>
      <c r="H18" s="5">
        <v>33</v>
      </c>
      <c r="I18" s="14">
        <f t="shared" si="0"/>
        <v>0</v>
      </c>
      <c r="J18" s="15">
        <f t="shared" si="1"/>
        <v>33000</v>
      </c>
      <c r="K18" s="16">
        <f t="shared" si="2"/>
        <v>0</v>
      </c>
      <c r="L18" s="17"/>
    </row>
    <row r="19" spans="1:12">
      <c r="A19" s="4">
        <v>43235</v>
      </c>
      <c r="B19" s="5" t="s">
        <v>383</v>
      </c>
      <c r="C19" s="5" t="s">
        <v>15</v>
      </c>
      <c r="D19" s="5">
        <v>250</v>
      </c>
      <c r="E19" s="5">
        <v>3450</v>
      </c>
      <c r="F19" s="5">
        <v>98</v>
      </c>
      <c r="G19" s="5">
        <v>81.7</v>
      </c>
      <c r="H19" s="5">
        <v>98</v>
      </c>
      <c r="I19" s="14">
        <f t="shared" si="0"/>
        <v>0</v>
      </c>
      <c r="J19" s="15">
        <f t="shared" si="1"/>
        <v>24500</v>
      </c>
      <c r="K19" s="16">
        <f t="shared" si="2"/>
        <v>0</v>
      </c>
      <c r="L19" s="17"/>
    </row>
    <row r="20" spans="1:12">
      <c r="A20" s="4">
        <v>43236</v>
      </c>
      <c r="B20" s="5" t="s">
        <v>383</v>
      </c>
      <c r="C20" s="5" t="s">
        <v>15</v>
      </c>
      <c r="D20" s="5">
        <v>250</v>
      </c>
      <c r="E20" s="5">
        <v>3500</v>
      </c>
      <c r="F20" s="5">
        <v>70</v>
      </c>
      <c r="G20" s="5">
        <v>55.7</v>
      </c>
      <c r="H20" s="5">
        <v>76</v>
      </c>
      <c r="I20" s="14">
        <f t="shared" si="0"/>
        <v>1500</v>
      </c>
      <c r="J20" s="15">
        <f t="shared" si="1"/>
        <v>17500</v>
      </c>
      <c r="K20" s="16">
        <f t="shared" si="2"/>
        <v>8.5714285714285715E-2</v>
      </c>
      <c r="L20" s="17"/>
    </row>
    <row r="21" spans="1:12">
      <c r="A21" s="4">
        <v>43236</v>
      </c>
      <c r="B21" s="5" t="s">
        <v>421</v>
      </c>
      <c r="C21" s="5" t="s">
        <v>15</v>
      </c>
      <c r="D21" s="5">
        <v>2750</v>
      </c>
      <c r="E21" s="5">
        <v>300</v>
      </c>
      <c r="F21" s="5">
        <v>8.6999999999999993</v>
      </c>
      <c r="G21" s="5">
        <v>7.4</v>
      </c>
      <c r="H21" s="5">
        <v>10</v>
      </c>
      <c r="I21" s="14">
        <f t="shared" si="0"/>
        <v>3575.0000000000018</v>
      </c>
      <c r="J21" s="15">
        <f t="shared" si="1"/>
        <v>23924.999999999996</v>
      </c>
      <c r="K21" s="16">
        <f t="shared" si="2"/>
        <v>0.14942528735632193</v>
      </c>
      <c r="L21" s="17"/>
    </row>
    <row r="22" spans="1:12">
      <c r="A22" s="4">
        <v>43237</v>
      </c>
      <c r="B22" s="5" t="s">
        <v>319</v>
      </c>
      <c r="C22" s="5" t="s">
        <v>15</v>
      </c>
      <c r="D22" s="5">
        <v>1000</v>
      </c>
      <c r="E22" s="5">
        <v>1000</v>
      </c>
      <c r="F22" s="5">
        <v>27.5</v>
      </c>
      <c r="G22" s="5">
        <v>23.9</v>
      </c>
      <c r="H22" s="5">
        <v>27.5</v>
      </c>
      <c r="I22" s="14">
        <f t="shared" si="0"/>
        <v>0</v>
      </c>
      <c r="J22" s="15">
        <f t="shared" si="1"/>
        <v>27500</v>
      </c>
      <c r="K22" s="16">
        <f t="shared" si="2"/>
        <v>0</v>
      </c>
      <c r="L22" s="17"/>
    </row>
    <row r="23" spans="1:12">
      <c r="A23" s="4">
        <v>43237</v>
      </c>
      <c r="B23" s="5" t="s">
        <v>30</v>
      </c>
      <c r="C23" s="5" t="s">
        <v>15</v>
      </c>
      <c r="D23" s="5">
        <v>1800</v>
      </c>
      <c r="E23" s="5">
        <v>390</v>
      </c>
      <c r="F23" s="5">
        <v>12.4</v>
      </c>
      <c r="G23" s="5">
        <v>10.9</v>
      </c>
      <c r="H23" s="5">
        <v>13.4</v>
      </c>
      <c r="I23" s="14">
        <f t="shared" si="0"/>
        <v>1800</v>
      </c>
      <c r="J23" s="15">
        <f t="shared" si="1"/>
        <v>22320</v>
      </c>
      <c r="K23" s="16">
        <f t="shared" si="2"/>
        <v>8.0645161290322578E-2</v>
      </c>
      <c r="L23" s="17"/>
    </row>
    <row r="24" spans="1:12">
      <c r="A24" s="4">
        <v>43238</v>
      </c>
      <c r="B24" s="5" t="s">
        <v>422</v>
      </c>
      <c r="C24" s="5" t="s">
        <v>15</v>
      </c>
      <c r="D24" s="5">
        <v>350</v>
      </c>
      <c r="E24" s="5">
        <v>1350</v>
      </c>
      <c r="F24" s="5">
        <v>27</v>
      </c>
      <c r="G24" s="5">
        <v>14.7</v>
      </c>
      <c r="H24" s="5">
        <v>27</v>
      </c>
      <c r="I24" s="14">
        <f t="shared" si="0"/>
        <v>0</v>
      </c>
      <c r="J24" s="15">
        <f t="shared" si="1"/>
        <v>9450</v>
      </c>
      <c r="K24" s="16">
        <f t="shared" si="2"/>
        <v>0</v>
      </c>
      <c r="L24" s="17"/>
    </row>
    <row r="25" spans="1:12">
      <c r="A25" s="4">
        <v>43238</v>
      </c>
      <c r="B25" s="5" t="s">
        <v>84</v>
      </c>
      <c r="C25" s="5" t="s">
        <v>15</v>
      </c>
      <c r="D25" s="5">
        <v>1700</v>
      </c>
      <c r="E25" s="5">
        <v>360</v>
      </c>
      <c r="F25" s="5">
        <v>9.5</v>
      </c>
      <c r="G25" s="5">
        <v>7.4</v>
      </c>
      <c r="H25" s="5">
        <v>11.8</v>
      </c>
      <c r="I25" s="14">
        <f t="shared" si="0"/>
        <v>3910.0000000000014</v>
      </c>
      <c r="J25" s="15">
        <f t="shared" si="1"/>
        <v>16150</v>
      </c>
      <c r="K25" s="16">
        <f t="shared" si="2"/>
        <v>0.24210526315789482</v>
      </c>
      <c r="L25" s="17"/>
    </row>
    <row r="26" spans="1:12">
      <c r="A26" s="4">
        <v>43241</v>
      </c>
      <c r="B26" s="5" t="s">
        <v>383</v>
      </c>
      <c r="C26" s="5" t="s">
        <v>15</v>
      </c>
      <c r="D26" s="5">
        <v>250</v>
      </c>
      <c r="E26" s="5">
        <v>3550</v>
      </c>
      <c r="F26" s="5">
        <v>61</v>
      </c>
      <c r="G26" s="5">
        <v>46.7</v>
      </c>
      <c r="H26" s="5">
        <v>61</v>
      </c>
      <c r="I26" s="14">
        <f t="shared" si="0"/>
        <v>0</v>
      </c>
      <c r="J26" s="15">
        <f t="shared" si="1"/>
        <v>15250</v>
      </c>
      <c r="K26" s="16">
        <f t="shared" si="2"/>
        <v>0</v>
      </c>
      <c r="L26" s="17"/>
    </row>
    <row r="27" spans="1:12">
      <c r="A27" s="4">
        <v>43241</v>
      </c>
      <c r="B27" s="5" t="s">
        <v>361</v>
      </c>
      <c r="C27" s="5" t="s">
        <v>15</v>
      </c>
      <c r="D27" s="5">
        <v>3500</v>
      </c>
      <c r="E27" s="5">
        <v>230</v>
      </c>
      <c r="F27" s="5">
        <v>6</v>
      </c>
      <c r="G27" s="5">
        <v>4.7</v>
      </c>
      <c r="H27" s="5">
        <v>8</v>
      </c>
      <c r="I27" s="14">
        <f t="shared" si="0"/>
        <v>7000</v>
      </c>
      <c r="J27" s="15">
        <f t="shared" si="1"/>
        <v>21000</v>
      </c>
      <c r="K27" s="16">
        <f t="shared" si="2"/>
        <v>0.33333333333333331</v>
      </c>
      <c r="L27" s="17"/>
    </row>
    <row r="28" spans="1:12">
      <c r="A28" s="4">
        <v>43242</v>
      </c>
      <c r="B28" s="5" t="s">
        <v>423</v>
      </c>
      <c r="C28" s="5" t="s">
        <v>15</v>
      </c>
      <c r="D28" s="5">
        <v>2200</v>
      </c>
      <c r="E28" s="5">
        <v>290</v>
      </c>
      <c r="F28" s="5">
        <v>9</v>
      </c>
      <c r="G28" s="5">
        <v>7.4</v>
      </c>
      <c r="H28" s="5">
        <v>10</v>
      </c>
      <c r="I28" s="14">
        <f t="shared" si="0"/>
        <v>2200</v>
      </c>
      <c r="J28" s="15">
        <f t="shared" si="1"/>
        <v>19800</v>
      </c>
      <c r="K28" s="16">
        <f t="shared" si="2"/>
        <v>0.1111111111111111</v>
      </c>
      <c r="L28" s="17"/>
    </row>
    <row r="29" spans="1:12">
      <c r="A29" s="4">
        <v>43243</v>
      </c>
      <c r="B29" s="5" t="s">
        <v>246</v>
      </c>
      <c r="C29" s="5" t="s">
        <v>15</v>
      </c>
      <c r="D29" s="5">
        <v>1000</v>
      </c>
      <c r="E29" s="5">
        <v>1120</v>
      </c>
      <c r="F29" s="5">
        <v>28</v>
      </c>
      <c r="G29" s="5">
        <v>23.9</v>
      </c>
      <c r="H29" s="5">
        <v>30</v>
      </c>
      <c r="I29" s="14">
        <f t="shared" si="0"/>
        <v>2000</v>
      </c>
      <c r="J29" s="15">
        <f t="shared" si="1"/>
        <v>28000</v>
      </c>
      <c r="K29" s="16">
        <f t="shared" si="2"/>
        <v>7.1428571428571425E-2</v>
      </c>
      <c r="L29" s="17"/>
    </row>
    <row r="30" spans="1:12">
      <c r="A30" s="4">
        <v>43243</v>
      </c>
      <c r="B30" s="5" t="s">
        <v>424</v>
      </c>
      <c r="C30" s="5" t="s">
        <v>15</v>
      </c>
      <c r="D30" s="5">
        <v>900</v>
      </c>
      <c r="E30" s="5">
        <v>680</v>
      </c>
      <c r="F30" s="5">
        <v>17</v>
      </c>
      <c r="G30" s="5">
        <v>9.6999999999999993</v>
      </c>
      <c r="H30" s="5">
        <v>17</v>
      </c>
      <c r="I30" s="14">
        <f t="shared" si="0"/>
        <v>0</v>
      </c>
      <c r="J30" s="15">
        <f t="shared" si="1"/>
        <v>15300</v>
      </c>
      <c r="K30" s="16">
        <f t="shared" si="2"/>
        <v>0</v>
      </c>
      <c r="L30" s="17"/>
    </row>
    <row r="31" spans="1:12">
      <c r="A31" s="4">
        <v>43244</v>
      </c>
      <c r="B31" s="5" t="s">
        <v>30</v>
      </c>
      <c r="C31" s="5" t="s">
        <v>15</v>
      </c>
      <c r="D31" s="5">
        <v>1800</v>
      </c>
      <c r="E31" s="5">
        <v>370</v>
      </c>
      <c r="F31" s="5">
        <v>12.6</v>
      </c>
      <c r="G31" s="5">
        <v>10.7</v>
      </c>
      <c r="H31" s="5">
        <v>17.399999999999999</v>
      </c>
      <c r="I31" s="14">
        <f t="shared" si="0"/>
        <v>8639.9999999999982</v>
      </c>
      <c r="J31" s="15">
        <f t="shared" si="1"/>
        <v>22680</v>
      </c>
      <c r="K31" s="16">
        <f t="shared" si="2"/>
        <v>0.38095238095238088</v>
      </c>
      <c r="L31" s="17"/>
    </row>
    <row r="32" spans="1:12">
      <c r="A32" s="4">
        <v>43245</v>
      </c>
      <c r="B32" s="5" t="s">
        <v>425</v>
      </c>
      <c r="C32" s="5" t="s">
        <v>15</v>
      </c>
      <c r="D32" s="5">
        <v>1200</v>
      </c>
      <c r="E32" s="5">
        <v>720</v>
      </c>
      <c r="F32" s="5">
        <v>18.2</v>
      </c>
      <c r="G32" s="5">
        <v>14.4</v>
      </c>
      <c r="H32" s="5">
        <v>18.2</v>
      </c>
      <c r="I32" s="14">
        <f t="shared" si="0"/>
        <v>0</v>
      </c>
      <c r="J32" s="15">
        <f t="shared" si="1"/>
        <v>21840</v>
      </c>
      <c r="K32" s="16">
        <f t="shared" si="2"/>
        <v>0</v>
      </c>
      <c r="L32" s="17"/>
    </row>
    <row r="33" spans="1:12">
      <c r="A33" s="4">
        <v>43245</v>
      </c>
      <c r="B33" s="5" t="s">
        <v>246</v>
      </c>
      <c r="C33" s="5" t="s">
        <v>15</v>
      </c>
      <c r="D33" s="5">
        <v>1000</v>
      </c>
      <c r="E33" s="5">
        <v>1120</v>
      </c>
      <c r="F33" s="5">
        <v>20</v>
      </c>
      <c r="G33" s="5">
        <v>16.399999999999999</v>
      </c>
      <c r="H33" s="5">
        <v>26.9</v>
      </c>
      <c r="I33" s="14">
        <f t="shared" si="0"/>
        <v>6899.9999999999982</v>
      </c>
      <c r="J33" s="15">
        <f t="shared" si="1"/>
        <v>20000</v>
      </c>
      <c r="K33" s="16">
        <f t="shared" si="2"/>
        <v>0.34499999999999992</v>
      </c>
      <c r="L33" s="17"/>
    </row>
    <row r="34" spans="1:12">
      <c r="A34" s="6">
        <v>43248</v>
      </c>
      <c r="B34" s="7" t="s">
        <v>252</v>
      </c>
      <c r="C34" s="7" t="s">
        <v>15</v>
      </c>
      <c r="D34" s="7">
        <v>1575</v>
      </c>
      <c r="E34" s="7">
        <v>310</v>
      </c>
      <c r="F34" s="7">
        <v>7</v>
      </c>
      <c r="G34" s="7">
        <v>3.9</v>
      </c>
      <c r="H34" s="7">
        <v>3.9</v>
      </c>
      <c r="I34" s="18">
        <f t="shared" si="0"/>
        <v>-4882.5</v>
      </c>
      <c r="J34" s="15">
        <f t="shared" si="1"/>
        <v>11025</v>
      </c>
      <c r="K34" s="16">
        <f t="shared" si="2"/>
        <v>-0.44285714285714284</v>
      </c>
      <c r="L34" s="17"/>
    </row>
    <row r="35" spans="1:12">
      <c r="A35" s="4">
        <v>43248</v>
      </c>
      <c r="B35" s="5" t="s">
        <v>426</v>
      </c>
      <c r="C35" s="5" t="s">
        <v>15</v>
      </c>
      <c r="D35" s="5">
        <v>1300</v>
      </c>
      <c r="E35" s="5">
        <v>420</v>
      </c>
      <c r="F35" s="5">
        <v>17.5</v>
      </c>
      <c r="G35" s="5">
        <v>14.4</v>
      </c>
      <c r="H35" s="5">
        <v>17.5</v>
      </c>
      <c r="I35" s="14">
        <f t="shared" si="0"/>
        <v>0</v>
      </c>
      <c r="J35" s="15">
        <f t="shared" si="1"/>
        <v>22750</v>
      </c>
      <c r="K35" s="16">
        <f t="shared" si="2"/>
        <v>0</v>
      </c>
      <c r="L35" s="17"/>
    </row>
    <row r="36" spans="1:12">
      <c r="A36" s="4">
        <v>43249</v>
      </c>
      <c r="B36" s="5" t="s">
        <v>246</v>
      </c>
      <c r="C36" s="5" t="s">
        <v>15</v>
      </c>
      <c r="D36" s="5">
        <v>1000</v>
      </c>
      <c r="E36" s="5">
        <v>1160</v>
      </c>
      <c r="F36" s="5">
        <v>18.5</v>
      </c>
      <c r="G36" s="5">
        <v>14.9</v>
      </c>
      <c r="H36" s="5">
        <v>22.4</v>
      </c>
      <c r="I36" s="14">
        <f t="shared" si="0"/>
        <v>3899.9999999999986</v>
      </c>
      <c r="J36" s="15">
        <f t="shared" si="1"/>
        <v>18500</v>
      </c>
      <c r="K36" s="16">
        <f t="shared" si="2"/>
        <v>0.21081081081081074</v>
      </c>
      <c r="L36" s="17"/>
    </row>
    <row r="37" spans="1:12">
      <c r="A37" s="4">
        <v>43250</v>
      </c>
      <c r="B37" s="5" t="s">
        <v>252</v>
      </c>
      <c r="C37" s="5" t="s">
        <v>15</v>
      </c>
      <c r="D37" s="5">
        <v>1575</v>
      </c>
      <c r="E37" s="5">
        <v>310</v>
      </c>
      <c r="F37" s="5">
        <v>4.0999999999999996</v>
      </c>
      <c r="G37" s="5">
        <v>1.7</v>
      </c>
      <c r="H37" s="5">
        <v>6</v>
      </c>
      <c r="I37" s="14">
        <f t="shared" si="0"/>
        <v>2992.5000000000005</v>
      </c>
      <c r="J37" s="15">
        <f t="shared" si="1"/>
        <v>6457.4999999999991</v>
      </c>
      <c r="K37" s="16">
        <f t="shared" si="2"/>
        <v>0.4634146341463416</v>
      </c>
      <c r="L37" s="17"/>
    </row>
    <row r="38" spans="1:12">
      <c r="A38" s="6">
        <v>43251</v>
      </c>
      <c r="B38" s="7" t="s">
        <v>252</v>
      </c>
      <c r="C38" s="7" t="s">
        <v>15</v>
      </c>
      <c r="D38" s="7">
        <v>1575</v>
      </c>
      <c r="E38" s="7">
        <v>300</v>
      </c>
      <c r="F38" s="7">
        <v>2</v>
      </c>
      <c r="G38" s="7">
        <v>0.1</v>
      </c>
      <c r="H38" s="7">
        <v>0.1</v>
      </c>
      <c r="I38" s="18">
        <f t="shared" si="0"/>
        <v>-2992.5</v>
      </c>
      <c r="J38" s="15">
        <f t="shared" si="1"/>
        <v>3150</v>
      </c>
      <c r="K38" s="16">
        <f t="shared" si="2"/>
        <v>-0.95</v>
      </c>
      <c r="L38" s="17"/>
    </row>
    <row r="39" spans="1:12">
      <c r="A39" s="4">
        <v>43251</v>
      </c>
      <c r="B39" s="5" t="s">
        <v>427</v>
      </c>
      <c r="C39" s="5" t="s">
        <v>15</v>
      </c>
      <c r="D39" s="5">
        <v>1200</v>
      </c>
      <c r="E39" s="5">
        <v>700</v>
      </c>
      <c r="F39" s="5">
        <v>25</v>
      </c>
      <c r="G39" s="5">
        <v>20.7</v>
      </c>
      <c r="H39" s="5">
        <v>25</v>
      </c>
      <c r="I39" s="14">
        <f t="shared" si="0"/>
        <v>0</v>
      </c>
      <c r="J39" s="15">
        <f t="shared" si="1"/>
        <v>30000</v>
      </c>
      <c r="K39" s="16">
        <f t="shared" si="2"/>
        <v>0</v>
      </c>
      <c r="L39" s="17"/>
    </row>
    <row r="40" spans="1:12">
      <c r="A40" s="4"/>
      <c r="B40" s="5"/>
      <c r="C40" s="5"/>
      <c r="D40" s="5"/>
      <c r="E40" s="5"/>
      <c r="F40" s="5"/>
      <c r="G40" s="5"/>
      <c r="H40" s="5"/>
      <c r="I40" s="14"/>
      <c r="J40" s="15"/>
      <c r="K40" s="16"/>
      <c r="L40" s="17"/>
    </row>
    <row r="41" spans="1:12">
      <c r="A41" s="4"/>
      <c r="B41" s="5"/>
      <c r="C41" s="5"/>
      <c r="D41" s="5"/>
      <c r="E41" s="5"/>
      <c r="F41" s="5"/>
      <c r="G41" s="5"/>
      <c r="H41" s="5"/>
      <c r="I41" s="14"/>
      <c r="J41" s="15"/>
      <c r="K41" s="16">
        <f>SUM(K4:K40)</f>
        <v>1.9877454369295007</v>
      </c>
      <c r="L41" s="17"/>
    </row>
    <row r="42" spans="1:12">
      <c r="A42" s="8"/>
      <c r="B42" s="9"/>
      <c r="C42" s="9"/>
      <c r="D42" s="9"/>
      <c r="E42" s="9"/>
      <c r="F42" s="9"/>
      <c r="G42" s="10"/>
      <c r="H42" s="10"/>
      <c r="I42" s="10"/>
      <c r="J42" s="9"/>
      <c r="K42" s="19"/>
      <c r="L42" s="12"/>
    </row>
    <row r="43" spans="1:12">
      <c r="A43" s="8"/>
      <c r="B43" s="9"/>
      <c r="C43" s="9"/>
      <c r="D43" s="9"/>
      <c r="E43" s="9"/>
      <c r="F43" s="9"/>
      <c r="G43" s="41" t="s">
        <v>21</v>
      </c>
      <c r="H43" s="41"/>
      <c r="I43" s="20">
        <f>SUM(I4:I41)</f>
        <v>65195</v>
      </c>
      <c r="J43" s="9"/>
      <c r="K43" s="12"/>
      <c r="L43" s="12"/>
    </row>
    <row r="44" spans="1:12">
      <c r="G44" s="9"/>
      <c r="H44" s="9"/>
      <c r="I44" s="9"/>
    </row>
    <row r="45" spans="1:12">
      <c r="G45" s="42" t="s">
        <v>22</v>
      </c>
      <c r="H45" s="42"/>
      <c r="I45" s="22">
        <v>1.99</v>
      </c>
    </row>
    <row r="46" spans="1:12">
      <c r="G46" s="11"/>
      <c r="H46" s="11"/>
      <c r="I46" s="9"/>
    </row>
    <row r="47" spans="1:12">
      <c r="G47" s="42" t="s">
        <v>23</v>
      </c>
      <c r="H47" s="42"/>
      <c r="I47" s="21">
        <f>33/36</f>
        <v>0.91666666666666663</v>
      </c>
    </row>
  </sheetData>
  <mergeCells count="5">
    <mergeCell ref="A1:J1"/>
    <mergeCell ref="A2:J2"/>
    <mergeCell ref="G43:H43"/>
    <mergeCell ref="G45:H45"/>
    <mergeCell ref="G47:H47"/>
  </mergeCells>
  <pageMargins left="0.75" right="0.75" top="1" bottom="1" header="0.51180555555555596" footer="0.51180555555555596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E41" sqref="E41"/>
    </sheetView>
  </sheetViews>
  <sheetFormatPr defaultColWidth="9" defaultRowHeight="15"/>
  <cols>
    <col min="1" max="1" width="10.42578125" style="1"/>
    <col min="2" max="2" width="19.57031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2"/>
      <c r="L1" s="12"/>
    </row>
    <row r="2" spans="1:12">
      <c r="A2" s="48" t="s">
        <v>428</v>
      </c>
      <c r="B2" s="49"/>
      <c r="C2" s="49"/>
      <c r="D2" s="49"/>
      <c r="E2" s="49"/>
      <c r="F2" s="49"/>
      <c r="G2" s="49"/>
      <c r="H2" s="49"/>
      <c r="I2" s="49"/>
      <c r="J2" s="50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43193</v>
      </c>
      <c r="B4" s="5" t="s">
        <v>429</v>
      </c>
      <c r="C4" s="5" t="s">
        <v>15</v>
      </c>
      <c r="D4" s="5">
        <v>10000</v>
      </c>
      <c r="E4" s="5">
        <v>70</v>
      </c>
      <c r="F4" s="5">
        <v>6.25</v>
      </c>
      <c r="G4" s="5">
        <v>5.4</v>
      </c>
      <c r="H4" s="5">
        <v>6.25</v>
      </c>
      <c r="I4" s="14">
        <f t="shared" ref="I4:I35" si="0">(H4-F4)*D4</f>
        <v>0</v>
      </c>
      <c r="J4" s="15">
        <f t="shared" ref="J4:J35" si="1">D4*F4</f>
        <v>62500</v>
      </c>
      <c r="K4" s="16">
        <f t="shared" ref="K4:K35" si="2">(I4/J4)</f>
        <v>0</v>
      </c>
      <c r="L4" s="17"/>
    </row>
    <row r="5" spans="1:12">
      <c r="A5" s="4">
        <v>43193</v>
      </c>
      <c r="B5" s="5" t="s">
        <v>430</v>
      </c>
      <c r="C5" s="5" t="s">
        <v>15</v>
      </c>
      <c r="D5" s="5">
        <v>350</v>
      </c>
      <c r="E5" s="5">
        <v>1550</v>
      </c>
      <c r="F5" s="5">
        <v>69</v>
      </c>
      <c r="G5" s="5">
        <v>65.7</v>
      </c>
      <c r="H5" s="5">
        <v>84.5</v>
      </c>
      <c r="I5" s="14">
        <f t="shared" si="0"/>
        <v>5425</v>
      </c>
      <c r="J5" s="15">
        <f t="shared" si="1"/>
        <v>24150</v>
      </c>
      <c r="K5" s="16">
        <f t="shared" si="2"/>
        <v>0.22463768115942029</v>
      </c>
      <c r="L5" s="17"/>
    </row>
    <row r="6" spans="1:12">
      <c r="A6" s="4">
        <v>43194</v>
      </c>
      <c r="B6" s="5" t="s">
        <v>431</v>
      </c>
      <c r="C6" s="5" t="s">
        <v>15</v>
      </c>
      <c r="D6" s="5">
        <v>1000</v>
      </c>
      <c r="E6" s="5">
        <v>640</v>
      </c>
      <c r="F6" s="5">
        <v>32</v>
      </c>
      <c r="G6" s="5">
        <v>27.9</v>
      </c>
      <c r="H6" s="5">
        <v>32</v>
      </c>
      <c r="I6" s="14">
        <f t="shared" si="0"/>
        <v>0</v>
      </c>
      <c r="J6" s="15">
        <f t="shared" si="1"/>
        <v>32000</v>
      </c>
      <c r="K6" s="16">
        <f t="shared" si="2"/>
        <v>0</v>
      </c>
      <c r="L6" s="17"/>
    </row>
    <row r="7" spans="1:12">
      <c r="A7" s="4">
        <v>43194</v>
      </c>
      <c r="B7" s="5" t="s">
        <v>301</v>
      </c>
      <c r="C7" s="5" t="s">
        <v>15</v>
      </c>
      <c r="D7" s="5">
        <v>1000</v>
      </c>
      <c r="E7" s="5">
        <v>780</v>
      </c>
      <c r="F7" s="5">
        <v>18</v>
      </c>
      <c r="G7" s="5">
        <v>12.9</v>
      </c>
      <c r="H7" s="5">
        <v>19.899999999999999</v>
      </c>
      <c r="I7" s="14">
        <f t="shared" si="0"/>
        <v>1899.9999999999986</v>
      </c>
      <c r="J7" s="15">
        <f t="shared" si="1"/>
        <v>18000</v>
      </c>
      <c r="K7" s="16">
        <f t="shared" si="2"/>
        <v>0.10555555555555549</v>
      </c>
      <c r="L7" s="17"/>
    </row>
    <row r="8" spans="1:12">
      <c r="A8" s="4">
        <v>43196</v>
      </c>
      <c r="B8" s="5" t="s">
        <v>375</v>
      </c>
      <c r="C8" s="5" t="s">
        <v>15</v>
      </c>
      <c r="D8" s="5">
        <v>600</v>
      </c>
      <c r="E8" s="5">
        <v>800</v>
      </c>
      <c r="F8" s="5">
        <v>23</v>
      </c>
      <c r="G8" s="5">
        <v>16.399999999999999</v>
      </c>
      <c r="H8" s="5">
        <v>41</v>
      </c>
      <c r="I8" s="14">
        <f t="shared" si="0"/>
        <v>10800</v>
      </c>
      <c r="J8" s="15">
        <f t="shared" si="1"/>
        <v>13800</v>
      </c>
      <c r="K8" s="16">
        <f t="shared" si="2"/>
        <v>0.78260869565217395</v>
      </c>
      <c r="L8" s="17"/>
    </row>
    <row r="9" spans="1:12">
      <c r="A9" s="4">
        <v>43199</v>
      </c>
      <c r="B9" s="5" t="s">
        <v>432</v>
      </c>
      <c r="C9" s="5" t="s">
        <v>15</v>
      </c>
      <c r="D9" s="5">
        <v>4000</v>
      </c>
      <c r="E9" s="5">
        <v>100</v>
      </c>
      <c r="F9" s="5">
        <v>7</v>
      </c>
      <c r="G9" s="5">
        <v>5.9</v>
      </c>
      <c r="H9" s="5">
        <v>7.9</v>
      </c>
      <c r="I9" s="14">
        <f t="shared" si="0"/>
        <v>3600.0000000000014</v>
      </c>
      <c r="J9" s="15">
        <f t="shared" si="1"/>
        <v>28000</v>
      </c>
      <c r="K9" s="16">
        <f t="shared" si="2"/>
        <v>0.12857142857142861</v>
      </c>
      <c r="L9" s="17"/>
    </row>
    <row r="10" spans="1:12">
      <c r="A10" s="4">
        <v>43200</v>
      </c>
      <c r="B10" s="5" t="s">
        <v>433</v>
      </c>
      <c r="C10" s="5" t="s">
        <v>15</v>
      </c>
      <c r="D10" s="5">
        <v>1300</v>
      </c>
      <c r="E10" s="5">
        <v>460</v>
      </c>
      <c r="F10" s="5">
        <v>17.5</v>
      </c>
      <c r="G10" s="5">
        <v>14.7</v>
      </c>
      <c r="H10" s="5">
        <v>20</v>
      </c>
      <c r="I10" s="14">
        <f t="shared" si="0"/>
        <v>3250</v>
      </c>
      <c r="J10" s="15">
        <f t="shared" si="1"/>
        <v>22750</v>
      </c>
      <c r="K10" s="16">
        <f t="shared" si="2"/>
        <v>0.14285714285714285</v>
      </c>
      <c r="L10" s="17"/>
    </row>
    <row r="11" spans="1:12">
      <c r="A11" s="4">
        <v>43201</v>
      </c>
      <c r="B11" s="5" t="s">
        <v>434</v>
      </c>
      <c r="C11" s="5" t="s">
        <v>15</v>
      </c>
      <c r="D11" s="5">
        <v>5000</v>
      </c>
      <c r="E11" s="5">
        <v>210</v>
      </c>
      <c r="F11" s="5">
        <v>9.5</v>
      </c>
      <c r="G11" s="5">
        <v>8.4</v>
      </c>
      <c r="H11" s="5">
        <v>9.9</v>
      </c>
      <c r="I11" s="14">
        <f t="shared" si="0"/>
        <v>2000.0000000000018</v>
      </c>
      <c r="J11" s="15">
        <f t="shared" si="1"/>
        <v>47500</v>
      </c>
      <c r="K11" s="16">
        <f t="shared" si="2"/>
        <v>4.2105263157894778E-2</v>
      </c>
      <c r="L11" s="17"/>
    </row>
    <row r="12" spans="1:12">
      <c r="A12" s="4">
        <v>43201</v>
      </c>
      <c r="B12" s="5" t="s">
        <v>383</v>
      </c>
      <c r="C12" s="5" t="s">
        <v>15</v>
      </c>
      <c r="D12" s="5">
        <v>250</v>
      </c>
      <c r="E12" s="5">
        <v>2950</v>
      </c>
      <c r="F12" s="5">
        <v>81</v>
      </c>
      <c r="G12" s="5">
        <v>65.7</v>
      </c>
      <c r="H12" s="5">
        <v>86.7</v>
      </c>
      <c r="I12" s="14">
        <f t="shared" si="0"/>
        <v>1425.0000000000007</v>
      </c>
      <c r="J12" s="15">
        <f t="shared" si="1"/>
        <v>20250</v>
      </c>
      <c r="K12" s="16">
        <f t="shared" si="2"/>
        <v>7.0370370370370403E-2</v>
      </c>
      <c r="L12" s="17"/>
    </row>
    <row r="13" spans="1:12">
      <c r="A13" s="6">
        <v>43202</v>
      </c>
      <c r="B13" s="7" t="s">
        <v>435</v>
      </c>
      <c r="C13" s="7" t="s">
        <v>15</v>
      </c>
      <c r="D13" s="7">
        <v>5500</v>
      </c>
      <c r="E13" s="7">
        <v>100</v>
      </c>
      <c r="F13" s="7">
        <v>3</v>
      </c>
      <c r="G13" s="7">
        <v>1.9</v>
      </c>
      <c r="H13" s="7">
        <v>2.8</v>
      </c>
      <c r="I13" s="18">
        <f t="shared" si="0"/>
        <v>-1100.0000000000009</v>
      </c>
      <c r="J13" s="15">
        <f t="shared" si="1"/>
        <v>16500</v>
      </c>
      <c r="K13" s="16">
        <f t="shared" si="2"/>
        <v>-6.6666666666666721E-2</v>
      </c>
      <c r="L13" s="17"/>
    </row>
    <row r="14" spans="1:12">
      <c r="A14" s="4">
        <v>43202</v>
      </c>
      <c r="B14" s="5" t="s">
        <v>98</v>
      </c>
      <c r="C14" s="5" t="s">
        <v>15</v>
      </c>
      <c r="D14" s="5">
        <v>1500</v>
      </c>
      <c r="E14" s="5">
        <v>980</v>
      </c>
      <c r="F14" s="5">
        <v>30.5</v>
      </c>
      <c r="G14" s="5">
        <v>27.4</v>
      </c>
      <c r="H14" s="5">
        <v>30.5</v>
      </c>
      <c r="I14" s="14">
        <f t="shared" si="0"/>
        <v>0</v>
      </c>
      <c r="J14" s="15">
        <f t="shared" si="1"/>
        <v>45750</v>
      </c>
      <c r="K14" s="16">
        <f t="shared" si="2"/>
        <v>0</v>
      </c>
      <c r="L14" s="17"/>
    </row>
    <row r="15" spans="1:12">
      <c r="A15" s="4">
        <v>43202</v>
      </c>
      <c r="B15" s="5" t="s">
        <v>30</v>
      </c>
      <c r="C15" s="5" t="s">
        <v>15</v>
      </c>
      <c r="D15" s="5">
        <v>1800</v>
      </c>
      <c r="E15" s="5">
        <v>410</v>
      </c>
      <c r="F15" s="5">
        <v>14</v>
      </c>
      <c r="G15" s="5">
        <v>11.7</v>
      </c>
      <c r="H15" s="5">
        <v>16.8</v>
      </c>
      <c r="I15" s="14">
        <f t="shared" si="0"/>
        <v>5040.0000000000009</v>
      </c>
      <c r="J15" s="15">
        <f t="shared" si="1"/>
        <v>25200</v>
      </c>
      <c r="K15" s="16">
        <f t="shared" si="2"/>
        <v>0.20000000000000004</v>
      </c>
      <c r="L15" s="17"/>
    </row>
    <row r="16" spans="1:12">
      <c r="A16" s="4">
        <v>43203</v>
      </c>
      <c r="B16" s="5" t="s">
        <v>431</v>
      </c>
      <c r="C16" s="5" t="s">
        <v>15</v>
      </c>
      <c r="D16" s="5">
        <v>1000</v>
      </c>
      <c r="E16" s="5">
        <v>640</v>
      </c>
      <c r="F16" s="5">
        <v>18.399999999999999</v>
      </c>
      <c r="G16" s="5">
        <v>12.9</v>
      </c>
      <c r="H16" s="5">
        <v>18.399999999999999</v>
      </c>
      <c r="I16" s="14">
        <f t="shared" si="0"/>
        <v>0</v>
      </c>
      <c r="J16" s="15">
        <f t="shared" si="1"/>
        <v>18400</v>
      </c>
      <c r="K16" s="16">
        <f t="shared" si="2"/>
        <v>0</v>
      </c>
      <c r="L16" s="17"/>
    </row>
    <row r="17" spans="1:12">
      <c r="A17" s="6">
        <v>43203</v>
      </c>
      <c r="B17" s="7" t="s">
        <v>135</v>
      </c>
      <c r="C17" s="7" t="s">
        <v>15</v>
      </c>
      <c r="D17" s="7">
        <v>500</v>
      </c>
      <c r="E17" s="7">
        <v>2500</v>
      </c>
      <c r="F17" s="7">
        <v>80</v>
      </c>
      <c r="G17" s="7">
        <v>71.7</v>
      </c>
      <c r="H17" s="7">
        <v>71.7</v>
      </c>
      <c r="I17" s="18">
        <f t="shared" si="0"/>
        <v>-4149.9999999999982</v>
      </c>
      <c r="J17" s="15">
        <f t="shared" si="1"/>
        <v>40000</v>
      </c>
      <c r="K17" s="16">
        <f t="shared" si="2"/>
        <v>-0.10374999999999995</v>
      </c>
      <c r="L17" s="17"/>
    </row>
    <row r="18" spans="1:12">
      <c r="A18" s="4">
        <v>43206</v>
      </c>
      <c r="B18" s="5" t="s">
        <v>382</v>
      </c>
      <c r="C18" s="5" t="s">
        <v>15</v>
      </c>
      <c r="D18" s="5">
        <v>7000</v>
      </c>
      <c r="E18" s="5">
        <v>150</v>
      </c>
      <c r="F18" s="5">
        <v>4.3</v>
      </c>
      <c r="G18" s="5">
        <v>2.9</v>
      </c>
      <c r="H18" s="5">
        <v>4.3</v>
      </c>
      <c r="I18" s="14">
        <f t="shared" si="0"/>
        <v>0</v>
      </c>
      <c r="J18" s="15">
        <f t="shared" si="1"/>
        <v>30100</v>
      </c>
      <c r="K18" s="16">
        <f t="shared" si="2"/>
        <v>0</v>
      </c>
      <c r="L18" s="17"/>
    </row>
    <row r="19" spans="1:12">
      <c r="A19" s="4">
        <v>43206</v>
      </c>
      <c r="B19" s="5" t="s">
        <v>365</v>
      </c>
      <c r="C19" s="5" t="s">
        <v>15</v>
      </c>
      <c r="D19" s="5">
        <v>500</v>
      </c>
      <c r="E19" s="5">
        <v>1840</v>
      </c>
      <c r="F19" s="5">
        <v>27</v>
      </c>
      <c r="G19" s="5">
        <v>18.7</v>
      </c>
      <c r="H19" s="5">
        <v>37</v>
      </c>
      <c r="I19" s="14">
        <f t="shared" si="0"/>
        <v>5000</v>
      </c>
      <c r="J19" s="15">
        <f t="shared" si="1"/>
        <v>13500</v>
      </c>
      <c r="K19" s="16">
        <f t="shared" si="2"/>
        <v>0.37037037037037035</v>
      </c>
      <c r="L19" s="17"/>
    </row>
    <row r="20" spans="1:12">
      <c r="A20" s="4">
        <v>43207</v>
      </c>
      <c r="B20" s="5" t="s">
        <v>89</v>
      </c>
      <c r="C20" s="5" t="s">
        <v>15</v>
      </c>
      <c r="D20" s="5">
        <v>1200</v>
      </c>
      <c r="E20" s="5">
        <v>870</v>
      </c>
      <c r="F20" s="5">
        <v>27.5</v>
      </c>
      <c r="G20" s="5">
        <v>23.9</v>
      </c>
      <c r="H20" s="5">
        <v>32.5</v>
      </c>
      <c r="I20" s="14">
        <f t="shared" si="0"/>
        <v>6000</v>
      </c>
      <c r="J20" s="15">
        <f t="shared" si="1"/>
        <v>33000</v>
      </c>
      <c r="K20" s="16">
        <f t="shared" si="2"/>
        <v>0.18181818181818182</v>
      </c>
      <c r="L20" s="17"/>
    </row>
    <row r="21" spans="1:12">
      <c r="A21" s="4">
        <v>43208</v>
      </c>
      <c r="B21" s="5" t="s">
        <v>319</v>
      </c>
      <c r="C21" s="5" t="s">
        <v>15</v>
      </c>
      <c r="D21" s="5">
        <v>1000</v>
      </c>
      <c r="E21" s="5">
        <v>880</v>
      </c>
      <c r="F21" s="5">
        <v>29</v>
      </c>
      <c r="G21" s="5">
        <v>24.7</v>
      </c>
      <c r="H21" s="5">
        <v>29</v>
      </c>
      <c r="I21" s="14">
        <f t="shared" si="0"/>
        <v>0</v>
      </c>
      <c r="J21" s="15">
        <f t="shared" si="1"/>
        <v>29000</v>
      </c>
      <c r="K21" s="16">
        <f t="shared" si="2"/>
        <v>0</v>
      </c>
      <c r="L21" s="17"/>
    </row>
    <row r="22" spans="1:12">
      <c r="A22" s="4">
        <v>43208</v>
      </c>
      <c r="B22" s="5" t="s">
        <v>419</v>
      </c>
      <c r="C22" s="5" t="s">
        <v>15</v>
      </c>
      <c r="D22" s="5">
        <v>1700</v>
      </c>
      <c r="E22" s="5">
        <v>380</v>
      </c>
      <c r="F22" s="5">
        <v>13.5</v>
      </c>
      <c r="G22" s="5">
        <v>10.4</v>
      </c>
      <c r="H22" s="5">
        <v>15.75</v>
      </c>
      <c r="I22" s="14">
        <f t="shared" si="0"/>
        <v>3825</v>
      </c>
      <c r="J22" s="15">
        <f t="shared" si="1"/>
        <v>22950</v>
      </c>
      <c r="K22" s="16">
        <f t="shared" si="2"/>
        <v>0.16666666666666666</v>
      </c>
      <c r="L22" s="17"/>
    </row>
    <row r="23" spans="1:12">
      <c r="A23" s="4">
        <v>43209</v>
      </c>
      <c r="B23" s="5" t="s">
        <v>436</v>
      </c>
      <c r="C23" s="5" t="s">
        <v>15</v>
      </c>
      <c r="D23" s="5">
        <v>3000</v>
      </c>
      <c r="E23" s="5">
        <v>165</v>
      </c>
      <c r="F23" s="5">
        <v>6</v>
      </c>
      <c r="G23" s="5">
        <v>4.7</v>
      </c>
      <c r="H23" s="5">
        <v>8.1999999999999993</v>
      </c>
      <c r="I23" s="14">
        <f t="shared" si="0"/>
        <v>6599.9999999999982</v>
      </c>
      <c r="J23" s="15">
        <f t="shared" si="1"/>
        <v>18000</v>
      </c>
      <c r="K23" s="16">
        <f t="shared" si="2"/>
        <v>0.36666666666666659</v>
      </c>
      <c r="L23" s="17"/>
    </row>
    <row r="24" spans="1:12">
      <c r="A24" s="4">
        <v>43210</v>
      </c>
      <c r="B24" s="5" t="s">
        <v>383</v>
      </c>
      <c r="C24" s="5" t="s">
        <v>15</v>
      </c>
      <c r="D24" s="5">
        <v>250</v>
      </c>
      <c r="E24" s="5">
        <v>3300</v>
      </c>
      <c r="F24" s="5">
        <v>43</v>
      </c>
      <c r="G24" s="5">
        <v>29.7</v>
      </c>
      <c r="H24" s="5">
        <v>53</v>
      </c>
      <c r="I24" s="14">
        <f t="shared" si="0"/>
        <v>2500</v>
      </c>
      <c r="J24" s="15">
        <f t="shared" si="1"/>
        <v>10750</v>
      </c>
      <c r="K24" s="16">
        <f t="shared" si="2"/>
        <v>0.23255813953488372</v>
      </c>
      <c r="L24" s="17"/>
    </row>
    <row r="25" spans="1:12">
      <c r="A25" s="4">
        <v>43210</v>
      </c>
      <c r="B25" s="5" t="s">
        <v>383</v>
      </c>
      <c r="C25" s="5" t="s">
        <v>15</v>
      </c>
      <c r="D25" s="5">
        <v>250</v>
      </c>
      <c r="E25" s="5">
        <v>3300</v>
      </c>
      <c r="F25" s="5">
        <v>53</v>
      </c>
      <c r="G25" s="5">
        <v>39.700000000000003</v>
      </c>
      <c r="H25" s="5">
        <v>91</v>
      </c>
      <c r="I25" s="14">
        <f t="shared" si="0"/>
        <v>9500</v>
      </c>
      <c r="J25" s="15">
        <f t="shared" si="1"/>
        <v>13250</v>
      </c>
      <c r="K25" s="16">
        <f t="shared" si="2"/>
        <v>0.71698113207547165</v>
      </c>
      <c r="L25" s="17"/>
    </row>
    <row r="26" spans="1:12">
      <c r="A26" s="4">
        <v>43213</v>
      </c>
      <c r="B26" s="5" t="s">
        <v>419</v>
      </c>
      <c r="C26" s="5" t="s">
        <v>15</v>
      </c>
      <c r="D26" s="5">
        <v>1700</v>
      </c>
      <c r="E26" s="5">
        <v>400</v>
      </c>
      <c r="F26" s="5">
        <v>10</v>
      </c>
      <c r="G26" s="5">
        <v>6.9</v>
      </c>
      <c r="H26" s="5">
        <v>10</v>
      </c>
      <c r="I26" s="14">
        <f t="shared" si="0"/>
        <v>0</v>
      </c>
      <c r="J26" s="15">
        <f t="shared" si="1"/>
        <v>17000</v>
      </c>
      <c r="K26" s="16">
        <f t="shared" si="2"/>
        <v>0</v>
      </c>
      <c r="L26" s="17"/>
    </row>
    <row r="27" spans="1:12">
      <c r="A27" s="4">
        <v>43213</v>
      </c>
      <c r="B27" s="5" t="s">
        <v>437</v>
      </c>
      <c r="C27" s="5" t="s">
        <v>15</v>
      </c>
      <c r="D27" s="5">
        <v>700</v>
      </c>
      <c r="E27" s="5">
        <v>1080</v>
      </c>
      <c r="F27" s="5">
        <v>19.2</v>
      </c>
      <c r="G27" s="5">
        <v>13.9</v>
      </c>
      <c r="H27" s="5">
        <v>23.2</v>
      </c>
      <c r="I27" s="14">
        <f t="shared" si="0"/>
        <v>2800</v>
      </c>
      <c r="J27" s="15">
        <f t="shared" si="1"/>
        <v>13440</v>
      </c>
      <c r="K27" s="16">
        <f t="shared" si="2"/>
        <v>0.20833333333333334</v>
      </c>
      <c r="L27" s="17"/>
    </row>
    <row r="28" spans="1:12">
      <c r="A28" s="4">
        <v>43213</v>
      </c>
      <c r="B28" s="5" t="s">
        <v>437</v>
      </c>
      <c r="C28" s="5" t="s">
        <v>15</v>
      </c>
      <c r="D28" s="5">
        <v>700</v>
      </c>
      <c r="E28" s="5">
        <v>1080</v>
      </c>
      <c r="F28" s="5">
        <v>23</v>
      </c>
      <c r="G28" s="5">
        <v>17.899999999999999</v>
      </c>
      <c r="H28" s="5">
        <v>25</v>
      </c>
      <c r="I28" s="14">
        <f t="shared" si="0"/>
        <v>1400</v>
      </c>
      <c r="J28" s="15">
        <f t="shared" si="1"/>
        <v>16100</v>
      </c>
      <c r="K28" s="16">
        <f t="shared" si="2"/>
        <v>8.6956521739130432E-2</v>
      </c>
      <c r="L28" s="17"/>
    </row>
    <row r="29" spans="1:12">
      <c r="A29" s="4">
        <v>43214</v>
      </c>
      <c r="B29" s="5" t="s">
        <v>208</v>
      </c>
      <c r="C29" s="5" t="s">
        <v>15</v>
      </c>
      <c r="D29" s="5">
        <v>1200</v>
      </c>
      <c r="E29" s="5">
        <v>980</v>
      </c>
      <c r="F29" s="5">
        <v>15</v>
      </c>
      <c r="G29" s="5">
        <v>10.9</v>
      </c>
      <c r="H29" s="5">
        <v>15</v>
      </c>
      <c r="I29" s="14">
        <f t="shared" si="0"/>
        <v>0</v>
      </c>
      <c r="J29" s="15">
        <f t="shared" si="1"/>
        <v>18000</v>
      </c>
      <c r="K29" s="16">
        <f t="shared" si="2"/>
        <v>0</v>
      </c>
      <c r="L29" s="17"/>
    </row>
    <row r="30" spans="1:12">
      <c r="A30" s="4">
        <v>43215</v>
      </c>
      <c r="B30" s="5" t="s">
        <v>419</v>
      </c>
      <c r="C30" s="5" t="s">
        <v>15</v>
      </c>
      <c r="D30" s="5">
        <v>1700</v>
      </c>
      <c r="E30" s="5">
        <v>410</v>
      </c>
      <c r="F30" s="5">
        <v>11.3</v>
      </c>
      <c r="G30" s="5">
        <v>9.6999999999999993</v>
      </c>
      <c r="H30" s="5">
        <v>16.399999999999999</v>
      </c>
      <c r="I30" s="14">
        <f t="shared" si="0"/>
        <v>8669.9999999999964</v>
      </c>
      <c r="J30" s="15">
        <f t="shared" si="1"/>
        <v>19210</v>
      </c>
      <c r="K30" s="16">
        <f t="shared" si="2"/>
        <v>0.4513274336283184</v>
      </c>
      <c r="L30" s="17"/>
    </row>
    <row r="31" spans="1:12">
      <c r="A31" s="4">
        <v>43216</v>
      </c>
      <c r="B31" s="5" t="s">
        <v>383</v>
      </c>
      <c r="C31" s="5" t="s">
        <v>15</v>
      </c>
      <c r="D31" s="5">
        <v>250</v>
      </c>
      <c r="E31" s="5">
        <v>3500</v>
      </c>
      <c r="F31" s="5">
        <v>22</v>
      </c>
      <c r="G31" s="5">
        <v>11.7</v>
      </c>
      <c r="H31" s="5">
        <v>22</v>
      </c>
      <c r="I31" s="14">
        <f t="shared" si="0"/>
        <v>0</v>
      </c>
      <c r="J31" s="15">
        <f t="shared" si="1"/>
        <v>5500</v>
      </c>
      <c r="K31" s="16">
        <f t="shared" si="2"/>
        <v>0</v>
      </c>
      <c r="L31" s="17"/>
    </row>
    <row r="32" spans="1:12">
      <c r="A32" s="4">
        <v>43217</v>
      </c>
      <c r="B32" s="5" t="s">
        <v>358</v>
      </c>
      <c r="C32" s="5" t="s">
        <v>15</v>
      </c>
      <c r="D32" s="5">
        <v>2750</v>
      </c>
      <c r="E32" s="5">
        <v>280</v>
      </c>
      <c r="F32" s="5">
        <v>17</v>
      </c>
      <c r="G32" s="5">
        <v>15.4</v>
      </c>
      <c r="H32" s="5">
        <v>18.95</v>
      </c>
      <c r="I32" s="14">
        <f t="shared" si="0"/>
        <v>5362.4999999999982</v>
      </c>
      <c r="J32" s="15">
        <f t="shared" si="1"/>
        <v>46750</v>
      </c>
      <c r="K32" s="16">
        <f t="shared" si="2"/>
        <v>0.11470588235294114</v>
      </c>
      <c r="L32" s="17"/>
    </row>
    <row r="33" spans="1:12">
      <c r="A33" s="4">
        <v>43220</v>
      </c>
      <c r="B33" s="5" t="s">
        <v>347</v>
      </c>
      <c r="C33" s="5" t="s">
        <v>15</v>
      </c>
      <c r="D33" s="5">
        <v>1500</v>
      </c>
      <c r="E33" s="5">
        <v>640</v>
      </c>
      <c r="F33" s="5">
        <v>40.5</v>
      </c>
      <c r="G33" s="5">
        <v>37.4</v>
      </c>
      <c r="H33" s="5">
        <v>40.5</v>
      </c>
      <c r="I33" s="14">
        <f t="shared" si="0"/>
        <v>0</v>
      </c>
      <c r="J33" s="15">
        <f t="shared" si="1"/>
        <v>60750</v>
      </c>
      <c r="K33" s="16">
        <f t="shared" si="2"/>
        <v>0</v>
      </c>
      <c r="L33" s="17"/>
    </row>
    <row r="34" spans="1:12">
      <c r="A34" s="4">
        <v>43220</v>
      </c>
      <c r="B34" s="5" t="s">
        <v>307</v>
      </c>
      <c r="C34" s="5" t="s">
        <v>15</v>
      </c>
      <c r="D34" s="5">
        <v>1200</v>
      </c>
      <c r="E34" s="5">
        <v>520</v>
      </c>
      <c r="F34" s="5">
        <v>19</v>
      </c>
      <c r="G34" s="5">
        <v>15.7</v>
      </c>
      <c r="H34" s="5">
        <v>19</v>
      </c>
      <c r="I34" s="14">
        <f t="shared" si="0"/>
        <v>0</v>
      </c>
      <c r="J34" s="15">
        <f t="shared" si="1"/>
        <v>22800</v>
      </c>
      <c r="K34" s="16">
        <f t="shared" si="2"/>
        <v>0</v>
      </c>
      <c r="L34" s="17"/>
    </row>
    <row r="35" spans="1:12">
      <c r="A35" s="4">
        <v>43220</v>
      </c>
      <c r="B35" s="5" t="s">
        <v>438</v>
      </c>
      <c r="C35" s="5" t="s">
        <v>15</v>
      </c>
      <c r="D35" s="5">
        <v>1200</v>
      </c>
      <c r="E35" s="5">
        <v>680</v>
      </c>
      <c r="F35" s="5">
        <v>27.1</v>
      </c>
      <c r="G35" s="5">
        <v>23.4</v>
      </c>
      <c r="H35" s="5">
        <v>27.1</v>
      </c>
      <c r="I35" s="14">
        <f t="shared" si="0"/>
        <v>0</v>
      </c>
      <c r="J35" s="15">
        <f t="shared" si="1"/>
        <v>32520</v>
      </c>
      <c r="K35" s="16">
        <f t="shared" si="2"/>
        <v>0</v>
      </c>
      <c r="L35" s="17"/>
    </row>
    <row r="36" spans="1:12">
      <c r="A36" s="4"/>
      <c r="B36" s="5"/>
      <c r="C36" s="5"/>
      <c r="D36" s="5"/>
      <c r="E36" s="5"/>
      <c r="F36" s="5"/>
      <c r="G36" s="5"/>
      <c r="H36" s="5"/>
      <c r="I36" s="14"/>
      <c r="J36" s="15"/>
      <c r="K36" s="16"/>
      <c r="L36" s="17"/>
    </row>
    <row r="37" spans="1:12">
      <c r="A37" s="4"/>
      <c r="B37" s="5"/>
      <c r="C37" s="5"/>
      <c r="D37" s="5"/>
      <c r="E37" s="5"/>
      <c r="F37" s="5"/>
      <c r="G37" s="5"/>
      <c r="H37" s="5"/>
      <c r="I37" s="14"/>
      <c r="J37" s="15"/>
      <c r="K37" s="16">
        <f>SUM(K4:K36)</f>
        <v>4.4226737988432836</v>
      </c>
      <c r="L37" s="17"/>
    </row>
    <row r="38" spans="1:12">
      <c r="A38" s="8"/>
      <c r="B38" s="9"/>
      <c r="C38" s="9"/>
      <c r="D38" s="9"/>
      <c r="E38" s="9"/>
      <c r="F38" s="9"/>
      <c r="G38" s="10"/>
      <c r="H38" s="10"/>
      <c r="I38" s="10"/>
      <c r="J38" s="9"/>
      <c r="K38" s="19"/>
      <c r="L38" s="12"/>
    </row>
    <row r="39" spans="1:12">
      <c r="A39" s="8"/>
      <c r="B39" s="9"/>
      <c r="C39" s="9"/>
      <c r="D39" s="9"/>
      <c r="E39" s="9"/>
      <c r="F39" s="9"/>
      <c r="G39" s="41" t="s">
        <v>21</v>
      </c>
      <c r="H39" s="41"/>
      <c r="I39" s="20">
        <f>SUM(I4:I37)</f>
        <v>79847.5</v>
      </c>
      <c r="J39" s="9"/>
      <c r="K39" s="12"/>
      <c r="L39" s="12"/>
    </row>
    <row r="40" spans="1:12">
      <c r="G40" s="9"/>
      <c r="H40" s="9"/>
      <c r="I40" s="9"/>
    </row>
    <row r="41" spans="1:12">
      <c r="G41" s="42" t="s">
        <v>22</v>
      </c>
      <c r="H41" s="42"/>
      <c r="I41" s="21">
        <v>4.42</v>
      </c>
    </row>
    <row r="42" spans="1:12">
      <c r="G42" s="11"/>
      <c r="H42" s="11"/>
      <c r="I42" s="9"/>
    </row>
    <row r="43" spans="1:12">
      <c r="G43" s="42" t="s">
        <v>23</v>
      </c>
      <c r="H43" s="42"/>
      <c r="I43" s="21">
        <f>30/32</f>
        <v>0.9375</v>
      </c>
    </row>
  </sheetData>
  <mergeCells count="5">
    <mergeCell ref="A1:J1"/>
    <mergeCell ref="A2:J2"/>
    <mergeCell ref="G39:H39"/>
    <mergeCell ref="G41:H41"/>
    <mergeCell ref="G43:H43"/>
  </mergeCells>
  <pageMargins left="0.75" right="0.75" top="1" bottom="1" header="0.51180555555555596" footer="0.51180555555555596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I39" sqref="I39"/>
    </sheetView>
  </sheetViews>
  <sheetFormatPr defaultColWidth="9" defaultRowHeight="15"/>
  <cols>
    <col min="1" max="1" width="10.42578125" style="1"/>
    <col min="2" max="2" width="19.57031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2"/>
      <c r="L1" s="12"/>
    </row>
    <row r="2" spans="1:12">
      <c r="A2" s="48" t="s">
        <v>439</v>
      </c>
      <c r="B2" s="49"/>
      <c r="C2" s="49"/>
      <c r="D2" s="49"/>
      <c r="E2" s="49"/>
      <c r="F2" s="49"/>
      <c r="G2" s="49"/>
      <c r="H2" s="49"/>
      <c r="I2" s="49"/>
      <c r="J2" s="50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43160</v>
      </c>
      <c r="B4" s="5" t="s">
        <v>281</v>
      </c>
      <c r="C4" s="5" t="s">
        <v>15</v>
      </c>
      <c r="D4" s="5">
        <v>800</v>
      </c>
      <c r="E4" s="5">
        <v>620</v>
      </c>
      <c r="F4" s="5">
        <v>21</v>
      </c>
      <c r="G4" s="5">
        <v>15.7</v>
      </c>
      <c r="H4" s="5">
        <v>25</v>
      </c>
      <c r="I4" s="14">
        <f t="shared" ref="I4:I28" si="0">(H4-F4)*D4</f>
        <v>3200</v>
      </c>
      <c r="J4" s="15">
        <f t="shared" ref="J4:J28" si="1">D4*F4</f>
        <v>16800</v>
      </c>
      <c r="K4" s="16">
        <f t="shared" ref="K4:K28" si="2">(I4/J4)</f>
        <v>0.19047619047619047</v>
      </c>
      <c r="L4" s="17"/>
    </row>
    <row r="5" spans="1:12">
      <c r="A5" s="4">
        <v>43164</v>
      </c>
      <c r="B5" s="5" t="s">
        <v>222</v>
      </c>
      <c r="C5" s="5" t="s">
        <v>15</v>
      </c>
      <c r="D5" s="5">
        <v>800</v>
      </c>
      <c r="E5" s="5">
        <v>600</v>
      </c>
      <c r="F5" s="5">
        <v>23.05</v>
      </c>
      <c r="G5" s="5">
        <v>17.7</v>
      </c>
      <c r="H5" s="5">
        <v>27</v>
      </c>
      <c r="I5" s="14">
        <f t="shared" si="0"/>
        <v>3159.9999999999995</v>
      </c>
      <c r="J5" s="15">
        <f t="shared" si="1"/>
        <v>18440</v>
      </c>
      <c r="K5" s="16">
        <f t="shared" si="2"/>
        <v>0.17136659436008675</v>
      </c>
      <c r="L5" s="17"/>
    </row>
    <row r="6" spans="1:12">
      <c r="A6" s="4">
        <v>43165</v>
      </c>
      <c r="B6" s="5" t="s">
        <v>440</v>
      </c>
      <c r="C6" s="5" t="s">
        <v>15</v>
      </c>
      <c r="D6" s="5">
        <v>1750</v>
      </c>
      <c r="E6" s="5">
        <v>310</v>
      </c>
      <c r="F6" s="5">
        <v>16</v>
      </c>
      <c r="G6" s="5">
        <v>12.9</v>
      </c>
      <c r="H6" s="5">
        <v>16</v>
      </c>
      <c r="I6" s="14">
        <f t="shared" si="0"/>
        <v>0</v>
      </c>
      <c r="J6" s="15">
        <f t="shared" si="1"/>
        <v>28000</v>
      </c>
      <c r="K6" s="16">
        <f t="shared" si="2"/>
        <v>0</v>
      </c>
      <c r="L6" s="17"/>
    </row>
    <row r="7" spans="1:12">
      <c r="A7" s="4">
        <v>43165</v>
      </c>
      <c r="B7" s="5" t="s">
        <v>49</v>
      </c>
      <c r="C7" s="5" t="s">
        <v>15</v>
      </c>
      <c r="D7" s="5">
        <v>1800</v>
      </c>
      <c r="E7" s="5">
        <v>640</v>
      </c>
      <c r="F7" s="5">
        <v>22</v>
      </c>
      <c r="G7" s="5">
        <v>19.7</v>
      </c>
      <c r="H7" s="5">
        <v>22</v>
      </c>
      <c r="I7" s="14">
        <f t="shared" si="0"/>
        <v>0</v>
      </c>
      <c r="J7" s="15">
        <f t="shared" si="1"/>
        <v>39600</v>
      </c>
      <c r="K7" s="16">
        <f t="shared" si="2"/>
        <v>0</v>
      </c>
      <c r="L7" s="17"/>
    </row>
    <row r="8" spans="1:12">
      <c r="A8" s="4">
        <v>43166</v>
      </c>
      <c r="B8" s="5" t="s">
        <v>431</v>
      </c>
      <c r="C8" s="5" t="s">
        <v>15</v>
      </c>
      <c r="D8" s="5">
        <v>1000</v>
      </c>
      <c r="E8" s="5">
        <v>620</v>
      </c>
      <c r="F8" s="5">
        <v>26</v>
      </c>
      <c r="G8" s="5">
        <v>21.7</v>
      </c>
      <c r="H8" s="5">
        <v>27.6</v>
      </c>
      <c r="I8" s="14">
        <f t="shared" si="0"/>
        <v>1600.0000000000014</v>
      </c>
      <c r="J8" s="15">
        <f t="shared" si="1"/>
        <v>26000</v>
      </c>
      <c r="K8" s="16">
        <f t="shared" si="2"/>
        <v>6.153846153846159E-2</v>
      </c>
      <c r="L8" s="17"/>
    </row>
    <row r="9" spans="1:12">
      <c r="A9" s="4">
        <v>43166</v>
      </c>
      <c r="B9" s="5" t="s">
        <v>431</v>
      </c>
      <c r="C9" s="5" t="s">
        <v>15</v>
      </c>
      <c r="D9" s="5">
        <v>1000</v>
      </c>
      <c r="E9" s="5">
        <v>620</v>
      </c>
      <c r="F9" s="5">
        <v>26.8</v>
      </c>
      <c r="G9" s="5">
        <v>22.7</v>
      </c>
      <c r="H9" s="5">
        <v>26.8</v>
      </c>
      <c r="I9" s="14">
        <f t="shared" si="0"/>
        <v>0</v>
      </c>
      <c r="J9" s="15">
        <f t="shared" si="1"/>
        <v>26800</v>
      </c>
      <c r="K9" s="16">
        <f t="shared" si="2"/>
        <v>0</v>
      </c>
      <c r="L9" s="17"/>
    </row>
    <row r="10" spans="1:12">
      <c r="A10" s="4">
        <v>43167</v>
      </c>
      <c r="B10" s="5" t="s">
        <v>441</v>
      </c>
      <c r="C10" s="5" t="s">
        <v>15</v>
      </c>
      <c r="D10" s="5">
        <v>4000</v>
      </c>
      <c r="E10" s="5">
        <v>170</v>
      </c>
      <c r="F10" s="5">
        <v>9</v>
      </c>
      <c r="G10" s="5">
        <v>7.7</v>
      </c>
      <c r="H10" s="5">
        <v>12.45</v>
      </c>
      <c r="I10" s="14">
        <f t="shared" si="0"/>
        <v>13799.999999999996</v>
      </c>
      <c r="J10" s="15">
        <f t="shared" si="1"/>
        <v>36000</v>
      </c>
      <c r="K10" s="16">
        <f t="shared" si="2"/>
        <v>0.38333333333333325</v>
      </c>
      <c r="L10" s="17"/>
    </row>
    <row r="11" spans="1:12">
      <c r="A11" s="6">
        <v>43168</v>
      </c>
      <c r="B11" s="7" t="s">
        <v>431</v>
      </c>
      <c r="C11" s="7" t="s">
        <v>15</v>
      </c>
      <c r="D11" s="7">
        <v>1000</v>
      </c>
      <c r="E11" s="7">
        <v>640</v>
      </c>
      <c r="F11" s="7">
        <v>18</v>
      </c>
      <c r="G11" s="7">
        <v>13.7</v>
      </c>
      <c r="H11" s="7">
        <v>15</v>
      </c>
      <c r="I11" s="18">
        <f t="shared" si="0"/>
        <v>-3000</v>
      </c>
      <c r="J11" s="15">
        <f t="shared" si="1"/>
        <v>18000</v>
      </c>
      <c r="K11" s="16">
        <f t="shared" si="2"/>
        <v>-0.16666666666666666</v>
      </c>
      <c r="L11" s="17"/>
    </row>
    <row r="12" spans="1:12">
      <c r="A12" s="4">
        <v>43171</v>
      </c>
      <c r="B12" s="5" t="s">
        <v>326</v>
      </c>
      <c r="C12" s="5" t="s">
        <v>15</v>
      </c>
      <c r="D12" s="5">
        <v>1100</v>
      </c>
      <c r="E12" s="5">
        <v>510</v>
      </c>
      <c r="F12" s="5">
        <v>17.5</v>
      </c>
      <c r="G12" s="5">
        <v>12.9</v>
      </c>
      <c r="H12" s="5">
        <v>17.5</v>
      </c>
      <c r="I12" s="14">
        <f t="shared" si="0"/>
        <v>0</v>
      </c>
      <c r="J12" s="15">
        <f t="shared" si="1"/>
        <v>19250</v>
      </c>
      <c r="K12" s="16">
        <f t="shared" si="2"/>
        <v>0</v>
      </c>
      <c r="L12" s="17"/>
    </row>
    <row r="13" spans="1:12">
      <c r="A13" s="4">
        <v>43171</v>
      </c>
      <c r="B13" s="5" t="s">
        <v>442</v>
      </c>
      <c r="C13" s="5" t="s">
        <v>15</v>
      </c>
      <c r="D13" s="5">
        <v>1500</v>
      </c>
      <c r="E13" s="5">
        <v>390</v>
      </c>
      <c r="F13" s="5">
        <v>6.5</v>
      </c>
      <c r="G13" s="5">
        <v>4.4000000000000004</v>
      </c>
      <c r="H13" s="5">
        <v>10.5</v>
      </c>
      <c r="I13" s="14">
        <f t="shared" si="0"/>
        <v>6000</v>
      </c>
      <c r="J13" s="15">
        <f t="shared" si="1"/>
        <v>9750</v>
      </c>
      <c r="K13" s="16">
        <f t="shared" si="2"/>
        <v>0.61538461538461542</v>
      </c>
      <c r="L13" s="17"/>
    </row>
    <row r="14" spans="1:12">
      <c r="A14" s="4">
        <v>43172</v>
      </c>
      <c r="B14" s="5" t="s">
        <v>443</v>
      </c>
      <c r="C14" s="5" t="s">
        <v>15</v>
      </c>
      <c r="D14" s="5">
        <v>1575</v>
      </c>
      <c r="E14" s="5">
        <v>370</v>
      </c>
      <c r="F14" s="5">
        <v>10</v>
      </c>
      <c r="G14" s="5">
        <v>7.4</v>
      </c>
      <c r="H14" s="5">
        <v>17.899999999999999</v>
      </c>
      <c r="I14" s="14">
        <f t="shared" si="0"/>
        <v>12442.499999999998</v>
      </c>
      <c r="J14" s="15">
        <f t="shared" si="1"/>
        <v>15750</v>
      </c>
      <c r="K14" s="16">
        <f t="shared" si="2"/>
        <v>0.78999999999999992</v>
      </c>
      <c r="L14" s="17"/>
    </row>
    <row r="15" spans="1:12">
      <c r="A15" s="4">
        <v>43173</v>
      </c>
      <c r="B15" s="5" t="s">
        <v>431</v>
      </c>
      <c r="C15" s="5" t="s">
        <v>15</v>
      </c>
      <c r="D15" s="5">
        <v>1000</v>
      </c>
      <c r="E15" s="5">
        <v>640</v>
      </c>
      <c r="F15" s="5">
        <v>18</v>
      </c>
      <c r="G15" s="5">
        <v>13.7</v>
      </c>
      <c r="H15" s="5">
        <v>18</v>
      </c>
      <c r="I15" s="14">
        <f t="shared" si="0"/>
        <v>0</v>
      </c>
      <c r="J15" s="15">
        <f t="shared" si="1"/>
        <v>18000</v>
      </c>
      <c r="K15" s="16">
        <f t="shared" si="2"/>
        <v>0</v>
      </c>
      <c r="L15" s="17"/>
    </row>
    <row r="16" spans="1:12">
      <c r="A16" s="6">
        <v>43174</v>
      </c>
      <c r="B16" s="7" t="s">
        <v>30</v>
      </c>
      <c r="C16" s="7" t="s">
        <v>15</v>
      </c>
      <c r="D16" s="7">
        <v>1800</v>
      </c>
      <c r="E16" s="7">
        <v>450</v>
      </c>
      <c r="F16" s="7">
        <v>6.5</v>
      </c>
      <c r="G16" s="7">
        <v>5.5</v>
      </c>
      <c r="H16" s="7">
        <v>5.5</v>
      </c>
      <c r="I16" s="18">
        <f t="shared" si="0"/>
        <v>-1800</v>
      </c>
      <c r="J16" s="15">
        <f t="shared" si="1"/>
        <v>11700</v>
      </c>
      <c r="K16" s="16">
        <f t="shared" si="2"/>
        <v>-0.15384615384615385</v>
      </c>
      <c r="L16" s="17"/>
    </row>
    <row r="17" spans="1:12">
      <c r="A17" s="4">
        <v>43174</v>
      </c>
      <c r="B17" s="5" t="s">
        <v>98</v>
      </c>
      <c r="C17" s="5" t="s">
        <v>15</v>
      </c>
      <c r="D17" s="5">
        <v>1500</v>
      </c>
      <c r="E17" s="5">
        <v>860</v>
      </c>
      <c r="F17" s="5">
        <v>24.6</v>
      </c>
      <c r="G17" s="5">
        <v>21.7</v>
      </c>
      <c r="H17" s="5">
        <v>28.5</v>
      </c>
      <c r="I17" s="14">
        <f t="shared" si="0"/>
        <v>5849.9999999999982</v>
      </c>
      <c r="J17" s="15">
        <f t="shared" si="1"/>
        <v>36900</v>
      </c>
      <c r="K17" s="16">
        <f t="shared" si="2"/>
        <v>0.15853658536585361</v>
      </c>
      <c r="L17" s="17"/>
    </row>
    <row r="18" spans="1:12">
      <c r="A18" s="4">
        <v>43175</v>
      </c>
      <c r="B18" s="5" t="s">
        <v>429</v>
      </c>
      <c r="C18" s="5" t="s">
        <v>15</v>
      </c>
      <c r="D18" s="5">
        <v>10000</v>
      </c>
      <c r="E18" s="5">
        <v>80</v>
      </c>
      <c r="F18" s="5">
        <v>6.4</v>
      </c>
      <c r="G18" s="5">
        <v>5.5</v>
      </c>
      <c r="H18" s="5">
        <v>7</v>
      </c>
      <c r="I18" s="14">
        <f t="shared" si="0"/>
        <v>5999.9999999999964</v>
      </c>
      <c r="J18" s="15">
        <f t="shared" si="1"/>
        <v>64000</v>
      </c>
      <c r="K18" s="16">
        <f t="shared" si="2"/>
        <v>9.3749999999999944E-2</v>
      </c>
      <c r="L18" s="17"/>
    </row>
    <row r="19" spans="1:12">
      <c r="A19" s="4">
        <v>43180</v>
      </c>
      <c r="B19" s="5" t="s">
        <v>49</v>
      </c>
      <c r="C19" s="5" t="s">
        <v>15</v>
      </c>
      <c r="D19" s="5">
        <v>1800</v>
      </c>
      <c r="E19" s="5">
        <v>580</v>
      </c>
      <c r="F19" s="5">
        <v>17</v>
      </c>
      <c r="G19" s="5">
        <v>13.7</v>
      </c>
      <c r="H19" s="5">
        <v>18.7</v>
      </c>
      <c r="I19" s="14">
        <f t="shared" si="0"/>
        <v>3059.9999999999986</v>
      </c>
      <c r="J19" s="15">
        <f t="shared" si="1"/>
        <v>30600</v>
      </c>
      <c r="K19" s="16">
        <f t="shared" si="2"/>
        <v>9.999999999999995E-2</v>
      </c>
      <c r="L19" s="17"/>
    </row>
    <row r="20" spans="1:12">
      <c r="A20" s="4">
        <v>43181</v>
      </c>
      <c r="B20" s="5" t="s">
        <v>444</v>
      </c>
      <c r="C20" s="5" t="s">
        <v>15</v>
      </c>
      <c r="D20" s="5">
        <v>1200</v>
      </c>
      <c r="E20" s="5">
        <v>660</v>
      </c>
      <c r="F20" s="5">
        <v>14.5</v>
      </c>
      <c r="G20" s="5">
        <v>11.4</v>
      </c>
      <c r="H20" s="5">
        <v>21.2</v>
      </c>
      <c r="I20" s="14">
        <f t="shared" si="0"/>
        <v>8039.9999999999991</v>
      </c>
      <c r="J20" s="15">
        <f t="shared" si="1"/>
        <v>17400</v>
      </c>
      <c r="K20" s="16">
        <f t="shared" si="2"/>
        <v>0.4620689655172413</v>
      </c>
      <c r="L20" s="17"/>
    </row>
    <row r="21" spans="1:12">
      <c r="A21" s="4">
        <v>43182</v>
      </c>
      <c r="B21" s="5" t="s">
        <v>445</v>
      </c>
      <c r="C21" s="5" t="s">
        <v>15</v>
      </c>
      <c r="D21" s="5">
        <v>2266</v>
      </c>
      <c r="E21" s="5">
        <v>340</v>
      </c>
      <c r="F21" s="5">
        <v>7</v>
      </c>
      <c r="G21" s="5">
        <v>5.4</v>
      </c>
      <c r="H21" s="5">
        <v>7</v>
      </c>
      <c r="I21" s="14">
        <f t="shared" si="0"/>
        <v>0</v>
      </c>
      <c r="J21" s="15">
        <f t="shared" si="1"/>
        <v>15862</v>
      </c>
      <c r="K21" s="16">
        <f t="shared" si="2"/>
        <v>0</v>
      </c>
      <c r="L21" s="17"/>
    </row>
    <row r="22" spans="1:12">
      <c r="A22" s="4">
        <v>43182</v>
      </c>
      <c r="B22" s="5" t="s">
        <v>135</v>
      </c>
      <c r="C22" s="5" t="s">
        <v>15</v>
      </c>
      <c r="D22" s="5">
        <v>500</v>
      </c>
      <c r="E22" s="5">
        <v>2300</v>
      </c>
      <c r="F22" s="5">
        <v>32</v>
      </c>
      <c r="G22" s="5">
        <v>22.7</v>
      </c>
      <c r="H22" s="5">
        <v>38</v>
      </c>
      <c r="I22" s="14">
        <f t="shared" si="0"/>
        <v>3000</v>
      </c>
      <c r="J22" s="15">
        <f t="shared" si="1"/>
        <v>16000</v>
      </c>
      <c r="K22" s="16">
        <f t="shared" si="2"/>
        <v>0.1875</v>
      </c>
      <c r="L22" s="17"/>
    </row>
    <row r="23" spans="1:12">
      <c r="A23" s="4">
        <v>43185</v>
      </c>
      <c r="B23" s="5" t="s">
        <v>98</v>
      </c>
      <c r="C23" s="5" t="s">
        <v>15</v>
      </c>
      <c r="D23" s="5">
        <v>1500</v>
      </c>
      <c r="E23" s="5">
        <v>900</v>
      </c>
      <c r="F23" s="5">
        <v>13.5</v>
      </c>
      <c r="G23" s="5">
        <v>9.9</v>
      </c>
      <c r="H23" s="5">
        <v>20</v>
      </c>
      <c r="I23" s="14">
        <f t="shared" si="0"/>
        <v>9750</v>
      </c>
      <c r="J23" s="15">
        <f t="shared" si="1"/>
        <v>20250</v>
      </c>
      <c r="K23" s="16">
        <f t="shared" si="2"/>
        <v>0.48148148148148145</v>
      </c>
      <c r="L23" s="17"/>
    </row>
    <row r="24" spans="1:12">
      <c r="A24" s="4">
        <v>43186</v>
      </c>
      <c r="B24" s="5" t="s">
        <v>98</v>
      </c>
      <c r="C24" s="5" t="s">
        <v>15</v>
      </c>
      <c r="D24" s="5">
        <v>1500</v>
      </c>
      <c r="E24" s="5">
        <v>940</v>
      </c>
      <c r="F24" s="5">
        <v>14</v>
      </c>
      <c r="G24" s="5">
        <v>10.9</v>
      </c>
      <c r="H24" s="5">
        <v>15.4</v>
      </c>
      <c r="I24" s="14">
        <f t="shared" si="0"/>
        <v>2100.0000000000005</v>
      </c>
      <c r="J24" s="15">
        <f t="shared" si="1"/>
        <v>21000</v>
      </c>
      <c r="K24" s="16">
        <f t="shared" si="2"/>
        <v>0.10000000000000002</v>
      </c>
      <c r="L24" s="17"/>
    </row>
    <row r="25" spans="1:12">
      <c r="A25" s="6">
        <v>43186</v>
      </c>
      <c r="B25" s="7" t="s">
        <v>49</v>
      </c>
      <c r="C25" s="7" t="s">
        <v>15</v>
      </c>
      <c r="D25" s="7">
        <v>1800</v>
      </c>
      <c r="E25" s="7">
        <v>600</v>
      </c>
      <c r="F25" s="7">
        <v>12</v>
      </c>
      <c r="G25" s="7">
        <v>9.6999999999999993</v>
      </c>
      <c r="H25" s="7">
        <v>9.6999999999999993</v>
      </c>
      <c r="I25" s="18">
        <f t="shared" si="0"/>
        <v>-4140.0000000000009</v>
      </c>
      <c r="J25" s="15">
        <f t="shared" si="1"/>
        <v>21600</v>
      </c>
      <c r="K25" s="16">
        <f t="shared" si="2"/>
        <v>-0.19166666666666671</v>
      </c>
      <c r="L25" s="17"/>
    </row>
    <row r="26" spans="1:12">
      <c r="A26" s="4">
        <v>43186</v>
      </c>
      <c r="B26" s="5" t="s">
        <v>353</v>
      </c>
      <c r="C26" s="5" t="s">
        <v>15</v>
      </c>
      <c r="D26" s="5">
        <v>500</v>
      </c>
      <c r="E26" s="5">
        <v>2350</v>
      </c>
      <c r="F26" s="5">
        <v>24.5</v>
      </c>
      <c r="G26" s="5">
        <v>15.9</v>
      </c>
      <c r="H26" s="5">
        <v>24.5</v>
      </c>
      <c r="I26" s="14">
        <f t="shared" si="0"/>
        <v>0</v>
      </c>
      <c r="J26" s="15">
        <f t="shared" si="1"/>
        <v>12250</v>
      </c>
      <c r="K26" s="16">
        <f t="shared" si="2"/>
        <v>0</v>
      </c>
      <c r="L26" s="17"/>
    </row>
    <row r="27" spans="1:12">
      <c r="A27" s="4">
        <v>43187</v>
      </c>
      <c r="B27" s="5" t="s">
        <v>416</v>
      </c>
      <c r="C27" s="5" t="s">
        <v>15</v>
      </c>
      <c r="D27" s="5">
        <v>1200</v>
      </c>
      <c r="E27" s="5">
        <v>630</v>
      </c>
      <c r="F27" s="5">
        <v>5.8</v>
      </c>
      <c r="G27" s="5">
        <v>2.9</v>
      </c>
      <c r="H27" s="5">
        <v>5.8</v>
      </c>
      <c r="I27" s="14">
        <f t="shared" si="0"/>
        <v>0</v>
      </c>
      <c r="J27" s="15">
        <f t="shared" si="1"/>
        <v>6960</v>
      </c>
      <c r="K27" s="16">
        <f t="shared" si="2"/>
        <v>0</v>
      </c>
      <c r="L27" s="17"/>
    </row>
    <row r="28" spans="1:12">
      <c r="A28" s="4">
        <v>43187</v>
      </c>
      <c r="B28" s="5" t="s">
        <v>446</v>
      </c>
      <c r="C28" s="5" t="s">
        <v>15</v>
      </c>
      <c r="D28" s="5">
        <v>550</v>
      </c>
      <c r="E28" s="5">
        <v>980</v>
      </c>
      <c r="F28" s="5">
        <v>16.5</v>
      </c>
      <c r="G28" s="5">
        <v>8.6999999999999993</v>
      </c>
      <c r="H28" s="5">
        <v>16.5</v>
      </c>
      <c r="I28" s="14">
        <f t="shared" si="0"/>
        <v>0</v>
      </c>
      <c r="J28" s="15">
        <f t="shared" si="1"/>
        <v>9075</v>
      </c>
      <c r="K28" s="16">
        <f t="shared" si="2"/>
        <v>0</v>
      </c>
      <c r="L28" s="17"/>
    </row>
    <row r="29" spans="1:12">
      <c r="A29" s="4"/>
      <c r="B29" s="5"/>
      <c r="C29" s="5"/>
      <c r="D29" s="5"/>
      <c r="E29" s="5"/>
      <c r="F29" s="5"/>
      <c r="G29" s="5"/>
      <c r="H29" s="5"/>
      <c r="I29" s="14"/>
      <c r="J29" s="15"/>
      <c r="K29" s="16"/>
      <c r="L29" s="17"/>
    </row>
    <row r="30" spans="1:12">
      <c r="A30" s="4"/>
      <c r="B30" s="5"/>
      <c r="C30" s="5"/>
      <c r="D30" s="5"/>
      <c r="E30" s="5"/>
      <c r="F30" s="5"/>
      <c r="G30" s="5"/>
      <c r="H30" s="5"/>
      <c r="I30" s="14"/>
      <c r="J30" s="15"/>
      <c r="K30" s="16">
        <f>SUM(K4:K26)</f>
        <v>3.2832567402777766</v>
      </c>
      <c r="L30" s="17"/>
    </row>
    <row r="31" spans="1:12">
      <c r="A31" s="8"/>
      <c r="B31" s="9"/>
      <c r="C31" s="9"/>
      <c r="D31" s="9"/>
      <c r="E31" s="9"/>
      <c r="F31" s="9"/>
      <c r="G31" s="10"/>
      <c r="H31" s="10"/>
      <c r="I31" s="10"/>
      <c r="J31" s="9"/>
      <c r="K31" s="19"/>
      <c r="L31" s="12"/>
    </row>
    <row r="32" spans="1:12">
      <c r="A32" s="8"/>
      <c r="B32" s="9"/>
      <c r="C32" s="9"/>
      <c r="D32" s="9"/>
      <c r="E32" s="9"/>
      <c r="F32" s="9"/>
      <c r="G32" s="41" t="s">
        <v>21</v>
      </c>
      <c r="H32" s="41"/>
      <c r="I32" s="20">
        <f>SUM(I4:I30)</f>
        <v>69062.5</v>
      </c>
      <c r="J32" s="9"/>
      <c r="K32" s="12"/>
      <c r="L32" s="12"/>
    </row>
    <row r="33" spans="7:9">
      <c r="G33" s="9"/>
      <c r="H33" s="9"/>
      <c r="I33" s="9"/>
    </row>
    <row r="34" spans="7:9">
      <c r="G34" s="42" t="s">
        <v>22</v>
      </c>
      <c r="H34" s="42"/>
      <c r="I34" s="21">
        <v>3.28</v>
      </c>
    </row>
    <row r="35" spans="7:9">
      <c r="G35" s="11"/>
      <c r="H35" s="11"/>
      <c r="I35" s="9"/>
    </row>
    <row r="36" spans="7:9">
      <c r="G36" s="42" t="s">
        <v>23</v>
      </c>
      <c r="H36" s="42"/>
      <c r="I36" s="21">
        <f>22/25</f>
        <v>0.88</v>
      </c>
    </row>
  </sheetData>
  <mergeCells count="5">
    <mergeCell ref="A1:J1"/>
    <mergeCell ref="A2:J2"/>
    <mergeCell ref="G32:H32"/>
    <mergeCell ref="G34:H34"/>
    <mergeCell ref="G36:H36"/>
  </mergeCells>
  <pageMargins left="0.75" right="0.75" top="1" bottom="1" header="0.51180555555555596" footer="0.51180555555555596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K26" sqref="K26"/>
    </sheetView>
  </sheetViews>
  <sheetFormatPr defaultColWidth="9" defaultRowHeight="15"/>
  <cols>
    <col min="1" max="1" width="10.42578125" style="1"/>
    <col min="2" max="2" width="19.57031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2"/>
      <c r="L1" s="12"/>
    </row>
    <row r="2" spans="1:12">
      <c r="A2" s="48" t="s">
        <v>447</v>
      </c>
      <c r="B2" s="49"/>
      <c r="C2" s="49"/>
      <c r="D2" s="49"/>
      <c r="E2" s="49"/>
      <c r="F2" s="49"/>
      <c r="G2" s="49"/>
      <c r="H2" s="49"/>
      <c r="I2" s="49"/>
      <c r="J2" s="50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43132</v>
      </c>
      <c r="B4" s="5" t="s">
        <v>448</v>
      </c>
      <c r="C4" s="5" t="s">
        <v>15</v>
      </c>
      <c r="D4" s="5">
        <v>750</v>
      </c>
      <c r="E4" s="5">
        <v>1460</v>
      </c>
      <c r="F4" s="5">
        <v>40</v>
      </c>
      <c r="G4" s="5">
        <v>34.4</v>
      </c>
      <c r="H4" s="5">
        <v>41.5</v>
      </c>
      <c r="I4" s="14">
        <f>(H4-F4)*D4</f>
        <v>1125</v>
      </c>
      <c r="J4" s="15">
        <f t="shared" ref="J4:J26" si="0">D4*F4</f>
        <v>30000</v>
      </c>
      <c r="K4" s="16">
        <f t="shared" ref="K4:K26" si="1">(I4/J4)</f>
        <v>3.7499999999999999E-2</v>
      </c>
      <c r="L4" s="17"/>
    </row>
    <row r="5" spans="1:12">
      <c r="A5" s="6">
        <v>43133</v>
      </c>
      <c r="B5" s="7" t="s">
        <v>362</v>
      </c>
      <c r="C5" s="7" t="s">
        <v>15</v>
      </c>
      <c r="D5" s="7">
        <v>250</v>
      </c>
      <c r="E5" s="7">
        <v>2200</v>
      </c>
      <c r="F5" s="7">
        <v>86</v>
      </c>
      <c r="G5" s="7">
        <v>64.400000000000006</v>
      </c>
      <c r="H5" s="7">
        <v>80</v>
      </c>
      <c r="I5" s="18">
        <f t="shared" ref="I5:I26" si="2">(H5-F5)*D5</f>
        <v>-1500</v>
      </c>
      <c r="J5" s="15">
        <f t="shared" si="0"/>
        <v>21500</v>
      </c>
      <c r="K5" s="16">
        <f t="shared" si="1"/>
        <v>-6.9767441860465115E-2</v>
      </c>
      <c r="L5" s="17"/>
    </row>
    <row r="6" spans="1:12">
      <c r="A6" s="4">
        <v>43133</v>
      </c>
      <c r="B6" s="5" t="s">
        <v>254</v>
      </c>
      <c r="C6" s="5" t="s">
        <v>15</v>
      </c>
      <c r="D6" s="5">
        <v>500</v>
      </c>
      <c r="E6" s="5">
        <v>2000</v>
      </c>
      <c r="F6" s="5">
        <v>94</v>
      </c>
      <c r="G6" s="5">
        <v>81.400000000000006</v>
      </c>
      <c r="H6" s="5">
        <v>108.2</v>
      </c>
      <c r="I6" s="14">
        <f t="shared" si="2"/>
        <v>7100.0000000000018</v>
      </c>
      <c r="J6" s="15">
        <f t="shared" si="0"/>
        <v>47000</v>
      </c>
      <c r="K6" s="16">
        <f t="shared" si="1"/>
        <v>0.15106382978723409</v>
      </c>
      <c r="L6" s="17"/>
    </row>
    <row r="7" spans="1:12">
      <c r="A7" s="4">
        <v>43136</v>
      </c>
      <c r="B7" s="5" t="s">
        <v>449</v>
      </c>
      <c r="C7" s="5" t="s">
        <v>15</v>
      </c>
      <c r="D7" s="5">
        <v>1200</v>
      </c>
      <c r="E7" s="5">
        <v>680</v>
      </c>
      <c r="F7" s="5">
        <v>37.049999999999997</v>
      </c>
      <c r="G7" s="5">
        <v>33.4</v>
      </c>
      <c r="H7" s="5">
        <v>40</v>
      </c>
      <c r="I7" s="14">
        <f t="shared" si="2"/>
        <v>3540.0000000000036</v>
      </c>
      <c r="J7" s="15">
        <f t="shared" si="0"/>
        <v>44460</v>
      </c>
      <c r="K7" s="16">
        <f t="shared" si="1"/>
        <v>7.9622132253711286E-2</v>
      </c>
      <c r="L7" s="17"/>
    </row>
    <row r="8" spans="1:12">
      <c r="A8" s="4">
        <v>43137</v>
      </c>
      <c r="B8" s="5" t="s">
        <v>360</v>
      </c>
      <c r="C8" s="5" t="s">
        <v>15</v>
      </c>
      <c r="D8" s="5">
        <v>1750</v>
      </c>
      <c r="E8" s="5">
        <v>330</v>
      </c>
      <c r="F8" s="5">
        <v>13.5</v>
      </c>
      <c r="G8" s="5">
        <v>10.7</v>
      </c>
      <c r="H8" s="5">
        <v>15</v>
      </c>
      <c r="I8" s="14">
        <f t="shared" si="2"/>
        <v>2625</v>
      </c>
      <c r="J8" s="15">
        <f t="shared" si="0"/>
        <v>23625</v>
      </c>
      <c r="K8" s="16">
        <f t="shared" si="1"/>
        <v>0.1111111111111111</v>
      </c>
      <c r="L8" s="17"/>
    </row>
    <row r="9" spans="1:12">
      <c r="A9" s="4">
        <v>43138</v>
      </c>
      <c r="B9" s="5" t="s">
        <v>416</v>
      </c>
      <c r="C9" s="5" t="s">
        <v>15</v>
      </c>
      <c r="D9" s="5">
        <v>1200</v>
      </c>
      <c r="E9" s="5">
        <v>620</v>
      </c>
      <c r="F9" s="5">
        <v>16</v>
      </c>
      <c r="G9" s="5">
        <v>12.7</v>
      </c>
      <c r="H9" s="5">
        <v>16</v>
      </c>
      <c r="I9" s="14">
        <f t="shared" si="2"/>
        <v>0</v>
      </c>
      <c r="J9" s="15">
        <f t="shared" si="0"/>
        <v>19200</v>
      </c>
      <c r="K9" s="16">
        <f t="shared" si="1"/>
        <v>0</v>
      </c>
      <c r="L9" s="17"/>
    </row>
    <row r="10" spans="1:12">
      <c r="A10" s="4">
        <v>43139</v>
      </c>
      <c r="B10" s="5" t="s">
        <v>49</v>
      </c>
      <c r="C10" s="5" t="s">
        <v>15</v>
      </c>
      <c r="D10" s="5">
        <v>1800</v>
      </c>
      <c r="E10" s="5">
        <v>600</v>
      </c>
      <c r="F10" s="5">
        <v>24.5</v>
      </c>
      <c r="G10" s="5">
        <v>21.9</v>
      </c>
      <c r="H10" s="5">
        <v>32.75</v>
      </c>
      <c r="I10" s="14">
        <f t="shared" si="2"/>
        <v>14850</v>
      </c>
      <c r="J10" s="15">
        <f t="shared" si="0"/>
        <v>44100</v>
      </c>
      <c r="K10" s="16">
        <f t="shared" si="1"/>
        <v>0.33673469387755101</v>
      </c>
      <c r="L10" s="17"/>
    </row>
    <row r="11" spans="1:12">
      <c r="A11" s="4">
        <v>43140</v>
      </c>
      <c r="B11" s="5" t="s">
        <v>382</v>
      </c>
      <c r="C11" s="5" t="s">
        <v>15</v>
      </c>
      <c r="D11" s="5">
        <v>7000</v>
      </c>
      <c r="E11" s="5">
        <v>130</v>
      </c>
      <c r="F11" s="5">
        <v>7</v>
      </c>
      <c r="G11" s="5">
        <v>5.9</v>
      </c>
      <c r="H11" s="5">
        <v>7.8</v>
      </c>
      <c r="I11" s="14">
        <f t="shared" si="2"/>
        <v>5599.9999999999991</v>
      </c>
      <c r="J11" s="15">
        <f t="shared" si="0"/>
        <v>49000</v>
      </c>
      <c r="K11" s="16">
        <f t="shared" si="1"/>
        <v>0.11428571428571427</v>
      </c>
      <c r="L11" s="17"/>
    </row>
    <row r="12" spans="1:12">
      <c r="A12" s="4">
        <v>43141</v>
      </c>
      <c r="B12" s="5" t="s">
        <v>430</v>
      </c>
      <c r="C12" s="5" t="s">
        <v>15</v>
      </c>
      <c r="D12" s="5">
        <v>350</v>
      </c>
      <c r="E12" s="5">
        <v>1600</v>
      </c>
      <c r="F12" s="5">
        <v>52.15</v>
      </c>
      <c r="G12" s="5">
        <v>40.700000000000003</v>
      </c>
      <c r="H12" s="5">
        <v>58</v>
      </c>
      <c r="I12" s="14">
        <f t="shared" si="2"/>
        <v>2047.5000000000005</v>
      </c>
      <c r="J12" s="15">
        <f t="shared" si="0"/>
        <v>18252.5</v>
      </c>
      <c r="K12" s="16">
        <f t="shared" si="1"/>
        <v>0.11217641418983704</v>
      </c>
      <c r="L12" s="17"/>
    </row>
    <row r="13" spans="1:12">
      <c r="A13" s="4">
        <v>43145</v>
      </c>
      <c r="B13" s="5" t="s">
        <v>450</v>
      </c>
      <c r="C13" s="5" t="s">
        <v>15</v>
      </c>
      <c r="D13" s="5">
        <v>1250</v>
      </c>
      <c r="E13" s="5">
        <v>510</v>
      </c>
      <c r="F13" s="5">
        <v>16.399999999999999</v>
      </c>
      <c r="G13" s="5">
        <v>12.9</v>
      </c>
      <c r="H13" s="5">
        <v>22</v>
      </c>
      <c r="I13" s="14">
        <f t="shared" si="2"/>
        <v>7000.0000000000018</v>
      </c>
      <c r="J13" s="15">
        <f t="shared" si="0"/>
        <v>20500</v>
      </c>
      <c r="K13" s="16">
        <f t="shared" si="1"/>
        <v>0.34146341463414642</v>
      </c>
      <c r="L13" s="17"/>
    </row>
    <row r="14" spans="1:12">
      <c r="A14" s="4">
        <v>43146</v>
      </c>
      <c r="B14" s="5" t="s">
        <v>451</v>
      </c>
      <c r="C14" s="5" t="s">
        <v>15</v>
      </c>
      <c r="D14" s="5">
        <v>1500</v>
      </c>
      <c r="E14" s="5">
        <v>350</v>
      </c>
      <c r="F14" s="5">
        <v>20.3</v>
      </c>
      <c r="G14" s="5">
        <v>16.899999999999999</v>
      </c>
      <c r="H14" s="5">
        <v>20.3</v>
      </c>
      <c r="I14" s="14">
        <f t="shared" si="2"/>
        <v>0</v>
      </c>
      <c r="J14" s="15">
        <f t="shared" si="0"/>
        <v>30450</v>
      </c>
      <c r="K14" s="16">
        <f t="shared" si="1"/>
        <v>0</v>
      </c>
      <c r="L14" s="17"/>
    </row>
    <row r="15" spans="1:12">
      <c r="A15" s="4">
        <v>43146</v>
      </c>
      <c r="B15" s="5" t="s">
        <v>84</v>
      </c>
      <c r="C15" s="5" t="s">
        <v>15</v>
      </c>
      <c r="D15" s="5">
        <v>1700</v>
      </c>
      <c r="E15" s="5">
        <v>430</v>
      </c>
      <c r="F15" s="5">
        <v>8.4</v>
      </c>
      <c r="G15" s="5">
        <v>6</v>
      </c>
      <c r="H15" s="5">
        <v>10</v>
      </c>
      <c r="I15" s="14">
        <f t="shared" si="2"/>
        <v>2719.9999999999995</v>
      </c>
      <c r="J15" s="15">
        <f t="shared" si="0"/>
        <v>14280</v>
      </c>
      <c r="K15" s="16">
        <f t="shared" si="1"/>
        <v>0.19047619047619044</v>
      </c>
      <c r="L15" s="17"/>
    </row>
    <row r="16" spans="1:12">
      <c r="A16" s="4">
        <v>43147</v>
      </c>
      <c r="B16" s="5" t="s">
        <v>452</v>
      </c>
      <c r="C16" s="5" t="s">
        <v>15</v>
      </c>
      <c r="D16" s="5">
        <v>4000</v>
      </c>
      <c r="E16" s="5">
        <v>130</v>
      </c>
      <c r="F16" s="5">
        <v>10</v>
      </c>
      <c r="G16" s="5">
        <v>8.4</v>
      </c>
      <c r="H16" s="5">
        <v>10</v>
      </c>
      <c r="I16" s="14">
        <f t="shared" si="2"/>
        <v>0</v>
      </c>
      <c r="J16" s="15">
        <f t="shared" si="0"/>
        <v>40000</v>
      </c>
      <c r="K16" s="16">
        <f t="shared" si="1"/>
        <v>0</v>
      </c>
      <c r="L16" s="17"/>
    </row>
    <row r="17" spans="1:12">
      <c r="A17" s="4">
        <v>43147</v>
      </c>
      <c r="B17" s="5" t="s">
        <v>240</v>
      </c>
      <c r="C17" s="5" t="s">
        <v>15</v>
      </c>
      <c r="D17" s="5">
        <v>3000</v>
      </c>
      <c r="E17" s="5">
        <v>280</v>
      </c>
      <c r="F17" s="5">
        <v>9.6</v>
      </c>
      <c r="G17" s="5">
        <v>7.9</v>
      </c>
      <c r="H17" s="5">
        <v>10.45</v>
      </c>
      <c r="I17" s="14">
        <f t="shared" si="2"/>
        <v>2549.9999999999991</v>
      </c>
      <c r="J17" s="15">
        <f t="shared" si="0"/>
        <v>28800</v>
      </c>
      <c r="K17" s="16">
        <f t="shared" si="1"/>
        <v>8.854166666666663E-2</v>
      </c>
      <c r="L17" s="17"/>
    </row>
    <row r="18" spans="1:12">
      <c r="A18" s="4">
        <v>43150</v>
      </c>
      <c r="B18" s="5" t="s">
        <v>452</v>
      </c>
      <c r="C18" s="5" t="s">
        <v>15</v>
      </c>
      <c r="D18" s="5">
        <v>4000</v>
      </c>
      <c r="E18" s="5">
        <v>120</v>
      </c>
      <c r="F18" s="5">
        <v>5.8</v>
      </c>
      <c r="G18" s="5">
        <v>4.7</v>
      </c>
      <c r="H18" s="5">
        <v>8.6999999999999993</v>
      </c>
      <c r="I18" s="14">
        <f t="shared" si="2"/>
        <v>11599.999999999998</v>
      </c>
      <c r="J18" s="15">
        <f t="shared" si="0"/>
        <v>23200</v>
      </c>
      <c r="K18" s="16">
        <f t="shared" si="1"/>
        <v>0.49999999999999994</v>
      </c>
      <c r="L18" s="17"/>
    </row>
    <row r="19" spans="1:12">
      <c r="A19" s="4">
        <v>43151</v>
      </c>
      <c r="B19" s="5" t="s">
        <v>450</v>
      </c>
      <c r="C19" s="5" t="s">
        <v>15</v>
      </c>
      <c r="D19" s="5">
        <v>1250</v>
      </c>
      <c r="E19" s="5">
        <v>510</v>
      </c>
      <c r="F19" s="5">
        <v>14</v>
      </c>
      <c r="G19" s="5">
        <v>10.7</v>
      </c>
      <c r="H19" s="5">
        <v>16</v>
      </c>
      <c r="I19" s="14">
        <f t="shared" si="2"/>
        <v>2500</v>
      </c>
      <c r="J19" s="15">
        <f t="shared" si="0"/>
        <v>17500</v>
      </c>
      <c r="K19" s="16">
        <f t="shared" si="1"/>
        <v>0.14285714285714285</v>
      </c>
      <c r="L19" s="17"/>
    </row>
    <row r="20" spans="1:12">
      <c r="A20" s="4">
        <v>43152</v>
      </c>
      <c r="B20" s="5" t="s">
        <v>453</v>
      </c>
      <c r="C20" s="5" t="s">
        <v>15</v>
      </c>
      <c r="D20" s="5">
        <v>1500</v>
      </c>
      <c r="E20" s="5">
        <v>360</v>
      </c>
      <c r="F20" s="5">
        <v>12.4</v>
      </c>
      <c r="G20" s="5">
        <v>8.9</v>
      </c>
      <c r="H20" s="5">
        <v>12.4</v>
      </c>
      <c r="I20" s="14">
        <f t="shared" si="2"/>
        <v>0</v>
      </c>
      <c r="J20" s="15">
        <f t="shared" si="0"/>
        <v>18600</v>
      </c>
      <c r="K20" s="16">
        <f t="shared" si="1"/>
        <v>0</v>
      </c>
      <c r="L20" s="17"/>
    </row>
    <row r="21" spans="1:12">
      <c r="A21" s="4">
        <v>43152</v>
      </c>
      <c r="B21" s="5" t="s">
        <v>454</v>
      </c>
      <c r="C21" s="5" t="s">
        <v>15</v>
      </c>
      <c r="D21" s="5">
        <v>1100</v>
      </c>
      <c r="E21" s="5">
        <v>540</v>
      </c>
      <c r="F21" s="5">
        <v>15.5</v>
      </c>
      <c r="G21" s="5">
        <v>11.4</v>
      </c>
      <c r="H21" s="5">
        <v>30.05</v>
      </c>
      <c r="I21" s="14">
        <f t="shared" si="2"/>
        <v>16005</v>
      </c>
      <c r="J21" s="15">
        <f t="shared" si="0"/>
        <v>17050</v>
      </c>
      <c r="K21" s="16">
        <f t="shared" si="1"/>
        <v>0.93870967741935485</v>
      </c>
      <c r="L21" s="17"/>
    </row>
    <row r="22" spans="1:12">
      <c r="A22" s="4">
        <v>43153</v>
      </c>
      <c r="B22" s="5" t="s">
        <v>49</v>
      </c>
      <c r="C22" s="5" t="s">
        <v>15</v>
      </c>
      <c r="D22" s="5">
        <v>1800</v>
      </c>
      <c r="E22" s="5">
        <v>600</v>
      </c>
      <c r="F22" s="5">
        <v>9</v>
      </c>
      <c r="G22" s="5">
        <v>6.9</v>
      </c>
      <c r="H22" s="5">
        <v>15</v>
      </c>
      <c r="I22" s="14">
        <f t="shared" si="2"/>
        <v>10800</v>
      </c>
      <c r="J22" s="15">
        <f t="shared" si="0"/>
        <v>16200</v>
      </c>
      <c r="K22" s="16">
        <f t="shared" si="1"/>
        <v>0.66666666666666663</v>
      </c>
      <c r="L22" s="17"/>
    </row>
    <row r="23" spans="1:12">
      <c r="A23" s="4">
        <v>43154</v>
      </c>
      <c r="B23" s="5" t="s">
        <v>419</v>
      </c>
      <c r="C23" s="5" t="s">
        <v>15</v>
      </c>
      <c r="D23" s="5">
        <v>1700</v>
      </c>
      <c r="E23" s="5">
        <v>420</v>
      </c>
      <c r="F23" s="5">
        <v>17.5</v>
      </c>
      <c r="G23" s="5">
        <v>14.9</v>
      </c>
      <c r="H23" s="5">
        <v>17.5</v>
      </c>
      <c r="I23" s="14">
        <f t="shared" si="2"/>
        <v>0</v>
      </c>
      <c r="J23" s="15">
        <f t="shared" si="0"/>
        <v>29750</v>
      </c>
      <c r="K23" s="16">
        <f t="shared" si="1"/>
        <v>0</v>
      </c>
      <c r="L23" s="17"/>
    </row>
    <row r="24" spans="1:12">
      <c r="A24" s="4">
        <v>43154</v>
      </c>
      <c r="B24" s="5" t="s">
        <v>455</v>
      </c>
      <c r="C24" s="5" t="s">
        <v>15</v>
      </c>
      <c r="D24" s="5">
        <v>1061</v>
      </c>
      <c r="E24" s="5">
        <v>660</v>
      </c>
      <c r="F24" s="5">
        <v>23</v>
      </c>
      <c r="G24" s="5">
        <v>19.399999999999999</v>
      </c>
      <c r="H24" s="5">
        <v>23</v>
      </c>
      <c r="I24" s="14">
        <f t="shared" si="2"/>
        <v>0</v>
      </c>
      <c r="J24" s="15">
        <f t="shared" si="0"/>
        <v>24403</v>
      </c>
      <c r="K24" s="16">
        <f t="shared" si="1"/>
        <v>0</v>
      </c>
      <c r="L24" s="17"/>
    </row>
    <row r="25" spans="1:12">
      <c r="A25" s="4">
        <v>43157</v>
      </c>
      <c r="B25" s="5" t="s">
        <v>321</v>
      </c>
      <c r="C25" s="5" t="s">
        <v>15</v>
      </c>
      <c r="D25" s="5">
        <v>1000</v>
      </c>
      <c r="E25" s="5">
        <v>940</v>
      </c>
      <c r="F25" s="5">
        <v>37.200000000000003</v>
      </c>
      <c r="G25" s="5">
        <v>33.9</v>
      </c>
      <c r="H25" s="5">
        <v>43</v>
      </c>
      <c r="I25" s="14">
        <f t="shared" si="2"/>
        <v>5799.9999999999973</v>
      </c>
      <c r="J25" s="15">
        <f t="shared" si="0"/>
        <v>37200</v>
      </c>
      <c r="K25" s="16">
        <f t="shared" si="1"/>
        <v>0.15591397849462357</v>
      </c>
      <c r="L25" s="17"/>
    </row>
    <row r="26" spans="1:12">
      <c r="A26" s="4">
        <v>43158</v>
      </c>
      <c r="B26" s="5" t="s">
        <v>452</v>
      </c>
      <c r="C26" s="5" t="s">
        <v>15</v>
      </c>
      <c r="D26" s="5">
        <v>4000</v>
      </c>
      <c r="E26" s="5">
        <v>100</v>
      </c>
      <c r="F26" s="5">
        <v>6.9</v>
      </c>
      <c r="G26" s="5">
        <v>5.4</v>
      </c>
      <c r="H26" s="5">
        <v>8.4</v>
      </c>
      <c r="I26" s="14">
        <f t="shared" si="2"/>
        <v>6000</v>
      </c>
      <c r="J26" s="15">
        <f t="shared" si="0"/>
        <v>27600</v>
      </c>
      <c r="K26" s="16">
        <f t="shared" si="1"/>
        <v>0.21739130434782608</v>
      </c>
      <c r="L26" s="17"/>
    </row>
    <row r="27" spans="1:12">
      <c r="A27" s="4"/>
      <c r="B27" s="5"/>
      <c r="C27" s="5"/>
      <c r="D27" s="5"/>
      <c r="E27" s="5"/>
      <c r="F27" s="5"/>
      <c r="G27" s="5"/>
      <c r="H27" s="5"/>
      <c r="I27" s="14"/>
      <c r="J27" s="15"/>
      <c r="K27" s="16">
        <f>SUM(K4:K26)</f>
        <v>4.114746495207311</v>
      </c>
      <c r="L27" s="17"/>
    </row>
    <row r="28" spans="1:12">
      <c r="A28" s="8"/>
      <c r="B28" s="9"/>
      <c r="C28" s="9"/>
      <c r="D28" s="9"/>
      <c r="E28" s="9"/>
      <c r="F28" s="9"/>
      <c r="G28" s="10"/>
      <c r="H28" s="10"/>
      <c r="I28" s="10"/>
      <c r="J28" s="9"/>
      <c r="K28" s="19"/>
      <c r="L28" s="12"/>
    </row>
    <row r="29" spans="1:12">
      <c r="A29" s="8"/>
      <c r="B29" s="9"/>
      <c r="C29" s="9"/>
      <c r="D29" s="9"/>
      <c r="E29" s="9"/>
      <c r="F29" s="9"/>
      <c r="G29" s="41" t="s">
        <v>21</v>
      </c>
      <c r="H29" s="41"/>
      <c r="I29" s="20">
        <f>SUM(I4:I27)</f>
        <v>100362.5</v>
      </c>
      <c r="J29" s="9"/>
      <c r="K29" s="12"/>
      <c r="L29" s="12"/>
    </row>
    <row r="30" spans="1:12">
      <c r="G30" s="9"/>
      <c r="H30" s="9"/>
      <c r="I30" s="9"/>
    </row>
    <row r="31" spans="1:12">
      <c r="G31" s="42" t="s">
        <v>22</v>
      </c>
      <c r="H31" s="42"/>
      <c r="I31" s="21">
        <v>4.1100000000000003</v>
      </c>
    </row>
    <row r="32" spans="1:12">
      <c r="G32" s="11"/>
      <c r="H32" s="11"/>
      <c r="I32" s="9"/>
    </row>
    <row r="33" spans="7:9">
      <c r="G33" s="42" t="s">
        <v>23</v>
      </c>
      <c r="H33" s="42"/>
      <c r="I33" s="21">
        <f>22/23</f>
        <v>0.95652173913043481</v>
      </c>
    </row>
  </sheetData>
  <mergeCells count="5">
    <mergeCell ref="A1:J1"/>
    <mergeCell ref="A2:J2"/>
    <mergeCell ref="G29:H29"/>
    <mergeCell ref="G31:H31"/>
    <mergeCell ref="G33:H33"/>
  </mergeCells>
  <pageMargins left="0.75" right="0.75" top="1" bottom="1" header="0.51180555555555596" footer="0.51180555555555596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J1"/>
    </sheetView>
  </sheetViews>
  <sheetFormatPr defaultColWidth="9" defaultRowHeight="15"/>
  <cols>
    <col min="1" max="1" width="10.42578125" style="1"/>
    <col min="2" max="2" width="16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2"/>
      <c r="L1" s="12"/>
    </row>
    <row r="2" spans="1:12">
      <c r="A2" s="48" t="s">
        <v>456</v>
      </c>
      <c r="B2" s="49"/>
      <c r="C2" s="49"/>
      <c r="D2" s="49"/>
      <c r="E2" s="49"/>
      <c r="F2" s="49"/>
      <c r="G2" s="49"/>
      <c r="H2" s="49"/>
      <c r="I2" s="49"/>
      <c r="J2" s="50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43101</v>
      </c>
      <c r="B4" s="5" t="s">
        <v>457</v>
      </c>
      <c r="C4" s="5" t="s">
        <v>15</v>
      </c>
      <c r="D4" s="5">
        <v>1300</v>
      </c>
      <c r="E4" s="5">
        <v>560</v>
      </c>
      <c r="F4" s="5">
        <v>37.5</v>
      </c>
      <c r="G4" s="5">
        <v>35.9</v>
      </c>
      <c r="H4" s="5">
        <v>42</v>
      </c>
      <c r="I4" s="14">
        <f>(H4-F4)*D4</f>
        <v>5850</v>
      </c>
      <c r="J4" s="15">
        <f t="shared" ref="J4:J31" si="0">D4*F4</f>
        <v>48750</v>
      </c>
      <c r="K4" s="16">
        <f t="shared" ref="K4:K31" si="1">(I4/J4)</f>
        <v>0.12</v>
      </c>
      <c r="L4" s="17"/>
    </row>
    <row r="5" spans="1:12">
      <c r="A5" s="4">
        <v>43132</v>
      </c>
      <c r="B5" s="5" t="s">
        <v>30</v>
      </c>
      <c r="C5" s="5" t="s">
        <v>15</v>
      </c>
      <c r="D5" s="5">
        <v>1800</v>
      </c>
      <c r="E5" s="5">
        <v>510</v>
      </c>
      <c r="F5" s="5">
        <v>19</v>
      </c>
      <c r="G5" s="5">
        <v>16.399999999999999</v>
      </c>
      <c r="H5" s="5">
        <v>19</v>
      </c>
      <c r="I5" s="14">
        <f t="shared" ref="I5:I6" si="2">(H5-F5)*D5</f>
        <v>0</v>
      </c>
      <c r="J5" s="15">
        <f t="shared" si="0"/>
        <v>34200</v>
      </c>
      <c r="K5" s="16">
        <f t="shared" si="1"/>
        <v>0</v>
      </c>
      <c r="L5" s="17"/>
    </row>
    <row r="6" spans="1:12">
      <c r="A6" s="4">
        <v>43132</v>
      </c>
      <c r="B6" s="5" t="s">
        <v>30</v>
      </c>
      <c r="C6" s="5" t="s">
        <v>15</v>
      </c>
      <c r="D6" s="5">
        <v>1800</v>
      </c>
      <c r="E6" s="5">
        <v>510</v>
      </c>
      <c r="F6" s="5">
        <v>19</v>
      </c>
      <c r="G6" s="5">
        <v>16.399999999999999</v>
      </c>
      <c r="H6" s="5">
        <v>19.7</v>
      </c>
      <c r="I6" s="14">
        <f t="shared" si="2"/>
        <v>1259.9999999999986</v>
      </c>
      <c r="J6" s="15">
        <f t="shared" si="0"/>
        <v>34200</v>
      </c>
      <c r="K6" s="16">
        <f t="shared" si="1"/>
        <v>3.6842105263157857E-2</v>
      </c>
      <c r="L6" s="17"/>
    </row>
    <row r="7" spans="1:12">
      <c r="A7" s="4">
        <v>43160</v>
      </c>
      <c r="B7" s="5" t="s">
        <v>458</v>
      </c>
      <c r="C7" s="5" t="s">
        <v>15</v>
      </c>
      <c r="D7" s="5">
        <v>4000</v>
      </c>
      <c r="E7" s="5">
        <v>170</v>
      </c>
      <c r="F7" s="5">
        <v>11</v>
      </c>
      <c r="G7" s="5">
        <v>9.4</v>
      </c>
      <c r="H7" s="5">
        <v>11</v>
      </c>
      <c r="I7" s="14">
        <f t="shared" ref="I7:I31" si="3">(H7-F7)*D7</f>
        <v>0</v>
      </c>
      <c r="J7" s="15">
        <f t="shared" si="0"/>
        <v>44000</v>
      </c>
      <c r="K7" s="16">
        <f t="shared" si="1"/>
        <v>0</v>
      </c>
      <c r="L7" s="17"/>
    </row>
    <row r="8" spans="1:12">
      <c r="A8" s="4">
        <v>43191</v>
      </c>
      <c r="B8" s="5" t="s">
        <v>459</v>
      </c>
      <c r="C8" s="5" t="s">
        <v>15</v>
      </c>
      <c r="D8" s="5">
        <v>1000</v>
      </c>
      <c r="E8" s="5">
        <v>730</v>
      </c>
      <c r="F8" s="5">
        <v>30</v>
      </c>
      <c r="G8" s="5">
        <v>26.4</v>
      </c>
      <c r="H8" s="5">
        <v>35.9</v>
      </c>
      <c r="I8" s="14">
        <f t="shared" si="3"/>
        <v>5899.9999999999982</v>
      </c>
      <c r="J8" s="15">
        <f t="shared" si="0"/>
        <v>30000</v>
      </c>
      <c r="K8" s="16">
        <f t="shared" si="1"/>
        <v>0.1966666666666666</v>
      </c>
      <c r="L8" s="17"/>
    </row>
    <row r="9" spans="1:12">
      <c r="A9" s="4">
        <v>43221</v>
      </c>
      <c r="B9" s="5" t="s">
        <v>430</v>
      </c>
      <c r="C9" s="5" t="s">
        <v>15</v>
      </c>
      <c r="D9" s="5">
        <v>350</v>
      </c>
      <c r="E9" s="5">
        <v>2000</v>
      </c>
      <c r="F9" s="5">
        <v>60</v>
      </c>
      <c r="G9" s="5">
        <v>56.7</v>
      </c>
      <c r="H9" s="5">
        <v>60</v>
      </c>
      <c r="I9" s="14">
        <f t="shared" si="3"/>
        <v>0</v>
      </c>
      <c r="J9" s="15">
        <f t="shared" si="0"/>
        <v>21000</v>
      </c>
      <c r="K9" s="16">
        <f t="shared" si="1"/>
        <v>0</v>
      </c>
      <c r="L9" s="17"/>
    </row>
    <row r="10" spans="1:12">
      <c r="A10" s="6">
        <v>43313</v>
      </c>
      <c r="B10" s="7" t="s">
        <v>89</v>
      </c>
      <c r="C10" s="7" t="s">
        <v>15</v>
      </c>
      <c r="D10" s="7">
        <v>1200</v>
      </c>
      <c r="E10" s="7">
        <v>640</v>
      </c>
      <c r="F10" s="7">
        <v>25</v>
      </c>
      <c r="G10" s="7">
        <v>21.7</v>
      </c>
      <c r="H10" s="7">
        <v>21.7</v>
      </c>
      <c r="I10" s="18">
        <f t="shared" si="3"/>
        <v>-3960.0000000000009</v>
      </c>
      <c r="J10" s="15">
        <f t="shared" si="0"/>
        <v>30000</v>
      </c>
      <c r="K10" s="16">
        <f t="shared" si="1"/>
        <v>-0.13200000000000003</v>
      </c>
      <c r="L10" s="17"/>
    </row>
    <row r="11" spans="1:12">
      <c r="A11" s="4">
        <v>43344</v>
      </c>
      <c r="B11" s="5" t="s">
        <v>460</v>
      </c>
      <c r="C11" s="5" t="s">
        <v>15</v>
      </c>
      <c r="D11" s="5">
        <v>2000</v>
      </c>
      <c r="E11" s="5">
        <v>460</v>
      </c>
      <c r="F11" s="5">
        <v>20</v>
      </c>
      <c r="G11" s="5">
        <v>17.399999999999999</v>
      </c>
      <c r="H11" s="5">
        <v>20</v>
      </c>
      <c r="I11" s="14">
        <f t="shared" si="3"/>
        <v>0</v>
      </c>
      <c r="J11" s="15">
        <f t="shared" si="0"/>
        <v>40000</v>
      </c>
      <c r="K11" s="16">
        <f t="shared" si="1"/>
        <v>0</v>
      </c>
      <c r="L11" s="17"/>
    </row>
    <row r="12" spans="1:12">
      <c r="A12" s="4">
        <v>43344</v>
      </c>
      <c r="B12" s="5" t="s">
        <v>360</v>
      </c>
      <c r="C12" s="5" t="s">
        <v>15</v>
      </c>
      <c r="D12" s="5">
        <v>1750</v>
      </c>
      <c r="E12" s="5">
        <v>330</v>
      </c>
      <c r="F12" s="5">
        <v>17</v>
      </c>
      <c r="G12" s="5">
        <v>14.4</v>
      </c>
      <c r="H12" s="5">
        <v>18.2</v>
      </c>
      <c r="I12" s="14">
        <f t="shared" si="3"/>
        <v>2099.9999999999986</v>
      </c>
      <c r="J12" s="15">
        <f t="shared" si="0"/>
        <v>29750</v>
      </c>
      <c r="K12" s="16">
        <f t="shared" si="1"/>
        <v>7.0588235294117604E-2</v>
      </c>
      <c r="L12" s="17"/>
    </row>
    <row r="13" spans="1:12">
      <c r="A13" s="4">
        <v>43374</v>
      </c>
      <c r="B13" s="5" t="s">
        <v>461</v>
      </c>
      <c r="C13" s="5" t="s">
        <v>15</v>
      </c>
      <c r="D13" s="5">
        <v>1750</v>
      </c>
      <c r="E13" s="5">
        <v>340</v>
      </c>
      <c r="F13" s="5">
        <v>12.8</v>
      </c>
      <c r="G13" s="5">
        <v>11.2</v>
      </c>
      <c r="H13" s="5">
        <v>12.8</v>
      </c>
      <c r="I13" s="14">
        <f t="shared" si="3"/>
        <v>0</v>
      </c>
      <c r="J13" s="15">
        <f t="shared" si="0"/>
        <v>22400</v>
      </c>
      <c r="K13" s="16">
        <f t="shared" si="1"/>
        <v>0</v>
      </c>
      <c r="L13" s="17"/>
    </row>
    <row r="14" spans="1:12">
      <c r="A14" s="4">
        <v>43405</v>
      </c>
      <c r="B14" s="5" t="s">
        <v>462</v>
      </c>
      <c r="C14" s="5" t="s">
        <v>15</v>
      </c>
      <c r="D14" s="5">
        <v>2500</v>
      </c>
      <c r="E14" s="5">
        <v>430</v>
      </c>
      <c r="F14" s="5">
        <v>14</v>
      </c>
      <c r="G14" s="5">
        <v>11.9</v>
      </c>
      <c r="H14" s="5">
        <v>15</v>
      </c>
      <c r="I14" s="14">
        <f t="shared" si="3"/>
        <v>2500</v>
      </c>
      <c r="J14" s="15">
        <f t="shared" si="0"/>
        <v>35000</v>
      </c>
      <c r="K14" s="16">
        <f t="shared" si="1"/>
        <v>7.1428571428571425E-2</v>
      </c>
      <c r="L14" s="17"/>
    </row>
    <row r="15" spans="1:12">
      <c r="A15" s="4">
        <v>43435</v>
      </c>
      <c r="B15" s="5" t="s">
        <v>19</v>
      </c>
      <c r="C15" s="5" t="s">
        <v>15</v>
      </c>
      <c r="D15" s="5">
        <v>1100</v>
      </c>
      <c r="E15" s="5">
        <v>820</v>
      </c>
      <c r="F15" s="5">
        <v>25</v>
      </c>
      <c r="G15" s="5">
        <v>21.4</v>
      </c>
      <c r="H15" s="5">
        <v>25</v>
      </c>
      <c r="I15" s="14">
        <f t="shared" si="3"/>
        <v>0</v>
      </c>
      <c r="J15" s="15">
        <f t="shared" si="0"/>
        <v>27500</v>
      </c>
      <c r="K15" s="16">
        <f t="shared" si="1"/>
        <v>0</v>
      </c>
      <c r="L15" s="17"/>
    </row>
    <row r="16" spans="1:12">
      <c r="A16" s="6" t="s">
        <v>463</v>
      </c>
      <c r="B16" s="7" t="s">
        <v>464</v>
      </c>
      <c r="C16" s="7" t="s">
        <v>15</v>
      </c>
      <c r="D16" s="7">
        <v>1750</v>
      </c>
      <c r="E16" s="7">
        <v>340</v>
      </c>
      <c r="F16" s="7">
        <v>12.2</v>
      </c>
      <c r="G16" s="7">
        <v>9.1999999999999993</v>
      </c>
      <c r="H16" s="7">
        <v>11</v>
      </c>
      <c r="I16" s="18">
        <f t="shared" si="3"/>
        <v>-2099.9999999999986</v>
      </c>
      <c r="J16" s="15">
        <f t="shared" si="0"/>
        <v>21350</v>
      </c>
      <c r="K16" s="16">
        <f t="shared" si="1"/>
        <v>-9.8360655737704861E-2</v>
      </c>
      <c r="L16" s="17"/>
    </row>
    <row r="17" spans="1:12">
      <c r="A17" s="4" t="s">
        <v>463</v>
      </c>
      <c r="B17" s="5" t="s">
        <v>365</v>
      </c>
      <c r="C17" s="5" t="s">
        <v>15</v>
      </c>
      <c r="D17" s="5">
        <v>500</v>
      </c>
      <c r="E17" s="5">
        <v>1800</v>
      </c>
      <c r="F17" s="5">
        <v>42</v>
      </c>
      <c r="G17" s="5">
        <v>34.4</v>
      </c>
      <c r="H17" s="5">
        <v>55.95</v>
      </c>
      <c r="I17" s="14">
        <f t="shared" si="3"/>
        <v>6975.0000000000018</v>
      </c>
      <c r="J17" s="15">
        <f t="shared" si="0"/>
        <v>21000</v>
      </c>
      <c r="K17" s="16">
        <f t="shared" si="1"/>
        <v>0.33214285714285724</v>
      </c>
      <c r="L17" s="17"/>
    </row>
    <row r="18" spans="1:12">
      <c r="A18" s="4" t="s">
        <v>463</v>
      </c>
      <c r="B18" s="5" t="s">
        <v>365</v>
      </c>
      <c r="C18" s="5" t="s">
        <v>15</v>
      </c>
      <c r="D18" s="5">
        <v>500</v>
      </c>
      <c r="E18" s="5">
        <v>1800</v>
      </c>
      <c r="F18" s="5">
        <v>56</v>
      </c>
      <c r="G18" s="5">
        <v>48.4</v>
      </c>
      <c r="H18" s="5">
        <v>82.1</v>
      </c>
      <c r="I18" s="14">
        <f t="shared" si="3"/>
        <v>13049.999999999996</v>
      </c>
      <c r="J18" s="15">
        <f t="shared" si="0"/>
        <v>28000</v>
      </c>
      <c r="K18" s="16">
        <f t="shared" si="1"/>
        <v>0.46607142857142841</v>
      </c>
      <c r="L18" s="17"/>
    </row>
    <row r="19" spans="1:12">
      <c r="A19" s="4" t="s">
        <v>465</v>
      </c>
      <c r="B19" s="5" t="s">
        <v>466</v>
      </c>
      <c r="C19" s="5" t="s">
        <v>15</v>
      </c>
      <c r="D19" s="5">
        <v>1200</v>
      </c>
      <c r="E19" s="5">
        <v>560</v>
      </c>
      <c r="F19" s="5">
        <v>10.6</v>
      </c>
      <c r="G19" s="5">
        <v>7.9</v>
      </c>
      <c r="H19" s="5">
        <v>10.6</v>
      </c>
      <c r="I19" s="14">
        <f t="shared" si="3"/>
        <v>0</v>
      </c>
      <c r="J19" s="15">
        <f t="shared" si="0"/>
        <v>12720</v>
      </c>
      <c r="K19" s="16">
        <f t="shared" si="1"/>
        <v>0</v>
      </c>
      <c r="L19" s="17"/>
    </row>
    <row r="20" spans="1:12">
      <c r="A20" s="4" t="s">
        <v>467</v>
      </c>
      <c r="B20" s="5" t="s">
        <v>333</v>
      </c>
      <c r="C20" s="5" t="s">
        <v>15</v>
      </c>
      <c r="D20" s="5">
        <v>2750</v>
      </c>
      <c r="E20" s="5">
        <v>340</v>
      </c>
      <c r="F20" s="5">
        <v>6</v>
      </c>
      <c r="G20" s="5">
        <v>4.4000000000000004</v>
      </c>
      <c r="H20" s="5">
        <v>6.9</v>
      </c>
      <c r="I20" s="14">
        <f t="shared" si="3"/>
        <v>2475.0000000000009</v>
      </c>
      <c r="J20" s="15">
        <f t="shared" si="0"/>
        <v>16500</v>
      </c>
      <c r="K20" s="16">
        <f t="shared" si="1"/>
        <v>0.15000000000000005</v>
      </c>
      <c r="L20" s="17"/>
    </row>
    <row r="21" spans="1:12">
      <c r="A21" s="4" t="s">
        <v>468</v>
      </c>
      <c r="B21" s="5" t="s">
        <v>365</v>
      </c>
      <c r="C21" s="5" t="s">
        <v>15</v>
      </c>
      <c r="D21" s="5">
        <v>500</v>
      </c>
      <c r="E21" s="5">
        <v>1880</v>
      </c>
      <c r="F21" s="5">
        <v>36</v>
      </c>
      <c r="G21" s="5">
        <v>28.4</v>
      </c>
      <c r="H21" s="5">
        <v>45</v>
      </c>
      <c r="I21" s="14">
        <f t="shared" si="3"/>
        <v>4500</v>
      </c>
      <c r="J21" s="15">
        <f t="shared" si="0"/>
        <v>18000</v>
      </c>
      <c r="K21" s="16">
        <f t="shared" si="1"/>
        <v>0.25</v>
      </c>
      <c r="L21" s="17"/>
    </row>
    <row r="22" spans="1:12">
      <c r="A22" s="4" t="s">
        <v>469</v>
      </c>
      <c r="B22" s="5" t="s">
        <v>408</v>
      </c>
      <c r="C22" s="5" t="s">
        <v>15</v>
      </c>
      <c r="D22" s="5">
        <v>1400</v>
      </c>
      <c r="E22" s="5">
        <v>560</v>
      </c>
      <c r="F22" s="5">
        <v>28</v>
      </c>
      <c r="G22" s="5">
        <v>23.4</v>
      </c>
      <c r="H22" s="5">
        <v>35</v>
      </c>
      <c r="I22" s="14">
        <f t="shared" si="3"/>
        <v>9800</v>
      </c>
      <c r="J22" s="15">
        <f t="shared" si="0"/>
        <v>39200</v>
      </c>
      <c r="K22" s="16">
        <f t="shared" si="1"/>
        <v>0.25</v>
      </c>
      <c r="L22" s="17"/>
    </row>
    <row r="23" spans="1:12">
      <c r="A23" s="4" t="s">
        <v>469</v>
      </c>
      <c r="B23" s="5" t="s">
        <v>408</v>
      </c>
      <c r="C23" s="5" t="s">
        <v>15</v>
      </c>
      <c r="D23" s="5">
        <v>1400</v>
      </c>
      <c r="E23" s="5">
        <v>560</v>
      </c>
      <c r="F23" s="5">
        <v>26</v>
      </c>
      <c r="G23" s="5">
        <v>22.4</v>
      </c>
      <c r="H23" s="5">
        <v>32</v>
      </c>
      <c r="I23" s="14">
        <f t="shared" si="3"/>
        <v>8400</v>
      </c>
      <c r="J23" s="15">
        <f t="shared" si="0"/>
        <v>36400</v>
      </c>
      <c r="K23" s="16">
        <f t="shared" si="1"/>
        <v>0.23076923076923078</v>
      </c>
      <c r="L23" s="17"/>
    </row>
    <row r="24" spans="1:12">
      <c r="A24" s="4" t="s">
        <v>470</v>
      </c>
      <c r="B24" s="5" t="s">
        <v>65</v>
      </c>
      <c r="C24" s="5" t="s">
        <v>15</v>
      </c>
      <c r="D24" s="5">
        <v>1000</v>
      </c>
      <c r="E24" s="5">
        <v>940</v>
      </c>
      <c r="F24" s="5">
        <v>19</v>
      </c>
      <c r="G24" s="5">
        <v>14.4</v>
      </c>
      <c r="H24" s="5">
        <v>31</v>
      </c>
      <c r="I24" s="14">
        <f t="shared" si="3"/>
        <v>12000</v>
      </c>
      <c r="J24" s="15">
        <f t="shared" si="0"/>
        <v>19000</v>
      </c>
      <c r="K24" s="16">
        <f t="shared" si="1"/>
        <v>0.63157894736842102</v>
      </c>
      <c r="L24" s="17"/>
    </row>
    <row r="25" spans="1:12">
      <c r="A25" s="4" t="s">
        <v>471</v>
      </c>
      <c r="B25" s="5" t="s">
        <v>250</v>
      </c>
      <c r="C25" s="5" t="s">
        <v>15</v>
      </c>
      <c r="D25" s="5">
        <v>3000</v>
      </c>
      <c r="E25" s="5">
        <v>305</v>
      </c>
      <c r="F25" s="5">
        <v>8.0500000000000007</v>
      </c>
      <c r="G25" s="5">
        <v>6.4</v>
      </c>
      <c r="H25" s="5">
        <v>9</v>
      </c>
      <c r="I25" s="14">
        <f t="shared" si="3"/>
        <v>2849.9999999999977</v>
      </c>
      <c r="J25" s="15">
        <f t="shared" si="0"/>
        <v>24150.000000000004</v>
      </c>
      <c r="K25" s="16">
        <f t="shared" si="1"/>
        <v>0.11801242236024834</v>
      </c>
      <c r="L25" s="17"/>
    </row>
    <row r="26" spans="1:12">
      <c r="A26" s="4" t="s">
        <v>472</v>
      </c>
      <c r="B26" s="5" t="s">
        <v>473</v>
      </c>
      <c r="C26" s="5" t="s">
        <v>15</v>
      </c>
      <c r="D26" s="5">
        <v>700</v>
      </c>
      <c r="E26" s="5">
        <v>1000</v>
      </c>
      <c r="F26" s="5">
        <v>29</v>
      </c>
      <c r="G26" s="5">
        <v>23.4</v>
      </c>
      <c r="H26" s="5">
        <v>36.200000000000003</v>
      </c>
      <c r="I26" s="14">
        <f t="shared" si="3"/>
        <v>5040.0000000000018</v>
      </c>
      <c r="J26" s="15">
        <f t="shared" si="0"/>
        <v>20300</v>
      </c>
      <c r="K26" s="16">
        <f t="shared" si="1"/>
        <v>0.2482758620689656</v>
      </c>
      <c r="L26" s="17"/>
    </row>
    <row r="27" spans="1:12">
      <c r="A27" s="4" t="s">
        <v>474</v>
      </c>
      <c r="B27" s="5" t="s">
        <v>98</v>
      </c>
      <c r="C27" s="5" t="s">
        <v>15</v>
      </c>
      <c r="D27" s="5">
        <v>1500</v>
      </c>
      <c r="E27" s="5">
        <v>900</v>
      </c>
      <c r="F27" s="5">
        <v>8</v>
      </c>
      <c r="G27" s="5">
        <v>4.9000000000000004</v>
      </c>
      <c r="H27" s="5">
        <v>9.5500000000000007</v>
      </c>
      <c r="I27" s="14">
        <f t="shared" si="3"/>
        <v>2325.0000000000009</v>
      </c>
      <c r="J27" s="15">
        <f t="shared" si="0"/>
        <v>12000</v>
      </c>
      <c r="K27" s="16">
        <f t="shared" si="1"/>
        <v>0.19375000000000009</v>
      </c>
      <c r="L27" s="17"/>
    </row>
    <row r="28" spans="1:12">
      <c r="A28" s="4" t="s">
        <v>475</v>
      </c>
      <c r="B28" s="5" t="s">
        <v>365</v>
      </c>
      <c r="C28" s="5" t="s">
        <v>15</v>
      </c>
      <c r="D28" s="5">
        <v>500</v>
      </c>
      <c r="E28" s="5">
        <v>1920</v>
      </c>
      <c r="F28" s="5">
        <v>55</v>
      </c>
      <c r="G28" s="5">
        <v>46.4</v>
      </c>
      <c r="H28" s="5">
        <v>70</v>
      </c>
      <c r="I28" s="14">
        <f t="shared" si="3"/>
        <v>7500</v>
      </c>
      <c r="J28" s="15">
        <f t="shared" si="0"/>
        <v>27500</v>
      </c>
      <c r="K28" s="16">
        <f t="shared" si="1"/>
        <v>0.27272727272727271</v>
      </c>
      <c r="L28" s="17"/>
    </row>
    <row r="29" spans="1:12">
      <c r="A29" s="4" t="s">
        <v>476</v>
      </c>
      <c r="B29" s="5" t="s">
        <v>250</v>
      </c>
      <c r="C29" s="5" t="s">
        <v>15</v>
      </c>
      <c r="D29" s="5">
        <v>3000</v>
      </c>
      <c r="E29" s="5">
        <v>315</v>
      </c>
      <c r="F29" s="5">
        <v>15.4</v>
      </c>
      <c r="G29" s="5">
        <v>13.9</v>
      </c>
      <c r="H29" s="5">
        <v>15.4</v>
      </c>
      <c r="I29" s="14">
        <f t="shared" si="3"/>
        <v>0</v>
      </c>
      <c r="J29" s="15">
        <f t="shared" si="0"/>
        <v>46200</v>
      </c>
      <c r="K29" s="16">
        <f t="shared" si="1"/>
        <v>0</v>
      </c>
      <c r="L29" s="17"/>
    </row>
    <row r="30" spans="1:12">
      <c r="A30" s="4" t="s">
        <v>476</v>
      </c>
      <c r="B30" s="5" t="s">
        <v>477</v>
      </c>
      <c r="C30" s="5" t="s">
        <v>15</v>
      </c>
      <c r="D30" s="5">
        <v>1200</v>
      </c>
      <c r="E30" s="5">
        <v>600</v>
      </c>
      <c r="F30" s="5">
        <v>25</v>
      </c>
      <c r="G30" s="5">
        <v>20.7</v>
      </c>
      <c r="H30" s="5">
        <v>26.9</v>
      </c>
      <c r="I30" s="14">
        <f t="shared" si="3"/>
        <v>2279.9999999999982</v>
      </c>
      <c r="J30" s="15">
        <f t="shared" si="0"/>
        <v>30000</v>
      </c>
      <c r="K30" s="16">
        <f t="shared" si="1"/>
        <v>7.5999999999999943E-2</v>
      </c>
      <c r="L30" s="17"/>
    </row>
    <row r="31" spans="1:12">
      <c r="A31" s="4" t="s">
        <v>478</v>
      </c>
      <c r="B31" s="5" t="s">
        <v>458</v>
      </c>
      <c r="C31" s="5" t="s">
        <v>15</v>
      </c>
      <c r="D31" s="5">
        <v>4000</v>
      </c>
      <c r="E31" s="5">
        <v>210</v>
      </c>
      <c r="F31" s="5">
        <v>17</v>
      </c>
      <c r="G31" s="5">
        <v>15.4</v>
      </c>
      <c r="H31" s="5">
        <v>18</v>
      </c>
      <c r="I31" s="14">
        <f t="shared" si="3"/>
        <v>4000</v>
      </c>
      <c r="J31" s="15">
        <f t="shared" si="0"/>
        <v>68000</v>
      </c>
      <c r="K31" s="16">
        <f t="shared" si="1"/>
        <v>5.8823529411764705E-2</v>
      </c>
      <c r="L31" s="17"/>
    </row>
    <row r="32" spans="1:12">
      <c r="A32" s="4"/>
      <c r="B32" s="5"/>
      <c r="C32" s="5"/>
      <c r="D32" s="5"/>
      <c r="E32" s="5"/>
      <c r="F32" s="5"/>
      <c r="G32" s="5"/>
      <c r="H32" s="5"/>
      <c r="I32" s="14"/>
      <c r="J32" s="15"/>
      <c r="K32" s="16"/>
      <c r="L32" s="17"/>
    </row>
    <row r="33" spans="1:12">
      <c r="A33" s="4"/>
      <c r="B33" s="5"/>
      <c r="C33" s="5"/>
      <c r="D33" s="5"/>
      <c r="E33" s="5"/>
      <c r="F33" s="5"/>
      <c r="G33" s="5"/>
      <c r="H33" s="5"/>
      <c r="I33" s="5"/>
      <c r="J33" s="5"/>
      <c r="K33" s="16">
        <f>SUM(K4:K32)</f>
        <v>3.5433164733349973</v>
      </c>
      <c r="L33" s="12"/>
    </row>
    <row r="34" spans="1:12">
      <c r="A34" s="8"/>
      <c r="B34" s="9"/>
      <c r="C34" s="9"/>
      <c r="D34" s="9"/>
      <c r="E34" s="9"/>
      <c r="F34" s="9"/>
      <c r="G34" s="10"/>
      <c r="H34" s="10"/>
      <c r="I34" s="10"/>
      <c r="J34" s="9"/>
      <c r="K34" s="19"/>
      <c r="L34" s="12"/>
    </row>
    <row r="35" spans="1:12">
      <c r="A35" s="8"/>
      <c r="B35" s="9"/>
      <c r="C35" s="9"/>
      <c r="D35" s="9"/>
      <c r="E35" s="9"/>
      <c r="F35" s="9"/>
      <c r="G35" s="41" t="s">
        <v>21</v>
      </c>
      <c r="H35" s="41"/>
      <c r="I35" s="20">
        <f>SUM(I4:I33)</f>
        <v>92745</v>
      </c>
      <c r="J35" s="9"/>
      <c r="K35" s="12"/>
      <c r="L35" s="12"/>
    </row>
    <row r="36" spans="1:12">
      <c r="G36" s="9"/>
      <c r="H36" s="9"/>
      <c r="I36" s="9"/>
    </row>
    <row r="37" spans="1:12">
      <c r="G37" s="42" t="s">
        <v>22</v>
      </c>
      <c r="H37" s="42"/>
      <c r="I37" s="21">
        <v>3.54</v>
      </c>
    </row>
    <row r="38" spans="1:12">
      <c r="G38" s="11"/>
      <c r="H38" s="11"/>
      <c r="I38" s="9"/>
    </row>
    <row r="39" spans="1:12">
      <c r="G39" s="42" t="s">
        <v>23</v>
      </c>
      <c r="H39" s="42"/>
      <c r="I39" s="21">
        <f>26/28</f>
        <v>0.9285714285714286</v>
      </c>
    </row>
  </sheetData>
  <mergeCells count="5">
    <mergeCell ref="A1:J1"/>
    <mergeCell ref="A2:J2"/>
    <mergeCell ref="G35:H35"/>
    <mergeCell ref="G37:H37"/>
    <mergeCell ref="G39:H39"/>
  </mergeCells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7" workbookViewId="0">
      <selection activeCell="J23" sqref="J23"/>
    </sheetView>
  </sheetViews>
  <sheetFormatPr defaultColWidth="9" defaultRowHeight="15"/>
  <cols>
    <col min="1" max="1" width="10.140625" style="25" customWidth="1"/>
    <col min="2" max="2" width="20.140625" style="1" customWidth="1"/>
    <col min="3" max="4" width="9" style="1"/>
    <col min="5" max="5" width="12.85546875" style="1" customWidth="1"/>
    <col min="6" max="6" width="9" style="1"/>
    <col min="7" max="7" width="12.140625" style="1" customWidth="1"/>
    <col min="8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2"/>
    </row>
    <row r="2" spans="1:13">
      <c r="A2" s="39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28">
        <v>43892</v>
      </c>
      <c r="B4" s="5" t="s">
        <v>25</v>
      </c>
      <c r="C4" s="5" t="s">
        <v>15</v>
      </c>
      <c r="D4" s="5">
        <v>1400</v>
      </c>
      <c r="E4" s="5">
        <v>540</v>
      </c>
      <c r="F4" s="5">
        <v>36</v>
      </c>
      <c r="G4" s="5">
        <v>44</v>
      </c>
      <c r="H4" s="5">
        <v>34.4</v>
      </c>
      <c r="I4" s="5">
        <v>41.7</v>
      </c>
      <c r="J4" s="14">
        <f t="shared" ref="J4:J17" si="0">(I4-F4)*D4</f>
        <v>7980.0000000000036</v>
      </c>
      <c r="K4" s="15">
        <f t="shared" ref="K4:K17" si="1">D4*F4</f>
        <v>50400</v>
      </c>
      <c r="L4" s="16">
        <f t="shared" ref="L4:L17" si="2">(J4/K4)</f>
        <v>0.15833333333333341</v>
      </c>
      <c r="M4" s="17"/>
    </row>
    <row r="5" spans="1:13">
      <c r="A5" s="28">
        <v>43892</v>
      </c>
      <c r="B5" s="5" t="s">
        <v>25</v>
      </c>
      <c r="C5" s="5" t="s">
        <v>15</v>
      </c>
      <c r="D5" s="5">
        <v>1400</v>
      </c>
      <c r="E5" s="5">
        <v>540</v>
      </c>
      <c r="F5" s="5">
        <v>42</v>
      </c>
      <c r="G5" s="33" t="s">
        <v>26</v>
      </c>
      <c r="H5" s="5">
        <v>40.700000000000003</v>
      </c>
      <c r="I5" s="5">
        <v>44</v>
      </c>
      <c r="J5" s="14">
        <f t="shared" si="0"/>
        <v>2800</v>
      </c>
      <c r="K5" s="15">
        <f t="shared" si="1"/>
        <v>58800</v>
      </c>
      <c r="L5" s="16">
        <f t="shared" si="2"/>
        <v>4.7619047619047616E-2</v>
      </c>
      <c r="M5" s="17"/>
    </row>
    <row r="6" spans="1:13">
      <c r="A6" s="28">
        <v>43923</v>
      </c>
      <c r="B6" s="35" t="s">
        <v>27</v>
      </c>
      <c r="C6" s="5" t="s">
        <v>15</v>
      </c>
      <c r="D6" s="5">
        <v>500</v>
      </c>
      <c r="E6" s="5">
        <v>1950</v>
      </c>
      <c r="F6" s="5">
        <v>68</v>
      </c>
      <c r="G6" s="5">
        <v>79</v>
      </c>
      <c r="H6" s="5">
        <v>63.7</v>
      </c>
      <c r="I6" s="5">
        <v>71</v>
      </c>
      <c r="J6" s="14">
        <f t="shared" si="0"/>
        <v>1500</v>
      </c>
      <c r="K6" s="15">
        <f t="shared" si="1"/>
        <v>34000</v>
      </c>
      <c r="L6" s="16">
        <f t="shared" si="2"/>
        <v>4.4117647058823532E-2</v>
      </c>
      <c r="M6" s="17"/>
    </row>
    <row r="7" spans="1:13">
      <c r="A7" s="28">
        <v>43923</v>
      </c>
      <c r="B7" s="5" t="s">
        <v>18</v>
      </c>
      <c r="C7" s="5" t="s">
        <v>15</v>
      </c>
      <c r="D7" s="5">
        <v>600</v>
      </c>
      <c r="E7" s="5">
        <v>1080</v>
      </c>
      <c r="F7" s="5">
        <v>49</v>
      </c>
      <c r="G7" s="5">
        <v>62</v>
      </c>
      <c r="H7" s="5">
        <v>45.7</v>
      </c>
      <c r="I7" s="5">
        <v>62</v>
      </c>
      <c r="J7" s="14">
        <f t="shared" si="0"/>
        <v>7800</v>
      </c>
      <c r="K7" s="15">
        <f t="shared" si="1"/>
        <v>29400</v>
      </c>
      <c r="L7" s="16">
        <f t="shared" si="2"/>
        <v>0.26530612244897961</v>
      </c>
      <c r="M7" s="17"/>
    </row>
    <row r="8" spans="1:13">
      <c r="A8" s="28">
        <v>43984</v>
      </c>
      <c r="B8" s="5" t="s">
        <v>28</v>
      </c>
      <c r="C8" s="5" t="s">
        <v>15</v>
      </c>
      <c r="D8" s="5">
        <v>600</v>
      </c>
      <c r="E8" s="5">
        <v>1160</v>
      </c>
      <c r="F8" s="5">
        <v>54</v>
      </c>
      <c r="G8" s="5">
        <v>65</v>
      </c>
      <c r="H8" s="5">
        <v>50.7</v>
      </c>
      <c r="I8" s="5">
        <v>59</v>
      </c>
      <c r="J8" s="14">
        <f t="shared" si="0"/>
        <v>3000</v>
      </c>
      <c r="K8" s="15">
        <f t="shared" si="1"/>
        <v>32400</v>
      </c>
      <c r="L8" s="16">
        <f t="shared" si="2"/>
        <v>9.2592592592592587E-2</v>
      </c>
      <c r="M8" s="17"/>
    </row>
    <row r="9" spans="1:13">
      <c r="A9" s="27">
        <v>44014</v>
      </c>
      <c r="B9" s="7" t="s">
        <v>29</v>
      </c>
      <c r="C9" s="7" t="s">
        <v>15</v>
      </c>
      <c r="D9" s="7">
        <v>200</v>
      </c>
      <c r="E9" s="7">
        <v>2450</v>
      </c>
      <c r="F9" s="7">
        <v>114</v>
      </c>
      <c r="G9" s="7">
        <v>157</v>
      </c>
      <c r="H9" s="7">
        <v>101.9</v>
      </c>
      <c r="I9" s="7">
        <v>108</v>
      </c>
      <c r="J9" s="18">
        <f t="shared" si="0"/>
        <v>-1200</v>
      </c>
      <c r="K9" s="15">
        <f t="shared" si="1"/>
        <v>22800</v>
      </c>
      <c r="L9" s="16">
        <f t="shared" si="2"/>
        <v>-5.2631578947368418E-2</v>
      </c>
      <c r="M9" s="17"/>
    </row>
    <row r="10" spans="1:13">
      <c r="A10" s="27">
        <v>44106</v>
      </c>
      <c r="B10" s="7" t="s">
        <v>30</v>
      </c>
      <c r="C10" s="7" t="s">
        <v>15</v>
      </c>
      <c r="D10" s="7">
        <v>1800</v>
      </c>
      <c r="E10" s="7">
        <v>490</v>
      </c>
      <c r="F10" s="7">
        <v>17</v>
      </c>
      <c r="G10" s="7" t="s">
        <v>31</v>
      </c>
      <c r="H10" s="7">
        <v>15.9</v>
      </c>
      <c r="I10" s="7">
        <v>15.9</v>
      </c>
      <c r="J10" s="18">
        <f t="shared" si="0"/>
        <v>-1979.9999999999993</v>
      </c>
      <c r="K10" s="15">
        <f t="shared" si="1"/>
        <v>30600</v>
      </c>
      <c r="L10" s="16">
        <f t="shared" si="2"/>
        <v>-6.4705882352941155E-2</v>
      </c>
      <c r="M10" s="17"/>
    </row>
    <row r="11" spans="1:13">
      <c r="A11" s="28">
        <v>44137</v>
      </c>
      <c r="B11" s="5" t="s">
        <v>32</v>
      </c>
      <c r="C11" s="5" t="s">
        <v>15</v>
      </c>
      <c r="D11" s="5">
        <v>400</v>
      </c>
      <c r="E11" s="5">
        <v>1300</v>
      </c>
      <c r="F11" s="5">
        <v>40.799999999999997</v>
      </c>
      <c r="G11" s="5" t="s">
        <v>33</v>
      </c>
      <c r="H11" s="5">
        <v>35.799999999999997</v>
      </c>
      <c r="I11" s="5">
        <v>45</v>
      </c>
      <c r="J11" s="14">
        <f t="shared" si="0"/>
        <v>1680.0000000000011</v>
      </c>
      <c r="K11" s="15">
        <f t="shared" si="1"/>
        <v>16319.999999999998</v>
      </c>
      <c r="L11" s="16">
        <f t="shared" si="2"/>
        <v>0.10294117647058831</v>
      </c>
      <c r="M11" s="17"/>
    </row>
    <row r="12" spans="1:13">
      <c r="A12" s="28">
        <v>44167</v>
      </c>
      <c r="B12" s="5" t="s">
        <v>34</v>
      </c>
      <c r="C12" s="5" t="s">
        <v>15</v>
      </c>
      <c r="D12" s="5">
        <v>600</v>
      </c>
      <c r="E12" s="5">
        <v>1400</v>
      </c>
      <c r="F12" s="5">
        <v>51</v>
      </c>
      <c r="G12" s="5">
        <v>64</v>
      </c>
      <c r="H12" s="5">
        <v>46.7</v>
      </c>
      <c r="I12" s="5">
        <v>57</v>
      </c>
      <c r="J12" s="14">
        <f t="shared" si="0"/>
        <v>3600</v>
      </c>
      <c r="K12" s="15">
        <f t="shared" si="1"/>
        <v>30600</v>
      </c>
      <c r="L12" s="16">
        <f t="shared" si="2"/>
        <v>0.11764705882352941</v>
      </c>
      <c r="M12" s="17"/>
    </row>
    <row r="13" spans="1:13">
      <c r="A13" s="28" t="s">
        <v>35</v>
      </c>
      <c r="B13" s="5" t="s">
        <v>36</v>
      </c>
      <c r="C13" s="5" t="s">
        <v>15</v>
      </c>
      <c r="D13" s="5">
        <v>800</v>
      </c>
      <c r="E13" s="5">
        <v>2160</v>
      </c>
      <c r="F13" s="5">
        <v>49</v>
      </c>
      <c r="G13" s="5">
        <v>62</v>
      </c>
      <c r="H13" s="5">
        <v>46.7</v>
      </c>
      <c r="I13" s="5">
        <v>51.5</v>
      </c>
      <c r="J13" s="14">
        <f t="shared" si="0"/>
        <v>2000</v>
      </c>
      <c r="K13" s="15">
        <f t="shared" si="1"/>
        <v>39200</v>
      </c>
      <c r="L13" s="16">
        <f t="shared" si="2"/>
        <v>5.1020408163265307E-2</v>
      </c>
      <c r="M13" s="17"/>
    </row>
    <row r="14" spans="1:13">
      <c r="A14" s="28" t="s">
        <v>37</v>
      </c>
      <c r="B14" s="5" t="s">
        <v>38</v>
      </c>
      <c r="C14" s="5" t="s">
        <v>15</v>
      </c>
      <c r="D14" s="5">
        <v>1300</v>
      </c>
      <c r="E14" s="5">
        <v>370</v>
      </c>
      <c r="F14" s="5">
        <v>21</v>
      </c>
      <c r="G14" s="5">
        <v>29</v>
      </c>
      <c r="H14" s="5">
        <v>19.399999999999999</v>
      </c>
      <c r="I14" s="5">
        <v>22.5</v>
      </c>
      <c r="J14" s="14">
        <f t="shared" si="0"/>
        <v>1950</v>
      </c>
      <c r="K14" s="15">
        <f t="shared" si="1"/>
        <v>27300</v>
      </c>
      <c r="L14" s="16">
        <f t="shared" si="2"/>
        <v>7.1428571428571425E-2</v>
      </c>
      <c r="M14" s="17"/>
    </row>
    <row r="15" spans="1:13">
      <c r="A15" s="27" t="s">
        <v>39</v>
      </c>
      <c r="B15" s="7" t="s">
        <v>40</v>
      </c>
      <c r="C15" s="7" t="s">
        <v>15</v>
      </c>
      <c r="D15" s="7">
        <v>1500</v>
      </c>
      <c r="E15" s="7">
        <v>880</v>
      </c>
      <c r="F15" s="7">
        <v>40</v>
      </c>
      <c r="G15" s="7">
        <v>55</v>
      </c>
      <c r="H15" s="7">
        <v>38.700000000000003</v>
      </c>
      <c r="I15" s="7">
        <v>38.700000000000003</v>
      </c>
      <c r="J15" s="18">
        <f t="shared" si="0"/>
        <v>-1949.9999999999957</v>
      </c>
      <c r="K15" s="15">
        <f t="shared" si="1"/>
        <v>60000</v>
      </c>
      <c r="L15" s="16">
        <f t="shared" si="2"/>
        <v>-3.2499999999999925E-2</v>
      </c>
      <c r="M15" s="4"/>
    </row>
    <row r="16" spans="1:13">
      <c r="A16" s="28" t="s">
        <v>39</v>
      </c>
      <c r="B16" s="5" t="s">
        <v>41</v>
      </c>
      <c r="C16" s="5" t="s">
        <v>15</v>
      </c>
      <c r="D16" s="5">
        <v>500</v>
      </c>
      <c r="E16" s="5">
        <v>1900</v>
      </c>
      <c r="F16" s="5">
        <v>38</v>
      </c>
      <c r="G16" s="5">
        <v>52</v>
      </c>
      <c r="H16" s="5">
        <v>35.9</v>
      </c>
      <c r="I16" s="5">
        <v>40</v>
      </c>
      <c r="J16" s="14">
        <f t="shared" si="0"/>
        <v>1000</v>
      </c>
      <c r="K16" s="15">
        <f t="shared" si="1"/>
        <v>19000</v>
      </c>
      <c r="L16" s="16">
        <f t="shared" si="2"/>
        <v>5.2631578947368418E-2</v>
      </c>
      <c r="M16" s="4"/>
    </row>
    <row r="17" spans="1:13">
      <c r="A17" s="28" t="s">
        <v>39</v>
      </c>
      <c r="B17" s="5" t="s">
        <v>20</v>
      </c>
      <c r="C17" s="5" t="s">
        <v>15</v>
      </c>
      <c r="D17" s="5">
        <v>1100</v>
      </c>
      <c r="E17" s="5">
        <v>880</v>
      </c>
      <c r="F17" s="5">
        <v>27</v>
      </c>
      <c r="G17" s="5">
        <v>39</v>
      </c>
      <c r="H17" s="5">
        <v>24.9</v>
      </c>
      <c r="I17" s="5">
        <v>30</v>
      </c>
      <c r="J17" s="14">
        <f t="shared" si="0"/>
        <v>3300</v>
      </c>
      <c r="K17" s="15">
        <f t="shared" si="1"/>
        <v>29700</v>
      </c>
      <c r="L17" s="16">
        <f t="shared" si="2"/>
        <v>0.1111111111111111</v>
      </c>
      <c r="M17" s="4"/>
    </row>
    <row r="18" spans="1:13">
      <c r="A18" s="28"/>
      <c r="B18" s="5"/>
      <c r="C18" s="5"/>
      <c r="D18" s="5"/>
      <c r="E18" s="5"/>
      <c r="F18" s="5"/>
      <c r="G18" s="5"/>
      <c r="H18" s="5"/>
      <c r="I18" s="5"/>
      <c r="J18" s="14"/>
      <c r="K18" s="15"/>
      <c r="L18" s="16"/>
      <c r="M18" s="4"/>
    </row>
    <row r="19" spans="1:13">
      <c r="A19" s="28"/>
      <c r="B19" s="5"/>
      <c r="C19" s="5"/>
      <c r="D19" s="5"/>
      <c r="E19" s="5"/>
      <c r="F19" s="5"/>
      <c r="G19" s="5"/>
      <c r="H19" s="5"/>
      <c r="I19" s="5"/>
      <c r="J19" s="14"/>
      <c r="K19" s="15"/>
      <c r="L19" s="16">
        <f>SUM(L4:L18)</f>
        <v>0.96491118669690112</v>
      </c>
    </row>
    <row r="20" spans="1:13">
      <c r="A20" s="30"/>
      <c r="B20" s="9"/>
      <c r="C20" s="9"/>
      <c r="D20" s="9"/>
      <c r="E20" s="9"/>
      <c r="F20" s="9"/>
      <c r="G20" s="9"/>
      <c r="H20" s="10"/>
      <c r="I20" s="10"/>
      <c r="J20" s="10"/>
      <c r="K20" s="9"/>
      <c r="L20" s="19"/>
    </row>
    <row r="21" spans="1:13">
      <c r="A21" s="30"/>
      <c r="B21" s="9"/>
      <c r="C21" s="9"/>
      <c r="D21" s="9"/>
      <c r="E21" s="9"/>
      <c r="F21" s="9"/>
      <c r="G21" s="9"/>
      <c r="H21" s="41" t="s">
        <v>21</v>
      </c>
      <c r="I21" s="41"/>
      <c r="J21" s="20">
        <f>SUM(J4:J19)</f>
        <v>31480.000000000007</v>
      </c>
      <c r="K21" s="9"/>
      <c r="L21" s="12"/>
    </row>
    <row r="22" spans="1:13">
      <c r="H22" s="9"/>
      <c r="I22" s="9"/>
      <c r="J22" s="9"/>
    </row>
    <row r="23" spans="1:13">
      <c r="H23" s="42" t="s">
        <v>22</v>
      </c>
      <c r="I23" s="42"/>
      <c r="J23" s="22">
        <v>0.96</v>
      </c>
    </row>
    <row r="24" spans="1:13">
      <c r="H24" s="11"/>
      <c r="I24" s="11"/>
    </row>
    <row r="25" spans="1:13">
      <c r="H25" s="42" t="s">
        <v>23</v>
      </c>
      <c r="I25" s="42"/>
      <c r="J25" s="22">
        <f>11/14</f>
        <v>0.7857142857142857</v>
      </c>
    </row>
  </sheetData>
  <mergeCells count="5">
    <mergeCell ref="A1:L1"/>
    <mergeCell ref="A2:L2"/>
    <mergeCell ref="H21:I21"/>
    <mergeCell ref="H23:I23"/>
    <mergeCell ref="H25:I25"/>
  </mergeCell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M12" sqref="M12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2"/>
    </row>
    <row r="2" spans="1:13">
      <c r="A2" s="39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28">
        <v>43831</v>
      </c>
      <c r="B4" s="5" t="s">
        <v>43</v>
      </c>
      <c r="C4" s="5" t="s">
        <v>15</v>
      </c>
      <c r="D4" s="5">
        <v>1500</v>
      </c>
      <c r="E4" s="5">
        <v>340</v>
      </c>
      <c r="F4" s="5">
        <v>21</v>
      </c>
      <c r="G4" s="5" t="s">
        <v>44</v>
      </c>
      <c r="H4" s="5">
        <v>19.7</v>
      </c>
      <c r="I4" s="5">
        <v>22.05</v>
      </c>
      <c r="J4" s="14">
        <f t="shared" ref="J4:J32" si="0">(I4-F4)*D4</f>
        <v>1575.0000000000011</v>
      </c>
      <c r="K4" s="15">
        <f t="shared" ref="K4:K30" si="1">D4*F4</f>
        <v>31500</v>
      </c>
      <c r="L4" s="16">
        <f t="shared" ref="L4:L32" si="2">(J4/K4)</f>
        <v>5.0000000000000037E-2</v>
      </c>
      <c r="M4" s="17"/>
    </row>
    <row r="5" spans="1:13">
      <c r="A5" s="28">
        <v>43862</v>
      </c>
      <c r="B5" s="5" t="s">
        <v>45</v>
      </c>
      <c r="C5" s="5" t="s">
        <v>15</v>
      </c>
      <c r="D5" s="5">
        <v>250</v>
      </c>
      <c r="E5" s="5">
        <v>4200</v>
      </c>
      <c r="F5" s="5">
        <v>150</v>
      </c>
      <c r="G5" s="5" t="s">
        <v>46</v>
      </c>
      <c r="H5" s="5">
        <v>141.69999999999999</v>
      </c>
      <c r="I5" s="5">
        <v>167.4</v>
      </c>
      <c r="J5" s="14">
        <f t="shared" si="0"/>
        <v>4350.0000000000018</v>
      </c>
      <c r="K5" s="15">
        <f t="shared" si="1"/>
        <v>37500</v>
      </c>
      <c r="L5" s="16">
        <f t="shared" si="2"/>
        <v>0.11600000000000005</v>
      </c>
      <c r="M5" s="17"/>
    </row>
    <row r="6" spans="1:13">
      <c r="A6" s="28">
        <v>43891</v>
      </c>
      <c r="B6" s="5" t="s">
        <v>47</v>
      </c>
      <c r="C6" s="5" t="s">
        <v>15</v>
      </c>
      <c r="D6" s="5">
        <v>1400</v>
      </c>
      <c r="E6" s="5">
        <v>580</v>
      </c>
      <c r="F6" s="5">
        <v>22</v>
      </c>
      <c r="G6" s="5" t="s">
        <v>48</v>
      </c>
      <c r="H6" s="5">
        <v>20.7</v>
      </c>
      <c r="I6" s="5">
        <v>22.2</v>
      </c>
      <c r="J6" s="14">
        <f t="shared" si="0"/>
        <v>279.99999999999898</v>
      </c>
      <c r="K6" s="15">
        <f t="shared" si="1"/>
        <v>30800</v>
      </c>
      <c r="L6" s="16">
        <f t="shared" si="2"/>
        <v>9.0909090909090575E-3</v>
      </c>
      <c r="M6" s="17"/>
    </row>
    <row r="7" spans="1:13">
      <c r="A7" s="27">
        <v>43891</v>
      </c>
      <c r="B7" s="7" t="s">
        <v>49</v>
      </c>
      <c r="C7" s="7" t="s">
        <v>15</v>
      </c>
      <c r="D7" s="7">
        <v>2300</v>
      </c>
      <c r="E7" s="7">
        <v>300</v>
      </c>
      <c r="F7" s="7">
        <v>9.1999999999999993</v>
      </c>
      <c r="G7" s="7" t="s">
        <v>50</v>
      </c>
      <c r="H7" s="7">
        <v>8.1999999999999993</v>
      </c>
      <c r="I7" s="7">
        <v>8.9</v>
      </c>
      <c r="J7" s="18">
        <f t="shared" si="0"/>
        <v>-689.9999999999975</v>
      </c>
      <c r="K7" s="15">
        <f t="shared" si="1"/>
        <v>21160</v>
      </c>
      <c r="L7" s="16">
        <f t="shared" si="2"/>
        <v>-3.2608695652173794E-2</v>
      </c>
      <c r="M7" s="17"/>
    </row>
    <row r="8" spans="1:13">
      <c r="A8" s="28">
        <v>44013</v>
      </c>
      <c r="B8" s="5" t="s">
        <v>30</v>
      </c>
      <c r="C8" s="5" t="s">
        <v>15</v>
      </c>
      <c r="D8" s="5">
        <v>1800</v>
      </c>
      <c r="E8" s="5">
        <v>470</v>
      </c>
      <c r="F8" s="5">
        <v>20</v>
      </c>
      <c r="G8" s="5">
        <v>25</v>
      </c>
      <c r="H8" s="5">
        <v>19.899999999999999</v>
      </c>
      <c r="I8" s="5">
        <v>21</v>
      </c>
      <c r="J8" s="14">
        <f t="shared" si="0"/>
        <v>1800</v>
      </c>
      <c r="K8" s="15">
        <f t="shared" si="1"/>
        <v>36000</v>
      </c>
      <c r="L8" s="16">
        <f t="shared" si="2"/>
        <v>0.05</v>
      </c>
      <c r="M8" s="17"/>
    </row>
    <row r="9" spans="1:13">
      <c r="A9" s="27">
        <v>44013</v>
      </c>
      <c r="B9" s="7" t="s">
        <v>51</v>
      </c>
      <c r="C9" s="7" t="s">
        <v>15</v>
      </c>
      <c r="D9" s="7">
        <v>500</v>
      </c>
      <c r="E9" s="7">
        <v>1280</v>
      </c>
      <c r="F9" s="7">
        <v>39</v>
      </c>
      <c r="G9" s="7">
        <v>51</v>
      </c>
      <c r="H9" s="7">
        <v>34.700000000000003</v>
      </c>
      <c r="I9" s="7">
        <v>36.700000000000003</v>
      </c>
      <c r="J9" s="18">
        <f t="shared" si="0"/>
        <v>-1149.9999999999986</v>
      </c>
      <c r="K9" s="15">
        <f t="shared" si="1"/>
        <v>19500</v>
      </c>
      <c r="L9" s="16">
        <f t="shared" si="2"/>
        <v>-5.8974358974358904E-2</v>
      </c>
      <c r="M9" s="17"/>
    </row>
    <row r="10" spans="1:13">
      <c r="A10" s="28">
        <v>44044</v>
      </c>
      <c r="B10" s="5" t="s">
        <v>14</v>
      </c>
      <c r="C10" s="5" t="s">
        <v>15</v>
      </c>
      <c r="D10" s="5">
        <v>500</v>
      </c>
      <c r="E10" s="5">
        <v>1540</v>
      </c>
      <c r="F10" s="5">
        <v>45</v>
      </c>
      <c r="G10" s="5">
        <v>57</v>
      </c>
      <c r="H10" s="5">
        <v>40.700000000000003</v>
      </c>
      <c r="I10" s="5">
        <v>50</v>
      </c>
      <c r="J10" s="14">
        <f t="shared" si="0"/>
        <v>2500</v>
      </c>
      <c r="K10" s="15">
        <f t="shared" si="1"/>
        <v>22500</v>
      </c>
      <c r="L10" s="16">
        <f t="shared" si="2"/>
        <v>0.1111111111111111</v>
      </c>
      <c r="M10" s="17"/>
    </row>
    <row r="11" spans="1:13">
      <c r="A11" s="28">
        <v>44075</v>
      </c>
      <c r="B11" s="5" t="s">
        <v>52</v>
      </c>
      <c r="C11" s="5" t="s">
        <v>15</v>
      </c>
      <c r="D11" s="5">
        <v>1400</v>
      </c>
      <c r="E11" s="5">
        <v>560</v>
      </c>
      <c r="F11" s="5">
        <v>28</v>
      </c>
      <c r="G11" s="5">
        <v>35</v>
      </c>
      <c r="H11" s="5">
        <v>26.7</v>
      </c>
      <c r="I11" s="5">
        <v>29.8</v>
      </c>
      <c r="J11" s="14">
        <f t="shared" si="0"/>
        <v>2520.0000000000009</v>
      </c>
      <c r="K11" s="15">
        <f t="shared" si="1"/>
        <v>39200</v>
      </c>
      <c r="L11" s="16">
        <f t="shared" si="2"/>
        <v>6.4285714285714307E-2</v>
      </c>
      <c r="M11" s="17"/>
    </row>
    <row r="12" spans="1:13">
      <c r="A12" s="28" t="s">
        <v>53</v>
      </c>
      <c r="B12" s="5" t="s">
        <v>54</v>
      </c>
      <c r="C12" s="5" t="s">
        <v>15</v>
      </c>
      <c r="D12" s="5">
        <v>2700</v>
      </c>
      <c r="E12" s="5">
        <v>340</v>
      </c>
      <c r="F12" s="5">
        <v>15</v>
      </c>
      <c r="G12" s="5">
        <v>18</v>
      </c>
      <c r="H12" s="5">
        <v>14.2</v>
      </c>
      <c r="I12" s="5">
        <v>15.9</v>
      </c>
      <c r="J12" s="14">
        <f t="shared" si="0"/>
        <v>2430.0000000000009</v>
      </c>
      <c r="K12" s="15">
        <f t="shared" si="1"/>
        <v>40500</v>
      </c>
      <c r="L12" s="16">
        <f t="shared" si="2"/>
        <v>6.0000000000000026E-2</v>
      </c>
      <c r="M12" s="17"/>
    </row>
    <row r="13" spans="1:13">
      <c r="A13" s="28" t="s">
        <v>53</v>
      </c>
      <c r="B13" s="5" t="s">
        <v>55</v>
      </c>
      <c r="C13" s="5" t="s">
        <v>15</v>
      </c>
      <c r="D13" s="5">
        <v>1851</v>
      </c>
      <c r="E13" s="5">
        <v>460</v>
      </c>
      <c r="F13" s="5">
        <v>14</v>
      </c>
      <c r="G13" s="5">
        <v>19</v>
      </c>
      <c r="H13" s="5">
        <v>12.9</v>
      </c>
      <c r="I13" s="5">
        <v>14.8</v>
      </c>
      <c r="J13" s="14">
        <f t="shared" si="0"/>
        <v>1480.8000000000013</v>
      </c>
      <c r="K13" s="15">
        <f t="shared" si="1"/>
        <v>25914</v>
      </c>
      <c r="L13" s="16">
        <f t="shared" si="2"/>
        <v>5.7142857142857197E-2</v>
      </c>
      <c r="M13" s="17"/>
    </row>
    <row r="14" spans="1:13">
      <c r="A14" s="28" t="s">
        <v>56</v>
      </c>
      <c r="B14" s="5" t="s">
        <v>57</v>
      </c>
      <c r="C14" s="5" t="s">
        <v>15</v>
      </c>
      <c r="D14" s="5">
        <v>400</v>
      </c>
      <c r="E14" s="5">
        <v>1540</v>
      </c>
      <c r="F14" s="5">
        <v>50</v>
      </c>
      <c r="G14" s="5">
        <v>72</v>
      </c>
      <c r="H14" s="5">
        <v>43.9</v>
      </c>
      <c r="I14" s="5">
        <v>59</v>
      </c>
      <c r="J14" s="14">
        <f t="shared" si="0"/>
        <v>3600</v>
      </c>
      <c r="K14" s="15">
        <f t="shared" si="1"/>
        <v>20000</v>
      </c>
      <c r="L14" s="16">
        <f t="shared" si="2"/>
        <v>0.18</v>
      </c>
      <c r="M14" s="4"/>
    </row>
    <row r="15" spans="1:13">
      <c r="A15" s="27" t="s">
        <v>58</v>
      </c>
      <c r="B15" s="7" t="s">
        <v>59</v>
      </c>
      <c r="C15" s="7" t="s">
        <v>15</v>
      </c>
      <c r="D15" s="7">
        <v>400</v>
      </c>
      <c r="E15" s="7">
        <v>1900</v>
      </c>
      <c r="F15" s="7">
        <v>55</v>
      </c>
      <c r="G15" s="7">
        <v>71</v>
      </c>
      <c r="H15" s="7">
        <v>48.9</v>
      </c>
      <c r="I15" s="7">
        <v>54</v>
      </c>
      <c r="J15" s="18">
        <f t="shared" si="0"/>
        <v>-400</v>
      </c>
      <c r="K15" s="15">
        <f t="shared" si="1"/>
        <v>22000</v>
      </c>
      <c r="L15" s="16">
        <f t="shared" si="2"/>
        <v>-1.8181818181818181E-2</v>
      </c>
      <c r="M15" s="4"/>
    </row>
    <row r="16" spans="1:13">
      <c r="A16" s="27" t="s">
        <v>58</v>
      </c>
      <c r="B16" s="7" t="s">
        <v>60</v>
      </c>
      <c r="C16" s="7" t="s">
        <v>15</v>
      </c>
      <c r="D16" s="7">
        <v>2750</v>
      </c>
      <c r="E16" s="7">
        <v>450</v>
      </c>
      <c r="F16" s="7">
        <v>10</v>
      </c>
      <c r="G16" s="7">
        <v>14</v>
      </c>
      <c r="H16" s="7">
        <v>9</v>
      </c>
      <c r="I16" s="7">
        <v>9</v>
      </c>
      <c r="J16" s="18">
        <f t="shared" si="0"/>
        <v>-2750</v>
      </c>
      <c r="K16" s="15">
        <f t="shared" si="1"/>
        <v>27500</v>
      </c>
      <c r="L16" s="16">
        <f t="shared" si="2"/>
        <v>-0.1</v>
      </c>
      <c r="M16" s="4"/>
    </row>
    <row r="17" spans="1:13">
      <c r="A17" s="28" t="s">
        <v>61</v>
      </c>
      <c r="B17" s="5" t="s">
        <v>62</v>
      </c>
      <c r="C17" s="5" t="s">
        <v>15</v>
      </c>
      <c r="D17" s="5">
        <v>2700</v>
      </c>
      <c r="E17" s="5">
        <v>390</v>
      </c>
      <c r="F17" s="5">
        <v>13</v>
      </c>
      <c r="G17" s="33" t="s">
        <v>63</v>
      </c>
      <c r="H17" s="5">
        <v>16</v>
      </c>
      <c r="I17" s="5">
        <v>14</v>
      </c>
      <c r="J17" s="14">
        <f t="shared" si="0"/>
        <v>2700</v>
      </c>
      <c r="K17" s="15">
        <f t="shared" si="1"/>
        <v>35100</v>
      </c>
      <c r="L17" s="16">
        <f t="shared" si="2"/>
        <v>7.6923076923076927E-2</v>
      </c>
      <c r="M17" s="4"/>
    </row>
    <row r="18" spans="1:13">
      <c r="A18" s="28" t="s">
        <v>64</v>
      </c>
      <c r="B18" s="5" t="s">
        <v>65</v>
      </c>
      <c r="C18" s="5" t="s">
        <v>15</v>
      </c>
      <c r="D18" s="5">
        <v>500</v>
      </c>
      <c r="E18" s="5">
        <v>1560</v>
      </c>
      <c r="F18" s="5">
        <v>40</v>
      </c>
      <c r="G18" s="5">
        <v>35.700000000000003</v>
      </c>
      <c r="H18" s="5">
        <v>54</v>
      </c>
      <c r="I18" s="5">
        <v>46</v>
      </c>
      <c r="J18" s="14">
        <f t="shared" si="0"/>
        <v>3000</v>
      </c>
      <c r="K18" s="15">
        <f t="shared" si="1"/>
        <v>20000</v>
      </c>
      <c r="L18" s="16">
        <f t="shared" si="2"/>
        <v>0.15</v>
      </c>
      <c r="M18" s="4"/>
    </row>
    <row r="19" spans="1:13">
      <c r="A19" s="27" t="s">
        <v>66</v>
      </c>
      <c r="B19" s="7" t="s">
        <v>67</v>
      </c>
      <c r="C19" s="7" t="s">
        <v>15</v>
      </c>
      <c r="D19" s="7">
        <v>600</v>
      </c>
      <c r="E19" s="7">
        <v>1840</v>
      </c>
      <c r="F19" s="7">
        <v>41</v>
      </c>
      <c r="G19" s="7">
        <v>54</v>
      </c>
      <c r="H19" s="7">
        <v>37.4</v>
      </c>
      <c r="I19" s="7">
        <v>37.4</v>
      </c>
      <c r="J19" s="18">
        <f t="shared" si="0"/>
        <v>-2160.0000000000009</v>
      </c>
      <c r="K19" s="15">
        <f t="shared" si="1"/>
        <v>24600</v>
      </c>
      <c r="L19" s="16">
        <f t="shared" si="2"/>
        <v>-8.7804878048780524E-2</v>
      </c>
      <c r="M19" s="4"/>
    </row>
    <row r="20" spans="1:13">
      <c r="A20" s="28" t="s">
        <v>66</v>
      </c>
      <c r="B20" s="5" t="s">
        <v>68</v>
      </c>
      <c r="C20" s="5" t="s">
        <v>15</v>
      </c>
      <c r="D20" s="5">
        <v>250</v>
      </c>
      <c r="E20" s="5">
        <v>2200</v>
      </c>
      <c r="F20" s="5">
        <v>45</v>
      </c>
      <c r="G20" s="5">
        <v>67</v>
      </c>
      <c r="H20" s="5">
        <v>35.9</v>
      </c>
      <c r="I20" s="5">
        <v>55.2</v>
      </c>
      <c r="J20" s="14">
        <f t="shared" si="0"/>
        <v>2550.0000000000009</v>
      </c>
      <c r="K20" s="15">
        <f t="shared" si="1"/>
        <v>11250</v>
      </c>
      <c r="L20" s="16">
        <f t="shared" si="2"/>
        <v>0.22666666666666674</v>
      </c>
      <c r="M20" s="4"/>
    </row>
    <row r="21" spans="1:13">
      <c r="A21" s="27" t="s">
        <v>69</v>
      </c>
      <c r="B21" s="7" t="s">
        <v>70</v>
      </c>
      <c r="C21" s="7" t="s">
        <v>15</v>
      </c>
      <c r="D21" s="7">
        <v>1000</v>
      </c>
      <c r="E21" s="7">
        <v>620</v>
      </c>
      <c r="F21" s="7">
        <v>20</v>
      </c>
      <c r="G21" s="7">
        <v>27</v>
      </c>
      <c r="H21" s="7">
        <v>18.399999999999999</v>
      </c>
      <c r="I21" s="7">
        <v>18.399999999999999</v>
      </c>
      <c r="J21" s="18">
        <f t="shared" si="0"/>
        <v>-1600.0000000000014</v>
      </c>
      <c r="K21" s="15">
        <f t="shared" si="1"/>
        <v>20000</v>
      </c>
      <c r="L21" s="16">
        <f t="shared" si="2"/>
        <v>-8.0000000000000071E-2</v>
      </c>
      <c r="M21" s="8"/>
    </row>
    <row r="22" spans="1:13">
      <c r="A22" s="27" t="s">
        <v>69</v>
      </c>
      <c r="B22" s="7" t="s">
        <v>55</v>
      </c>
      <c r="C22" s="7" t="s">
        <v>15</v>
      </c>
      <c r="D22" s="7">
        <v>1851</v>
      </c>
      <c r="E22" s="7">
        <v>500</v>
      </c>
      <c r="F22" s="7">
        <v>21</v>
      </c>
      <c r="G22" s="7">
        <v>25</v>
      </c>
      <c r="H22" s="7">
        <v>19.7</v>
      </c>
      <c r="I22" s="7">
        <v>19.7</v>
      </c>
      <c r="J22" s="18">
        <f t="shared" si="0"/>
        <v>-2406.3000000000011</v>
      </c>
      <c r="K22" s="15">
        <f t="shared" si="1"/>
        <v>38871</v>
      </c>
      <c r="L22" s="16">
        <f t="shared" si="2"/>
        <v>-6.1904761904761935E-2</v>
      </c>
      <c r="M22" s="8"/>
    </row>
    <row r="23" spans="1:13">
      <c r="A23" s="27" t="s">
        <v>71</v>
      </c>
      <c r="B23" s="7" t="s">
        <v>72</v>
      </c>
      <c r="C23" s="7" t="s">
        <v>15</v>
      </c>
      <c r="D23" s="7">
        <v>1500</v>
      </c>
      <c r="E23" s="7">
        <v>340</v>
      </c>
      <c r="F23" s="7">
        <v>19.5</v>
      </c>
      <c r="G23" s="7">
        <v>17.899999999999999</v>
      </c>
      <c r="H23" s="7">
        <v>25</v>
      </c>
      <c r="I23" s="7">
        <v>18.5</v>
      </c>
      <c r="J23" s="18">
        <f t="shared" si="0"/>
        <v>-1500</v>
      </c>
      <c r="K23" s="15">
        <f t="shared" si="1"/>
        <v>29250</v>
      </c>
      <c r="L23" s="16">
        <f t="shared" si="2"/>
        <v>-5.128205128205128E-2</v>
      </c>
      <c r="M23" s="8"/>
    </row>
    <row r="24" spans="1:13">
      <c r="A24" s="28" t="s">
        <v>71</v>
      </c>
      <c r="B24" s="5" t="s">
        <v>34</v>
      </c>
      <c r="C24" s="5" t="s">
        <v>15</v>
      </c>
      <c r="D24" s="5">
        <v>600</v>
      </c>
      <c r="E24" s="5">
        <v>1450</v>
      </c>
      <c r="F24" s="5">
        <v>45</v>
      </c>
      <c r="G24" s="5">
        <v>40.700000000000003</v>
      </c>
      <c r="H24" s="5">
        <v>62</v>
      </c>
      <c r="I24" s="5">
        <v>48.2</v>
      </c>
      <c r="J24" s="14">
        <f t="shared" si="0"/>
        <v>1920.0000000000018</v>
      </c>
      <c r="K24" s="15">
        <f t="shared" si="1"/>
        <v>27000</v>
      </c>
      <c r="L24" s="16">
        <f t="shared" si="2"/>
        <v>7.111111111111118E-2</v>
      </c>
      <c r="M24" s="8"/>
    </row>
    <row r="25" spans="1:13">
      <c r="A25" s="28" t="s">
        <v>73</v>
      </c>
      <c r="B25" s="5" t="s">
        <v>74</v>
      </c>
      <c r="C25" s="5" t="s">
        <v>15</v>
      </c>
      <c r="D25" s="5">
        <v>5400</v>
      </c>
      <c r="E25" s="5">
        <v>390</v>
      </c>
      <c r="F25" s="5">
        <v>10.8</v>
      </c>
      <c r="G25" s="5">
        <v>10</v>
      </c>
      <c r="H25" s="5">
        <v>15</v>
      </c>
      <c r="I25" s="5">
        <v>11.5</v>
      </c>
      <c r="J25" s="14">
        <f t="shared" si="0"/>
        <v>3779.9999999999964</v>
      </c>
      <c r="K25" s="15">
        <f t="shared" si="1"/>
        <v>58320.000000000007</v>
      </c>
      <c r="L25" s="16">
        <f t="shared" si="2"/>
        <v>6.4814814814814742E-2</v>
      </c>
      <c r="M25" s="8"/>
    </row>
    <row r="26" spans="1:13">
      <c r="A26" s="28" t="s">
        <v>75</v>
      </c>
      <c r="B26" s="5" t="s">
        <v>52</v>
      </c>
      <c r="C26" s="5" t="s">
        <v>15</v>
      </c>
      <c r="D26" s="5">
        <v>1400</v>
      </c>
      <c r="E26" s="5">
        <v>600</v>
      </c>
      <c r="F26" s="5">
        <v>26</v>
      </c>
      <c r="G26" s="5">
        <v>24.4</v>
      </c>
      <c r="H26" s="5">
        <v>34</v>
      </c>
      <c r="I26" s="5">
        <v>27</v>
      </c>
      <c r="J26" s="14">
        <f t="shared" si="0"/>
        <v>1400</v>
      </c>
      <c r="K26" s="15">
        <f t="shared" si="1"/>
        <v>36400</v>
      </c>
      <c r="L26" s="16">
        <f t="shared" si="2"/>
        <v>3.8461538461538464E-2</v>
      </c>
      <c r="M26" s="8"/>
    </row>
    <row r="27" spans="1:13">
      <c r="A27" s="27" t="s">
        <v>75</v>
      </c>
      <c r="B27" s="7" t="s">
        <v>34</v>
      </c>
      <c r="C27" s="7" t="s">
        <v>15</v>
      </c>
      <c r="D27" s="7">
        <v>600</v>
      </c>
      <c r="E27" s="7">
        <v>1500</v>
      </c>
      <c r="F27" s="7">
        <v>45</v>
      </c>
      <c r="G27" s="7">
        <v>42.4</v>
      </c>
      <c r="H27" s="7">
        <v>67</v>
      </c>
      <c r="I27" s="7">
        <v>42.4</v>
      </c>
      <c r="J27" s="18">
        <f t="shared" si="0"/>
        <v>-1560.0000000000009</v>
      </c>
      <c r="K27" s="15">
        <f t="shared" si="1"/>
        <v>27000</v>
      </c>
      <c r="L27" s="16">
        <f t="shared" si="2"/>
        <v>-5.777777777777781E-2</v>
      </c>
      <c r="M27" s="8"/>
    </row>
    <row r="28" spans="1:13">
      <c r="A28" s="28" t="s">
        <v>76</v>
      </c>
      <c r="B28" s="5" t="s">
        <v>77</v>
      </c>
      <c r="C28" s="5" t="s">
        <v>15</v>
      </c>
      <c r="D28" s="5">
        <v>1000</v>
      </c>
      <c r="E28" s="5">
        <v>1500</v>
      </c>
      <c r="F28" s="5">
        <v>42</v>
      </c>
      <c r="G28" s="5">
        <v>37.4</v>
      </c>
      <c r="H28" s="5">
        <v>55</v>
      </c>
      <c r="I28" s="5">
        <v>47.5</v>
      </c>
      <c r="J28" s="14">
        <f t="shared" si="0"/>
        <v>5500</v>
      </c>
      <c r="K28" s="15">
        <f t="shared" si="1"/>
        <v>42000</v>
      </c>
      <c r="L28" s="16">
        <f t="shared" si="2"/>
        <v>0.13095238095238096</v>
      </c>
      <c r="M28" s="8"/>
    </row>
    <row r="29" spans="1:13">
      <c r="A29" s="28" t="s">
        <v>76</v>
      </c>
      <c r="B29" s="5" t="s">
        <v>78</v>
      </c>
      <c r="C29" s="5" t="s">
        <v>15</v>
      </c>
      <c r="D29" s="5">
        <v>250</v>
      </c>
      <c r="E29" s="5">
        <v>2460</v>
      </c>
      <c r="F29" s="5">
        <v>27</v>
      </c>
      <c r="G29" s="5">
        <v>18.899999999999999</v>
      </c>
      <c r="H29" s="5">
        <v>41</v>
      </c>
      <c r="I29" s="5">
        <v>35.5</v>
      </c>
      <c r="J29" s="14">
        <f t="shared" si="0"/>
        <v>2125</v>
      </c>
      <c r="K29" s="15">
        <f t="shared" si="1"/>
        <v>6750</v>
      </c>
      <c r="L29" s="16">
        <f t="shared" si="2"/>
        <v>0.31481481481481483</v>
      </c>
      <c r="M29" s="8"/>
    </row>
    <row r="30" spans="1:13">
      <c r="A30" s="27" t="s">
        <v>79</v>
      </c>
      <c r="B30" s="7" t="s">
        <v>80</v>
      </c>
      <c r="C30" s="7" t="s">
        <v>15</v>
      </c>
      <c r="D30" s="7">
        <v>2400</v>
      </c>
      <c r="E30" s="7">
        <v>780</v>
      </c>
      <c r="F30" s="7">
        <v>15</v>
      </c>
      <c r="G30" s="7">
        <v>13.9</v>
      </c>
      <c r="H30" s="7">
        <v>18</v>
      </c>
      <c r="I30" s="7">
        <v>14.7</v>
      </c>
      <c r="J30" s="18">
        <f t="shared" si="0"/>
        <v>-720.00000000000171</v>
      </c>
      <c r="K30" s="15">
        <f t="shared" si="1"/>
        <v>36000</v>
      </c>
      <c r="L30" s="16">
        <f t="shared" si="2"/>
        <v>-2.0000000000000049E-2</v>
      </c>
      <c r="M30" s="8"/>
    </row>
    <row r="31" spans="1:13">
      <c r="A31" s="28" t="s">
        <v>81</v>
      </c>
      <c r="B31" s="5" t="s">
        <v>82</v>
      </c>
      <c r="C31" s="5" t="s">
        <v>15</v>
      </c>
      <c r="D31" s="5">
        <v>1000</v>
      </c>
      <c r="E31" s="5">
        <v>480</v>
      </c>
      <c r="F31" s="5">
        <v>29</v>
      </c>
      <c r="G31" s="5">
        <v>26.9</v>
      </c>
      <c r="H31" s="5">
        <v>36</v>
      </c>
      <c r="I31" s="5">
        <v>30</v>
      </c>
      <c r="J31" s="14">
        <f t="shared" si="0"/>
        <v>1000</v>
      </c>
      <c r="K31" s="15">
        <f>E31*F31</f>
        <v>13920</v>
      </c>
      <c r="L31" s="16">
        <f t="shared" si="2"/>
        <v>7.183908045977011E-2</v>
      </c>
      <c r="M31" s="8"/>
    </row>
    <row r="32" spans="1:13">
      <c r="A32" s="28" t="s">
        <v>81</v>
      </c>
      <c r="B32" s="5" t="s">
        <v>82</v>
      </c>
      <c r="C32" s="5" t="s">
        <v>15</v>
      </c>
      <c r="D32" s="5">
        <v>2000</v>
      </c>
      <c r="E32" s="5">
        <v>480</v>
      </c>
      <c r="F32" s="5">
        <v>31</v>
      </c>
      <c r="G32" s="5">
        <v>29.7</v>
      </c>
      <c r="H32" s="5">
        <v>36</v>
      </c>
      <c r="I32" s="5">
        <v>32.6</v>
      </c>
      <c r="J32" s="14">
        <f t="shared" si="0"/>
        <v>3200.0000000000027</v>
      </c>
      <c r="K32" s="15">
        <f>E32*F32</f>
        <v>14880</v>
      </c>
      <c r="L32" s="16">
        <f t="shared" si="2"/>
        <v>0.21505376344086038</v>
      </c>
      <c r="M32" s="8"/>
    </row>
    <row r="33" spans="1:13">
      <c r="A33" s="27"/>
      <c r="B33" s="7"/>
      <c r="C33" s="7"/>
      <c r="D33" s="7"/>
      <c r="E33" s="7"/>
      <c r="F33" s="7"/>
      <c r="G33" s="7"/>
      <c r="H33" s="7"/>
      <c r="I33" s="7"/>
      <c r="J33" s="18"/>
      <c r="K33" s="15"/>
      <c r="L33" s="16"/>
      <c r="M33" s="8"/>
    </row>
    <row r="34" spans="1:13">
      <c r="A34" s="28"/>
      <c r="B34" s="5"/>
      <c r="C34" s="5"/>
      <c r="D34" s="5"/>
      <c r="E34" s="5"/>
      <c r="F34" s="5"/>
      <c r="G34" s="5"/>
      <c r="H34" s="5"/>
      <c r="I34" s="5"/>
      <c r="J34" s="14"/>
      <c r="K34" s="15"/>
      <c r="L34" s="16">
        <f>SUM(L4:L33)</f>
        <v>1.4897334974539036</v>
      </c>
    </row>
    <row r="35" spans="1:13">
      <c r="A35" s="30"/>
      <c r="B35" s="9"/>
      <c r="C35" s="9"/>
      <c r="D35" s="9"/>
      <c r="E35" s="9"/>
      <c r="F35" s="9"/>
      <c r="G35" s="9"/>
      <c r="H35" s="10"/>
      <c r="I35" s="10"/>
      <c r="J35" s="10"/>
      <c r="K35" s="9"/>
      <c r="L35" s="19"/>
    </row>
    <row r="36" spans="1:13">
      <c r="A36" s="30"/>
      <c r="B36" s="9"/>
      <c r="C36" s="9"/>
      <c r="D36" s="9"/>
      <c r="E36" s="9"/>
      <c r="F36" s="9"/>
      <c r="G36" s="9"/>
      <c r="H36" s="41" t="s">
        <v>21</v>
      </c>
      <c r="I36" s="41"/>
      <c r="J36" s="20">
        <f>SUM(J4:J34)</f>
        <v>32774.500000000007</v>
      </c>
      <c r="K36" s="9"/>
      <c r="L36" s="12"/>
    </row>
    <row r="37" spans="1:13">
      <c r="H37" s="9"/>
      <c r="I37" s="9"/>
      <c r="J37" s="9"/>
    </row>
    <row r="38" spans="1:13">
      <c r="H38" s="42" t="s">
        <v>22</v>
      </c>
      <c r="I38" s="42"/>
      <c r="J38" s="22">
        <v>1.49</v>
      </c>
    </row>
    <row r="39" spans="1:13">
      <c r="H39" s="11"/>
      <c r="I39" s="11"/>
    </row>
    <row r="40" spans="1:13">
      <c r="H40" s="42" t="s">
        <v>23</v>
      </c>
      <c r="I40" s="42"/>
      <c r="J40" s="22">
        <f>19/29</f>
        <v>0.65517241379310343</v>
      </c>
    </row>
  </sheetData>
  <mergeCells count="5">
    <mergeCell ref="A1:L1"/>
    <mergeCell ref="A2:L2"/>
    <mergeCell ref="H36:I36"/>
    <mergeCell ref="H38:I38"/>
    <mergeCell ref="H40:I40"/>
  </mergeCells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31" sqref="B31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2"/>
    </row>
    <row r="2" spans="1:13">
      <c r="A2" s="39" t="s">
        <v>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27">
        <v>43508</v>
      </c>
      <c r="B4" s="7" t="s">
        <v>84</v>
      </c>
      <c r="C4" s="7" t="s">
        <v>15</v>
      </c>
      <c r="D4" s="7">
        <v>1851</v>
      </c>
      <c r="E4" s="7">
        <v>480</v>
      </c>
      <c r="F4" s="7">
        <v>25</v>
      </c>
      <c r="G4" s="7" t="s">
        <v>85</v>
      </c>
      <c r="H4" s="7">
        <v>23.7</v>
      </c>
      <c r="I4" s="7">
        <v>23.7</v>
      </c>
      <c r="J4" s="18">
        <f>(I4-F4)*D4</f>
        <v>-2406.3000000000011</v>
      </c>
      <c r="K4" s="15">
        <f>D4*F4</f>
        <v>46275</v>
      </c>
      <c r="L4" s="16">
        <f>(J4/K4)</f>
        <v>-5.2000000000000025E-2</v>
      </c>
      <c r="M4" s="17"/>
    </row>
    <row r="5" spans="1:13">
      <c r="A5" s="28">
        <v>43508</v>
      </c>
      <c r="B5" s="5" t="s">
        <v>86</v>
      </c>
      <c r="C5" s="5" t="s">
        <v>15</v>
      </c>
      <c r="D5" s="5">
        <v>800</v>
      </c>
      <c r="E5" s="5">
        <v>290</v>
      </c>
      <c r="F5" s="5">
        <v>41</v>
      </c>
      <c r="G5" s="5" t="s">
        <v>87</v>
      </c>
      <c r="H5" s="5">
        <v>37.9</v>
      </c>
      <c r="I5" s="5">
        <v>43.4</v>
      </c>
      <c r="J5" s="14">
        <f>(I5-F5)*D5</f>
        <v>1919.9999999999989</v>
      </c>
      <c r="K5" s="15">
        <f>D5*F5</f>
        <v>32800</v>
      </c>
      <c r="L5" s="16">
        <f>(J5/K5)</f>
        <v>5.8536585365853627E-2</v>
      </c>
      <c r="M5" s="17"/>
    </row>
    <row r="6" spans="1:13">
      <c r="A6" s="28">
        <v>43508</v>
      </c>
      <c r="B6" s="5" t="s">
        <v>25</v>
      </c>
      <c r="C6" s="5" t="s">
        <v>15</v>
      </c>
      <c r="D6" s="5">
        <v>1400</v>
      </c>
      <c r="E6" s="5">
        <v>560</v>
      </c>
      <c r="F6" s="5">
        <v>33</v>
      </c>
      <c r="G6" s="5" t="s">
        <v>88</v>
      </c>
      <c r="H6" s="5">
        <v>31.4</v>
      </c>
      <c r="I6" s="5">
        <v>34.200000000000003</v>
      </c>
      <c r="J6" s="14">
        <f>(I6-F6)*D6</f>
        <v>1680.0000000000041</v>
      </c>
      <c r="K6" s="15">
        <f>D6*F6</f>
        <v>46200</v>
      </c>
      <c r="L6" s="16">
        <f>(J6/K6)</f>
        <v>3.6363636363636452E-2</v>
      </c>
      <c r="M6" s="17"/>
    </row>
    <row r="7" spans="1:13">
      <c r="A7" s="28">
        <v>43567</v>
      </c>
      <c r="B7" s="5" t="s">
        <v>89</v>
      </c>
      <c r="C7" s="5" t="s">
        <v>15</v>
      </c>
      <c r="D7" s="5">
        <v>600</v>
      </c>
      <c r="E7" s="5">
        <v>740</v>
      </c>
      <c r="F7" s="5">
        <v>25</v>
      </c>
      <c r="G7" s="5" t="s">
        <v>90</v>
      </c>
      <c r="H7" s="5">
        <v>21.9</v>
      </c>
      <c r="I7" s="5">
        <v>27.1</v>
      </c>
      <c r="J7" s="14">
        <f>(I7-F7)*D7</f>
        <v>1260.0000000000009</v>
      </c>
      <c r="K7" s="15">
        <f>D7*F7</f>
        <v>15000</v>
      </c>
      <c r="L7" s="16">
        <f>(J7/K7)</f>
        <v>8.4000000000000061E-2</v>
      </c>
      <c r="M7" s="17"/>
    </row>
    <row r="8" spans="1:13">
      <c r="A8" s="28">
        <v>43597</v>
      </c>
      <c r="B8" s="5" t="s">
        <v>91</v>
      </c>
      <c r="C8" s="5" t="s">
        <v>15</v>
      </c>
      <c r="D8" s="5">
        <v>300</v>
      </c>
      <c r="E8" s="5">
        <v>1400</v>
      </c>
      <c r="F8" s="5">
        <v>87</v>
      </c>
      <c r="G8" s="5" t="s">
        <v>92</v>
      </c>
      <c r="H8" s="5">
        <v>80.900000000000006</v>
      </c>
      <c r="I8" s="5">
        <v>99.9</v>
      </c>
      <c r="J8" s="14">
        <f>(I8-F8)*D8</f>
        <v>3870.0000000000018</v>
      </c>
      <c r="K8" s="15">
        <f>D8*F8</f>
        <v>26100</v>
      </c>
      <c r="L8" s="16">
        <f>(J8/K8)</f>
        <v>0.14827586206896559</v>
      </c>
      <c r="M8" s="17"/>
    </row>
    <row r="9" spans="1:13">
      <c r="A9" s="28">
        <v>43628</v>
      </c>
      <c r="B9" s="5" t="s">
        <v>93</v>
      </c>
      <c r="C9" s="5" t="s">
        <v>15</v>
      </c>
      <c r="D9" s="5">
        <v>800</v>
      </c>
      <c r="E9" s="5">
        <v>940</v>
      </c>
      <c r="F9" s="5">
        <v>32</v>
      </c>
      <c r="G9" s="5" t="s">
        <v>94</v>
      </c>
      <c r="H9" s="5">
        <v>30.9</v>
      </c>
      <c r="I9" s="5">
        <v>34</v>
      </c>
      <c r="J9" s="14">
        <f t="shared" ref="J9:J22" si="0">(I9-F9)*D9</f>
        <v>1600</v>
      </c>
      <c r="K9" s="15">
        <f t="shared" ref="K9:K22" si="1">D9*F9</f>
        <v>25600</v>
      </c>
      <c r="L9" s="16">
        <f t="shared" ref="L9:L22" si="2">(J9/K9)</f>
        <v>6.25E-2</v>
      </c>
      <c r="M9" s="17"/>
    </row>
    <row r="10" spans="1:13">
      <c r="A10" s="27">
        <v>43720</v>
      </c>
      <c r="B10" s="7" t="s">
        <v>95</v>
      </c>
      <c r="C10" s="7" t="s">
        <v>15</v>
      </c>
      <c r="D10" s="7">
        <v>250</v>
      </c>
      <c r="E10" s="7">
        <v>3250</v>
      </c>
      <c r="F10" s="7">
        <v>107</v>
      </c>
      <c r="G10" s="7" t="s">
        <v>96</v>
      </c>
      <c r="H10" s="7">
        <v>97.9</v>
      </c>
      <c r="I10" s="7">
        <v>97.9</v>
      </c>
      <c r="J10" s="18">
        <f t="shared" si="0"/>
        <v>-2274.9999999999986</v>
      </c>
      <c r="K10" s="15">
        <f t="shared" si="1"/>
        <v>26750</v>
      </c>
      <c r="L10" s="16">
        <f t="shared" si="2"/>
        <v>-8.5046728971962568E-2</v>
      </c>
      <c r="M10" s="17"/>
    </row>
    <row r="11" spans="1:13">
      <c r="A11" s="28">
        <v>43720</v>
      </c>
      <c r="B11" s="5" t="s">
        <v>72</v>
      </c>
      <c r="C11" s="5" t="s">
        <v>15</v>
      </c>
      <c r="D11" s="5">
        <v>1200</v>
      </c>
      <c r="E11" s="5">
        <v>340</v>
      </c>
      <c r="F11" s="5">
        <v>20</v>
      </c>
      <c r="G11" s="5" t="s">
        <v>97</v>
      </c>
      <c r="H11" s="5">
        <v>18.7</v>
      </c>
      <c r="I11" s="5">
        <v>21.6</v>
      </c>
      <c r="J11" s="14">
        <f t="shared" si="0"/>
        <v>1920.0000000000018</v>
      </c>
      <c r="K11" s="15">
        <f t="shared" si="1"/>
        <v>24000</v>
      </c>
      <c r="L11" s="16">
        <f t="shared" si="2"/>
        <v>8.0000000000000071E-2</v>
      </c>
      <c r="M11" s="17"/>
    </row>
    <row r="12" spans="1:13">
      <c r="A12" s="28">
        <v>43750</v>
      </c>
      <c r="B12" s="5" t="s">
        <v>98</v>
      </c>
      <c r="C12" s="5" t="s">
        <v>15</v>
      </c>
      <c r="D12" s="5">
        <v>750</v>
      </c>
      <c r="E12" s="5">
        <v>1180</v>
      </c>
      <c r="F12" s="5">
        <v>32</v>
      </c>
      <c r="G12" s="5" t="s">
        <v>94</v>
      </c>
      <c r="H12" s="5">
        <v>28.9</v>
      </c>
      <c r="I12" s="5">
        <v>34.4</v>
      </c>
      <c r="J12" s="14">
        <f t="shared" si="0"/>
        <v>1799.9999999999989</v>
      </c>
      <c r="K12" s="15">
        <f t="shared" si="1"/>
        <v>24000</v>
      </c>
      <c r="L12" s="16">
        <f t="shared" si="2"/>
        <v>7.4999999999999956E-2</v>
      </c>
      <c r="M12" s="17"/>
    </row>
    <row r="13" spans="1:13">
      <c r="A13" s="28">
        <v>43750</v>
      </c>
      <c r="B13" s="5" t="s">
        <v>72</v>
      </c>
      <c r="C13" s="5" t="s">
        <v>15</v>
      </c>
      <c r="D13" s="5">
        <v>1200</v>
      </c>
      <c r="E13" s="5">
        <v>340</v>
      </c>
      <c r="F13" s="5">
        <v>23</v>
      </c>
      <c r="G13" s="5" t="s">
        <v>99</v>
      </c>
      <c r="H13" s="5">
        <v>21.4</v>
      </c>
      <c r="I13" s="5">
        <v>25</v>
      </c>
      <c r="J13" s="14">
        <f t="shared" si="0"/>
        <v>2400</v>
      </c>
      <c r="K13" s="15">
        <f t="shared" si="1"/>
        <v>27600</v>
      </c>
      <c r="L13" s="16">
        <f t="shared" si="2"/>
        <v>8.6956521739130432E-2</v>
      </c>
      <c r="M13" s="17"/>
    </row>
    <row r="14" spans="1:13">
      <c r="A14" s="28">
        <v>43781</v>
      </c>
      <c r="B14" s="5" t="s">
        <v>72</v>
      </c>
      <c r="C14" s="5" t="s">
        <v>15</v>
      </c>
      <c r="D14" s="5">
        <v>1200</v>
      </c>
      <c r="E14" s="5">
        <v>340</v>
      </c>
      <c r="F14" s="5">
        <v>24.5</v>
      </c>
      <c r="G14" s="5" t="s">
        <v>100</v>
      </c>
      <c r="H14" s="5">
        <v>22.9</v>
      </c>
      <c r="I14" s="5">
        <v>26.5</v>
      </c>
      <c r="J14" s="14">
        <f t="shared" si="0"/>
        <v>2400</v>
      </c>
      <c r="K14" s="15">
        <f t="shared" si="1"/>
        <v>29400</v>
      </c>
      <c r="L14" s="16">
        <f t="shared" si="2"/>
        <v>8.1632653061224483E-2</v>
      </c>
      <c r="M14" s="4"/>
    </row>
    <row r="15" spans="1:13">
      <c r="A15" s="28" t="s">
        <v>101</v>
      </c>
      <c r="B15" s="5" t="s">
        <v>67</v>
      </c>
      <c r="C15" s="5" t="s">
        <v>15</v>
      </c>
      <c r="D15" s="5">
        <v>600</v>
      </c>
      <c r="E15" s="5">
        <v>1740</v>
      </c>
      <c r="F15" s="5">
        <v>32</v>
      </c>
      <c r="G15" s="5" t="s">
        <v>102</v>
      </c>
      <c r="H15" s="5">
        <v>28.9</v>
      </c>
      <c r="I15" s="5">
        <v>34.5</v>
      </c>
      <c r="J15" s="14">
        <f t="shared" si="0"/>
        <v>1500</v>
      </c>
      <c r="K15" s="15">
        <f t="shared" si="1"/>
        <v>19200</v>
      </c>
      <c r="L15" s="16">
        <f t="shared" si="2"/>
        <v>7.8125E-2</v>
      </c>
      <c r="M15" s="4"/>
    </row>
    <row r="16" spans="1:13">
      <c r="A16" s="28" t="s">
        <v>101</v>
      </c>
      <c r="B16" s="5" t="s">
        <v>103</v>
      </c>
      <c r="C16" s="5" t="s">
        <v>15</v>
      </c>
      <c r="D16" s="5">
        <v>3000</v>
      </c>
      <c r="E16" s="5">
        <v>180</v>
      </c>
      <c r="F16" s="5">
        <v>8</v>
      </c>
      <c r="G16" s="33" t="s">
        <v>104</v>
      </c>
      <c r="H16" s="5">
        <v>7.4</v>
      </c>
      <c r="I16" s="5">
        <v>8.9</v>
      </c>
      <c r="J16" s="14">
        <f t="shared" si="0"/>
        <v>2700.0000000000009</v>
      </c>
      <c r="K16" s="15">
        <f t="shared" si="1"/>
        <v>24000</v>
      </c>
      <c r="L16" s="16">
        <f t="shared" si="2"/>
        <v>0.11250000000000004</v>
      </c>
      <c r="M16" s="4"/>
    </row>
    <row r="17" spans="1:13">
      <c r="A17" s="27" t="s">
        <v>105</v>
      </c>
      <c r="B17" s="7" t="s">
        <v>55</v>
      </c>
      <c r="C17" s="7" t="s">
        <v>15</v>
      </c>
      <c r="D17" s="7">
        <v>1851</v>
      </c>
      <c r="E17" s="7">
        <v>440</v>
      </c>
      <c r="F17" s="7">
        <v>10.4</v>
      </c>
      <c r="G17" s="34" t="s">
        <v>106</v>
      </c>
      <c r="H17" s="7">
        <v>9.4</v>
      </c>
      <c r="I17" s="7">
        <v>9.4</v>
      </c>
      <c r="J17" s="18">
        <f t="shared" si="0"/>
        <v>-1851</v>
      </c>
      <c r="K17" s="15">
        <f t="shared" si="1"/>
        <v>19250.400000000001</v>
      </c>
      <c r="L17" s="16">
        <f t="shared" si="2"/>
        <v>-9.6153846153846145E-2</v>
      </c>
      <c r="M17" s="4"/>
    </row>
    <row r="18" spans="1:13">
      <c r="A18" s="28" t="s">
        <v>107</v>
      </c>
      <c r="B18" s="5" t="s">
        <v>40</v>
      </c>
      <c r="C18" s="5" t="s">
        <v>15</v>
      </c>
      <c r="D18" s="5">
        <v>1500</v>
      </c>
      <c r="E18" s="5">
        <v>720</v>
      </c>
      <c r="F18" s="5">
        <v>25</v>
      </c>
      <c r="G18" s="5" t="s">
        <v>85</v>
      </c>
      <c r="H18" s="5">
        <v>23.7</v>
      </c>
      <c r="I18" s="5">
        <v>27</v>
      </c>
      <c r="J18" s="14">
        <f t="shared" si="0"/>
        <v>3000</v>
      </c>
      <c r="K18" s="15">
        <f t="shared" si="1"/>
        <v>37500</v>
      </c>
      <c r="L18" s="16">
        <f t="shared" si="2"/>
        <v>0.08</v>
      </c>
      <c r="M18" s="4"/>
    </row>
    <row r="19" spans="1:13">
      <c r="A19" s="28" t="s">
        <v>108</v>
      </c>
      <c r="B19" s="5" t="s">
        <v>43</v>
      </c>
      <c r="C19" s="5" t="s">
        <v>15</v>
      </c>
      <c r="D19" s="5">
        <v>1200</v>
      </c>
      <c r="E19" s="5">
        <v>340</v>
      </c>
      <c r="F19" s="5">
        <v>12</v>
      </c>
      <c r="G19" s="5" t="s">
        <v>109</v>
      </c>
      <c r="H19" s="5">
        <v>10.4</v>
      </c>
      <c r="I19" s="5">
        <v>16.600000000000001</v>
      </c>
      <c r="J19" s="14">
        <f t="shared" si="0"/>
        <v>5520.0000000000018</v>
      </c>
      <c r="K19" s="15">
        <f t="shared" si="1"/>
        <v>14400</v>
      </c>
      <c r="L19" s="16">
        <f t="shared" si="2"/>
        <v>0.38333333333333347</v>
      </c>
      <c r="M19" s="4"/>
    </row>
    <row r="20" spans="1:13">
      <c r="A20" s="28" t="s">
        <v>110</v>
      </c>
      <c r="B20" s="5" t="s">
        <v>98</v>
      </c>
      <c r="C20" s="5" t="s">
        <v>15</v>
      </c>
      <c r="D20" s="5">
        <v>750</v>
      </c>
      <c r="E20" s="5">
        <v>1200</v>
      </c>
      <c r="F20" s="5">
        <v>22</v>
      </c>
      <c r="G20" s="5" t="s">
        <v>111</v>
      </c>
      <c r="H20" s="5">
        <v>19.399999999999999</v>
      </c>
      <c r="I20" s="5">
        <v>23</v>
      </c>
      <c r="J20" s="14">
        <f t="shared" si="0"/>
        <v>750</v>
      </c>
      <c r="K20" s="15">
        <f t="shared" si="1"/>
        <v>16500</v>
      </c>
      <c r="L20" s="16">
        <f t="shared" si="2"/>
        <v>4.5454545454545456E-2</v>
      </c>
      <c r="M20" s="4"/>
    </row>
    <row r="21" spans="1:13">
      <c r="A21" s="28" t="s">
        <v>112</v>
      </c>
      <c r="B21" s="5" t="s">
        <v>43</v>
      </c>
      <c r="C21" s="5" t="s">
        <v>15</v>
      </c>
      <c r="D21" s="5">
        <v>1500</v>
      </c>
      <c r="E21" s="5">
        <v>340</v>
      </c>
      <c r="F21" s="5">
        <v>16.5</v>
      </c>
      <c r="G21" s="5" t="s">
        <v>113</v>
      </c>
      <c r="H21" s="5">
        <v>14.7</v>
      </c>
      <c r="I21" s="5">
        <v>17.8</v>
      </c>
      <c r="J21" s="14">
        <f t="shared" si="0"/>
        <v>1950.0000000000011</v>
      </c>
      <c r="K21" s="15">
        <f t="shared" si="1"/>
        <v>24750</v>
      </c>
      <c r="L21" s="16">
        <f t="shared" si="2"/>
        <v>7.8787878787878837E-2</v>
      </c>
      <c r="M21" s="8"/>
    </row>
    <row r="22" spans="1:13">
      <c r="A22" s="28" t="s">
        <v>114</v>
      </c>
      <c r="B22" s="5" t="s">
        <v>115</v>
      </c>
      <c r="C22" s="5" t="s">
        <v>15</v>
      </c>
      <c r="D22" s="5">
        <v>500</v>
      </c>
      <c r="E22" s="5">
        <v>1640</v>
      </c>
      <c r="F22" s="5">
        <v>62</v>
      </c>
      <c r="G22" s="5" t="s">
        <v>116</v>
      </c>
      <c r="H22" s="5">
        <v>57.7</v>
      </c>
      <c r="I22" s="5">
        <v>70</v>
      </c>
      <c r="J22" s="14">
        <f t="shared" si="0"/>
        <v>4000</v>
      </c>
      <c r="K22" s="15">
        <f t="shared" si="1"/>
        <v>31000</v>
      </c>
      <c r="L22" s="16">
        <f t="shared" si="2"/>
        <v>0.12903225806451613</v>
      </c>
      <c r="M22" s="8"/>
    </row>
    <row r="23" spans="1:13">
      <c r="A23" s="28"/>
      <c r="B23" s="5"/>
      <c r="C23" s="5"/>
      <c r="D23" s="5"/>
      <c r="E23" s="5"/>
      <c r="F23" s="5"/>
      <c r="G23" s="5"/>
      <c r="H23" s="5"/>
      <c r="I23" s="5"/>
      <c r="J23" s="14"/>
      <c r="K23" s="15"/>
      <c r="L23" s="16"/>
      <c r="M23" s="8"/>
    </row>
    <row r="24" spans="1:13">
      <c r="A24" s="28"/>
      <c r="B24" s="5"/>
      <c r="C24" s="5"/>
      <c r="D24" s="5"/>
      <c r="E24" s="5"/>
      <c r="F24" s="5"/>
      <c r="G24" s="5"/>
      <c r="H24" s="5"/>
      <c r="I24" s="5"/>
      <c r="J24" s="14"/>
      <c r="K24" s="15"/>
      <c r="L24" s="16">
        <f>SUM(L4:L23)</f>
        <v>1.3872976991132759</v>
      </c>
    </row>
    <row r="25" spans="1:13">
      <c r="A25" s="30"/>
      <c r="B25" s="9"/>
      <c r="C25" s="9"/>
      <c r="D25" s="9"/>
      <c r="E25" s="9"/>
      <c r="F25" s="9"/>
      <c r="G25" s="9"/>
      <c r="H25" s="10"/>
      <c r="I25" s="10"/>
      <c r="J25" s="10"/>
      <c r="K25" s="9"/>
      <c r="L25" s="19"/>
    </row>
    <row r="26" spans="1:13">
      <c r="A26" s="30"/>
      <c r="B26" s="9"/>
      <c r="C26" s="9"/>
      <c r="D26" s="9"/>
      <c r="E26" s="9"/>
      <c r="F26" s="9"/>
      <c r="G26" s="9"/>
      <c r="H26" s="41" t="s">
        <v>21</v>
      </c>
      <c r="I26" s="41"/>
      <c r="J26" s="20">
        <f>SUM(J4:J24)</f>
        <v>31737.700000000012</v>
      </c>
      <c r="K26" s="9"/>
      <c r="L26" s="12"/>
    </row>
    <row r="27" spans="1:13">
      <c r="H27" s="9"/>
      <c r="I27" s="9"/>
      <c r="J27" s="9"/>
    </row>
    <row r="28" spans="1:13">
      <c r="H28" s="42" t="s">
        <v>22</v>
      </c>
      <c r="I28" s="42"/>
      <c r="J28" s="22">
        <v>1.39</v>
      </c>
    </row>
    <row r="29" spans="1:13">
      <c r="H29" s="11"/>
      <c r="I29" s="11"/>
    </row>
    <row r="30" spans="1:13">
      <c r="H30" s="42" t="s">
        <v>23</v>
      </c>
      <c r="I30" s="42"/>
      <c r="J30" s="22">
        <f>16/19</f>
        <v>0.84210526315789469</v>
      </c>
    </row>
  </sheetData>
  <mergeCells count="5">
    <mergeCell ref="A1:L1"/>
    <mergeCell ref="A2:L2"/>
    <mergeCell ref="H26:I26"/>
    <mergeCell ref="H28:I28"/>
    <mergeCell ref="H30:I30"/>
  </mergeCells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E33" sqref="E33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2"/>
    </row>
    <row r="2" spans="1:13">
      <c r="A2" s="39" t="s">
        <v>117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28">
        <v>43566</v>
      </c>
      <c r="B4" s="5" t="s">
        <v>118</v>
      </c>
      <c r="C4" s="5" t="s">
        <v>15</v>
      </c>
      <c r="D4" s="5">
        <v>1300</v>
      </c>
      <c r="E4" s="5">
        <v>300</v>
      </c>
      <c r="F4" s="5">
        <v>28</v>
      </c>
      <c r="G4" s="5" t="s">
        <v>119</v>
      </c>
      <c r="H4" s="5">
        <v>26.4</v>
      </c>
      <c r="I4" s="5">
        <v>31.5</v>
      </c>
      <c r="J4" s="14">
        <f t="shared" ref="J4:J26" si="0">(I4-F4)*D4</f>
        <v>4550</v>
      </c>
      <c r="K4" s="15">
        <f t="shared" ref="K4:K26" si="1">D4*F4</f>
        <v>36400</v>
      </c>
      <c r="L4" s="16">
        <f t="shared" ref="L4:L26" si="2">(J4/K4)</f>
        <v>0.125</v>
      </c>
      <c r="M4" s="17"/>
    </row>
    <row r="5" spans="1:13">
      <c r="A5" s="27">
        <v>43566</v>
      </c>
      <c r="B5" s="7" t="s">
        <v>43</v>
      </c>
      <c r="C5" s="7" t="s">
        <v>15</v>
      </c>
      <c r="D5" s="7">
        <v>1200</v>
      </c>
      <c r="E5" s="7">
        <v>310</v>
      </c>
      <c r="F5" s="7">
        <v>30</v>
      </c>
      <c r="G5" s="7" t="s">
        <v>120</v>
      </c>
      <c r="H5" s="7">
        <v>27.9</v>
      </c>
      <c r="I5" s="7">
        <v>27.9</v>
      </c>
      <c r="J5" s="18">
        <f t="shared" si="0"/>
        <v>-2520.0000000000018</v>
      </c>
      <c r="K5" s="15">
        <f t="shared" si="1"/>
        <v>36000</v>
      </c>
      <c r="L5" s="16">
        <f t="shared" si="2"/>
        <v>-7.0000000000000048E-2</v>
      </c>
      <c r="M5" s="17"/>
    </row>
    <row r="6" spans="1:13">
      <c r="A6" s="28">
        <v>43596</v>
      </c>
      <c r="B6" s="5" t="s">
        <v>121</v>
      </c>
      <c r="C6" s="5" t="s">
        <v>15</v>
      </c>
      <c r="D6" s="5">
        <v>750</v>
      </c>
      <c r="E6" s="5">
        <v>1300</v>
      </c>
      <c r="F6" s="5">
        <v>58</v>
      </c>
      <c r="G6" s="5" t="s">
        <v>122</v>
      </c>
      <c r="H6" s="5">
        <v>54.7</v>
      </c>
      <c r="I6" s="5">
        <v>59.9</v>
      </c>
      <c r="J6" s="14">
        <f t="shared" si="0"/>
        <v>1424.9999999999989</v>
      </c>
      <c r="K6" s="15">
        <f t="shared" si="1"/>
        <v>43500</v>
      </c>
      <c r="L6" s="16">
        <f t="shared" si="2"/>
        <v>3.2758620689655148E-2</v>
      </c>
      <c r="M6" s="17"/>
    </row>
    <row r="7" spans="1:13">
      <c r="A7" s="27">
        <v>43627</v>
      </c>
      <c r="B7" s="7" t="s">
        <v>121</v>
      </c>
      <c r="C7" s="7" t="s">
        <v>15</v>
      </c>
      <c r="D7" s="7">
        <v>750</v>
      </c>
      <c r="E7" s="7">
        <v>1180</v>
      </c>
      <c r="F7" s="7">
        <v>44</v>
      </c>
      <c r="G7" s="7" t="s">
        <v>123</v>
      </c>
      <c r="H7" s="7">
        <v>40.700000000000003</v>
      </c>
      <c r="I7" s="7">
        <v>40.700000000000003</v>
      </c>
      <c r="J7" s="18">
        <f t="shared" si="0"/>
        <v>-2474.9999999999977</v>
      </c>
      <c r="K7" s="15">
        <f t="shared" si="1"/>
        <v>33000</v>
      </c>
      <c r="L7" s="16">
        <f t="shared" si="2"/>
        <v>-7.4999999999999928E-2</v>
      </c>
      <c r="M7" s="17"/>
    </row>
    <row r="8" spans="1:13">
      <c r="A8" s="28">
        <v>43627</v>
      </c>
      <c r="B8" s="5" t="s">
        <v>95</v>
      </c>
      <c r="C8" s="5" t="s">
        <v>15</v>
      </c>
      <c r="D8" s="5">
        <v>250</v>
      </c>
      <c r="E8" s="5">
        <v>3000</v>
      </c>
      <c r="F8" s="5">
        <v>177</v>
      </c>
      <c r="G8" s="5" t="s">
        <v>124</v>
      </c>
      <c r="H8" s="5">
        <v>166.9</v>
      </c>
      <c r="I8" s="5">
        <v>205.5</v>
      </c>
      <c r="J8" s="14">
        <f t="shared" si="0"/>
        <v>7125</v>
      </c>
      <c r="K8" s="15">
        <f t="shared" si="1"/>
        <v>44250</v>
      </c>
      <c r="L8" s="16">
        <f t="shared" si="2"/>
        <v>0.16101694915254236</v>
      </c>
      <c r="M8" s="17"/>
    </row>
    <row r="9" spans="1:13">
      <c r="A9" s="27">
        <v>43657</v>
      </c>
      <c r="B9" s="7" t="s">
        <v>125</v>
      </c>
      <c r="C9" s="7" t="s">
        <v>15</v>
      </c>
      <c r="D9" s="7">
        <v>1200</v>
      </c>
      <c r="E9" s="7">
        <v>720</v>
      </c>
      <c r="F9" s="7">
        <v>26</v>
      </c>
      <c r="G9" s="7" t="s">
        <v>126</v>
      </c>
      <c r="H9" s="7">
        <v>23.9</v>
      </c>
      <c r="I9" s="7">
        <v>23.9</v>
      </c>
      <c r="J9" s="18">
        <f t="shared" si="0"/>
        <v>-2520.0000000000018</v>
      </c>
      <c r="K9" s="15">
        <f t="shared" si="1"/>
        <v>31200</v>
      </c>
      <c r="L9" s="16">
        <f t="shared" si="2"/>
        <v>-8.0769230769230829E-2</v>
      </c>
      <c r="M9" s="17"/>
    </row>
    <row r="10" spans="1:13">
      <c r="A10" s="28">
        <v>43657</v>
      </c>
      <c r="B10" s="5" t="s">
        <v>127</v>
      </c>
      <c r="C10" s="5" t="s">
        <v>15</v>
      </c>
      <c r="D10" s="5">
        <v>1200</v>
      </c>
      <c r="E10" s="5">
        <v>470</v>
      </c>
      <c r="F10" s="5">
        <v>24</v>
      </c>
      <c r="G10" s="5" t="s">
        <v>85</v>
      </c>
      <c r="H10" s="5">
        <v>21.7</v>
      </c>
      <c r="I10" s="5">
        <v>26</v>
      </c>
      <c r="J10" s="14">
        <f t="shared" si="0"/>
        <v>2400</v>
      </c>
      <c r="K10" s="15">
        <f t="shared" si="1"/>
        <v>28800</v>
      </c>
      <c r="L10" s="16">
        <f t="shared" si="2"/>
        <v>8.3333333333333329E-2</v>
      </c>
      <c r="M10" s="17"/>
    </row>
    <row r="11" spans="1:13">
      <c r="A11" s="28">
        <v>43688</v>
      </c>
      <c r="B11" s="5" t="s">
        <v>118</v>
      </c>
      <c r="C11" s="5" t="s">
        <v>15</v>
      </c>
      <c r="D11" s="5">
        <v>1300</v>
      </c>
      <c r="E11" s="5">
        <v>290</v>
      </c>
      <c r="F11" s="5">
        <v>24</v>
      </c>
      <c r="G11" s="5" t="s">
        <v>128</v>
      </c>
      <c r="H11" s="5">
        <v>22.4</v>
      </c>
      <c r="I11" s="5">
        <v>25.4</v>
      </c>
      <c r="J11" s="14">
        <f t="shared" si="0"/>
        <v>1819.9999999999982</v>
      </c>
      <c r="K11" s="15">
        <f t="shared" si="1"/>
        <v>31200</v>
      </c>
      <c r="L11" s="16">
        <f t="shared" si="2"/>
        <v>5.8333333333333272E-2</v>
      </c>
      <c r="M11" s="17"/>
    </row>
    <row r="12" spans="1:13">
      <c r="A12" s="28">
        <v>43688</v>
      </c>
      <c r="B12" s="5" t="s">
        <v>60</v>
      </c>
      <c r="C12" s="5" t="s">
        <v>15</v>
      </c>
      <c r="D12" s="5">
        <v>2750</v>
      </c>
      <c r="E12" s="5">
        <v>420</v>
      </c>
      <c r="F12" s="5">
        <v>15</v>
      </c>
      <c r="G12" s="5" t="s">
        <v>129</v>
      </c>
      <c r="H12" s="5">
        <v>14</v>
      </c>
      <c r="I12" s="5">
        <v>16.5</v>
      </c>
      <c r="J12" s="14">
        <f t="shared" si="0"/>
        <v>4125</v>
      </c>
      <c r="K12" s="15">
        <f t="shared" si="1"/>
        <v>41250</v>
      </c>
      <c r="L12" s="16">
        <f t="shared" si="2"/>
        <v>0.1</v>
      </c>
      <c r="M12" s="17"/>
    </row>
    <row r="13" spans="1:13">
      <c r="A13" s="27">
        <v>43780</v>
      </c>
      <c r="B13" s="7" t="s">
        <v>43</v>
      </c>
      <c r="C13" s="7" t="s">
        <v>15</v>
      </c>
      <c r="D13" s="7">
        <v>1200</v>
      </c>
      <c r="E13" s="7">
        <v>320</v>
      </c>
      <c r="F13" s="7">
        <v>28</v>
      </c>
      <c r="G13" s="7" t="s">
        <v>130</v>
      </c>
      <c r="H13" s="7">
        <v>25.9</v>
      </c>
      <c r="I13" s="7">
        <v>25.9</v>
      </c>
      <c r="J13" s="18">
        <f t="shared" si="0"/>
        <v>-2520.0000000000018</v>
      </c>
      <c r="K13" s="15">
        <f t="shared" si="1"/>
        <v>33600</v>
      </c>
      <c r="L13" s="16">
        <f t="shared" si="2"/>
        <v>-7.5000000000000053E-2</v>
      </c>
      <c r="M13" s="17"/>
    </row>
    <row r="14" spans="1:13">
      <c r="A14" s="28" t="s">
        <v>131</v>
      </c>
      <c r="B14" s="5" t="s">
        <v>132</v>
      </c>
      <c r="C14" s="5" t="s">
        <v>15</v>
      </c>
      <c r="D14" s="5">
        <v>1000</v>
      </c>
      <c r="E14" s="5">
        <v>500</v>
      </c>
      <c r="F14" s="5">
        <v>30</v>
      </c>
      <c r="G14" s="5" t="s">
        <v>133</v>
      </c>
      <c r="H14" s="5">
        <v>27.7</v>
      </c>
      <c r="I14" s="5">
        <v>34.799999999999997</v>
      </c>
      <c r="J14" s="14">
        <f t="shared" si="0"/>
        <v>4799.9999999999973</v>
      </c>
      <c r="K14" s="15">
        <f t="shared" si="1"/>
        <v>30000</v>
      </c>
      <c r="L14" s="16">
        <f t="shared" si="2"/>
        <v>0.15999999999999992</v>
      </c>
      <c r="M14" s="17"/>
    </row>
    <row r="15" spans="1:13">
      <c r="A15" s="28" t="s">
        <v>134</v>
      </c>
      <c r="B15" s="5" t="s">
        <v>135</v>
      </c>
      <c r="C15" s="5" t="s">
        <v>15</v>
      </c>
      <c r="D15" s="5">
        <v>500</v>
      </c>
      <c r="E15" s="5">
        <v>1620</v>
      </c>
      <c r="F15" s="5">
        <v>49</v>
      </c>
      <c r="G15" s="5" t="s">
        <v>136</v>
      </c>
      <c r="H15" s="5">
        <v>44.4</v>
      </c>
      <c r="I15" s="5">
        <v>56.9</v>
      </c>
      <c r="J15" s="14">
        <f t="shared" si="0"/>
        <v>3949.9999999999991</v>
      </c>
      <c r="K15" s="15">
        <f t="shared" si="1"/>
        <v>24500</v>
      </c>
      <c r="L15" s="16">
        <f t="shared" si="2"/>
        <v>0.16122448979591833</v>
      </c>
      <c r="M15" s="4"/>
    </row>
    <row r="16" spans="1:13">
      <c r="A16" s="27" t="s">
        <v>137</v>
      </c>
      <c r="B16" s="7" t="s">
        <v>95</v>
      </c>
      <c r="C16" s="7" t="s">
        <v>15</v>
      </c>
      <c r="D16" s="7">
        <v>250</v>
      </c>
      <c r="E16" s="7">
        <v>3200</v>
      </c>
      <c r="F16" s="7">
        <v>115</v>
      </c>
      <c r="G16" s="7" t="s">
        <v>138</v>
      </c>
      <c r="H16" s="7">
        <v>105.4</v>
      </c>
      <c r="I16" s="7">
        <v>105.4</v>
      </c>
      <c r="J16" s="18">
        <f t="shared" si="0"/>
        <v>-2399.9999999999986</v>
      </c>
      <c r="K16" s="15">
        <f t="shared" si="1"/>
        <v>28750</v>
      </c>
      <c r="L16" s="16">
        <f t="shared" si="2"/>
        <v>-8.3478260869565168E-2</v>
      </c>
      <c r="M16" s="4"/>
    </row>
    <row r="17" spans="1:13">
      <c r="A17" s="28" t="s">
        <v>137</v>
      </c>
      <c r="B17" s="5" t="s">
        <v>55</v>
      </c>
      <c r="C17" s="5" t="s">
        <v>15</v>
      </c>
      <c r="D17" s="5">
        <v>1851</v>
      </c>
      <c r="E17" s="5">
        <v>370</v>
      </c>
      <c r="F17" s="5">
        <v>20.5</v>
      </c>
      <c r="G17" s="5" t="s">
        <v>139</v>
      </c>
      <c r="H17" s="5">
        <v>18.899999999999999</v>
      </c>
      <c r="I17" s="5">
        <v>27</v>
      </c>
      <c r="J17" s="14">
        <f t="shared" si="0"/>
        <v>12031.5</v>
      </c>
      <c r="K17" s="15">
        <f t="shared" si="1"/>
        <v>37945.5</v>
      </c>
      <c r="L17" s="16">
        <f t="shared" si="2"/>
        <v>0.31707317073170732</v>
      </c>
      <c r="M17" s="4"/>
    </row>
    <row r="18" spans="1:13">
      <c r="A18" s="28" t="s">
        <v>140</v>
      </c>
      <c r="B18" s="5" t="s">
        <v>30</v>
      </c>
      <c r="C18" s="5" t="s">
        <v>15</v>
      </c>
      <c r="D18" s="5">
        <v>1800</v>
      </c>
      <c r="E18" s="5">
        <v>520</v>
      </c>
      <c r="F18" s="5">
        <v>16.399999999999999</v>
      </c>
      <c r="G18" s="5" t="s">
        <v>141</v>
      </c>
      <c r="H18" s="5">
        <v>14.9</v>
      </c>
      <c r="I18" s="5">
        <v>17.5</v>
      </c>
      <c r="J18" s="14">
        <f t="shared" si="0"/>
        <v>1980.0000000000025</v>
      </c>
      <c r="K18" s="15">
        <f t="shared" si="1"/>
        <v>29519.999999999996</v>
      </c>
      <c r="L18" s="16">
        <f t="shared" si="2"/>
        <v>6.7073170731707404E-2</v>
      </c>
      <c r="M18" s="4"/>
    </row>
    <row r="19" spans="1:13">
      <c r="A19" s="28" t="s">
        <v>142</v>
      </c>
      <c r="B19" s="5" t="s">
        <v>52</v>
      </c>
      <c r="C19" s="5" t="s">
        <v>15</v>
      </c>
      <c r="D19" s="5">
        <v>1400</v>
      </c>
      <c r="E19" s="5">
        <v>540</v>
      </c>
      <c r="F19" s="5">
        <v>30</v>
      </c>
      <c r="G19" s="5" t="s">
        <v>143</v>
      </c>
      <c r="H19" s="5">
        <v>27.9</v>
      </c>
      <c r="I19" s="5">
        <v>33</v>
      </c>
      <c r="J19" s="14">
        <f t="shared" si="0"/>
        <v>4200</v>
      </c>
      <c r="K19" s="15">
        <f t="shared" si="1"/>
        <v>42000</v>
      </c>
      <c r="L19" s="16">
        <f t="shared" si="2"/>
        <v>0.1</v>
      </c>
      <c r="M19" s="4"/>
    </row>
    <row r="20" spans="1:13">
      <c r="A20" s="28" t="s">
        <v>144</v>
      </c>
      <c r="B20" s="5" t="s">
        <v>145</v>
      </c>
      <c r="C20" s="5" t="s">
        <v>15</v>
      </c>
      <c r="D20" s="5">
        <v>1851</v>
      </c>
      <c r="E20" s="5">
        <v>450</v>
      </c>
      <c r="F20" s="5">
        <v>18</v>
      </c>
      <c r="G20" s="5" t="s">
        <v>146</v>
      </c>
      <c r="H20" s="5">
        <v>16.7</v>
      </c>
      <c r="I20" s="5">
        <v>20.5</v>
      </c>
      <c r="J20" s="14">
        <f t="shared" si="0"/>
        <v>4627.5</v>
      </c>
      <c r="K20" s="15">
        <f t="shared" si="1"/>
        <v>33318</v>
      </c>
      <c r="L20" s="16">
        <f t="shared" si="2"/>
        <v>0.1388888888888889</v>
      </c>
      <c r="M20" s="4"/>
    </row>
    <row r="21" spans="1:13">
      <c r="A21" s="28" t="s">
        <v>147</v>
      </c>
      <c r="B21" s="5" t="s">
        <v>118</v>
      </c>
      <c r="C21" s="5" t="s">
        <v>15</v>
      </c>
      <c r="D21" s="5">
        <v>1300</v>
      </c>
      <c r="E21" s="5">
        <v>350</v>
      </c>
      <c r="F21" s="5">
        <v>29</v>
      </c>
      <c r="G21" s="5" t="s">
        <v>148</v>
      </c>
      <c r="H21" s="5">
        <v>28.2</v>
      </c>
      <c r="I21" s="5">
        <v>32</v>
      </c>
      <c r="J21" s="14">
        <f t="shared" si="0"/>
        <v>3900</v>
      </c>
      <c r="K21" s="15">
        <f t="shared" si="1"/>
        <v>37700</v>
      </c>
      <c r="L21" s="16">
        <f t="shared" si="2"/>
        <v>0.10344827586206896</v>
      </c>
      <c r="M21" s="4"/>
    </row>
    <row r="22" spans="1:13">
      <c r="A22" s="28" t="s">
        <v>149</v>
      </c>
      <c r="B22" s="5" t="s">
        <v>150</v>
      </c>
      <c r="C22" s="5" t="s">
        <v>15</v>
      </c>
      <c r="D22" s="5">
        <v>1300</v>
      </c>
      <c r="E22" s="5">
        <v>340</v>
      </c>
      <c r="F22" s="5">
        <v>22</v>
      </c>
      <c r="G22" s="5" t="s">
        <v>151</v>
      </c>
      <c r="H22" s="5">
        <v>20.399999999999999</v>
      </c>
      <c r="I22" s="5">
        <v>24.1</v>
      </c>
      <c r="J22" s="14">
        <f t="shared" si="0"/>
        <v>2730.0000000000018</v>
      </c>
      <c r="K22" s="15">
        <f t="shared" si="1"/>
        <v>28600</v>
      </c>
      <c r="L22" s="16">
        <f t="shared" si="2"/>
        <v>9.5454545454545514E-2</v>
      </c>
      <c r="M22" s="4"/>
    </row>
    <row r="23" spans="1:13">
      <c r="A23" s="28" t="s">
        <v>152</v>
      </c>
      <c r="B23" s="5" t="s">
        <v>55</v>
      </c>
      <c r="C23" s="5" t="s">
        <v>15</v>
      </c>
      <c r="D23" s="5">
        <v>1851</v>
      </c>
      <c r="E23" s="5">
        <v>430</v>
      </c>
      <c r="F23" s="5">
        <v>11.4</v>
      </c>
      <c r="G23" s="5" t="s">
        <v>153</v>
      </c>
      <c r="H23" s="5">
        <v>9.9</v>
      </c>
      <c r="I23" s="5">
        <v>13.4</v>
      </c>
      <c r="J23" s="14">
        <f t="shared" si="0"/>
        <v>3702</v>
      </c>
      <c r="K23" s="15">
        <f t="shared" si="1"/>
        <v>21101.4</v>
      </c>
      <c r="L23" s="16">
        <f t="shared" si="2"/>
        <v>0.17543859649122806</v>
      </c>
      <c r="M23" s="4"/>
    </row>
    <row r="24" spans="1:13">
      <c r="A24" s="28" t="s">
        <v>154</v>
      </c>
      <c r="B24" s="5" t="s">
        <v>52</v>
      </c>
      <c r="C24" s="5" t="s">
        <v>15</v>
      </c>
      <c r="D24" s="5">
        <v>1400</v>
      </c>
      <c r="E24" s="5">
        <v>560</v>
      </c>
      <c r="F24" s="5">
        <v>13</v>
      </c>
      <c r="G24" s="5" t="s">
        <v>155</v>
      </c>
      <c r="H24" s="5">
        <v>11.4</v>
      </c>
      <c r="I24" s="5">
        <v>14.7</v>
      </c>
      <c r="J24" s="14">
        <f t="shared" si="0"/>
        <v>2379.9999999999991</v>
      </c>
      <c r="K24" s="15">
        <f t="shared" si="1"/>
        <v>18200</v>
      </c>
      <c r="L24" s="16">
        <f t="shared" si="2"/>
        <v>0.13076923076923072</v>
      </c>
      <c r="M24" s="4"/>
    </row>
    <row r="25" spans="1:13">
      <c r="A25" s="28" t="s">
        <v>156</v>
      </c>
      <c r="B25" s="5" t="s">
        <v>43</v>
      </c>
      <c r="C25" s="5" t="s">
        <v>15</v>
      </c>
      <c r="D25" s="5">
        <v>1200</v>
      </c>
      <c r="E25" s="5">
        <v>360</v>
      </c>
      <c r="F25" s="5">
        <v>34</v>
      </c>
      <c r="G25" s="5" t="s">
        <v>157</v>
      </c>
      <c r="H25" s="5">
        <v>31.9</v>
      </c>
      <c r="I25" s="5">
        <v>39</v>
      </c>
      <c r="J25" s="14">
        <f t="shared" si="0"/>
        <v>6000</v>
      </c>
      <c r="K25" s="15">
        <f t="shared" si="1"/>
        <v>40800</v>
      </c>
      <c r="L25" s="16">
        <f t="shared" si="2"/>
        <v>0.14705882352941177</v>
      </c>
      <c r="M25" s="32"/>
    </row>
    <row r="26" spans="1:13">
      <c r="A26" s="28" t="s">
        <v>156</v>
      </c>
      <c r="B26" s="5" t="s">
        <v>86</v>
      </c>
      <c r="C26" s="5" t="s">
        <v>15</v>
      </c>
      <c r="D26" s="5">
        <v>800</v>
      </c>
      <c r="E26" s="5">
        <v>370</v>
      </c>
      <c r="F26" s="5">
        <v>60</v>
      </c>
      <c r="G26" s="5" t="s">
        <v>158</v>
      </c>
      <c r="H26" s="5">
        <v>56.9</v>
      </c>
      <c r="I26" s="5">
        <v>65</v>
      </c>
      <c r="J26" s="14">
        <f t="shared" si="0"/>
        <v>4000</v>
      </c>
      <c r="K26" s="15">
        <f t="shared" si="1"/>
        <v>48000</v>
      </c>
      <c r="L26" s="16">
        <f t="shared" si="2"/>
        <v>8.3333333333333329E-2</v>
      </c>
      <c r="M26" s="32"/>
    </row>
    <row r="27" spans="1:13">
      <c r="A27" s="28"/>
      <c r="B27" s="5"/>
      <c r="C27" s="5"/>
      <c r="D27" s="5"/>
      <c r="E27" s="5"/>
      <c r="F27" s="5"/>
      <c r="G27" s="5"/>
      <c r="H27" s="5"/>
      <c r="I27" s="5"/>
      <c r="J27" s="14"/>
      <c r="K27" s="15"/>
      <c r="L27" s="16"/>
      <c r="M27" s="32"/>
    </row>
    <row r="28" spans="1:13">
      <c r="A28" s="28"/>
      <c r="B28" s="5"/>
      <c r="C28" s="5"/>
      <c r="D28" s="5"/>
      <c r="E28" s="5"/>
      <c r="F28" s="5"/>
      <c r="G28" s="5"/>
      <c r="H28" s="5"/>
      <c r="I28" s="5"/>
      <c r="J28" s="14"/>
      <c r="K28" s="15"/>
      <c r="L28" s="16">
        <f>SUM(L4:L27)</f>
        <v>1.8559572704581082</v>
      </c>
    </row>
    <row r="29" spans="1:13">
      <c r="A29" s="30"/>
      <c r="B29" s="9"/>
      <c r="C29" s="9"/>
      <c r="D29" s="9"/>
      <c r="E29" s="9"/>
      <c r="F29" s="9"/>
      <c r="G29" s="9"/>
      <c r="H29" s="10"/>
      <c r="I29" s="10"/>
      <c r="J29" s="10"/>
      <c r="K29" s="9"/>
      <c r="L29" s="19"/>
    </row>
    <row r="30" spans="1:13">
      <c r="A30" s="30"/>
      <c r="B30" s="9"/>
      <c r="C30" s="9"/>
      <c r="D30" s="9"/>
      <c r="E30" s="9"/>
      <c r="F30" s="9"/>
      <c r="G30" s="9"/>
      <c r="H30" s="41" t="s">
        <v>21</v>
      </c>
      <c r="I30" s="41"/>
      <c r="J30" s="20">
        <f>SUM(J4:J28)</f>
        <v>63311</v>
      </c>
      <c r="K30" s="9"/>
      <c r="L30" s="12"/>
    </row>
    <row r="31" spans="1:13">
      <c r="H31" s="9"/>
      <c r="I31" s="9"/>
      <c r="J31" s="9"/>
    </row>
    <row r="32" spans="1:13">
      <c r="H32" s="42" t="s">
        <v>22</v>
      </c>
      <c r="I32" s="42"/>
      <c r="J32" s="22">
        <v>1.86</v>
      </c>
    </row>
    <row r="33" spans="8:10">
      <c r="H33" s="11"/>
      <c r="I33" s="11"/>
    </row>
    <row r="34" spans="8:10">
      <c r="H34" s="42" t="s">
        <v>23</v>
      </c>
      <c r="I34" s="42"/>
      <c r="J34" s="22">
        <f>18/23</f>
        <v>0.78260869565217395</v>
      </c>
    </row>
  </sheetData>
  <mergeCells count="5">
    <mergeCell ref="A1:L1"/>
    <mergeCell ref="A2:L2"/>
    <mergeCell ref="H30:I30"/>
    <mergeCell ref="H32:I32"/>
    <mergeCell ref="H34:I34"/>
  </mergeCells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49"/>
  <sheetViews>
    <sheetView workbookViewId="0">
      <selection activeCell="C21" sqref="C21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39" t="s">
        <v>159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43475</v>
      </c>
      <c r="B4" s="5" t="s">
        <v>98</v>
      </c>
      <c r="C4" s="5" t="s">
        <v>15</v>
      </c>
      <c r="D4" s="5">
        <v>750</v>
      </c>
      <c r="E4" s="5">
        <v>1280</v>
      </c>
      <c r="F4" s="5">
        <v>49</v>
      </c>
      <c r="G4" s="5">
        <v>45.9</v>
      </c>
      <c r="H4" s="5">
        <v>56</v>
      </c>
      <c r="I4" s="14">
        <f t="shared" ref="I4:I20" si="0">(H4-F4)*D4</f>
        <v>5250</v>
      </c>
      <c r="J4" s="15">
        <f t="shared" ref="J4:J20" si="1">D4*F4</f>
        <v>36750</v>
      </c>
      <c r="K4" s="16">
        <f t="shared" ref="K4:K20" si="2">(I4/J4)</f>
        <v>0.14285714285714285</v>
      </c>
      <c r="L4" s="17"/>
    </row>
    <row r="5" spans="1:12">
      <c r="A5" s="28">
        <v>43534</v>
      </c>
      <c r="B5" s="5" t="s">
        <v>91</v>
      </c>
      <c r="C5" s="5" t="s">
        <v>15</v>
      </c>
      <c r="D5" s="5">
        <v>600</v>
      </c>
      <c r="E5" s="5">
        <v>1850</v>
      </c>
      <c r="F5" s="5">
        <v>86</v>
      </c>
      <c r="G5" s="5">
        <v>81.900000000000006</v>
      </c>
      <c r="H5" s="5">
        <v>89.5</v>
      </c>
      <c r="I5" s="14">
        <f t="shared" si="0"/>
        <v>2100</v>
      </c>
      <c r="J5" s="15">
        <f t="shared" si="1"/>
        <v>51600</v>
      </c>
      <c r="K5" s="16">
        <f t="shared" si="2"/>
        <v>4.0697674418604654E-2</v>
      </c>
      <c r="L5" s="17"/>
    </row>
    <row r="6" spans="1:12">
      <c r="A6" s="28">
        <v>43534</v>
      </c>
      <c r="B6" s="5" t="s">
        <v>43</v>
      </c>
      <c r="C6" s="5" t="s">
        <v>15</v>
      </c>
      <c r="D6" s="5">
        <v>1200</v>
      </c>
      <c r="E6" s="5">
        <v>300</v>
      </c>
      <c r="F6" s="5">
        <v>35</v>
      </c>
      <c r="G6" s="5">
        <v>32.9</v>
      </c>
      <c r="H6" s="5">
        <v>37</v>
      </c>
      <c r="I6" s="14">
        <f t="shared" si="0"/>
        <v>2400</v>
      </c>
      <c r="J6" s="15">
        <f t="shared" si="1"/>
        <v>42000</v>
      </c>
      <c r="K6" s="16">
        <f t="shared" si="2"/>
        <v>5.7142857142857141E-2</v>
      </c>
      <c r="L6" s="17"/>
    </row>
    <row r="7" spans="1:12">
      <c r="A7" s="28">
        <v>43565</v>
      </c>
      <c r="B7" s="5" t="s">
        <v>160</v>
      </c>
      <c r="C7" s="5" t="s">
        <v>15</v>
      </c>
      <c r="D7" s="5">
        <v>600</v>
      </c>
      <c r="E7" s="5">
        <v>1740</v>
      </c>
      <c r="F7" s="5">
        <v>44</v>
      </c>
      <c r="G7" s="5">
        <v>39.9</v>
      </c>
      <c r="H7" s="5">
        <v>46.8</v>
      </c>
      <c r="I7" s="14">
        <f t="shared" si="0"/>
        <v>1679.9999999999982</v>
      </c>
      <c r="J7" s="15">
        <f t="shared" si="1"/>
        <v>26400</v>
      </c>
      <c r="K7" s="16">
        <f t="shared" si="2"/>
        <v>6.3636363636363574E-2</v>
      </c>
      <c r="L7" s="17"/>
    </row>
    <row r="8" spans="1:12">
      <c r="A8" s="28">
        <v>43656</v>
      </c>
      <c r="B8" s="5" t="s">
        <v>34</v>
      </c>
      <c r="C8" s="5" t="s">
        <v>15</v>
      </c>
      <c r="D8" s="5">
        <v>600</v>
      </c>
      <c r="E8" s="5">
        <v>1800</v>
      </c>
      <c r="F8" s="5">
        <v>64</v>
      </c>
      <c r="G8" s="5">
        <v>59.9</v>
      </c>
      <c r="H8" s="5">
        <v>66.599999999999994</v>
      </c>
      <c r="I8" s="14">
        <f t="shared" si="0"/>
        <v>1559.9999999999966</v>
      </c>
      <c r="J8" s="15">
        <f t="shared" si="1"/>
        <v>38400</v>
      </c>
      <c r="K8" s="16">
        <f t="shared" si="2"/>
        <v>4.0624999999999911E-2</v>
      </c>
      <c r="L8" s="17"/>
    </row>
    <row r="9" spans="1:12">
      <c r="A9" s="28">
        <v>43718</v>
      </c>
      <c r="B9" s="5" t="s">
        <v>72</v>
      </c>
      <c r="C9" s="5" t="s">
        <v>15</v>
      </c>
      <c r="D9" s="5">
        <v>1200</v>
      </c>
      <c r="E9" s="5">
        <v>300</v>
      </c>
      <c r="F9" s="5">
        <v>38</v>
      </c>
      <c r="G9" s="5">
        <v>35.9</v>
      </c>
      <c r="H9" s="5">
        <v>39.9</v>
      </c>
      <c r="I9" s="14">
        <f t="shared" si="0"/>
        <v>2279.9999999999982</v>
      </c>
      <c r="J9" s="15">
        <f t="shared" si="1"/>
        <v>45600</v>
      </c>
      <c r="K9" s="16">
        <f t="shared" si="2"/>
        <v>4.9999999999999961E-2</v>
      </c>
      <c r="L9" s="17"/>
    </row>
    <row r="10" spans="1:12">
      <c r="A10" s="28">
        <v>43748</v>
      </c>
      <c r="B10" s="5" t="s">
        <v>145</v>
      </c>
      <c r="C10" s="5" t="s">
        <v>15</v>
      </c>
      <c r="D10" s="5">
        <v>1851</v>
      </c>
      <c r="E10" s="5">
        <v>380</v>
      </c>
      <c r="F10" s="5">
        <v>18</v>
      </c>
      <c r="G10" s="5">
        <v>16.7</v>
      </c>
      <c r="H10" s="5">
        <v>19.600000000000001</v>
      </c>
      <c r="I10" s="14">
        <f t="shared" si="0"/>
        <v>2961.6000000000026</v>
      </c>
      <c r="J10" s="15">
        <f t="shared" si="1"/>
        <v>33318</v>
      </c>
      <c r="K10" s="16">
        <f t="shared" si="2"/>
        <v>8.8888888888888962E-2</v>
      </c>
      <c r="L10" s="17"/>
    </row>
    <row r="11" spans="1:12">
      <c r="A11" s="28">
        <v>43779</v>
      </c>
      <c r="B11" s="5" t="s">
        <v>67</v>
      </c>
      <c r="C11" s="5" t="s">
        <v>15</v>
      </c>
      <c r="D11" s="5">
        <v>600</v>
      </c>
      <c r="E11" s="5">
        <v>1780</v>
      </c>
      <c r="F11" s="5">
        <v>48</v>
      </c>
      <c r="G11" s="5">
        <v>43.9</v>
      </c>
      <c r="H11" s="5">
        <v>52.4</v>
      </c>
      <c r="I11" s="14">
        <f t="shared" si="0"/>
        <v>2639.9999999999991</v>
      </c>
      <c r="J11" s="15">
        <f t="shared" si="1"/>
        <v>28800</v>
      </c>
      <c r="K11" s="16">
        <f t="shared" si="2"/>
        <v>9.1666666666666632E-2</v>
      </c>
      <c r="L11" s="17"/>
    </row>
    <row r="12" spans="1:12">
      <c r="A12" s="28" t="s">
        <v>161</v>
      </c>
      <c r="B12" s="5" t="s">
        <v>162</v>
      </c>
      <c r="C12" s="5" t="s">
        <v>15</v>
      </c>
      <c r="D12" s="5">
        <v>1200</v>
      </c>
      <c r="E12" s="5">
        <v>800</v>
      </c>
      <c r="F12" s="5">
        <v>28</v>
      </c>
      <c r="G12" s="5">
        <v>25.9</v>
      </c>
      <c r="H12" s="5">
        <v>30</v>
      </c>
      <c r="I12" s="14">
        <f t="shared" si="0"/>
        <v>2400</v>
      </c>
      <c r="J12" s="15">
        <f t="shared" si="1"/>
        <v>33600</v>
      </c>
      <c r="K12" s="16">
        <f t="shared" si="2"/>
        <v>7.1428571428571425E-2</v>
      </c>
      <c r="L12" s="17"/>
    </row>
    <row r="13" spans="1:12">
      <c r="A13" s="27" t="s">
        <v>163</v>
      </c>
      <c r="B13" s="7" t="s">
        <v>164</v>
      </c>
      <c r="C13" s="7" t="s">
        <v>15</v>
      </c>
      <c r="D13" s="7">
        <v>400</v>
      </c>
      <c r="E13" s="7">
        <v>1540</v>
      </c>
      <c r="F13" s="7">
        <v>47</v>
      </c>
      <c r="G13" s="7">
        <v>41.9</v>
      </c>
      <c r="H13" s="7">
        <v>41.9</v>
      </c>
      <c r="I13" s="18">
        <f t="shared" si="0"/>
        <v>-2040.0000000000005</v>
      </c>
      <c r="J13" s="15">
        <f t="shared" si="1"/>
        <v>18800</v>
      </c>
      <c r="K13" s="16">
        <f t="shared" si="2"/>
        <v>-0.10851063829787236</v>
      </c>
      <c r="L13" s="17"/>
    </row>
    <row r="14" spans="1:12">
      <c r="A14" s="28" t="s">
        <v>165</v>
      </c>
      <c r="B14" s="5" t="s">
        <v>67</v>
      </c>
      <c r="C14" s="5" t="s">
        <v>15</v>
      </c>
      <c r="D14" s="5">
        <v>600</v>
      </c>
      <c r="E14" s="5">
        <v>1800</v>
      </c>
      <c r="F14" s="5">
        <v>36</v>
      </c>
      <c r="G14" s="5">
        <v>31.9</v>
      </c>
      <c r="H14" s="5">
        <v>41</v>
      </c>
      <c r="I14" s="14">
        <f t="shared" si="0"/>
        <v>3000</v>
      </c>
      <c r="J14" s="15">
        <f t="shared" si="1"/>
        <v>21600</v>
      </c>
      <c r="K14" s="16">
        <f t="shared" si="2"/>
        <v>0.1388888888888889</v>
      </c>
      <c r="L14" s="17"/>
    </row>
    <row r="15" spans="1:12">
      <c r="A15" s="28" t="s">
        <v>166</v>
      </c>
      <c r="B15" s="5" t="s">
        <v>118</v>
      </c>
      <c r="C15" s="5" t="s">
        <v>15</v>
      </c>
      <c r="D15" s="5">
        <v>1300</v>
      </c>
      <c r="E15" s="5">
        <v>260</v>
      </c>
      <c r="F15" s="5">
        <v>19.399999999999999</v>
      </c>
      <c r="G15" s="5">
        <v>17.7</v>
      </c>
      <c r="H15" s="5">
        <v>23.5</v>
      </c>
      <c r="I15" s="14">
        <f t="shared" si="0"/>
        <v>5330.0000000000018</v>
      </c>
      <c r="J15" s="15">
        <f t="shared" si="1"/>
        <v>25219.999999999996</v>
      </c>
      <c r="K15" s="16">
        <f t="shared" si="2"/>
        <v>0.21134020618556712</v>
      </c>
      <c r="L15" s="4"/>
    </row>
    <row r="16" spans="1:12">
      <c r="A16" s="28" t="s">
        <v>167</v>
      </c>
      <c r="B16" s="5" t="s">
        <v>168</v>
      </c>
      <c r="C16" s="5" t="s">
        <v>15</v>
      </c>
      <c r="D16" s="5">
        <v>1500</v>
      </c>
      <c r="E16" s="5">
        <v>680</v>
      </c>
      <c r="F16" s="5">
        <v>23</v>
      </c>
      <c r="G16" s="5">
        <v>21.4</v>
      </c>
      <c r="H16" s="5">
        <v>24</v>
      </c>
      <c r="I16" s="14">
        <f t="shared" si="0"/>
        <v>1500</v>
      </c>
      <c r="J16" s="15">
        <f t="shared" si="1"/>
        <v>34500</v>
      </c>
      <c r="K16" s="16">
        <f t="shared" si="2"/>
        <v>4.3478260869565216E-2</v>
      </c>
      <c r="L16" s="4"/>
    </row>
    <row r="17" spans="1:12">
      <c r="A17" s="28" t="s">
        <v>169</v>
      </c>
      <c r="B17" s="5" t="s">
        <v>98</v>
      </c>
      <c r="C17" s="5" t="s">
        <v>15</v>
      </c>
      <c r="D17" s="5">
        <v>750</v>
      </c>
      <c r="E17" s="5">
        <v>1340</v>
      </c>
      <c r="F17" s="5">
        <v>26</v>
      </c>
      <c r="G17" s="5">
        <v>22.9</v>
      </c>
      <c r="H17" s="5">
        <v>34</v>
      </c>
      <c r="I17" s="14">
        <f t="shared" si="0"/>
        <v>6000</v>
      </c>
      <c r="J17" s="15">
        <f t="shared" si="1"/>
        <v>19500</v>
      </c>
      <c r="K17" s="16">
        <f t="shared" si="2"/>
        <v>0.30769230769230771</v>
      </c>
      <c r="L17" s="4"/>
    </row>
    <row r="18" spans="1:12">
      <c r="A18" s="28" t="s">
        <v>169</v>
      </c>
      <c r="B18" s="5" t="s">
        <v>43</v>
      </c>
      <c r="C18" s="5" t="s">
        <v>15</v>
      </c>
      <c r="D18" s="5">
        <v>1200</v>
      </c>
      <c r="E18" s="5">
        <v>260</v>
      </c>
      <c r="F18" s="5">
        <v>12</v>
      </c>
      <c r="G18" s="5">
        <v>9.9</v>
      </c>
      <c r="H18" s="5">
        <v>19.8</v>
      </c>
      <c r="I18" s="14">
        <f t="shared" si="0"/>
        <v>9360</v>
      </c>
      <c r="J18" s="15">
        <f t="shared" si="1"/>
        <v>14400</v>
      </c>
      <c r="K18" s="16">
        <f t="shared" si="2"/>
        <v>0.65</v>
      </c>
      <c r="L18" s="4"/>
    </row>
    <row r="19" spans="1:12">
      <c r="A19" s="28" t="s">
        <v>170</v>
      </c>
      <c r="B19" s="5" t="s">
        <v>160</v>
      </c>
      <c r="C19" s="5" t="s">
        <v>15</v>
      </c>
      <c r="D19" s="5">
        <v>600</v>
      </c>
      <c r="E19" s="5">
        <v>1780</v>
      </c>
      <c r="F19" s="5">
        <v>35</v>
      </c>
      <c r="G19" s="5">
        <v>30.9</v>
      </c>
      <c r="H19" s="5">
        <v>38.799999999999997</v>
      </c>
      <c r="I19" s="14">
        <f t="shared" si="0"/>
        <v>2279.9999999999982</v>
      </c>
      <c r="J19" s="15">
        <f t="shared" si="1"/>
        <v>21000</v>
      </c>
      <c r="K19" s="16">
        <f t="shared" si="2"/>
        <v>0.10857142857142849</v>
      </c>
      <c r="L19" s="4"/>
    </row>
    <row r="20" spans="1:12">
      <c r="A20" s="28" t="s">
        <v>171</v>
      </c>
      <c r="B20" s="5" t="s">
        <v>43</v>
      </c>
      <c r="C20" s="5" t="s">
        <v>15</v>
      </c>
      <c r="D20" s="5">
        <v>1200</v>
      </c>
      <c r="E20" s="5">
        <v>260</v>
      </c>
      <c r="F20" s="5">
        <v>13</v>
      </c>
      <c r="G20" s="5">
        <v>10.9</v>
      </c>
      <c r="H20" s="5">
        <v>20.2</v>
      </c>
      <c r="I20" s="14">
        <f t="shared" si="0"/>
        <v>8640</v>
      </c>
      <c r="J20" s="15">
        <f t="shared" si="1"/>
        <v>15600</v>
      </c>
      <c r="K20" s="16">
        <f t="shared" si="2"/>
        <v>0.55384615384615388</v>
      </c>
      <c r="L20" s="4"/>
    </row>
    <row r="21" spans="1:12">
      <c r="A21" s="28"/>
      <c r="B21" s="5"/>
      <c r="C21" s="5"/>
      <c r="D21" s="5"/>
      <c r="E21" s="5"/>
      <c r="F21" s="5"/>
      <c r="G21" s="5"/>
      <c r="H21" s="5"/>
      <c r="I21" s="14"/>
      <c r="J21" s="15"/>
      <c r="K21" s="16"/>
      <c r="L21" s="4"/>
    </row>
    <row r="22" spans="1:12">
      <c r="A22" s="28"/>
      <c r="B22" s="5"/>
      <c r="C22" s="5"/>
      <c r="D22" s="5"/>
      <c r="E22" s="5"/>
      <c r="F22" s="5"/>
      <c r="G22" s="5"/>
      <c r="H22" s="5"/>
      <c r="I22" s="14"/>
      <c r="J22" s="15"/>
      <c r="K22" s="16">
        <f>SUM(K4:K21)</f>
        <v>2.5522497727951343</v>
      </c>
    </row>
    <row r="23" spans="1:12">
      <c r="A23" s="30"/>
      <c r="B23" s="9"/>
      <c r="C23" s="9"/>
      <c r="D23" s="9"/>
      <c r="E23" s="9"/>
      <c r="F23" s="9"/>
      <c r="G23" s="10"/>
      <c r="H23" s="10"/>
      <c r="I23" s="10"/>
      <c r="J23" s="9"/>
      <c r="K23" s="19"/>
    </row>
    <row r="24" spans="1:12">
      <c r="A24" s="30"/>
      <c r="B24" s="9"/>
      <c r="C24" s="9"/>
      <c r="D24" s="9"/>
      <c r="E24" s="9"/>
      <c r="F24" s="9"/>
      <c r="G24" s="41" t="s">
        <v>21</v>
      </c>
      <c r="H24" s="41"/>
      <c r="I24" s="20">
        <f>SUM(I4:I22)</f>
        <v>57341.599999999999</v>
      </c>
      <c r="J24" s="9"/>
      <c r="K24" s="12"/>
    </row>
    <row r="25" spans="1:12">
      <c r="G25" s="9"/>
      <c r="H25" s="9"/>
      <c r="I25" s="9"/>
    </row>
    <row r="26" spans="1:12">
      <c r="G26" s="42" t="s">
        <v>22</v>
      </c>
      <c r="H26" s="42"/>
      <c r="I26" s="22">
        <v>2.5499999999999998</v>
      </c>
    </row>
    <row r="27" spans="1:12">
      <c r="G27" s="11"/>
      <c r="H27" s="11"/>
    </row>
    <row r="28" spans="1:12">
      <c r="G28" s="42" t="s">
        <v>23</v>
      </c>
      <c r="H28" s="42"/>
      <c r="I28" s="22">
        <f>16/17</f>
        <v>0.94117647058823528</v>
      </c>
    </row>
    <row r="1048549" spans="16384:16384">
      <c r="XFD1048549" s="15"/>
    </row>
  </sheetData>
  <mergeCells count="5">
    <mergeCell ref="A1:K1"/>
    <mergeCell ref="A2:K2"/>
    <mergeCell ref="G24:H24"/>
    <mergeCell ref="G26:H26"/>
    <mergeCell ref="G28:H28"/>
  </mergeCells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45"/>
  <sheetViews>
    <sheetView workbookViewId="0">
      <selection activeCell="B20" sqref="B20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39" t="s">
        <v>172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43533</v>
      </c>
      <c r="B4" s="5" t="s">
        <v>34</v>
      </c>
      <c r="C4" s="5" t="s">
        <v>15</v>
      </c>
      <c r="D4" s="5">
        <v>600</v>
      </c>
      <c r="E4" s="5">
        <v>1700</v>
      </c>
      <c r="F4" s="5">
        <v>63</v>
      </c>
      <c r="G4" s="5">
        <v>58.9</v>
      </c>
      <c r="H4" s="5">
        <v>71</v>
      </c>
      <c r="I4" s="14">
        <f t="shared" ref="I4:I16" si="0">(H4-F4)*D4</f>
        <v>4800</v>
      </c>
      <c r="J4" s="15">
        <f t="shared" ref="J4:J16" si="1">D4*F4</f>
        <v>37800</v>
      </c>
      <c r="K4" s="16">
        <f t="shared" ref="K4:K16" si="2">(I4/J4)</f>
        <v>0.12698412698412698</v>
      </c>
      <c r="L4" s="17"/>
    </row>
    <row r="5" spans="1:12">
      <c r="A5" s="28">
        <v>43564</v>
      </c>
      <c r="B5" s="5" t="s">
        <v>121</v>
      </c>
      <c r="C5" s="5" t="s">
        <v>15</v>
      </c>
      <c r="D5" s="5">
        <v>750</v>
      </c>
      <c r="E5" s="5">
        <v>1060</v>
      </c>
      <c r="F5" s="5">
        <v>47</v>
      </c>
      <c r="G5" s="5">
        <v>43.9</v>
      </c>
      <c r="H5" s="5">
        <v>49.4</v>
      </c>
      <c r="I5" s="14">
        <f t="shared" si="0"/>
        <v>1799.9999999999989</v>
      </c>
      <c r="J5" s="15">
        <f t="shared" si="1"/>
        <v>35250</v>
      </c>
      <c r="K5" s="16">
        <f t="shared" si="2"/>
        <v>5.1063829787234012E-2</v>
      </c>
      <c r="L5" s="17"/>
    </row>
    <row r="6" spans="1:12">
      <c r="A6" s="28">
        <v>43625</v>
      </c>
      <c r="B6" s="5" t="s">
        <v>43</v>
      </c>
      <c r="C6" s="5" t="s">
        <v>15</v>
      </c>
      <c r="D6" s="5">
        <v>1200</v>
      </c>
      <c r="E6" s="5">
        <v>320</v>
      </c>
      <c r="F6" s="5">
        <v>26</v>
      </c>
      <c r="G6" s="5">
        <v>23.9</v>
      </c>
      <c r="H6" s="5">
        <v>29</v>
      </c>
      <c r="I6" s="14">
        <f t="shared" si="0"/>
        <v>3600</v>
      </c>
      <c r="J6" s="15">
        <f t="shared" si="1"/>
        <v>31200</v>
      </c>
      <c r="K6" s="16">
        <f t="shared" si="2"/>
        <v>0.11538461538461539</v>
      </c>
      <c r="L6" s="17"/>
    </row>
    <row r="7" spans="1:12">
      <c r="A7" s="28">
        <v>43717</v>
      </c>
      <c r="B7" s="5" t="s">
        <v>52</v>
      </c>
      <c r="C7" s="5" t="s">
        <v>15</v>
      </c>
      <c r="D7" s="5">
        <v>1400</v>
      </c>
      <c r="E7" s="5">
        <v>720</v>
      </c>
      <c r="F7" s="5">
        <v>18</v>
      </c>
      <c r="G7" s="5">
        <v>16.7</v>
      </c>
      <c r="H7" s="5">
        <v>20.8</v>
      </c>
      <c r="I7" s="14">
        <f t="shared" si="0"/>
        <v>3920.0000000000009</v>
      </c>
      <c r="J7" s="15">
        <f t="shared" si="1"/>
        <v>25200</v>
      </c>
      <c r="K7" s="16">
        <f t="shared" si="2"/>
        <v>0.15555555555555559</v>
      </c>
      <c r="L7" s="17"/>
    </row>
    <row r="8" spans="1:12">
      <c r="A8" s="28">
        <v>43778</v>
      </c>
      <c r="B8" s="5" t="s">
        <v>43</v>
      </c>
      <c r="C8" s="5" t="s">
        <v>15</v>
      </c>
      <c r="D8" s="5">
        <v>1200</v>
      </c>
      <c r="E8" s="5">
        <v>360</v>
      </c>
      <c r="F8" s="5">
        <v>20.5</v>
      </c>
      <c r="G8" s="5">
        <v>18.7</v>
      </c>
      <c r="H8" s="5">
        <v>22</v>
      </c>
      <c r="I8" s="14">
        <f t="shared" si="0"/>
        <v>1800</v>
      </c>
      <c r="J8" s="15">
        <f t="shared" si="1"/>
        <v>24600</v>
      </c>
      <c r="K8" s="16">
        <f t="shared" si="2"/>
        <v>7.3170731707317069E-2</v>
      </c>
      <c r="L8" s="17"/>
    </row>
    <row r="9" spans="1:12">
      <c r="A9" s="28" t="s">
        <v>173</v>
      </c>
      <c r="B9" s="5" t="s">
        <v>98</v>
      </c>
      <c r="C9" s="5" t="s">
        <v>15</v>
      </c>
      <c r="D9" s="5">
        <v>750</v>
      </c>
      <c r="E9" s="5">
        <v>1120</v>
      </c>
      <c r="F9" s="5">
        <v>30</v>
      </c>
      <c r="G9" s="5">
        <v>26.9</v>
      </c>
      <c r="H9" s="5">
        <v>37</v>
      </c>
      <c r="I9" s="14">
        <f t="shared" si="0"/>
        <v>5250</v>
      </c>
      <c r="J9" s="15">
        <f t="shared" si="1"/>
        <v>22500</v>
      </c>
      <c r="K9" s="16">
        <f t="shared" si="2"/>
        <v>0.23333333333333334</v>
      </c>
      <c r="L9" s="17"/>
    </row>
    <row r="10" spans="1:12">
      <c r="A10" s="27" t="s">
        <v>174</v>
      </c>
      <c r="B10" s="7" t="s">
        <v>175</v>
      </c>
      <c r="C10" s="7" t="s">
        <v>15</v>
      </c>
      <c r="D10" s="7">
        <v>900</v>
      </c>
      <c r="E10" s="7">
        <v>550</v>
      </c>
      <c r="F10" s="7">
        <v>17.2</v>
      </c>
      <c r="G10" s="7">
        <v>14.9</v>
      </c>
      <c r="H10" s="7">
        <v>14.9</v>
      </c>
      <c r="I10" s="18">
        <f t="shared" si="0"/>
        <v>-2069.9999999999991</v>
      </c>
      <c r="J10" s="15">
        <f t="shared" si="1"/>
        <v>15480</v>
      </c>
      <c r="K10" s="16">
        <f t="shared" si="2"/>
        <v>-0.13372093023255807</v>
      </c>
      <c r="L10" s="17"/>
    </row>
    <row r="11" spans="1:12">
      <c r="A11" s="28" t="s">
        <v>176</v>
      </c>
      <c r="B11" s="5" t="s">
        <v>72</v>
      </c>
      <c r="C11" s="5" t="s">
        <v>15</v>
      </c>
      <c r="D11" s="5">
        <v>1200</v>
      </c>
      <c r="E11" s="5">
        <v>340</v>
      </c>
      <c r="F11" s="5">
        <v>12</v>
      </c>
      <c r="G11" s="5">
        <v>10.4</v>
      </c>
      <c r="H11" s="5">
        <v>13.9</v>
      </c>
      <c r="I11" s="14">
        <f t="shared" si="0"/>
        <v>2280.0000000000005</v>
      </c>
      <c r="J11" s="15">
        <f t="shared" si="1"/>
        <v>14400</v>
      </c>
      <c r="K11" s="16">
        <f t="shared" si="2"/>
        <v>0.15833333333333335</v>
      </c>
      <c r="L11" s="17"/>
    </row>
    <row r="12" spans="1:12">
      <c r="A12" s="28" t="s">
        <v>177</v>
      </c>
      <c r="B12" s="5" t="s">
        <v>98</v>
      </c>
      <c r="C12" s="5" t="s">
        <v>15</v>
      </c>
      <c r="D12" s="5">
        <v>750</v>
      </c>
      <c r="E12" s="5">
        <v>1160</v>
      </c>
      <c r="F12" s="5">
        <v>21.5</v>
      </c>
      <c r="G12" s="5">
        <v>18.7</v>
      </c>
      <c r="H12" s="5">
        <v>27.9</v>
      </c>
      <c r="I12" s="14">
        <f t="shared" si="0"/>
        <v>4799.9999999999991</v>
      </c>
      <c r="J12" s="15">
        <f t="shared" si="1"/>
        <v>16125</v>
      </c>
      <c r="K12" s="16">
        <f t="shared" si="2"/>
        <v>0.2976744186046511</v>
      </c>
      <c r="L12" s="17"/>
    </row>
    <row r="13" spans="1:12">
      <c r="A13" s="27" t="s">
        <v>178</v>
      </c>
      <c r="B13" s="7" t="s">
        <v>118</v>
      </c>
      <c r="C13" s="7" t="s">
        <v>15</v>
      </c>
      <c r="D13" s="7">
        <v>1300</v>
      </c>
      <c r="E13" s="7">
        <v>300</v>
      </c>
      <c r="F13" s="7">
        <v>17</v>
      </c>
      <c r="G13" s="7">
        <v>15.4</v>
      </c>
      <c r="H13" s="7">
        <v>15.4</v>
      </c>
      <c r="I13" s="18">
        <f t="shared" si="0"/>
        <v>-2079.9999999999995</v>
      </c>
      <c r="J13" s="15">
        <f t="shared" si="1"/>
        <v>22100</v>
      </c>
      <c r="K13" s="16">
        <f t="shared" si="2"/>
        <v>-9.4117647058823514E-2</v>
      </c>
      <c r="L13" s="17"/>
    </row>
    <row r="14" spans="1:12">
      <c r="A14" s="28" t="s">
        <v>178</v>
      </c>
      <c r="B14" s="5" t="s">
        <v>121</v>
      </c>
      <c r="C14" s="5" t="s">
        <v>15</v>
      </c>
      <c r="D14" s="5">
        <v>750</v>
      </c>
      <c r="E14" s="5">
        <v>1300</v>
      </c>
      <c r="F14" s="5">
        <v>30</v>
      </c>
      <c r="G14" s="5">
        <v>26.9</v>
      </c>
      <c r="H14" s="5">
        <v>37</v>
      </c>
      <c r="I14" s="14">
        <f t="shared" si="0"/>
        <v>5250</v>
      </c>
      <c r="J14" s="15">
        <f t="shared" si="1"/>
        <v>22500</v>
      </c>
      <c r="K14" s="16">
        <f t="shared" si="2"/>
        <v>0.23333333333333334</v>
      </c>
      <c r="L14" s="17"/>
    </row>
    <row r="15" spans="1:12">
      <c r="A15" s="28" t="s">
        <v>179</v>
      </c>
      <c r="B15" s="5" t="s">
        <v>34</v>
      </c>
      <c r="C15" s="5" t="s">
        <v>15</v>
      </c>
      <c r="D15" s="5">
        <v>600</v>
      </c>
      <c r="E15" s="5">
        <v>1800</v>
      </c>
      <c r="F15" s="5">
        <v>41</v>
      </c>
      <c r="G15" s="5">
        <v>37.4</v>
      </c>
      <c r="H15" s="5">
        <v>49.8</v>
      </c>
      <c r="I15" s="14">
        <f t="shared" si="0"/>
        <v>5279.9999999999982</v>
      </c>
      <c r="J15" s="15">
        <f t="shared" si="1"/>
        <v>24600</v>
      </c>
      <c r="K15" s="16">
        <f t="shared" si="2"/>
        <v>0.21463414634146333</v>
      </c>
      <c r="L15" s="17"/>
    </row>
    <row r="16" spans="1:12">
      <c r="A16" s="28" t="s">
        <v>180</v>
      </c>
      <c r="B16" s="5" t="s">
        <v>160</v>
      </c>
      <c r="C16" s="5" t="s">
        <v>15</v>
      </c>
      <c r="D16" s="5">
        <v>600</v>
      </c>
      <c r="E16" s="5">
        <v>1760</v>
      </c>
      <c r="F16" s="5">
        <v>24</v>
      </c>
      <c r="G16" s="5">
        <v>20.399999999999999</v>
      </c>
      <c r="H16" s="5">
        <v>33.799999999999997</v>
      </c>
      <c r="I16" s="14">
        <f t="shared" si="0"/>
        <v>5879.9999999999982</v>
      </c>
      <c r="J16" s="15">
        <f t="shared" si="1"/>
        <v>14400</v>
      </c>
      <c r="K16" s="16">
        <f t="shared" si="2"/>
        <v>0.40833333333333321</v>
      </c>
      <c r="L16" s="17"/>
    </row>
    <row r="17" spans="1:12">
      <c r="A17" s="28"/>
      <c r="B17" s="5"/>
      <c r="C17" s="5"/>
      <c r="D17" s="5"/>
      <c r="E17" s="5"/>
      <c r="F17" s="5"/>
      <c r="G17" s="5"/>
      <c r="H17" s="5"/>
      <c r="I17" s="14"/>
      <c r="J17" s="15"/>
      <c r="K17" s="16"/>
      <c r="L17" s="4"/>
    </row>
    <row r="18" spans="1:12">
      <c r="A18" s="28"/>
      <c r="B18" s="5"/>
      <c r="C18" s="5"/>
      <c r="D18" s="5"/>
      <c r="E18" s="5"/>
      <c r="F18" s="5"/>
      <c r="G18" s="5"/>
      <c r="H18" s="5"/>
      <c r="I18" s="14"/>
      <c r="J18" s="15"/>
      <c r="K18" s="16">
        <f>SUM(K4:K17)</f>
        <v>1.8399621804069151</v>
      </c>
    </row>
    <row r="19" spans="1:12">
      <c r="A19" s="30"/>
      <c r="B19" s="9"/>
      <c r="C19" s="9"/>
      <c r="D19" s="9"/>
      <c r="E19" s="9"/>
      <c r="F19" s="9"/>
      <c r="G19" s="10"/>
      <c r="H19" s="10"/>
      <c r="I19" s="10"/>
      <c r="J19" s="9"/>
      <c r="K19" s="19"/>
    </row>
    <row r="20" spans="1:12">
      <c r="A20" s="30"/>
      <c r="B20" s="9"/>
      <c r="C20" s="9"/>
      <c r="D20" s="9"/>
      <c r="E20" s="9"/>
      <c r="F20" s="9"/>
      <c r="G20" s="41" t="s">
        <v>21</v>
      </c>
      <c r="H20" s="41"/>
      <c r="I20" s="20">
        <f>SUM(I4:I18)</f>
        <v>40510</v>
      </c>
      <c r="J20" s="9"/>
      <c r="K20" s="12"/>
    </row>
    <row r="21" spans="1:12">
      <c r="G21" s="9"/>
      <c r="H21" s="9"/>
      <c r="I21" s="9"/>
    </row>
    <row r="22" spans="1:12">
      <c r="G22" s="42" t="s">
        <v>22</v>
      </c>
      <c r="H22" s="42"/>
      <c r="I22" s="22">
        <v>1.84</v>
      </c>
    </row>
    <row r="23" spans="1:12">
      <c r="G23" s="11"/>
      <c r="H23" s="11"/>
    </row>
    <row r="24" spans="1:12">
      <c r="G24" s="42" t="s">
        <v>23</v>
      </c>
      <c r="H24" s="42"/>
      <c r="I24" s="22">
        <f>11/13</f>
        <v>0.84615384615384615</v>
      </c>
    </row>
    <row r="1048545" spans="16384:16384">
      <c r="XFD1048545" s="15"/>
    </row>
  </sheetData>
  <mergeCells count="5">
    <mergeCell ref="A1:K1"/>
    <mergeCell ref="A2:K2"/>
    <mergeCell ref="G20:H20"/>
    <mergeCell ref="G22:H22"/>
    <mergeCell ref="G24:H24"/>
  </mergeCells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63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2"/>
    </row>
    <row r="2" spans="1:12">
      <c r="A2" s="39" t="s">
        <v>181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43473</v>
      </c>
      <c r="B4" s="5" t="s">
        <v>118</v>
      </c>
      <c r="C4" s="5" t="s">
        <v>15</v>
      </c>
      <c r="D4" s="5">
        <v>1300</v>
      </c>
      <c r="E4" s="5">
        <v>360</v>
      </c>
      <c r="F4" s="5">
        <v>26</v>
      </c>
      <c r="G4" s="5">
        <v>24.4</v>
      </c>
      <c r="H4" s="5">
        <v>28.8</v>
      </c>
      <c r="I4" s="14">
        <f t="shared" ref="I4:I27" si="0">(H4-F4)*D4</f>
        <v>3640.0000000000009</v>
      </c>
      <c r="J4" s="15">
        <f t="shared" ref="J4:J27" si="1">D4*F4</f>
        <v>33800</v>
      </c>
      <c r="K4" s="16">
        <f t="shared" ref="K4:K27" si="2">(I4/J4)</f>
        <v>0.10769230769230773</v>
      </c>
      <c r="L4" s="17"/>
    </row>
    <row r="5" spans="1:12">
      <c r="A5" s="28">
        <v>43504</v>
      </c>
      <c r="B5" s="5" t="s">
        <v>182</v>
      </c>
      <c r="C5" s="5" t="s">
        <v>15</v>
      </c>
      <c r="D5" s="5">
        <v>600</v>
      </c>
      <c r="E5" s="5">
        <v>1500</v>
      </c>
      <c r="F5" s="5">
        <v>52</v>
      </c>
      <c r="G5" s="5">
        <v>47.9</v>
      </c>
      <c r="H5" s="5">
        <v>62</v>
      </c>
      <c r="I5" s="14">
        <f t="shared" si="0"/>
        <v>6000</v>
      </c>
      <c r="J5" s="15">
        <f t="shared" si="1"/>
        <v>31200</v>
      </c>
      <c r="K5" s="16">
        <f t="shared" si="2"/>
        <v>0.19230769230769232</v>
      </c>
      <c r="L5" s="17"/>
    </row>
    <row r="6" spans="1:12">
      <c r="A6" s="27">
        <v>43593</v>
      </c>
      <c r="B6" s="7" t="s">
        <v>125</v>
      </c>
      <c r="C6" s="7" t="s">
        <v>15</v>
      </c>
      <c r="D6" s="7">
        <v>1200</v>
      </c>
      <c r="E6" s="7">
        <v>780</v>
      </c>
      <c r="F6" s="7">
        <v>22</v>
      </c>
      <c r="G6" s="7">
        <v>20.9</v>
      </c>
      <c r="H6" s="7">
        <v>20.9</v>
      </c>
      <c r="I6" s="18">
        <f t="shared" si="0"/>
        <v>-1320.0000000000018</v>
      </c>
      <c r="J6" s="15">
        <f t="shared" si="1"/>
        <v>26400</v>
      </c>
      <c r="K6" s="16">
        <f t="shared" si="2"/>
        <v>-5.0000000000000072E-2</v>
      </c>
      <c r="L6" s="17"/>
    </row>
    <row r="7" spans="1:12">
      <c r="A7" s="28">
        <v>43593</v>
      </c>
      <c r="B7" s="5" t="s">
        <v>183</v>
      </c>
      <c r="C7" s="5" t="s">
        <v>15</v>
      </c>
      <c r="D7" s="5">
        <v>550</v>
      </c>
      <c r="E7" s="5">
        <v>1320</v>
      </c>
      <c r="F7" s="5">
        <v>52</v>
      </c>
      <c r="G7" s="5">
        <v>47.9</v>
      </c>
      <c r="H7" s="5">
        <v>54.9</v>
      </c>
      <c r="I7" s="14">
        <f t="shared" si="0"/>
        <v>1594.9999999999993</v>
      </c>
      <c r="J7" s="15">
        <f t="shared" si="1"/>
        <v>28600</v>
      </c>
      <c r="K7" s="16">
        <f t="shared" si="2"/>
        <v>5.5769230769230745E-2</v>
      </c>
      <c r="L7" s="17"/>
    </row>
    <row r="8" spans="1:12">
      <c r="A8" s="28">
        <v>43624</v>
      </c>
      <c r="B8" s="5" t="s">
        <v>121</v>
      </c>
      <c r="C8" s="5" t="s">
        <v>15</v>
      </c>
      <c r="D8" s="5">
        <v>750</v>
      </c>
      <c r="E8" s="5">
        <v>1040</v>
      </c>
      <c r="F8" s="5">
        <v>44</v>
      </c>
      <c r="G8" s="5">
        <v>40.9</v>
      </c>
      <c r="H8" s="5">
        <v>46.3</v>
      </c>
      <c r="I8" s="14">
        <f t="shared" si="0"/>
        <v>1724.999999999998</v>
      </c>
      <c r="J8" s="15">
        <f t="shared" si="1"/>
        <v>33000</v>
      </c>
      <c r="K8" s="16">
        <f t="shared" si="2"/>
        <v>5.2272727272727214E-2</v>
      </c>
      <c r="L8" s="17"/>
    </row>
    <row r="9" spans="1:12">
      <c r="A9" s="27">
        <v>43654</v>
      </c>
      <c r="B9" s="7" t="s">
        <v>184</v>
      </c>
      <c r="C9" s="7" t="s">
        <v>15</v>
      </c>
      <c r="D9" s="7">
        <v>250</v>
      </c>
      <c r="E9" s="7">
        <v>3300</v>
      </c>
      <c r="F9" s="7">
        <v>130</v>
      </c>
      <c r="G9" s="7">
        <v>119.4</v>
      </c>
      <c r="H9" s="7">
        <v>119.4</v>
      </c>
      <c r="I9" s="18">
        <f t="shared" si="0"/>
        <v>-2649.9999999999986</v>
      </c>
      <c r="J9" s="15">
        <f t="shared" si="1"/>
        <v>32500</v>
      </c>
      <c r="K9" s="16">
        <f t="shared" si="2"/>
        <v>-8.153846153846149E-2</v>
      </c>
      <c r="L9" s="17"/>
    </row>
    <row r="10" spans="1:12">
      <c r="A10" s="28">
        <v>43654</v>
      </c>
      <c r="B10" s="5" t="s">
        <v>52</v>
      </c>
      <c r="C10" s="5" t="s">
        <v>15</v>
      </c>
      <c r="D10" s="5">
        <v>1400</v>
      </c>
      <c r="E10" s="5">
        <v>720</v>
      </c>
      <c r="F10" s="5">
        <v>26</v>
      </c>
      <c r="G10" s="5">
        <v>24.4</v>
      </c>
      <c r="H10" s="5">
        <v>27.7</v>
      </c>
      <c r="I10" s="14">
        <f t="shared" si="0"/>
        <v>2379.9999999999991</v>
      </c>
      <c r="J10" s="15">
        <f t="shared" si="1"/>
        <v>36400</v>
      </c>
      <c r="K10" s="16">
        <f t="shared" si="2"/>
        <v>6.538461538461536E-2</v>
      </c>
      <c r="L10" s="17"/>
    </row>
    <row r="11" spans="1:12">
      <c r="A11" s="28">
        <v>43685</v>
      </c>
      <c r="B11" s="5" t="s">
        <v>43</v>
      </c>
      <c r="C11" s="5" t="s">
        <v>15</v>
      </c>
      <c r="D11" s="5">
        <v>1200</v>
      </c>
      <c r="E11" s="5">
        <v>360</v>
      </c>
      <c r="F11" s="5">
        <v>25</v>
      </c>
      <c r="G11" s="5">
        <v>22.9</v>
      </c>
      <c r="H11" s="5">
        <v>28.5</v>
      </c>
      <c r="I11" s="14">
        <f t="shared" si="0"/>
        <v>4200</v>
      </c>
      <c r="J11" s="15">
        <f t="shared" si="1"/>
        <v>30000</v>
      </c>
      <c r="K11" s="16">
        <f t="shared" si="2"/>
        <v>0.14000000000000001</v>
      </c>
      <c r="L11" s="17"/>
    </row>
    <row r="12" spans="1:12">
      <c r="A12" s="28">
        <v>43716</v>
      </c>
      <c r="B12" s="5" t="s">
        <v>185</v>
      </c>
      <c r="C12" s="5" t="s">
        <v>15</v>
      </c>
      <c r="D12" s="5">
        <v>800</v>
      </c>
      <c r="E12" s="5">
        <v>440</v>
      </c>
      <c r="F12" s="5">
        <v>53</v>
      </c>
      <c r="G12" s="5">
        <v>49.9</v>
      </c>
      <c r="H12" s="5">
        <v>55.2</v>
      </c>
      <c r="I12" s="14">
        <f t="shared" si="0"/>
        <v>1760.0000000000023</v>
      </c>
      <c r="J12" s="15">
        <f t="shared" si="1"/>
        <v>42400</v>
      </c>
      <c r="K12" s="16">
        <f t="shared" si="2"/>
        <v>4.1509433962264204E-2</v>
      </c>
      <c r="L12" s="17"/>
    </row>
    <row r="13" spans="1:12">
      <c r="A13" s="28" t="s">
        <v>186</v>
      </c>
      <c r="B13" s="5" t="s">
        <v>67</v>
      </c>
      <c r="C13" s="5" t="s">
        <v>15</v>
      </c>
      <c r="D13" s="5">
        <v>600</v>
      </c>
      <c r="E13" s="5">
        <v>1580</v>
      </c>
      <c r="F13" s="5">
        <v>34</v>
      </c>
      <c r="G13" s="5">
        <v>29.9</v>
      </c>
      <c r="H13" s="5">
        <v>37.4</v>
      </c>
      <c r="I13" s="14">
        <f t="shared" si="0"/>
        <v>2039.9999999999991</v>
      </c>
      <c r="J13" s="15">
        <f t="shared" si="1"/>
        <v>20400</v>
      </c>
      <c r="K13" s="16">
        <f t="shared" si="2"/>
        <v>9.999999999999995E-2</v>
      </c>
      <c r="L13" s="17"/>
    </row>
    <row r="14" spans="1:12">
      <c r="A14" s="27" t="s">
        <v>186</v>
      </c>
      <c r="B14" s="7" t="s">
        <v>65</v>
      </c>
      <c r="C14" s="7" t="s">
        <v>15</v>
      </c>
      <c r="D14" s="7">
        <v>500</v>
      </c>
      <c r="E14" s="7">
        <v>1280</v>
      </c>
      <c r="F14" s="7">
        <v>47</v>
      </c>
      <c r="G14" s="7">
        <v>42.4</v>
      </c>
      <c r="H14" s="7">
        <v>42.4</v>
      </c>
      <c r="I14" s="18">
        <f t="shared" si="0"/>
        <v>-2300.0000000000009</v>
      </c>
      <c r="J14" s="15">
        <f t="shared" si="1"/>
        <v>23500</v>
      </c>
      <c r="K14" s="16">
        <f t="shared" si="2"/>
        <v>-9.7872340425531959E-2</v>
      </c>
      <c r="L14" s="17"/>
    </row>
    <row r="15" spans="1:12">
      <c r="A15" s="28" t="s">
        <v>187</v>
      </c>
      <c r="B15" s="5" t="s">
        <v>183</v>
      </c>
      <c r="C15" s="5" t="s">
        <v>15</v>
      </c>
      <c r="D15" s="5">
        <v>550</v>
      </c>
      <c r="E15" s="5">
        <v>1440</v>
      </c>
      <c r="F15" s="5">
        <v>41</v>
      </c>
      <c r="G15" s="5">
        <v>36.700000000000003</v>
      </c>
      <c r="H15" s="5">
        <v>45</v>
      </c>
      <c r="I15" s="14">
        <f t="shared" si="0"/>
        <v>2200</v>
      </c>
      <c r="J15" s="15">
        <f t="shared" si="1"/>
        <v>22550</v>
      </c>
      <c r="K15" s="16">
        <f t="shared" si="2"/>
        <v>9.7560975609756101E-2</v>
      </c>
      <c r="L15" s="17"/>
    </row>
    <row r="16" spans="1:12">
      <c r="A16" s="27" t="s">
        <v>188</v>
      </c>
      <c r="B16" s="7" t="s">
        <v>43</v>
      </c>
      <c r="C16" s="7" t="s">
        <v>15</v>
      </c>
      <c r="D16" s="7">
        <v>1200</v>
      </c>
      <c r="E16" s="7">
        <v>390</v>
      </c>
      <c r="F16" s="7">
        <v>19</v>
      </c>
      <c r="G16" s="7">
        <v>17.399999999999999</v>
      </c>
      <c r="H16" s="7">
        <v>17.399999999999999</v>
      </c>
      <c r="I16" s="18">
        <f t="shared" si="0"/>
        <v>-1920.0000000000018</v>
      </c>
      <c r="J16" s="15">
        <f t="shared" si="1"/>
        <v>22800</v>
      </c>
      <c r="K16" s="16">
        <f t="shared" si="2"/>
        <v>-8.4210526315789555E-2</v>
      </c>
      <c r="L16" s="17"/>
    </row>
    <row r="17" spans="1:12">
      <c r="A17" s="28" t="s">
        <v>189</v>
      </c>
      <c r="B17" s="5" t="s">
        <v>98</v>
      </c>
      <c r="C17" s="5" t="s">
        <v>15</v>
      </c>
      <c r="D17" s="5">
        <v>750</v>
      </c>
      <c r="E17" s="5">
        <v>1080</v>
      </c>
      <c r="F17" s="5">
        <v>24</v>
      </c>
      <c r="G17" s="5">
        <v>20.9</v>
      </c>
      <c r="H17" s="5">
        <v>26</v>
      </c>
      <c r="I17" s="14">
        <f t="shared" si="0"/>
        <v>1500</v>
      </c>
      <c r="J17" s="15">
        <f t="shared" si="1"/>
        <v>18000</v>
      </c>
      <c r="K17" s="16">
        <f t="shared" si="2"/>
        <v>8.3333333333333329E-2</v>
      </c>
      <c r="L17" s="4"/>
    </row>
    <row r="18" spans="1:12">
      <c r="A18" s="27" t="s">
        <v>190</v>
      </c>
      <c r="B18" s="7" t="s">
        <v>125</v>
      </c>
      <c r="C18" s="7" t="s">
        <v>15</v>
      </c>
      <c r="D18" s="7">
        <v>1200</v>
      </c>
      <c r="E18" s="7">
        <v>800</v>
      </c>
      <c r="F18" s="7">
        <v>12</v>
      </c>
      <c r="G18" s="7">
        <v>9.9</v>
      </c>
      <c r="H18" s="7">
        <v>9.9</v>
      </c>
      <c r="I18" s="18">
        <f t="shared" si="0"/>
        <v>-2519.9999999999995</v>
      </c>
      <c r="J18" s="15">
        <f t="shared" si="1"/>
        <v>14400</v>
      </c>
      <c r="K18" s="16">
        <f t="shared" si="2"/>
        <v>-0.17499999999999996</v>
      </c>
      <c r="L18" s="4"/>
    </row>
    <row r="19" spans="1:12">
      <c r="A19" s="28" t="s">
        <v>191</v>
      </c>
      <c r="B19" s="5" t="s">
        <v>192</v>
      </c>
      <c r="C19" s="5" t="s">
        <v>15</v>
      </c>
      <c r="D19" s="5">
        <v>2800</v>
      </c>
      <c r="E19" s="5">
        <v>140</v>
      </c>
      <c r="F19" s="5">
        <v>9</v>
      </c>
      <c r="G19" s="5">
        <v>8</v>
      </c>
      <c r="H19" s="5">
        <v>10.35</v>
      </c>
      <c r="I19" s="14">
        <f t="shared" si="0"/>
        <v>3779.9999999999991</v>
      </c>
      <c r="J19" s="15">
        <f t="shared" si="1"/>
        <v>25200</v>
      </c>
      <c r="K19" s="16">
        <f t="shared" si="2"/>
        <v>0.14999999999999997</v>
      </c>
      <c r="L19" s="4"/>
    </row>
    <row r="20" spans="1:12">
      <c r="A20" s="28" t="s">
        <v>193</v>
      </c>
      <c r="B20" s="5" t="s">
        <v>185</v>
      </c>
      <c r="C20" s="5" t="s">
        <v>15</v>
      </c>
      <c r="D20" s="5">
        <v>800</v>
      </c>
      <c r="E20" s="5">
        <v>460</v>
      </c>
      <c r="F20" s="5">
        <v>30</v>
      </c>
      <c r="G20" s="5">
        <v>26.9</v>
      </c>
      <c r="H20" s="5">
        <v>32.799999999999997</v>
      </c>
      <c r="I20" s="14">
        <f t="shared" si="0"/>
        <v>2239.9999999999977</v>
      </c>
      <c r="J20" s="15">
        <f t="shared" si="1"/>
        <v>24000</v>
      </c>
      <c r="K20" s="16">
        <f t="shared" si="2"/>
        <v>9.333333333333324E-2</v>
      </c>
      <c r="L20" s="4"/>
    </row>
    <row r="21" spans="1:12">
      <c r="A21" s="28" t="s">
        <v>194</v>
      </c>
      <c r="B21" s="5" t="s">
        <v>195</v>
      </c>
      <c r="C21" s="5" t="s">
        <v>15</v>
      </c>
      <c r="D21" s="5">
        <v>400</v>
      </c>
      <c r="E21" s="5">
        <v>1280</v>
      </c>
      <c r="F21" s="5">
        <v>36</v>
      </c>
      <c r="G21" s="5">
        <v>29.9</v>
      </c>
      <c r="H21" s="5">
        <v>39.5</v>
      </c>
      <c r="I21" s="14">
        <f t="shared" si="0"/>
        <v>1400</v>
      </c>
      <c r="J21" s="15">
        <f t="shared" si="1"/>
        <v>14400</v>
      </c>
      <c r="K21" s="16">
        <f t="shared" si="2"/>
        <v>9.7222222222222224E-2</v>
      </c>
      <c r="L21" s="4"/>
    </row>
    <row r="22" spans="1:12">
      <c r="A22" s="28" t="s">
        <v>194</v>
      </c>
      <c r="B22" s="5" t="s">
        <v>196</v>
      </c>
      <c r="C22" s="5" t="s">
        <v>15</v>
      </c>
      <c r="D22" s="5">
        <v>1100</v>
      </c>
      <c r="E22" s="5">
        <v>460</v>
      </c>
      <c r="F22" s="5">
        <v>16</v>
      </c>
      <c r="G22" s="5">
        <v>13.9</v>
      </c>
      <c r="H22" s="5">
        <v>18</v>
      </c>
      <c r="I22" s="14">
        <f t="shared" si="0"/>
        <v>2200</v>
      </c>
      <c r="J22" s="15">
        <f t="shared" si="1"/>
        <v>17600</v>
      </c>
      <c r="K22" s="16">
        <f t="shared" si="2"/>
        <v>0.125</v>
      </c>
      <c r="L22" s="4"/>
    </row>
    <row r="23" spans="1:12">
      <c r="A23" s="28" t="s">
        <v>197</v>
      </c>
      <c r="B23" s="5" t="s">
        <v>98</v>
      </c>
      <c r="C23" s="5" t="s">
        <v>15</v>
      </c>
      <c r="D23" s="5">
        <v>750</v>
      </c>
      <c r="E23" s="5">
        <v>1100</v>
      </c>
      <c r="F23" s="5">
        <v>18</v>
      </c>
      <c r="G23" s="5">
        <v>14.9</v>
      </c>
      <c r="H23" s="5">
        <v>22</v>
      </c>
      <c r="I23" s="14">
        <f t="shared" si="0"/>
        <v>3000</v>
      </c>
      <c r="J23" s="15">
        <f t="shared" si="1"/>
        <v>13500</v>
      </c>
      <c r="K23" s="16">
        <f t="shared" si="2"/>
        <v>0.22222222222222221</v>
      </c>
      <c r="L23" s="4"/>
    </row>
    <row r="24" spans="1:12">
      <c r="A24" s="28" t="s">
        <v>197</v>
      </c>
      <c r="B24" s="5" t="s">
        <v>98</v>
      </c>
      <c r="C24" s="5" t="s">
        <v>15</v>
      </c>
      <c r="D24" s="5">
        <v>750</v>
      </c>
      <c r="E24" s="5">
        <v>1100</v>
      </c>
      <c r="F24" s="5">
        <v>20</v>
      </c>
      <c r="G24" s="5">
        <v>16.899999999999999</v>
      </c>
      <c r="H24" s="5">
        <v>23</v>
      </c>
      <c r="I24" s="14">
        <f t="shared" si="0"/>
        <v>2250</v>
      </c>
      <c r="J24" s="15">
        <f t="shared" si="1"/>
        <v>15000</v>
      </c>
      <c r="K24" s="16">
        <f t="shared" si="2"/>
        <v>0.15</v>
      </c>
      <c r="L24" s="17"/>
    </row>
    <row r="25" spans="1:12">
      <c r="A25" s="28" t="s">
        <v>198</v>
      </c>
      <c r="B25" s="5" t="s">
        <v>47</v>
      </c>
      <c r="C25" s="5" t="s">
        <v>15</v>
      </c>
      <c r="D25" s="5">
        <v>700</v>
      </c>
      <c r="E25" s="5">
        <v>1100</v>
      </c>
      <c r="F25" s="5">
        <v>21</v>
      </c>
      <c r="G25" s="5">
        <v>17.899999999999999</v>
      </c>
      <c r="H25" s="5">
        <v>23.6</v>
      </c>
      <c r="I25" s="14">
        <f t="shared" si="0"/>
        <v>1820.0000000000009</v>
      </c>
      <c r="J25" s="15">
        <f t="shared" si="1"/>
        <v>14700</v>
      </c>
      <c r="K25" s="16">
        <f t="shared" si="2"/>
        <v>0.12380952380952387</v>
      </c>
      <c r="L25" s="17"/>
    </row>
    <row r="26" spans="1:12">
      <c r="A26" s="28" t="s">
        <v>198</v>
      </c>
      <c r="B26" s="5" t="s">
        <v>199</v>
      </c>
      <c r="C26" s="5" t="s">
        <v>15</v>
      </c>
      <c r="D26" s="5">
        <v>500</v>
      </c>
      <c r="E26" s="5">
        <v>1500</v>
      </c>
      <c r="F26" s="5">
        <v>17</v>
      </c>
      <c r="G26" s="5">
        <v>12.7</v>
      </c>
      <c r="H26" s="5">
        <v>22.5</v>
      </c>
      <c r="I26" s="14">
        <f t="shared" si="0"/>
        <v>2750</v>
      </c>
      <c r="J26" s="15">
        <f t="shared" si="1"/>
        <v>8500</v>
      </c>
      <c r="K26" s="16">
        <f t="shared" si="2"/>
        <v>0.3235294117647059</v>
      </c>
      <c r="L26" s="17"/>
    </row>
    <row r="27" spans="1:12">
      <c r="A27" s="28" t="s">
        <v>200</v>
      </c>
      <c r="B27" s="5" t="s">
        <v>125</v>
      </c>
      <c r="C27" s="5" t="s">
        <v>15</v>
      </c>
      <c r="D27" s="5">
        <v>1200</v>
      </c>
      <c r="E27" s="5">
        <v>800</v>
      </c>
      <c r="F27" s="5">
        <v>27</v>
      </c>
      <c r="G27" s="5">
        <v>25.9</v>
      </c>
      <c r="H27" s="5">
        <v>27.1</v>
      </c>
      <c r="I27" s="14">
        <f t="shared" si="0"/>
        <v>120.00000000000171</v>
      </c>
      <c r="J27" s="15">
        <f t="shared" si="1"/>
        <v>32400</v>
      </c>
      <c r="K27" s="16">
        <f t="shared" si="2"/>
        <v>3.7037037037037563E-3</v>
      </c>
      <c r="L27" s="17"/>
    </row>
    <row r="28" spans="1:12">
      <c r="A28" s="28"/>
      <c r="B28" s="5"/>
      <c r="C28" s="5"/>
      <c r="D28" s="5"/>
      <c r="E28" s="5"/>
      <c r="F28" s="5"/>
      <c r="G28" s="5"/>
      <c r="H28" s="5"/>
      <c r="I28" s="14"/>
      <c r="J28" s="15"/>
      <c r="K28" s="16"/>
      <c r="L28" s="17"/>
    </row>
    <row r="29" spans="1:12">
      <c r="A29" s="28"/>
      <c r="B29" s="5"/>
      <c r="C29" s="5"/>
      <c r="D29" s="5"/>
      <c r="E29" s="5"/>
      <c r="F29" s="5"/>
      <c r="G29" s="5"/>
      <c r="H29" s="5"/>
      <c r="I29" s="14"/>
      <c r="J29" s="15"/>
      <c r="K29" s="16">
        <f>SUM(K4:K28)</f>
        <v>1.7360294051078551</v>
      </c>
    </row>
    <row r="30" spans="1:12">
      <c r="A30" s="30"/>
      <c r="B30" s="9"/>
      <c r="C30" s="9"/>
      <c r="D30" s="9"/>
      <c r="E30" s="9"/>
      <c r="F30" s="9"/>
      <c r="G30" s="10"/>
      <c r="H30" s="10"/>
      <c r="I30" s="10"/>
      <c r="J30" s="9"/>
      <c r="K30" s="19"/>
    </row>
    <row r="31" spans="1:12">
      <c r="A31" s="30"/>
      <c r="B31" s="9"/>
      <c r="C31" s="9"/>
      <c r="D31" s="9"/>
      <c r="E31" s="9"/>
      <c r="F31" s="9"/>
      <c r="G31" s="41" t="s">
        <v>21</v>
      </c>
      <c r="H31" s="41"/>
      <c r="I31" s="20">
        <f>SUM(I4:I29)</f>
        <v>35890</v>
      </c>
      <c r="J31" s="9"/>
      <c r="K31" s="12"/>
    </row>
    <row r="32" spans="1:12">
      <c r="G32" s="9"/>
      <c r="H32" s="9"/>
      <c r="I32" s="9"/>
    </row>
    <row r="33" spans="7:9">
      <c r="G33" s="42" t="s">
        <v>22</v>
      </c>
      <c r="H33" s="42"/>
      <c r="I33" s="22">
        <v>1.74</v>
      </c>
    </row>
    <row r="34" spans="7:9">
      <c r="G34" s="11"/>
      <c r="H34" s="11"/>
    </row>
    <row r="35" spans="7:9">
      <c r="G35" s="42" t="s">
        <v>23</v>
      </c>
      <c r="H35" s="42"/>
      <c r="I35" s="22">
        <f>19/24</f>
        <v>0.79166666666666663</v>
      </c>
    </row>
    <row r="1048563" spans="16384:16384">
      <c r="XFD1048563" s="15"/>
    </row>
  </sheetData>
  <mergeCells count="5">
    <mergeCell ref="A1:K1"/>
    <mergeCell ref="A2:K2"/>
    <mergeCell ref="G31:H31"/>
    <mergeCell ref="G33:H33"/>
    <mergeCell ref="G35:H35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APR-20</vt:lpstr>
      <vt:lpstr>MAR-20</vt:lpstr>
      <vt:lpstr>FEB-20</vt:lpstr>
      <vt:lpstr>JAN-20</vt:lpstr>
      <vt:lpstr>DEC-19</vt:lpstr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SEPT-18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2017-04-07T10:20:00Z</dcterms:created>
  <dcterms:modified xsi:type="dcterms:W3CDTF">2020-04-13T10:14:31Z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1033-11.2.0.9169</vt:lpwstr>
  </property>
</Properties>
</file>